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F:\Silvicultura\01. SP\PROCESSOS\COI Silvicultura - Consulta\01. Programacoes e Controles\001. Rolling Forcast - RF\2025\Lista Técnica\"/>
    </mc:Choice>
  </mc:AlternateContent>
  <xr:revisionPtr revIDLastSave="0" documentId="13_ncr:1_{54F1FE14-9B03-4D76-840B-A824D1DD3101}" xr6:coauthVersionLast="36" xr6:coauthVersionMax="36" xr10:uidLastSave="{00000000-0000-0000-0000-000000000000}"/>
  <bookViews>
    <workbookView xWindow="0" yWindow="0" windowWidth="28800" windowHeight="10500" xr2:uid="{545828DC-188A-4124-8D85-BB1DC917F31A}"/>
  </bookViews>
  <sheets>
    <sheet name="ALTERAÇÕES REALIZADAS" sheetId="8" r:id="rId1"/>
    <sheet name="LT_REFSU" sheetId="1" r:id="rId2"/>
    <sheet name="LT_REFCE" sheetId="2" r:id="rId3"/>
    <sheet name="LT_REFNO" sheetId="3" r:id="rId4"/>
    <sheet name="LT_REFNR" sheetId="4" r:id="rId5"/>
    <sheet name="LT_IMPGL" sheetId="5" r:id="rId6"/>
    <sheet name="LT_REBGL" sheetId="6" r:id="rId7"/>
    <sheet name="LT_DECGL" sheetId="7"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s>
  <definedNames>
    <definedName name="___________ANH1" localSheetId="0" hidden="1">{#N/A,#N/A,FALSE,"Aging Summary";#N/A,#N/A,FALSE,"Ratio Analysis";#N/A,#N/A,FALSE,"Test 120 Day Accts";#N/A,#N/A,FALSE,"Tickmarks"}</definedName>
    <definedName name="___________ANH1" hidden="1">{#N/A,#N/A,FALSE,"Aging Summary";#N/A,#N/A,FALSE,"Ratio Analysis";#N/A,#N/A,FALSE,"Test 120 Day Accts";#N/A,#N/A,FALSE,"Tickmarks"}</definedName>
    <definedName name="___________mot1" localSheetId="0" hidden="1">{#N/A,#N/A,FALSE,"Aging Summary";#N/A,#N/A,FALSE,"Ratio Analysis";#N/A,#N/A,FALSE,"Test 120 Day Accts";#N/A,#N/A,FALSE,"Tickmarks"}</definedName>
    <definedName name="___________mot1" hidden="1">{#N/A,#N/A,FALSE,"Aging Summary";#N/A,#N/A,FALSE,"Ratio Analysis";#N/A,#N/A,FALSE,"Test 120 Day Accts";#N/A,#N/A,FALSE,"Tickmarks"}</definedName>
    <definedName name="___________mot2" localSheetId="0" hidden="1">{#N/A,#N/A,FALSE,"Aging Summary";#N/A,#N/A,FALSE,"Ratio Analysis";#N/A,#N/A,FALSE,"Test 120 Day Accts";#N/A,#N/A,FALSE,"Tickmarks"}</definedName>
    <definedName name="___________mot2" hidden="1">{#N/A,#N/A,FALSE,"Aging Summary";#N/A,#N/A,FALSE,"Ratio Analysis";#N/A,#N/A,FALSE,"Test 120 Day Accts";#N/A,#N/A,FALSE,"Tickmarks"}</definedName>
    <definedName name="___________PL11" localSheetId="0" hidden="1">{#N/A,#N/A,FALSE,"Aging Summary";#N/A,#N/A,FALSE,"Ratio Analysis";#N/A,#N/A,FALSE,"Test 120 Day Accts";#N/A,#N/A,FALSE,"Tickmarks"}</definedName>
    <definedName name="___________PL11" hidden="1">{#N/A,#N/A,FALSE,"Aging Summary";#N/A,#N/A,FALSE,"Ratio Analysis";#N/A,#N/A,FALSE,"Test 120 Day Accts";#N/A,#N/A,FALSE,"Tickmarks"}</definedName>
    <definedName name="___________PL21" localSheetId="0" hidden="1">{#N/A,#N/A,FALSE,"Aging Summary";#N/A,#N/A,FALSE,"Ratio Analysis";#N/A,#N/A,FALSE,"Test 120 Day Accts";#N/A,#N/A,FALSE,"Tickmarks"}</definedName>
    <definedName name="___________PL21" hidden="1">{#N/A,#N/A,FALSE,"Aging Summary";#N/A,#N/A,FALSE,"Ratio Analysis";#N/A,#N/A,FALSE,"Test 120 Day Accts";#N/A,#N/A,FALSE,"Tickmarks"}</definedName>
    <definedName name="__________ANH1" localSheetId="0" hidden="1">{#N/A,#N/A,FALSE,"Aging Summary";#N/A,#N/A,FALSE,"Ratio Analysis";#N/A,#N/A,FALSE,"Test 120 Day Accts";#N/A,#N/A,FALSE,"Tickmarks"}</definedName>
    <definedName name="__________ANH1" hidden="1">{#N/A,#N/A,FALSE,"Aging Summary";#N/A,#N/A,FALSE,"Ratio Analysis";#N/A,#N/A,FALSE,"Test 120 Day Accts";#N/A,#N/A,FALSE,"Tickmarks"}</definedName>
    <definedName name="__________mot1" localSheetId="0" hidden="1">{#N/A,#N/A,FALSE,"Aging Summary";#N/A,#N/A,FALSE,"Ratio Analysis";#N/A,#N/A,FALSE,"Test 120 Day Accts";#N/A,#N/A,FALSE,"Tickmarks"}</definedName>
    <definedName name="__________mot1" hidden="1">{#N/A,#N/A,FALSE,"Aging Summary";#N/A,#N/A,FALSE,"Ratio Analysis";#N/A,#N/A,FALSE,"Test 120 Day Accts";#N/A,#N/A,FALSE,"Tickmarks"}</definedName>
    <definedName name="__________mot2" localSheetId="0" hidden="1">{#N/A,#N/A,FALSE,"Aging Summary";#N/A,#N/A,FALSE,"Ratio Analysis";#N/A,#N/A,FALSE,"Test 120 Day Accts";#N/A,#N/A,FALSE,"Tickmarks"}</definedName>
    <definedName name="__________mot2" hidden="1">{#N/A,#N/A,FALSE,"Aging Summary";#N/A,#N/A,FALSE,"Ratio Analysis";#N/A,#N/A,FALSE,"Test 120 Day Accts";#N/A,#N/A,FALSE,"Tickmarks"}</definedName>
    <definedName name="__________PL11" localSheetId="0" hidden="1">{#N/A,#N/A,FALSE,"Aging Summary";#N/A,#N/A,FALSE,"Ratio Analysis";#N/A,#N/A,FALSE,"Test 120 Day Accts";#N/A,#N/A,FALSE,"Tickmarks"}</definedName>
    <definedName name="__________PL11" hidden="1">{#N/A,#N/A,FALSE,"Aging Summary";#N/A,#N/A,FALSE,"Ratio Analysis";#N/A,#N/A,FALSE,"Test 120 Day Accts";#N/A,#N/A,FALSE,"Tickmarks"}</definedName>
    <definedName name="__________PL21" localSheetId="0" hidden="1">{#N/A,#N/A,FALSE,"Aging Summary";#N/A,#N/A,FALSE,"Ratio Analysis";#N/A,#N/A,FALSE,"Test 120 Day Accts";#N/A,#N/A,FALSE,"Tickmarks"}</definedName>
    <definedName name="__________PL21" hidden="1">{#N/A,#N/A,FALSE,"Aging Summary";#N/A,#N/A,FALSE,"Ratio Analysis";#N/A,#N/A,FALSE,"Test 120 Day Accts";#N/A,#N/A,FALSE,"Tickmarks"}</definedName>
    <definedName name="_________ANH1" localSheetId="0" hidden="1">{#N/A,#N/A,FALSE,"Aging Summary";#N/A,#N/A,FALSE,"Ratio Analysis";#N/A,#N/A,FALSE,"Test 120 Day Accts";#N/A,#N/A,FALSE,"Tickmarks"}</definedName>
    <definedName name="_________ANH1" hidden="1">{#N/A,#N/A,FALSE,"Aging Summary";#N/A,#N/A,FALSE,"Ratio Analysis";#N/A,#N/A,FALSE,"Test 120 Day Accts";#N/A,#N/A,FALSE,"Tickmarks"}</definedName>
    <definedName name="_________mot1" localSheetId="0" hidden="1">{#N/A,#N/A,FALSE,"Aging Summary";#N/A,#N/A,FALSE,"Ratio Analysis";#N/A,#N/A,FALSE,"Test 120 Day Accts";#N/A,#N/A,FALSE,"Tickmarks"}</definedName>
    <definedName name="_________mot1" hidden="1">{#N/A,#N/A,FALSE,"Aging Summary";#N/A,#N/A,FALSE,"Ratio Analysis";#N/A,#N/A,FALSE,"Test 120 Day Accts";#N/A,#N/A,FALSE,"Tickmarks"}</definedName>
    <definedName name="_________mot2" localSheetId="0" hidden="1">{#N/A,#N/A,FALSE,"Aging Summary";#N/A,#N/A,FALSE,"Ratio Analysis";#N/A,#N/A,FALSE,"Test 120 Day Accts";#N/A,#N/A,FALSE,"Tickmarks"}</definedName>
    <definedName name="_________mot2" hidden="1">{#N/A,#N/A,FALSE,"Aging Summary";#N/A,#N/A,FALSE,"Ratio Analysis";#N/A,#N/A,FALSE,"Test 120 Day Accts";#N/A,#N/A,FALSE,"Tickmarks"}</definedName>
    <definedName name="_________PL11" localSheetId="0" hidden="1">{#N/A,#N/A,FALSE,"Aging Summary";#N/A,#N/A,FALSE,"Ratio Analysis";#N/A,#N/A,FALSE,"Test 120 Day Accts";#N/A,#N/A,FALSE,"Tickmarks"}</definedName>
    <definedName name="_________PL11" hidden="1">{#N/A,#N/A,FALSE,"Aging Summary";#N/A,#N/A,FALSE,"Ratio Analysis";#N/A,#N/A,FALSE,"Test 120 Day Accts";#N/A,#N/A,FALSE,"Tickmarks"}</definedName>
    <definedName name="_________PL21" localSheetId="0" hidden="1">{#N/A,#N/A,FALSE,"Aging Summary";#N/A,#N/A,FALSE,"Ratio Analysis";#N/A,#N/A,FALSE,"Test 120 Day Accts";#N/A,#N/A,FALSE,"Tickmarks"}</definedName>
    <definedName name="_________PL21" hidden="1">{#N/A,#N/A,FALSE,"Aging Summary";#N/A,#N/A,FALSE,"Ratio Analysis";#N/A,#N/A,FALSE,"Test 120 Day Accts";#N/A,#N/A,FALSE,"Tickmarks"}</definedName>
    <definedName name="________ANH1" localSheetId="0" hidden="1">{#N/A,#N/A,FALSE,"Aging Summary";#N/A,#N/A,FALSE,"Ratio Analysis";#N/A,#N/A,FALSE,"Test 120 Day Accts";#N/A,#N/A,FALSE,"Tickmarks"}</definedName>
    <definedName name="________ANH1" hidden="1">{#N/A,#N/A,FALSE,"Aging Summary";#N/A,#N/A,FALSE,"Ratio Analysis";#N/A,#N/A,FALSE,"Test 120 Day Accts";#N/A,#N/A,FALSE,"Tickmarks"}</definedName>
    <definedName name="________mot1" localSheetId="0" hidden="1">{#N/A,#N/A,FALSE,"Aging Summary";#N/A,#N/A,FALSE,"Ratio Analysis";#N/A,#N/A,FALSE,"Test 120 Day Accts";#N/A,#N/A,FALSE,"Tickmarks"}</definedName>
    <definedName name="________mot1" hidden="1">{#N/A,#N/A,FALSE,"Aging Summary";#N/A,#N/A,FALSE,"Ratio Analysis";#N/A,#N/A,FALSE,"Test 120 Day Accts";#N/A,#N/A,FALSE,"Tickmarks"}</definedName>
    <definedName name="________mot2" localSheetId="0" hidden="1">{#N/A,#N/A,FALSE,"Aging Summary";#N/A,#N/A,FALSE,"Ratio Analysis";#N/A,#N/A,FALSE,"Test 120 Day Accts";#N/A,#N/A,FALSE,"Tickmarks"}</definedName>
    <definedName name="________mot2" hidden="1">{#N/A,#N/A,FALSE,"Aging Summary";#N/A,#N/A,FALSE,"Ratio Analysis";#N/A,#N/A,FALSE,"Test 120 Day Accts";#N/A,#N/A,FALSE,"Tickmarks"}</definedName>
    <definedName name="________PL11" localSheetId="0" hidden="1">{#N/A,#N/A,FALSE,"Aging Summary";#N/A,#N/A,FALSE,"Ratio Analysis";#N/A,#N/A,FALSE,"Test 120 Day Accts";#N/A,#N/A,FALSE,"Tickmarks"}</definedName>
    <definedName name="________PL11" hidden="1">{#N/A,#N/A,FALSE,"Aging Summary";#N/A,#N/A,FALSE,"Ratio Analysis";#N/A,#N/A,FALSE,"Test 120 Day Accts";#N/A,#N/A,FALSE,"Tickmarks"}</definedName>
    <definedName name="________PL21" localSheetId="0" hidden="1">{#N/A,#N/A,FALSE,"Aging Summary";#N/A,#N/A,FALSE,"Ratio Analysis";#N/A,#N/A,FALSE,"Test 120 Day Accts";#N/A,#N/A,FALSE,"Tickmarks"}</definedName>
    <definedName name="________PL21" hidden="1">{#N/A,#N/A,FALSE,"Aging Summary";#N/A,#N/A,FALSE,"Ratio Analysis";#N/A,#N/A,FALSE,"Test 120 Day Accts";#N/A,#N/A,FALSE,"Tickmarks"}</definedName>
    <definedName name="_______ANH1" localSheetId="0" hidden="1">{#N/A,#N/A,FALSE,"Aging Summary";#N/A,#N/A,FALSE,"Ratio Analysis";#N/A,#N/A,FALSE,"Test 120 Day Accts";#N/A,#N/A,FALSE,"Tickmarks"}</definedName>
    <definedName name="_______ANH1" hidden="1">{#N/A,#N/A,FALSE,"Aging Summary";#N/A,#N/A,FALSE,"Ratio Analysis";#N/A,#N/A,FALSE,"Test 120 Day Accts";#N/A,#N/A,FALSE,"Tickmarks"}</definedName>
    <definedName name="_______mot1" localSheetId="0" hidden="1">{#N/A,#N/A,FALSE,"Aging Summary";#N/A,#N/A,FALSE,"Ratio Analysis";#N/A,#N/A,FALSE,"Test 120 Day Accts";#N/A,#N/A,FALSE,"Tickmarks"}</definedName>
    <definedName name="_______mot1" hidden="1">{#N/A,#N/A,FALSE,"Aging Summary";#N/A,#N/A,FALSE,"Ratio Analysis";#N/A,#N/A,FALSE,"Test 120 Day Accts";#N/A,#N/A,FALSE,"Tickmarks"}</definedName>
    <definedName name="_______mot2" localSheetId="0" hidden="1">{#N/A,#N/A,FALSE,"Aging Summary";#N/A,#N/A,FALSE,"Ratio Analysis";#N/A,#N/A,FALSE,"Test 120 Day Accts";#N/A,#N/A,FALSE,"Tickmarks"}</definedName>
    <definedName name="_______mot2" hidden="1">{#N/A,#N/A,FALSE,"Aging Summary";#N/A,#N/A,FALSE,"Ratio Analysis";#N/A,#N/A,FALSE,"Test 120 Day Accts";#N/A,#N/A,FALSE,"Tickmarks"}</definedName>
    <definedName name="_______PL11" localSheetId="0" hidden="1">{#N/A,#N/A,FALSE,"Aging Summary";#N/A,#N/A,FALSE,"Ratio Analysis";#N/A,#N/A,FALSE,"Test 120 Day Accts";#N/A,#N/A,FALSE,"Tickmarks"}</definedName>
    <definedName name="_______PL11" hidden="1">{#N/A,#N/A,FALSE,"Aging Summary";#N/A,#N/A,FALSE,"Ratio Analysis";#N/A,#N/A,FALSE,"Test 120 Day Accts";#N/A,#N/A,FALSE,"Tickmarks"}</definedName>
    <definedName name="_______PL21" localSheetId="0" hidden="1">{#N/A,#N/A,FALSE,"Aging Summary";#N/A,#N/A,FALSE,"Ratio Analysis";#N/A,#N/A,FALSE,"Test 120 Day Accts";#N/A,#N/A,FALSE,"Tickmarks"}</definedName>
    <definedName name="_______PL21" hidden="1">{#N/A,#N/A,FALSE,"Aging Summary";#N/A,#N/A,FALSE,"Ratio Analysis";#N/A,#N/A,FALSE,"Test 120 Day Accts";#N/A,#N/A,FALSE,"Tickmarks"}</definedName>
    <definedName name="______ANH1" localSheetId="0" hidden="1">{#N/A,#N/A,FALSE,"Aging Summary";#N/A,#N/A,FALSE,"Ratio Analysis";#N/A,#N/A,FALSE,"Test 120 Day Accts";#N/A,#N/A,FALSE,"Tickmarks"}</definedName>
    <definedName name="______ANH1" hidden="1">{#N/A,#N/A,FALSE,"Aging Summary";#N/A,#N/A,FALSE,"Ratio Analysis";#N/A,#N/A,FALSE,"Test 120 Day Accts";#N/A,#N/A,FALSE,"Tickmarks"}</definedName>
    <definedName name="______mot1" localSheetId="0" hidden="1">{#N/A,#N/A,FALSE,"Aging Summary";#N/A,#N/A,FALSE,"Ratio Analysis";#N/A,#N/A,FALSE,"Test 120 Day Accts";#N/A,#N/A,FALSE,"Tickmarks"}</definedName>
    <definedName name="______mot1" hidden="1">{#N/A,#N/A,FALSE,"Aging Summary";#N/A,#N/A,FALSE,"Ratio Analysis";#N/A,#N/A,FALSE,"Test 120 Day Accts";#N/A,#N/A,FALSE,"Tickmarks"}</definedName>
    <definedName name="______mot2" localSheetId="0" hidden="1">{#N/A,#N/A,FALSE,"Aging Summary";#N/A,#N/A,FALSE,"Ratio Analysis";#N/A,#N/A,FALSE,"Test 120 Day Accts";#N/A,#N/A,FALSE,"Tickmarks"}</definedName>
    <definedName name="______mot2" hidden="1">{#N/A,#N/A,FALSE,"Aging Summary";#N/A,#N/A,FALSE,"Ratio Analysis";#N/A,#N/A,FALSE,"Test 120 Day Accts";#N/A,#N/A,FALSE,"Tickmarks"}</definedName>
    <definedName name="______PL11" localSheetId="0" hidden="1">{#N/A,#N/A,FALSE,"Aging Summary";#N/A,#N/A,FALSE,"Ratio Analysis";#N/A,#N/A,FALSE,"Test 120 Day Accts";#N/A,#N/A,FALSE,"Tickmarks"}</definedName>
    <definedName name="______PL11" hidden="1">{#N/A,#N/A,FALSE,"Aging Summary";#N/A,#N/A,FALSE,"Ratio Analysis";#N/A,#N/A,FALSE,"Test 120 Day Accts";#N/A,#N/A,FALSE,"Tickmarks"}</definedName>
    <definedName name="______PL21" localSheetId="0" hidden="1">{#N/A,#N/A,FALSE,"Aging Summary";#N/A,#N/A,FALSE,"Ratio Analysis";#N/A,#N/A,FALSE,"Test 120 Day Accts";#N/A,#N/A,FALSE,"Tickmarks"}</definedName>
    <definedName name="______PL21" hidden="1">{#N/A,#N/A,FALSE,"Aging Summary";#N/A,#N/A,FALSE,"Ratio Analysis";#N/A,#N/A,FALSE,"Test 120 Day Accts";#N/A,#N/A,FALSE,"Tickmarks"}</definedName>
    <definedName name="_____ANH1" localSheetId="0" hidden="1">{#N/A,#N/A,FALSE,"Aging Summary";#N/A,#N/A,FALSE,"Ratio Analysis";#N/A,#N/A,FALSE,"Test 120 Day Accts";#N/A,#N/A,FALSE,"Tickmarks"}</definedName>
    <definedName name="_____ANH1" hidden="1">{#N/A,#N/A,FALSE,"Aging Summary";#N/A,#N/A,FALSE,"Ratio Analysis";#N/A,#N/A,FALSE,"Test 120 Day Accts";#N/A,#N/A,FALSE,"Tickmarks"}</definedName>
    <definedName name="_____KEY001" hidden="1">[1]LOADDAT!#REF!</definedName>
    <definedName name="_____KEY002" hidden="1">[1]LOADDAT!#REF!</definedName>
    <definedName name="_____KEY01" hidden="1">[1]LOADDAT!#REF!</definedName>
    <definedName name="_____KEY02" hidden="1">[1]LOADDAT!#REF!</definedName>
    <definedName name="_____mot1" localSheetId="0" hidden="1">{#N/A,#N/A,FALSE,"Aging Summary";#N/A,#N/A,FALSE,"Ratio Analysis";#N/A,#N/A,FALSE,"Test 120 Day Accts";#N/A,#N/A,FALSE,"Tickmarks"}</definedName>
    <definedName name="_____mot1" hidden="1">{#N/A,#N/A,FALSE,"Aging Summary";#N/A,#N/A,FALSE,"Ratio Analysis";#N/A,#N/A,FALSE,"Test 120 Day Accts";#N/A,#N/A,FALSE,"Tickmarks"}</definedName>
    <definedName name="_____mot2" localSheetId="0" hidden="1">{#N/A,#N/A,FALSE,"Aging Summary";#N/A,#N/A,FALSE,"Ratio Analysis";#N/A,#N/A,FALSE,"Test 120 Day Accts";#N/A,#N/A,FALSE,"Tickmarks"}</definedName>
    <definedName name="_____mot2" hidden="1">{#N/A,#N/A,FALSE,"Aging Summary";#N/A,#N/A,FALSE,"Ratio Analysis";#N/A,#N/A,FALSE,"Test 120 Day Accts";#N/A,#N/A,FALSE,"Tickmarks"}</definedName>
    <definedName name="_____PL11" localSheetId="0" hidden="1">{#N/A,#N/A,FALSE,"Aging Summary";#N/A,#N/A,FALSE,"Ratio Analysis";#N/A,#N/A,FALSE,"Test 120 Day Accts";#N/A,#N/A,FALSE,"Tickmarks"}</definedName>
    <definedName name="_____PL11" hidden="1">{#N/A,#N/A,FALSE,"Aging Summary";#N/A,#N/A,FALSE,"Ratio Analysis";#N/A,#N/A,FALSE,"Test 120 Day Accts";#N/A,#N/A,FALSE,"Tickmarks"}</definedName>
    <definedName name="_____PL21" localSheetId="0" hidden="1">{#N/A,#N/A,FALSE,"Aging Summary";#N/A,#N/A,FALSE,"Ratio Analysis";#N/A,#N/A,FALSE,"Test 120 Day Accts";#N/A,#N/A,FALSE,"Tickmarks"}</definedName>
    <definedName name="_____PL21" hidden="1">{#N/A,#N/A,FALSE,"Aging Summary";#N/A,#N/A,FALSE,"Ratio Analysis";#N/A,#N/A,FALSE,"Test 120 Day Accts";#N/A,#N/A,FALSE,"Tickmarks"}</definedName>
    <definedName name="____ANH1" localSheetId="0" hidden="1">{#N/A,#N/A,FALSE,"Aging Summary";#N/A,#N/A,FALSE,"Ratio Analysis";#N/A,#N/A,FALSE,"Test 120 Day Accts";#N/A,#N/A,FALSE,"Tickmarks"}</definedName>
    <definedName name="____ANH1" hidden="1">{#N/A,#N/A,FALSE,"Aging Summary";#N/A,#N/A,FALSE,"Ratio Analysis";#N/A,#N/A,FALSE,"Test 120 Day Accts";#N/A,#N/A,FALSE,"Tickmarks"}</definedName>
    <definedName name="____KEY001" hidden="1">[1]LOADDAT!#REF!</definedName>
    <definedName name="____KEY002" hidden="1">[1]LOADDAT!#REF!</definedName>
    <definedName name="____KEY01" hidden="1">[1]LOADDAT!#REF!</definedName>
    <definedName name="____KEY02" hidden="1">[1]LOADDAT!#REF!</definedName>
    <definedName name="____mot1" localSheetId="0" hidden="1">{#N/A,#N/A,FALSE,"Aging Summary";#N/A,#N/A,FALSE,"Ratio Analysis";#N/A,#N/A,FALSE,"Test 120 Day Accts";#N/A,#N/A,FALSE,"Tickmarks"}</definedName>
    <definedName name="____mot1" hidden="1">{#N/A,#N/A,FALSE,"Aging Summary";#N/A,#N/A,FALSE,"Ratio Analysis";#N/A,#N/A,FALSE,"Test 120 Day Accts";#N/A,#N/A,FALSE,"Tickmarks"}</definedName>
    <definedName name="____mot2" localSheetId="0" hidden="1">{#N/A,#N/A,FALSE,"Aging Summary";#N/A,#N/A,FALSE,"Ratio Analysis";#N/A,#N/A,FALSE,"Test 120 Day Accts";#N/A,#N/A,FALSE,"Tickmarks"}</definedName>
    <definedName name="____mot2" hidden="1">{#N/A,#N/A,FALSE,"Aging Summary";#N/A,#N/A,FALSE,"Ratio Analysis";#N/A,#N/A,FALSE,"Test 120 Day Accts";#N/A,#N/A,FALSE,"Tickmarks"}</definedName>
    <definedName name="____PL11" localSheetId="0" hidden="1">{#N/A,#N/A,FALSE,"Aging Summary";#N/A,#N/A,FALSE,"Ratio Analysis";#N/A,#N/A,FALSE,"Test 120 Day Accts";#N/A,#N/A,FALSE,"Tickmarks"}</definedName>
    <definedName name="____PL11" hidden="1">{#N/A,#N/A,FALSE,"Aging Summary";#N/A,#N/A,FALSE,"Ratio Analysis";#N/A,#N/A,FALSE,"Test 120 Day Accts";#N/A,#N/A,FALSE,"Tickmarks"}</definedName>
    <definedName name="____PL21" localSheetId="0" hidden="1">{#N/A,#N/A,FALSE,"Aging Summary";#N/A,#N/A,FALSE,"Ratio Analysis";#N/A,#N/A,FALSE,"Test 120 Day Accts";#N/A,#N/A,FALSE,"Tickmarks"}</definedName>
    <definedName name="____PL21" hidden="1">{#N/A,#N/A,FALSE,"Aging Summary";#N/A,#N/A,FALSE,"Ratio Analysis";#N/A,#N/A,FALSE,"Test 120 Day Accts";#N/A,#N/A,FALSE,"Tickmarks"}</definedName>
    <definedName name="____xlfn.RTD" hidden="1">#NAME?</definedName>
    <definedName name="___A12" localSheetId="0" hidden="1">{#N/A,#N/A,FALSE,"Aging Summary";#N/A,#N/A,FALSE,"Ratio Analysis";#N/A,#N/A,FALSE,"Test 120 Day Accts";#N/A,#N/A,FALSE,"Tickmarks"}</definedName>
    <definedName name="___A12" hidden="1">{#N/A,#N/A,FALSE,"Aging Summary";#N/A,#N/A,FALSE,"Ratio Analysis";#N/A,#N/A,FALSE,"Test 120 Day Accts";#N/A,#N/A,FALSE,"Tickmarks"}</definedName>
    <definedName name="___aaj2" localSheetId="0" hidden="1">{#N/A,#N/A,FALSE,"Aging Summary";#N/A,#N/A,FALSE,"Ratio Analysis";#N/A,#N/A,FALSE,"Test 120 Day Accts";#N/A,#N/A,FALSE,"Tickmarks"}</definedName>
    <definedName name="___aaj2" hidden="1">{#N/A,#N/A,FALSE,"Aging Summary";#N/A,#N/A,FALSE,"Ratio Analysis";#N/A,#N/A,FALSE,"Test 120 Day Accts";#N/A,#N/A,FALSE,"Tickmarks"}</definedName>
    <definedName name="___ANH1" localSheetId="0" hidden="1">{#N/A,#N/A,FALSE,"Aging Summary";#N/A,#N/A,FALSE,"Ratio Analysis";#N/A,#N/A,FALSE,"Test 120 Day Accts";#N/A,#N/A,FALSE,"Tickmarks"}</definedName>
    <definedName name="___ANH1" hidden="1">{#N/A,#N/A,FALSE,"Aging Summary";#N/A,#N/A,FALSE,"Ratio Analysis";#N/A,#N/A,FALSE,"Test 120 Day Accts";#N/A,#N/A,FALSE,"Tickmarks"}</definedName>
    <definedName name="___iii4" localSheetId="0" hidden="1">{#N/A,#N/A,FALSE,"Aging Summary";#N/A,#N/A,FALSE,"Ratio Analysis";#N/A,#N/A,FALSE,"Test 120 Day Accts";#N/A,#N/A,FALSE,"Tickmarks"}</definedName>
    <definedName name="___iii4" hidden="1">{#N/A,#N/A,FALSE,"Aging Summary";#N/A,#N/A,FALSE,"Ratio Analysis";#N/A,#N/A,FALSE,"Test 120 Day Accts";#N/A,#N/A,FALSE,"Tickmarks"}</definedName>
    <definedName name="___jan1" localSheetId="0" hidden="1">{#N/A,#N/A,FALSE,"Aging Summary";#N/A,#N/A,FALSE,"Ratio Analysis";#N/A,#N/A,FALSE,"Test 120 Day Accts";#N/A,#N/A,FALSE,"Tickmarks"}</definedName>
    <definedName name="___jan1" hidden="1">{#N/A,#N/A,FALSE,"Aging Summary";#N/A,#N/A,FALSE,"Ratio Analysis";#N/A,#N/A,FALSE,"Test 120 Day Accts";#N/A,#N/A,FALSE,"Tickmarks"}</definedName>
    <definedName name="___KEY001" hidden="1">[1]LOADDAT!#REF!</definedName>
    <definedName name="___KEY002" hidden="1">[1]LOADDAT!#REF!</definedName>
    <definedName name="___KEY01" hidden="1">[1]LOADDAT!#REF!</definedName>
    <definedName name="___KEY02" hidden="1">[1]LOADDAT!#REF!</definedName>
    <definedName name="___KEY2" hidden="1">#REF!</definedName>
    <definedName name="___mot1" localSheetId="0" hidden="1">{#N/A,#N/A,FALSE,"Aging Summary";#N/A,#N/A,FALSE,"Ratio Analysis";#N/A,#N/A,FALSE,"Test 120 Day Accts";#N/A,#N/A,FALSE,"Tickmarks"}</definedName>
    <definedName name="___mot1" hidden="1">{#N/A,#N/A,FALSE,"Aging Summary";#N/A,#N/A,FALSE,"Ratio Analysis";#N/A,#N/A,FALSE,"Test 120 Day Accts";#N/A,#N/A,FALSE,"Tickmarks"}</definedName>
    <definedName name="___mot2" localSheetId="0" hidden="1">{#N/A,#N/A,FALSE,"Aging Summary";#N/A,#N/A,FALSE,"Ratio Analysis";#N/A,#N/A,FALSE,"Test 120 Day Accts";#N/A,#N/A,FALSE,"Tickmarks"}</definedName>
    <definedName name="___mot2" hidden="1">{#N/A,#N/A,FALSE,"Aging Summary";#N/A,#N/A,FALSE,"Ratio Analysis";#N/A,#N/A,FALSE,"Test 120 Day Accts";#N/A,#N/A,FALSE,"Tickmarks"}</definedName>
    <definedName name="___PL11" localSheetId="0" hidden="1">{#N/A,#N/A,FALSE,"Aging Summary";#N/A,#N/A,FALSE,"Ratio Analysis";#N/A,#N/A,FALSE,"Test 120 Day Accts";#N/A,#N/A,FALSE,"Tickmarks"}</definedName>
    <definedName name="___PL11" hidden="1">{#N/A,#N/A,FALSE,"Aging Summary";#N/A,#N/A,FALSE,"Ratio Analysis";#N/A,#N/A,FALSE,"Test 120 Day Accts";#N/A,#N/A,FALSE,"Tickmarks"}</definedName>
    <definedName name="___PL21" localSheetId="0" hidden="1">{#N/A,#N/A,FALSE,"Aging Summary";#N/A,#N/A,FALSE,"Ratio Analysis";#N/A,#N/A,FALSE,"Test 120 Day Accts";#N/A,#N/A,FALSE,"Tickmarks"}</definedName>
    <definedName name="___PL21" hidden="1">{#N/A,#N/A,FALSE,"Aging Summary";#N/A,#N/A,FALSE,"Ratio Analysis";#N/A,#N/A,FALSE,"Test 120 Day Accts";#N/A,#N/A,FALSE,"Tickmarks"}</definedName>
    <definedName name="___skb4" localSheetId="0" hidden="1">{#N/A,#N/A,FALSE,"Aging Summary";#N/A,#N/A,FALSE,"Ratio Analysis";#N/A,#N/A,FALSE,"Test 120 Day Accts";#N/A,#N/A,FALSE,"Tickmarks"}</definedName>
    <definedName name="___skb4" hidden="1">{#N/A,#N/A,FALSE,"Aging Summary";#N/A,#N/A,FALSE,"Ratio Analysis";#N/A,#N/A,FALSE,"Test 120 Day Accts";#N/A,#N/A,FALSE,"Tickmarks"}</definedName>
    <definedName name="___tsl2" localSheetId="0" hidden="1">{#N/A,#N/A,FALSE,"Aging Summary";#N/A,#N/A,FALSE,"Ratio Analysis";#N/A,#N/A,FALSE,"Test 120 Day Accts";#N/A,#N/A,FALSE,"Tickmarks"}</definedName>
    <definedName name="___tsl2" hidden="1">{#N/A,#N/A,FALSE,"Aging Summary";#N/A,#N/A,FALSE,"Ratio Analysis";#N/A,#N/A,FALSE,"Test 120 Day Accts";#N/A,#N/A,FALSE,"Tickmarks"}</definedName>
    <definedName name="___wc2" localSheetId="0" hidden="1">{#N/A,#N/A,FALSE,"Aging Summary";#N/A,#N/A,FALSE,"Ratio Analysis";#N/A,#N/A,FALSE,"Test 120 Day Accts";#N/A,#N/A,FALSE,"Tickmarks"}</definedName>
    <definedName name="___wc2" hidden="1">{#N/A,#N/A,FALSE,"Aging Summary";#N/A,#N/A,FALSE,"Ratio Analysis";#N/A,#N/A,FALSE,"Test 120 Day Accts";#N/A,#N/A,FALSE,"Tickmarks"}</definedName>
    <definedName name="___xlfn.RTD" hidden="1">#NAME?</definedName>
    <definedName name="__1_0__123Graph_DCLIENT_CU" hidden="1">'[2]4334-Summary'!#REF!</definedName>
    <definedName name="__123Graph_A" hidden="1">'[2]4334-Summary'!#REF!</definedName>
    <definedName name="__123Graph_AADMINISTRATION" hidden="1">'[2]4334-Summary'!#REF!</definedName>
    <definedName name="__123Graph_AGRANDTOTAL" hidden="1">'[2]4334-Summary'!#REF!</definedName>
    <definedName name="__123Graph_AGRANDTOTAL2" hidden="1">'[2]4334-Summary'!#REF!</definedName>
    <definedName name="__123Graph_AGRANDTOTALC" hidden="1">'[2]4334-Summary'!#REF!</definedName>
    <definedName name="__123Graph_AGRANDTOTALC2" hidden="1">'[2]4334-Summary'!#REF!</definedName>
    <definedName name="__123Graph_AGRAPH1" hidden="1">[2]A!$C$72:$C$72</definedName>
    <definedName name="__123Graph_APIPING" hidden="1">'[2]4334-Summary'!#REF!</definedName>
    <definedName name="__123Graph_APIPING2" hidden="1">'[2]4334-Summary'!#REF!</definedName>
    <definedName name="__123Graph_B" hidden="1">'[2]4334-Summary'!#REF!</definedName>
    <definedName name="__123Graph_BADMINISTRATION" hidden="1">'[2]4334-Summary'!#REF!</definedName>
    <definedName name="__123Graph_BGRANDTOTAL" hidden="1">'[2]4334-Summary'!#REF!</definedName>
    <definedName name="__123Graph_BGRANDTOTALC" hidden="1">'[2]4334-Summary'!#REF!</definedName>
    <definedName name="__123Graph_BPIPING" hidden="1">'[2]4334-Summary'!#REF!</definedName>
    <definedName name="__123Graph_C" hidden="1">'[2]4334-Summary'!#REF!</definedName>
    <definedName name="__123Graph_CADMINISTRATION" hidden="1">'[2]4334-Summary'!#REF!</definedName>
    <definedName name="__123Graph_CGRANDTOTAL" hidden="1">'[2]4334-Summary'!#REF!</definedName>
    <definedName name="__123Graph_CGRANDTOTALC" hidden="1">'[2]4334-Summary'!#REF!</definedName>
    <definedName name="__123Graph_CPIPING" hidden="1">'[2]4334-Summary'!#REF!</definedName>
    <definedName name="__123Graph_D" hidden="1">'[2]4334-Summary'!#REF!</definedName>
    <definedName name="__123Graph_DADMINISTRATION" hidden="1">'[2]4334-Summary'!#REF!</definedName>
    <definedName name="__123Graph_DGRANDTOTAL" hidden="1">'[2]4334-Summary'!#REF!</definedName>
    <definedName name="__123Graph_DGRANDTOTALC" hidden="1">'[2]4334-Summary'!#REF!</definedName>
    <definedName name="__123Graph_DPIPING" hidden="1">'[2]4334-Summary'!#REF!</definedName>
    <definedName name="__123Graph_E" hidden="1">'[2]4334-Summary'!#REF!</definedName>
    <definedName name="__123Graph_EADMINISTRATION" hidden="1">'[2]4334-Summary'!#REF!</definedName>
    <definedName name="__123Graph_EGRANDTOTAL" hidden="1">'[2]4334-Summary'!#REF!</definedName>
    <definedName name="__123Graph_EGRANDTOTALC" hidden="1">'[2]4334-Summary'!#REF!</definedName>
    <definedName name="__123Graph_EPIPING" hidden="1">'[2]4334-Summary'!#REF!</definedName>
    <definedName name="__123Graph_F" hidden="1">'[2]4334-Summary'!#REF!</definedName>
    <definedName name="__123Graph_FADMINISTRATION" hidden="1">'[2]4334-Summary'!#REF!</definedName>
    <definedName name="__123Graph_FGRANDTOTAL" hidden="1">'[2]4334-Summary'!#REF!</definedName>
    <definedName name="__123Graph_FPIPING" hidden="1">'[2]4334-Summary'!#REF!</definedName>
    <definedName name="__123Graph_LBL_A" hidden="1">#REF!</definedName>
    <definedName name="__123Graph_X" hidden="1">[3]Mobilisasi!$F$25:$F$30</definedName>
    <definedName name="__2_0__123Graph_ACLIENT_CU" hidden="1">'[2]4334-Summary'!#REF!</definedName>
    <definedName name="__3_0__123Graph_BTOTALENG" hidden="1">'[2]4334-Summary'!#REF!</definedName>
    <definedName name="__4_._0__123Graph_FPIP" hidden="1">'[2]4334-Summary'!#REF!</definedName>
    <definedName name="__A12" localSheetId="0" hidden="1">{#N/A,#N/A,FALSE,"Aging Summary";#N/A,#N/A,FALSE,"Ratio Analysis";#N/A,#N/A,FALSE,"Test 120 Day Accts";#N/A,#N/A,FALSE,"Tickmarks"}</definedName>
    <definedName name="__A12" hidden="1">{#N/A,#N/A,FALSE,"Aging Summary";#N/A,#N/A,FALSE,"Ratio Analysis";#N/A,#N/A,FALSE,"Test 120 Day Accts";#N/A,#N/A,FALSE,"Tickmarks"}</definedName>
    <definedName name="__aaj2" localSheetId="0" hidden="1">{#N/A,#N/A,FALSE,"Aging Summary";#N/A,#N/A,FALSE,"Ratio Analysis";#N/A,#N/A,FALSE,"Test 120 Day Accts";#N/A,#N/A,FALSE,"Tickmarks"}</definedName>
    <definedName name="__aaj2" hidden="1">{#N/A,#N/A,FALSE,"Aging Summary";#N/A,#N/A,FALSE,"Ratio Analysis";#N/A,#N/A,FALSE,"Test 120 Day Accts";#N/A,#N/A,FALSE,"Tickmarks"}</definedName>
    <definedName name="__ANH1" localSheetId="0" hidden="1">{#N/A,#N/A,FALSE,"Aging Summary";#N/A,#N/A,FALSE,"Ratio Analysis";#N/A,#N/A,FALSE,"Test 120 Day Accts";#N/A,#N/A,FALSE,"Tickmarks"}</definedName>
    <definedName name="__ANH1" hidden="1">{#N/A,#N/A,FALSE,"Aging Summary";#N/A,#N/A,FALSE,"Ratio Analysis";#N/A,#N/A,FALSE,"Test 120 Day Accts";#N/A,#N/A,FALSE,"Tickmarks"}</definedName>
    <definedName name="__CS01" localSheetId="0" hidden="1">{#N/A,#N/A,FALSE,"Aging Summary";#N/A,#N/A,FALSE,"Ratio Analysis";#N/A,#N/A,FALSE,"Test 120 Day Accts";#N/A,#N/A,FALSE,"Tickmarks"}</definedName>
    <definedName name="__CS01" hidden="1">{#N/A,#N/A,FALSE,"Aging Summary";#N/A,#N/A,FALSE,"Ratio Analysis";#N/A,#N/A,FALSE,"Test 120 Day Accts";#N/A,#N/A,FALSE,"Tickmarks"}</definedName>
    <definedName name="__CSL01" localSheetId="0" hidden="1">{#N/A,#N/A,FALSE,"Aging Summary";#N/A,#N/A,FALSE,"Ratio Analysis";#N/A,#N/A,FALSE,"Test 120 Day Accts";#N/A,#N/A,FALSE,"Tickmarks"}</definedName>
    <definedName name="__CSL01" hidden="1">{#N/A,#N/A,FALSE,"Aging Summary";#N/A,#N/A,FALSE,"Ratio Analysis";#N/A,#N/A,FALSE,"Test 120 Day Accts";#N/A,#N/A,FALSE,"Tickmarks"}</definedName>
    <definedName name="__FDS_HYPERLINK_TOGGLE_STATE__" hidden="1">"ON"</definedName>
    <definedName name="__iii4" localSheetId="0" hidden="1">{#N/A,#N/A,FALSE,"Aging Summary";#N/A,#N/A,FALSE,"Ratio Analysis";#N/A,#N/A,FALSE,"Test 120 Day Accts";#N/A,#N/A,FALSE,"Tickmarks"}</definedName>
    <definedName name="__iii4" hidden="1">{#N/A,#N/A,FALSE,"Aging Summary";#N/A,#N/A,FALSE,"Ratio Analysis";#N/A,#N/A,FALSE,"Test 120 Day Accts";#N/A,#N/A,FALSE,"Tickmarks"}</definedName>
    <definedName name="__IntlFixup" hidden="1">TRUE</definedName>
    <definedName name="__IR98" localSheetId="0" hidden="1">{#N/A,#N/A,FALSE,"Aging Summary";#N/A,#N/A,FALSE,"Ratio Analysis";#N/A,#N/A,FALSE,"Test 120 Day Accts";#N/A,#N/A,FALSE,"Tickmarks"}</definedName>
    <definedName name="__IR98" hidden="1">{#N/A,#N/A,FALSE,"Aging Summary";#N/A,#N/A,FALSE,"Ratio Analysis";#N/A,#N/A,FALSE,"Test 120 Day Accts";#N/A,#N/A,FALSE,"Tickmarks"}</definedName>
    <definedName name="__jun1" hidden="1">#REF!</definedName>
    <definedName name="__KEY001" hidden="1">[1]LOADDAT!#REF!</definedName>
    <definedName name="__KEY002" hidden="1">[1]LOADDAT!#REF!</definedName>
    <definedName name="__KEY01" hidden="1">[1]LOADDAT!#REF!</definedName>
    <definedName name="__KEY02" hidden="1">[1]LOADDAT!#REF!</definedName>
    <definedName name="__KEY2" hidden="1">[4]COMPPROD!#REF!</definedName>
    <definedName name="__mot1" localSheetId="0" hidden="1">{#N/A,#N/A,FALSE,"Aging Summary";#N/A,#N/A,FALSE,"Ratio Analysis";#N/A,#N/A,FALSE,"Test 120 Day Accts";#N/A,#N/A,FALSE,"Tickmarks"}</definedName>
    <definedName name="__mot1" hidden="1">{#N/A,#N/A,FALSE,"Aging Summary";#N/A,#N/A,FALSE,"Ratio Analysis";#N/A,#N/A,FALSE,"Test 120 Day Accts";#N/A,#N/A,FALSE,"Tickmarks"}</definedName>
    <definedName name="__mot2" localSheetId="0" hidden="1">{#N/A,#N/A,FALSE,"Aging Summary";#N/A,#N/A,FALSE,"Ratio Analysis";#N/A,#N/A,FALSE,"Test 120 Day Accts";#N/A,#N/A,FALSE,"Tickmarks"}</definedName>
    <definedName name="__mot2" hidden="1">{#N/A,#N/A,FALSE,"Aging Summary";#N/A,#N/A,FALSE,"Ratio Analysis";#N/A,#N/A,FALSE,"Test 120 Day Accts";#N/A,#N/A,FALSE,"Tickmarks"}</definedName>
    <definedName name="__PL11" localSheetId="0" hidden="1">{#N/A,#N/A,FALSE,"Aging Summary";#N/A,#N/A,FALSE,"Ratio Analysis";#N/A,#N/A,FALSE,"Test 120 Day Accts";#N/A,#N/A,FALSE,"Tickmarks"}</definedName>
    <definedName name="__PL11" hidden="1">{#N/A,#N/A,FALSE,"Aging Summary";#N/A,#N/A,FALSE,"Ratio Analysis";#N/A,#N/A,FALSE,"Test 120 Day Accts";#N/A,#N/A,FALSE,"Tickmarks"}</definedName>
    <definedName name="__PL21" localSheetId="0" hidden="1">{#N/A,#N/A,FALSE,"Aging Summary";#N/A,#N/A,FALSE,"Ratio Analysis";#N/A,#N/A,FALSE,"Test 120 Day Accts";#N/A,#N/A,FALSE,"Tickmarks"}</definedName>
    <definedName name="__PL21" hidden="1">{#N/A,#N/A,FALSE,"Aging Summary";#N/A,#N/A,FALSE,"Ratio Analysis";#N/A,#N/A,FALSE,"Test 120 Day Accts";#N/A,#N/A,FALSE,"Tickmarks"}</definedName>
    <definedName name="__rev1" localSheetId="0" hidden="1">{#N/A,#N/A,FALSE,"Aging Summary";#N/A,#N/A,FALSE,"Ratio Analysis";#N/A,#N/A,FALSE,"Test 120 Day Accts";#N/A,#N/A,FALSE,"Tickmarks"}</definedName>
    <definedName name="__rev1" hidden="1">{#N/A,#N/A,FALSE,"Aging Summary";#N/A,#N/A,FALSE,"Ratio Analysis";#N/A,#N/A,FALSE,"Test 120 Day Accts";#N/A,#N/A,FALSE,"Tickmarks"}</definedName>
    <definedName name="__SAP07" localSheetId="0" hidden="1">{#N/A,#N/A,FALSE,"Aging Summary";#N/A,#N/A,FALSE,"Ratio Analysis";#N/A,#N/A,FALSE,"Test 120 Day Accts";#N/A,#N/A,FALSE,"Tickmarks"}</definedName>
    <definedName name="__SAP07" hidden="1">{#N/A,#N/A,FALSE,"Aging Summary";#N/A,#N/A,FALSE,"Ratio Analysis";#N/A,#N/A,FALSE,"Test 120 Day Accts";#N/A,#N/A,FALSE,"Tickmarks"}</definedName>
    <definedName name="__tsl2" localSheetId="0" hidden="1">{#N/A,#N/A,FALSE,"Aging Summary";#N/A,#N/A,FALSE,"Ratio Analysis";#N/A,#N/A,FALSE,"Test 120 Day Accts";#N/A,#N/A,FALSE,"Tickmarks"}</definedName>
    <definedName name="__tsl2" hidden="1">{#N/A,#N/A,FALSE,"Aging Summary";#N/A,#N/A,FALSE,"Ratio Analysis";#N/A,#N/A,FALSE,"Test 120 Day Accts";#N/A,#N/A,FALSE,"Tickmarks"}</definedName>
    <definedName name="__wc2" localSheetId="0" hidden="1">{#N/A,#N/A,FALSE,"Aging Summary";#N/A,#N/A,FALSE,"Ratio Analysis";#N/A,#N/A,FALSE,"Test 120 Day Accts";#N/A,#N/A,FALSE,"Tickmarks"}</definedName>
    <definedName name="__wc2" hidden="1">{#N/A,#N/A,FALSE,"Aging Summary";#N/A,#N/A,FALSE,"Ratio Analysis";#N/A,#N/A,FALSE,"Test 120 Day Accts";#N/A,#N/A,FALSE,"Tickmarks"}</definedName>
    <definedName name="__xlfn.RTD" hidden="1">#NAME?</definedName>
    <definedName name="_1__123Graph_ACOMBIN_1" hidden="1">#REF!</definedName>
    <definedName name="_1__123Graph_BCHART_3" hidden="1">'[5]det-RM'!#REF!</definedName>
    <definedName name="_1_0__123Grap" hidden="1">#REF!</definedName>
    <definedName name="_1_0__123Graph_DCLIENT_CU" hidden="1">'[6]4334-Summary'!#REF!</definedName>
    <definedName name="_1_123Grap" hidden="1">#REF!</definedName>
    <definedName name="_10__123Graph_ACLIENT_CURVE" hidden="1">'[7]4334-Summary'!#REF!</definedName>
    <definedName name="_10__123Graph_ATOTALENG_DES" hidden="1">'[8]4334-Summary'!#REF!</definedName>
    <definedName name="_10__123Graph_BCHART_4" hidden="1">[9]Taxation!#REF!</definedName>
    <definedName name="_10__123Graph_CCHART_3" hidden="1">[9]OpRev!#REF!</definedName>
    <definedName name="_10__123Graph_CTOTALENG_DES" hidden="1">'[2]4334-Summary'!#REF!</definedName>
    <definedName name="_10__123Graph_DTOTALENG_DES" hidden="1">'[6]4334-Summary'!#REF!</definedName>
    <definedName name="_10__123Graph_XCOMBIN_1" hidden="1">#REF!</definedName>
    <definedName name="_106_4_0__123Graph_FTOTALENG" hidden="1">'[10]4334-Summary'!#REF!</definedName>
    <definedName name="_11__123Graph_BCOMBIN_1" hidden="1">#REF!</definedName>
    <definedName name="_11__123Graph_CTOTALENG_DES" hidden="1">#REF!</definedName>
    <definedName name="_11__123Graph_DCLIENT_CURVE" hidden="1">'[2]4334-Summary'!#REF!</definedName>
    <definedName name="_11__123Graph_ETOTALENG_DES" hidden="1">'[6]4334-Summary'!#REF!</definedName>
    <definedName name="_11__123Graph_XCOMBINE_1" hidden="1">#REF!</definedName>
    <definedName name="_114_8_0__123Graph_FGRANDTO" hidden="1">'[10]4334-Summary'!#REF!</definedName>
    <definedName name="_12_._0__123Graph_FPIP" hidden="1">'[8]4334-Summary'!#REF!</definedName>
    <definedName name="_12__123Graph_ATOTALENG_DES" hidden="1">'[7]4334-Summary'!#REF!</definedName>
    <definedName name="_12__123Graph_BCOMBINE_1" hidden="1">#REF!</definedName>
    <definedName name="_12__123Graph_DCHART_3" hidden="1">[9]OpRev!#REF!</definedName>
    <definedName name="_12__123Graph_DTOTALENG_DES" hidden="1">'[2]4334-Summary'!#REF!</definedName>
    <definedName name="_12__123Graph_FTOTALENG_DES" hidden="1">'[6]4334-Summary'!#REF!</definedName>
    <definedName name="_13__123Graph_BTOTALENG_DES" hidden="1">'[8]4334-Summary'!#REF!</definedName>
    <definedName name="_13__123Graph_DCLIENT_CURVE" hidden="1">#REF!</definedName>
    <definedName name="_13__123Graph_ETOTALENG_DES" hidden="1">'[2]4334-Summary'!#REF!</definedName>
    <definedName name="_13_4_0__123Graph_FTOTALENG" hidden="1">'[6]4334-Summary'!#REF!</definedName>
    <definedName name="_14__123Graph_BCHART_3" hidden="1">[9]OpRev!#REF!</definedName>
    <definedName name="_14__123Graph_BTOTALENG_DES" hidden="1">'[7]4334-Summary'!#REF!</definedName>
    <definedName name="_14__123Graph_CCOMBIN_1" hidden="1">#REF!</definedName>
    <definedName name="_14__123Graph_DTOTALENG_DES" hidden="1">#REF!</definedName>
    <definedName name="_14__123Graph_FTOTALENG_DES" hidden="1">'[2]4334-Summary'!#REF!</definedName>
    <definedName name="_14_8_0__123Graph_FGRANDTO" hidden="1">'[6]4334-Summary'!#REF!</definedName>
    <definedName name="_15__123Graph_CCHART_3" hidden="1">[9]OpRev!#REF!</definedName>
    <definedName name="_15__123Graph_CTOTALENG_DES" hidden="1">'[8]4334-Summary'!#REF!</definedName>
    <definedName name="_15__123Graph_ETOTALENG_DES" hidden="1">#REF!</definedName>
    <definedName name="_15_4_0__123Graph_FTOTALENG" hidden="1">'[2]4334-Summary'!#REF!</definedName>
    <definedName name="_16__123Graph_CTOTALENG_DES" hidden="1">'[7]4334-Summary'!#REF!</definedName>
    <definedName name="_16__123Graph_DCLIENT_CURVE" hidden="1">'[8]4334-Summary'!#REF!</definedName>
    <definedName name="_16__123Graph_FTOTALENG_DES" hidden="1">#REF!</definedName>
    <definedName name="_16_0__123Graph_ACLIENT_CU" hidden="1">'[10]4334-Summary'!#REF!</definedName>
    <definedName name="_16_8_0__123Graph_FGRANDTO" hidden="1">'[2]4334-Summary'!#REF!</definedName>
    <definedName name="_17__123Graph_ACLIENT_CURVE" hidden="1">'[8]4334-Summary'!#REF!</definedName>
    <definedName name="_17__123Graph_DTOTALENG_DES" hidden="1">'[8]4334-Summary'!#REF!</definedName>
    <definedName name="_17_4_0__123Graph_FTOTALENG" hidden="1">#REF!</definedName>
    <definedName name="_18__123Graph_ACOMBIN_1" hidden="1">#REF!</definedName>
    <definedName name="_18__123Graph_DCLIENT_CURVE" hidden="1">'[7]4334-Summary'!#REF!</definedName>
    <definedName name="_18__123Graph_ETOTALENG_DES" hidden="1">'[8]4334-Summary'!#REF!</definedName>
    <definedName name="_18_8_0__123Graph_FGRANDTO" hidden="1">#REF!</definedName>
    <definedName name="_19__123Graph_ACOMBINE_1" hidden="1">#REF!</definedName>
    <definedName name="_19__123Graph_FTOTALENG_DES" hidden="1">'[8]4334-Summary'!#REF!</definedName>
    <definedName name="_2__123Graph_ACOMBINE_1" hidden="1">#REF!</definedName>
    <definedName name="_2__123Graph_BCHART_3" hidden="1">[9]OpRev!#REF!</definedName>
    <definedName name="_2__123Graph_BCHART_4" hidden="1">'[5]det-RM'!#REF!</definedName>
    <definedName name="_2_0__123Grap" hidden="1">#REF!</definedName>
    <definedName name="_2_0__123Graph_ACLIENT_CU" hidden="1">'[6]4334-Summary'!#REF!</definedName>
    <definedName name="_2_0__123Graph_DCLIENT_CU" hidden="1">'[7]4334-Summary'!#REF!</definedName>
    <definedName name="_20__123Graph_DCHART_3" hidden="1">[9]OpRev!#REF!</definedName>
    <definedName name="_20__123Graph_DTOTALENG_DES" hidden="1">'[7]4334-Summary'!#REF!</definedName>
    <definedName name="_20__123Graph_XCOMBIN_1" hidden="1">#REF!</definedName>
    <definedName name="_21__123Graph_XCOMBINE_1" hidden="1">#REF!</definedName>
    <definedName name="_22__123Graph_ATOTALENG_DES" hidden="1">'[8]4334-Summary'!#REF!</definedName>
    <definedName name="_22__123Graph_ETOTALENG_DES" hidden="1">'[7]4334-Summary'!#REF!</definedName>
    <definedName name="_22_4_0__123Graph_FTOTALENG" hidden="1">'[8]4334-Summary'!#REF!</definedName>
    <definedName name="_23__123Graph_BCOMBIN_1" hidden="1">#REF!</definedName>
    <definedName name="_23_8_0__123Graph_FGRANDTO" hidden="1">'[8]4334-Summary'!#REF!</definedName>
    <definedName name="_24__123Graph_BCOMBINE_1" hidden="1">#REF!</definedName>
    <definedName name="_24__123Graph_FTOTALENG_DES" hidden="1">'[7]4334-Summary'!#REF!</definedName>
    <definedName name="_24_0__123Graph_BTOTALENG" hidden="1">'[10]4334-Summary'!#REF!</definedName>
    <definedName name="_26_4_0__123Graph_FTOTALENG" hidden="1">'[7]4334-Summary'!#REF!</definedName>
    <definedName name="_27__123Graph_BTOTALENG_DES" hidden="1">'[8]4334-Summary'!#REF!</definedName>
    <definedName name="_28__123Graph_BCHART_4" hidden="1">[9]Taxation!#REF!</definedName>
    <definedName name="_28__123Graph_CCOMBIN_1" hidden="1">#REF!</definedName>
    <definedName name="_28_8_0__123Graph_FGRANDTO" hidden="1">'[7]4334-Summary'!#REF!</definedName>
    <definedName name="_3__123Graph_BCHART_3" hidden="1">[9]OpRev!#REF!</definedName>
    <definedName name="_3__123Graph_BCHART_4" hidden="1">#N/A</definedName>
    <definedName name="_3__123Graph_BCOMBIN_1" hidden="1">#REF!</definedName>
    <definedName name="_3__123Graph_CCHART_3" hidden="1">'[5]det-RM'!#REF!</definedName>
    <definedName name="_3_0__123Graph_BTOTALENG" hidden="1">'[6]4334-Summary'!#REF!</definedName>
    <definedName name="_3_0__123Graph_DCLIENT_CU" hidden="1">'[8]4334-Summary'!#REF!</definedName>
    <definedName name="_31__123Graph_CTOTALENG_DES" hidden="1">'[8]4334-Summary'!#REF!</definedName>
    <definedName name="_32_._0__123Graph_FPIP" hidden="1">'[10]4334-Summary'!#REF!</definedName>
    <definedName name="_34__123Graph_DCLIENT_CURVE" hidden="1">'[8]4334-Summary'!#REF!</definedName>
    <definedName name="_37__123Graph_DTOTALENG_DES" hidden="1">'[8]4334-Summary'!#REF!</definedName>
    <definedName name="_4_._0__123Graph_FPIP" hidden="1">'[6]4334-Summary'!#REF!</definedName>
    <definedName name="_4__123Graph_BCHART_4" hidden="1">[9]Taxation!#REF!</definedName>
    <definedName name="_4__123Graph_BCOMBIN_1" hidden="1">#N/A</definedName>
    <definedName name="_4__123Graph_BCOMBINE_1" hidden="1">#REF!</definedName>
    <definedName name="_4__123Graph_DCHART_3" hidden="1">'[5]det-RM'!#REF!</definedName>
    <definedName name="_4_0__123Graph_ACLIENT_CU" hidden="1">'[7]4334-Summary'!#REF!</definedName>
    <definedName name="_40__123Graph_ETOTALENG_DES" hidden="1">'[8]4334-Summary'!#REF!</definedName>
    <definedName name="_42__123Graph_ACLIENT_CURVE" hidden="1">'[10]4334-Summary'!#REF!</definedName>
    <definedName name="_42__123Graph_CCHART_3" hidden="1">[9]OpRev!#REF!</definedName>
    <definedName name="_43__123Graph_FTOTALENG_DES" hidden="1">'[8]4334-Summary'!#REF!</definedName>
    <definedName name="_44__123Graph_XCOMBIN_1" hidden="1">#REF!</definedName>
    <definedName name="_45__123Graph_XCOMBINE_1" hidden="1">#REF!</definedName>
    <definedName name="_48_4_0__123Graph_FTOTALENG" hidden="1">'[8]4334-Summary'!#REF!</definedName>
    <definedName name="_5__123Graph_ACLIENT_CURVE" hidden="1">'[6]4334-Summary'!#REF!</definedName>
    <definedName name="_5__123Graph_BCHART_3" hidden="1">[9]OpRev!#REF!</definedName>
    <definedName name="_5__123Graph_BCOMBIN_1" hidden="1">#REF!</definedName>
    <definedName name="_5__123Graph_CCHART_3" hidden="1">#N/A</definedName>
    <definedName name="_5__123Graph_CCOMBIN_1" hidden="1">#REF!</definedName>
    <definedName name="_50__123Graph_ATOTALENG_DES" hidden="1">'[10]4334-Summary'!#REF!</definedName>
    <definedName name="_51_8_0__123Graph_FGRANDTO" hidden="1">'[8]4334-Summary'!#REF!</definedName>
    <definedName name="_56__123Graph_DCHART_3" hidden="1">[9]OpRev!#REF!</definedName>
    <definedName name="_58__123Graph_BTOTALENG_DES" hidden="1">'[10]4334-Summary'!#REF!</definedName>
    <definedName name="_6__123Graph_ATOTALENG_DES" hidden="1">'[6]4334-Summary'!#REF!</definedName>
    <definedName name="_6__123Graph_BCHART_4" hidden="1">[9]Taxation!#REF!</definedName>
    <definedName name="_6__123Graph_BCOMBINE_1" hidden="1">#REF!</definedName>
    <definedName name="_6__123Graph_CCHART_3" hidden="1">[9]OpRev!#REF!</definedName>
    <definedName name="_6__123Graph_CCOMBIN_1" hidden="1">#N/A</definedName>
    <definedName name="_6__123Graph_XCOMBIN_1" hidden="1">#REF!</definedName>
    <definedName name="_6_0__123Graph_ACLIENT_CU" hidden="1">'[8]4334-Summary'!#REF!</definedName>
    <definedName name="_6_0__123Graph_BTOTALENG" hidden="1">'[7]4334-Summary'!#REF!</definedName>
    <definedName name="_66__123Graph_CTOTALENG_DES" hidden="1">'[10]4334-Summary'!#REF!</definedName>
    <definedName name="_7__123Graph_ACLIENT_CURVE" hidden="1">'[2]4334-Summary'!#REF!</definedName>
    <definedName name="_7__123Graph_BCHART_3" hidden="1">[9]OpRev!#REF!</definedName>
    <definedName name="_7__123Graph_BTOTALENG_DES" hidden="1">'[6]4334-Summary'!#REF!</definedName>
    <definedName name="_7__123Graph_CCHART_3" hidden="1">[9]OpRev!#REF!</definedName>
    <definedName name="_7__123Graph_DCHART_3" hidden="1">#N/A</definedName>
    <definedName name="_7__123Graph_XCOMBINE_1" hidden="1">#REF!</definedName>
    <definedName name="_74__123Graph_DCLIENT_CURVE" hidden="1">'[10]4334-Summary'!#REF!</definedName>
    <definedName name="_8_._0__123Graph_FPIP" hidden="1">'[7]4334-Summary'!#REF!</definedName>
    <definedName name="_8__123Graph_ACOMBIN_1" hidden="1">#REF!</definedName>
    <definedName name="_8__123Graph_ATOTALENG_DES" hidden="1">'[2]4334-Summary'!#REF!</definedName>
    <definedName name="_8__123Graph_BCHART_4" hidden="1">[9]Taxation!#REF!</definedName>
    <definedName name="_8__123Graph_CCOMBIN_1" hidden="1">#REF!</definedName>
    <definedName name="_8__123Graph_CTOTALENG_DES" hidden="1">'[6]4334-Summary'!#REF!</definedName>
    <definedName name="_8__123Graph_DCHART_3" hidden="1">[9]OpRev!#REF!</definedName>
    <definedName name="_8__123Graph_XCOMBIN_1" hidden="1">#N/A</definedName>
    <definedName name="_8_0__123Graph_DCLIENT_CU" hidden="1">'[10]4334-Summary'!#REF!</definedName>
    <definedName name="_82__123Graph_DTOTALENG_DES" hidden="1">'[10]4334-Summary'!#REF!</definedName>
    <definedName name="_9__123Graph_ACOMBINE_1" hidden="1">#REF!</definedName>
    <definedName name="_9__123Graph_BTOTALENG_DES" hidden="1">'[2]4334-Summary'!#REF!</definedName>
    <definedName name="_9__123Graph_CCHART_3" hidden="1">[11]KCN!#REF!</definedName>
    <definedName name="_9__123Graph_DCHART_3" hidden="1">[9]OpRev!#REF!</definedName>
    <definedName name="_9__123Graph_DCLIENT_CURVE" hidden="1">'[6]4334-Summary'!#REF!</definedName>
    <definedName name="_9_0__123Graph_BTOTALENG" hidden="1">'[8]4334-Summary'!#REF!</definedName>
    <definedName name="_90__123Graph_ETOTALENG_DES" hidden="1">'[10]4334-Summary'!#REF!</definedName>
    <definedName name="_98__123Graph_FTOTALENG_DES" hidden="1">'[10]4334-Summary'!#REF!</definedName>
    <definedName name="_aaj2" localSheetId="0" hidden="1">{#N/A,#N/A,FALSE,"Aging Summary";#N/A,#N/A,FALSE,"Ratio Analysis";#N/A,#N/A,FALSE,"Test 120 Day Accts";#N/A,#N/A,FALSE,"Tickmarks"}</definedName>
    <definedName name="_aaj2" hidden="1">{#N/A,#N/A,FALSE,"Aging Summary";#N/A,#N/A,FALSE,"Ratio Analysis";#N/A,#N/A,FALSE,"Test 120 Day Accts";#N/A,#N/A,FALSE,"Tickmarks"}</definedName>
    <definedName name="_abr03" localSheetId="0" hidden="1">{"Econ Consolidado",#N/A,FALSE,"Econ Consol";"Fluxo de Caixa",#N/A,FALSE,"Fluxo Caixa";"Investimentos",#N/A,FALSE,"Investimentos"}</definedName>
    <definedName name="_abr03" hidden="1">{"Econ Consolidado",#N/A,FALSE,"Econ Consol";"Fluxo de Caixa",#N/A,FALSE,"Fluxo Caixa";"Investimentos",#N/A,FALSE,"Investimentos"}</definedName>
    <definedName name="_akakak" hidden="1">#REF!</definedName>
    <definedName name="_AMO_UniqueIdentifier" hidden="1">"'53502eb4-4743-4d3f-b4dd-1f9e4d9d9fe2'"</definedName>
    <definedName name="_ANH1" localSheetId="0" hidden="1">{#N/A,#N/A,FALSE,"Aging Summary";#N/A,#N/A,FALSE,"Ratio Analysis";#N/A,#N/A,FALSE,"Test 120 Day Accts";#N/A,#N/A,FALSE,"Tickmarks"}</definedName>
    <definedName name="_ANH1" hidden="1">{#N/A,#N/A,FALSE,"Aging Summary";#N/A,#N/A,FALSE,"Ratio Analysis";#N/A,#N/A,FALSE,"Test 120 Day Accts";#N/A,#N/A,FALSE,"Tickmarks"}</definedName>
    <definedName name="_att1" localSheetId="0" hidden="1">{#N/A,#N/A,FALSE,"Aging Summary";#N/A,#N/A,FALSE,"Ratio Analysis";#N/A,#N/A,FALSE,"Test 120 Day Accts";#N/A,#N/A,FALSE,"Tickmarks"}</definedName>
    <definedName name="_att1" hidden="1">{#N/A,#N/A,FALSE,"Aging Summary";#N/A,#N/A,FALSE,"Ratio Analysis";#N/A,#N/A,FALSE,"Test 120 Day Accts";#N/A,#N/A,FALSE,"Tickmarks"}</definedName>
    <definedName name="_ccm2" localSheetId="0" hidden="1">{#N/A,#N/A,FALSE,"Aging Summary";#N/A,#N/A,FALSE,"Ratio Analysis";#N/A,#N/A,FALSE,"Test 120 Day Accts";#N/A,#N/A,FALSE,"Tickmarks"}</definedName>
    <definedName name="_ccm2" hidden="1">{#N/A,#N/A,FALSE,"Aging Summary";#N/A,#N/A,FALSE,"Ratio Analysis";#N/A,#N/A,FALSE,"Test 120 Day Accts";#N/A,#N/A,FALSE,"Tickmarks"}</definedName>
    <definedName name="_CS01" localSheetId="0" hidden="1">{#N/A,#N/A,FALSE,"Aging Summary";#N/A,#N/A,FALSE,"Ratio Analysis";#N/A,#N/A,FALSE,"Test 120 Day Accts";#N/A,#N/A,FALSE,"Tickmarks"}</definedName>
    <definedName name="_CS01" hidden="1">{#N/A,#N/A,FALSE,"Aging Summary";#N/A,#N/A,FALSE,"Ratio Analysis";#N/A,#N/A,FALSE,"Test 120 Day Accts";#N/A,#N/A,FALSE,"Tickmarks"}</definedName>
    <definedName name="_CSL01" localSheetId="0" hidden="1">{#N/A,#N/A,FALSE,"Aging Summary";#N/A,#N/A,FALSE,"Ratio Analysis";#N/A,#N/A,FALSE,"Test 120 Day Accts";#N/A,#N/A,FALSE,"Tickmarks"}</definedName>
    <definedName name="_CSL01" hidden="1">{#N/A,#N/A,FALSE,"Aging Summary";#N/A,#N/A,FALSE,"Ratio Analysis";#N/A,#N/A,FALSE,"Test 120 Day Accts";#N/A,#N/A,FALSE,"Tickmarks"}</definedName>
    <definedName name="_Dist_Bin" hidden="1">[12]Summary!#REF!</definedName>
    <definedName name="_Dist_Values" hidden="1">[12]Summary!#REF!</definedName>
    <definedName name="_Fill" hidden="1">#REF!</definedName>
    <definedName name="_xlnm._FilterDatabase" localSheetId="7" hidden="1">LT_DECGL!$D$2:$M$187</definedName>
    <definedName name="_xlnm._FilterDatabase" localSheetId="5" hidden="1">LT_IMPGL!$D$2:$M$315</definedName>
    <definedName name="_xlnm._FilterDatabase" localSheetId="6" hidden="1">LT_REBGL!$D$2:$M$176</definedName>
    <definedName name="_xlnm._FilterDatabase" localSheetId="2" hidden="1">LT_REFCE!$D$2:$M$329</definedName>
    <definedName name="_xlnm._FilterDatabase" localSheetId="3" hidden="1">LT_REFNO!$D$2:$M$329</definedName>
    <definedName name="_xlnm._FilterDatabase" localSheetId="4" hidden="1">LT_REFNR!$D$2:$M$329</definedName>
    <definedName name="_xlnm._FilterDatabase" localSheetId="1" hidden="1">LT_REFSU!$D$2:$M$329</definedName>
    <definedName name="_iii4" localSheetId="0" hidden="1">{#N/A,#N/A,FALSE,"Aging Summary";#N/A,#N/A,FALSE,"Ratio Analysis";#N/A,#N/A,FALSE,"Test 120 Day Accts";#N/A,#N/A,FALSE,"Tickmarks"}</definedName>
    <definedName name="_iii4" hidden="1">{#N/A,#N/A,FALSE,"Aging Summary";#N/A,#N/A,FALSE,"Ratio Analysis";#N/A,#N/A,FALSE,"Test 120 Day Accts";#N/A,#N/A,FALSE,"Tickmarks"}</definedName>
    <definedName name="_IR98" localSheetId="0" hidden="1">{#N/A,#N/A,FALSE,"Aging Summary";#N/A,#N/A,FALSE,"Ratio Analysis";#N/A,#N/A,FALSE,"Test 120 Day Accts";#N/A,#N/A,FALSE,"Tickmarks"}</definedName>
    <definedName name="_IR98" hidden="1">{#N/A,#N/A,FALSE,"Aging Summary";#N/A,#N/A,FALSE,"Ratio Analysis";#N/A,#N/A,FALSE,"Test 120 Day Accts";#N/A,#N/A,FALSE,"Tickmarks"}</definedName>
    <definedName name="_jan1" localSheetId="0" hidden="1">{#N/A,#N/A,FALSE,"Aging Summary";#N/A,#N/A,FALSE,"Ratio Analysis";#N/A,#N/A,FALSE,"Test 120 Day Accts";#N/A,#N/A,FALSE,"Tickmarks"}</definedName>
    <definedName name="_jan1" hidden="1">{#N/A,#N/A,FALSE,"Aging Summary";#N/A,#N/A,FALSE,"Ratio Analysis";#N/A,#N/A,FALSE,"Test 120 Day Accts";#N/A,#N/A,FALSE,"Tickmarks"}</definedName>
    <definedName name="_jun1" hidden="1">#REF!</definedName>
    <definedName name="_KEY001" hidden="1">[1]LOADDAT!#REF!</definedName>
    <definedName name="_KEY002" hidden="1">[1]LOADDAT!#REF!</definedName>
    <definedName name="_KEY01" hidden="1">[1]LOADDAT!#REF!</definedName>
    <definedName name="_KEY02" hidden="1">[1]LOADDAT!#REF!</definedName>
    <definedName name="_Key1" hidden="1">#REF!</definedName>
    <definedName name="_Key2" hidden="1">#REF!</definedName>
    <definedName name="_MatInverse_In" hidden="1">#REF!</definedName>
    <definedName name="_MatMult_A" hidden="1">#REF!</definedName>
    <definedName name="_mot1" localSheetId="0" hidden="1">{#N/A,#N/A,FALSE,"Aging Summary";#N/A,#N/A,FALSE,"Ratio Analysis";#N/A,#N/A,FALSE,"Test 120 Day Accts";#N/A,#N/A,FALSE,"Tickmarks"}</definedName>
    <definedName name="_mot1" hidden="1">{#N/A,#N/A,FALSE,"Aging Summary";#N/A,#N/A,FALSE,"Ratio Analysis";#N/A,#N/A,FALSE,"Test 120 Day Accts";#N/A,#N/A,FALSE,"Tickmarks"}</definedName>
    <definedName name="_mot2" localSheetId="0" hidden="1">{#N/A,#N/A,FALSE,"Aging Summary";#N/A,#N/A,FALSE,"Ratio Analysis";#N/A,#N/A,FALSE,"Test 120 Day Accts";#N/A,#N/A,FALSE,"Tickmarks"}</definedName>
    <definedName name="_mot2" hidden="1">{#N/A,#N/A,FALSE,"Aging Summary";#N/A,#N/A,FALSE,"Ratio Analysis";#N/A,#N/A,FALSE,"Test 120 Day Accts";#N/A,#N/A,FALSE,"Tickmarks"}</definedName>
    <definedName name="_opt2" localSheetId="0" hidden="1">{#N/A,#N/A,FALSE,"Aging Summary";#N/A,#N/A,FALSE,"Ratio Analysis";#N/A,#N/A,FALSE,"Test 120 Day Accts";#N/A,#N/A,FALSE,"Tickmarks"}</definedName>
    <definedName name="_opt2" hidden="1">{#N/A,#N/A,FALSE,"Aging Summary";#N/A,#N/A,FALSE,"Ratio Analysis";#N/A,#N/A,FALSE,"Test 120 Day Accts";#N/A,#N/A,FALSE,"Tickmarks"}</definedName>
    <definedName name="_Order1" hidden="1">255</definedName>
    <definedName name="_Order2" hidden="1">255</definedName>
    <definedName name="_Parse_In" hidden="1">#REF!</definedName>
    <definedName name="_Parse_Out" hidden="1">#N/A</definedName>
    <definedName name="_PL11" localSheetId="0" hidden="1">{#N/A,#N/A,FALSE,"Aging Summary";#N/A,#N/A,FALSE,"Ratio Analysis";#N/A,#N/A,FALSE,"Test 120 Day Accts";#N/A,#N/A,FALSE,"Tickmarks"}</definedName>
    <definedName name="_PL11" hidden="1">{#N/A,#N/A,FALSE,"Aging Summary";#N/A,#N/A,FALSE,"Ratio Analysis";#N/A,#N/A,FALSE,"Test 120 Day Accts";#N/A,#N/A,FALSE,"Tickmarks"}</definedName>
    <definedName name="_PL21" localSheetId="0" hidden="1">{#N/A,#N/A,FALSE,"Aging Summary";#N/A,#N/A,FALSE,"Ratio Analysis";#N/A,#N/A,FALSE,"Test 120 Day Accts";#N/A,#N/A,FALSE,"Tickmarks"}</definedName>
    <definedName name="_PL21" hidden="1">{#N/A,#N/A,FALSE,"Aging Summary";#N/A,#N/A,FALSE,"Ratio Analysis";#N/A,#N/A,FALSE,"Test 120 Day Accts";#N/A,#N/A,FALSE,"Tickmarks"}</definedName>
    <definedName name="_PM1098" localSheetId="0" hidden="1">{#N/A,#N/A,FALSE,"Aging Summary";#N/A,#N/A,FALSE,"Ratio Analysis";#N/A,#N/A,FALSE,"Test 120 Day Accts";#N/A,#N/A,FALSE,"Tickmarks"}</definedName>
    <definedName name="_PM1098" hidden="1">{#N/A,#N/A,FALSE,"Aging Summary";#N/A,#N/A,FALSE,"Ratio Analysis";#N/A,#N/A,FALSE,"Test 120 Day Accts";#N/A,#N/A,FALSE,"Tickmarks"}</definedName>
    <definedName name="_q1" localSheetId="0" hidden="1">{"Cimesa",#N/A,FALSE,"Cimesa";"Cipasa",#N/A,FALSE,"Cipasa";"Cearense",#N/A,FALSE,"Cearense"}</definedName>
    <definedName name="_q1" hidden="1">{"Cimesa",#N/A,FALSE,"Cimesa";"Cipasa",#N/A,FALSE,"Cipasa";"Cearense",#N/A,FALSE,"Cearense"}</definedName>
    <definedName name="_q2" localSheetId="0" hidden="1">{"Econ Consolidado",#N/A,FALSE,"Econ Consol";"Fluxo de Caixa",#N/A,FALSE,"Fluxo Caixa";"Investimentos",#N/A,FALSE,"Investimentos"}</definedName>
    <definedName name="_q2" hidden="1">{"Econ Consolidado",#N/A,FALSE,"Econ Consol";"Fluxo de Caixa",#N/A,FALSE,"Fluxo Caixa";"Investimentos",#N/A,FALSE,"Investimentos"}</definedName>
    <definedName name="_q32" localSheetId="0" hidden="1">{"Econ Consolidado",#N/A,FALSE,"Econ Consol";"Fluxo de Caixa",#N/A,FALSE,"Fluxo Caixa";"Investimentos",#N/A,FALSE,"Investimentos"}</definedName>
    <definedName name="_q32" hidden="1">{"Econ Consolidado",#N/A,FALSE,"Econ Consol";"Fluxo de Caixa",#N/A,FALSE,"Fluxo Caixa";"Investimentos",#N/A,FALSE,"Investimentos"}</definedName>
    <definedName name="_Regression_X" hidden="1">[13]HAL10!#REF!</definedName>
    <definedName name="_rev1" localSheetId="0" hidden="1">{#N/A,#N/A,FALSE,"Aging Summary";#N/A,#N/A,FALSE,"Ratio Analysis";#N/A,#N/A,FALSE,"Test 120 Day Accts";#N/A,#N/A,FALSE,"Tickmarks"}</definedName>
    <definedName name="_rev1" hidden="1">{#N/A,#N/A,FALSE,"Aging Summary";#N/A,#N/A,FALSE,"Ratio Analysis";#N/A,#N/A,FALSE,"Test 120 Day Accts";#N/A,#N/A,FALSE,"Tickmarks"}</definedName>
    <definedName name="_skb4" localSheetId="0" hidden="1">{#N/A,#N/A,FALSE,"Aging Summary";#N/A,#N/A,FALSE,"Ratio Analysis";#N/A,#N/A,FALSE,"Test 120 Day Accts";#N/A,#N/A,FALSE,"Tickmarks"}</definedName>
    <definedName name="_skb4" hidden="1">{#N/A,#N/A,FALSE,"Aging Summary";#N/A,#N/A,FALSE,"Ratio Analysis";#N/A,#N/A,FALSE,"Test 120 Day Accts";#N/A,#N/A,FALSE,"Tickmarks"}</definedName>
    <definedName name="_Sort" hidden="1">#REF!</definedName>
    <definedName name="_Table1_In1" hidden="1">#N/A</definedName>
    <definedName name="_Table1_Out" hidden="1">#N/A</definedName>
    <definedName name="_tsl2" localSheetId="0" hidden="1">{#N/A,#N/A,FALSE,"Aging Summary";#N/A,#N/A,FALSE,"Ratio Analysis";#N/A,#N/A,FALSE,"Test 120 Day Accts";#N/A,#N/A,FALSE,"Tickmarks"}</definedName>
    <definedName name="_tsl2" hidden="1">{#N/A,#N/A,FALSE,"Aging Summary";#N/A,#N/A,FALSE,"Ratio Analysis";#N/A,#N/A,FALSE,"Test 120 Day Accts";#N/A,#N/A,FALSE,"Tickmarks"}</definedName>
    <definedName name="_wc2" localSheetId="0" hidden="1">{#N/A,#N/A,FALSE,"Aging Summary";#N/A,#N/A,FALSE,"Ratio Analysis";#N/A,#N/A,FALSE,"Test 120 Day Accts";#N/A,#N/A,FALSE,"Tickmarks"}</definedName>
    <definedName name="_wc2" hidden="1">{#N/A,#N/A,FALSE,"Aging Summary";#N/A,#N/A,FALSE,"Ratio Analysis";#N/A,#N/A,FALSE,"Test 120 Day Accts";#N/A,#N/A,FALSE,"Tickmarks"}</definedName>
    <definedName name="_wrn.pendencias" localSheetId="0" hidden="1">{#N/A,#N/A,FALSE,"GERAL";#N/A,#N/A,FALSE,"012-96";#N/A,#N/A,FALSE,"018-96";#N/A,#N/A,FALSE,"027-96";#N/A,#N/A,FALSE,"059-96";#N/A,#N/A,FALSE,"076-96";#N/A,#N/A,FALSE,"019-97";#N/A,#N/A,FALSE,"021-97";#N/A,#N/A,FALSE,"022-97";#N/A,#N/A,FALSE,"028-97"}</definedName>
    <definedName name="_wrn.pendencias" hidden="1">{#N/A,#N/A,FALSE,"GERAL";#N/A,#N/A,FALSE,"012-96";#N/A,#N/A,FALSE,"018-96";#N/A,#N/A,FALSE,"027-96";#N/A,#N/A,FALSE,"059-96";#N/A,#N/A,FALSE,"076-96";#N/A,#N/A,FALSE,"019-97";#N/A,#N/A,FALSE,"021-97";#N/A,#N/A,FALSE,"022-97";#N/A,#N/A,FALSE,"028-97"}</definedName>
    <definedName name="_wrn2" localSheetId="0" hidden="1">{"report",#N/A,FALSE,"dataBase"}</definedName>
    <definedName name="_wrn2" hidden="1">{"report",#N/A,FALSE,"dataBase"}</definedName>
    <definedName name="_wrn3" localSheetId="0" hidden="1">{"report",#N/A,FALSE,"dataBase"}</definedName>
    <definedName name="_wrn3" hidden="1">{"report",#N/A,FALSE,"dataBase"}</definedName>
    <definedName name="a" hidden="1">#REF!</definedName>
    <definedName name="AA" localSheetId="0" hidden="1">{#N/A,#N/A,FALSE,"MonthlyExp1005"}</definedName>
    <definedName name="AA" hidden="1">{#N/A,#N/A,FALSE,"MonthlyExp1005"}</definedName>
    <definedName name="AAA" localSheetId="0" hidden="1">{#N/A,#N/A,FALSE,"Aging Summary";#N/A,#N/A,FALSE,"Ratio Analysis";#N/A,#N/A,FALSE,"Test 120 Day Accts";#N/A,#N/A,FALSE,"Tickmarks"}</definedName>
    <definedName name="AAA" hidden="1">{#N/A,#N/A,FALSE,"Aging Summary";#N/A,#N/A,FALSE,"Ratio Analysis";#N/A,#N/A,FALSE,"Test 120 Day Accts";#N/A,#N/A,FALSE,"Tickmarks"}</definedName>
    <definedName name="AAA_DOCTOPS" hidden="1">"AAA_SET"</definedName>
    <definedName name="AAA_duser" hidden="1">"OFF"</definedName>
    <definedName name="AAAA" localSheetId="0" hidden="1">{#N/A,#N/A,FALSE,"Aging Summary";#N/A,#N/A,FALSE,"Ratio Analysis";#N/A,#N/A,FALSE,"Test 120 Day Accts";#N/A,#N/A,FALSE,"Tickmarks"}</definedName>
    <definedName name="AAAA" hidden="1">{#N/A,#N/A,FALSE,"Aging Summary";#N/A,#N/A,FALSE,"Ratio Analysis";#N/A,#N/A,FALSE,"Test 120 Day Accts";#N/A,#N/A,FALSE,"Tickmarks"}</definedName>
    <definedName name="AAAAA" localSheetId="0" hidden="1">{#N/A,#N/A,FALSE,"Aging Summary";#N/A,#N/A,FALSE,"Ratio Analysis";#N/A,#N/A,FALSE,"Test 120 Day Accts";#N/A,#N/A,FALSE,"Tickmarks"}</definedName>
    <definedName name="AAAAA" hidden="1">{#N/A,#N/A,FALSE,"Aging Summary";#N/A,#N/A,FALSE,"Ratio Analysis";#N/A,#N/A,FALSE,"Test 120 Day Accts";#N/A,#N/A,FALSE,"Tickmarks"}</definedName>
    <definedName name="AAAAAA" localSheetId="0" hidden="1">{#N/A,#N/A,FALSE,"Aging Summary";#N/A,#N/A,FALSE,"Ratio Analysis";#N/A,#N/A,FALSE,"Test 120 Day Accts";#N/A,#N/A,FALSE,"Tickmarks"}</definedName>
    <definedName name="AAAAAA" hidden="1">{#N/A,#N/A,FALSE,"Aging Summary";#N/A,#N/A,FALSE,"Ratio Analysis";#N/A,#N/A,FALSE,"Test 120 Day Accts";#N/A,#N/A,FALSE,"Tickmarks"}</definedName>
    <definedName name="aaaaaaa" localSheetId="0" hidden="1">{#N/A,#N/A,FALSE,"Aging Summary";#N/A,#N/A,FALSE,"Ratio Analysis";#N/A,#N/A,FALSE,"Test 120 Day Accts";#N/A,#N/A,FALSE,"Tickmarks"}</definedName>
    <definedName name="aaaaaaa" hidden="1">{#N/A,#N/A,FALSE,"Aging Summary";#N/A,#N/A,FALSE,"Ratio Analysis";#N/A,#N/A,FALSE,"Test 120 Day Accts";#N/A,#N/A,FALSE,"Tickmarks"}</definedName>
    <definedName name="aaaaaaaaaa" localSheetId="0" hidden="1">{#N/A,#N/A,FALSE,"Aging Summary";#N/A,#N/A,FALSE,"Ratio Analysis";#N/A,#N/A,FALSE,"Test 120 Day Accts";#N/A,#N/A,FALSE,"Tickmarks"}</definedName>
    <definedName name="aaaaaaaaaa" hidden="1">{#N/A,#N/A,FALSE,"Aging Summary";#N/A,#N/A,FALSE,"Ratio Analysis";#N/A,#N/A,FALSE,"Test 120 Day Accts";#N/A,#N/A,FALSE,"Tickmarks"}</definedName>
    <definedName name="aaaaaaaaaaaaaaaaaaaa" localSheetId="0" hidden="1">{#N/A,#N/A,FALSE,"Aging Summary";#N/A,#N/A,FALSE,"Ratio Analysis";#N/A,#N/A,FALSE,"Test 120 Day Accts";#N/A,#N/A,FALSE,"Tickmarks"}</definedName>
    <definedName name="aaaaaaaaaaaaaaaaaaaa" hidden="1">{#N/A,#N/A,FALSE,"Aging Summary";#N/A,#N/A,FALSE,"Ratio Analysis";#N/A,#N/A,FALSE,"Test 120 Day Accts";#N/A,#N/A,FALSE,"Tickmarks"}</definedName>
    <definedName name="aaaass" localSheetId="0" hidden="1">{#N/A,#N/A,FALSE,"Aging Summary";#N/A,#N/A,FALSE,"Ratio Analysis";#N/A,#N/A,FALSE,"Test 120 Day Accts";#N/A,#N/A,FALSE,"Tickmarks"}</definedName>
    <definedName name="aaaass" hidden="1">{#N/A,#N/A,FALSE,"Aging Summary";#N/A,#N/A,FALSE,"Ratio Analysis";#N/A,#N/A,FALSE,"Test 120 Day Accts";#N/A,#N/A,FALSE,"Tickmarks"}</definedName>
    <definedName name="aaaassss" localSheetId="0" hidden="1">{"Cimesa",#N/A,FALSE,"Cimesa";"Cipasa",#N/A,FALSE,"Cipasa";"Cearense",#N/A,FALSE,"Cearense"}</definedName>
    <definedName name="aaaassss" hidden="1">{"Cimesa",#N/A,FALSE,"Cimesa";"Cipasa",#N/A,FALSE,"Cipasa";"Cearense",#N/A,FALSE,"Cearense"}</definedName>
    <definedName name="aaas" localSheetId="0" hidden="1">{"Econ Consolidado",#N/A,FALSE,"Econ Consol";"Fluxo de Caixa",#N/A,FALSE,"Fluxo Caixa";"Investimentos",#N/A,FALSE,"Investimentos"}</definedName>
    <definedName name="aaas" hidden="1">{"Econ Consolidado",#N/A,FALSE,"Econ Consol";"Fluxo de Caixa",#N/A,FALSE,"Fluxo Caixa";"Investimentos",#N/A,FALSE,"Investimentos"}</definedName>
    <definedName name="aaasssas" localSheetId="0" hidden="1">{#N/A,#N/A,FALSE,"Aging Summary";#N/A,#N/A,FALSE,"Ratio Analysis";#N/A,#N/A,FALSE,"Test 120 Day Accts";#N/A,#N/A,FALSE,"Tickmarks"}</definedName>
    <definedName name="aaasssas" hidden="1">{#N/A,#N/A,FALSE,"Aging Summary";#N/A,#N/A,FALSE,"Ratio Analysis";#N/A,#N/A,FALSE,"Test 120 Day Accts";#N/A,#N/A,FALSE,"Tickmarks"}</definedName>
    <definedName name="AAB" localSheetId="0" hidden="1">{#N/A,#N/A,FALSE,"Aging Summary";#N/A,#N/A,FALSE,"Ratio Analysis";#N/A,#N/A,FALSE,"Test 120 Day Accts";#N/A,#N/A,FALSE,"Tickmarks"}</definedName>
    <definedName name="AAB" hidden="1">{#N/A,#N/A,FALSE,"Aging Summary";#N/A,#N/A,FALSE,"Ratio Analysis";#N/A,#N/A,FALSE,"Test 120 Day Accts";#N/A,#N/A,FALSE,"Tickmarks"}</definedName>
    <definedName name="AAB_Addin5" hidden="1">"AAB_Description for addin 5,Description for addin 5,Description for addin 5,Description for addin 5,Description for addin 5,Description for addin 5"</definedName>
    <definedName name="AAJ" localSheetId="0" hidden="1">{#N/A,#N/A,FALSE,"Aging Summary";#N/A,#N/A,FALSE,"Ratio Analysis";#N/A,#N/A,FALSE,"Test 120 Day Accts";#N/A,#N/A,FALSE,"Tickmarks"}</definedName>
    <definedName name="AAJ" hidden="1">{#N/A,#N/A,FALSE,"Aging Summary";#N/A,#N/A,FALSE,"Ratio Analysis";#N/A,#N/A,FALSE,"Test 120 Day Accts";#N/A,#N/A,FALSE,"Tickmarks"}</definedName>
    <definedName name="aasss" localSheetId="0" hidden="1">{TRUE,TRUE,-1.25,-15.5,484.5,278.25,FALSE,FALSE,TRUE,FALSE,0,1,#N/A,551,#N/A,5.92592592592593,22.5714285714286,1,FALSE,FALSE,3,TRUE,1,FALSE,100,"Swvu.AFAC.","ACwvu.AFAC.",#N/A,FALSE,FALSE,0,0,0,0,2,"","",FALSE,FALSE,FALSE,FALSE,1,90,#N/A,#N/A,"=R1C1:R650C11",FALSE,#N/A,#N/A,FALSE,FALSE,FALSE,1,65532,65532,FALSE,FALSE,TRUE,TRUE,TRUE}</definedName>
    <definedName name="aasss" hidden="1">{TRUE,TRUE,-1.25,-15.5,484.5,278.25,FALSE,FALSE,TRUE,FALSE,0,1,#N/A,551,#N/A,5.92592592592593,22.5714285714286,1,FALSE,FALSE,3,TRUE,1,FALSE,100,"Swvu.AFAC.","ACwvu.AFAC.",#N/A,FALSE,FALSE,0,0,0,0,2,"","",FALSE,FALSE,FALSE,FALSE,1,90,#N/A,#N/A,"=R1C1:R650C11",FALSE,#N/A,#N/A,FALSE,FALSE,FALSE,1,65532,65532,FALSE,FALSE,TRUE,TRUE,TRUE}</definedName>
    <definedName name="aast" localSheetId="0" hidden="1">{"Rio Branco",#N/A,FALSE,"Rio Branco";"Itajaí",#N/A,FALSE,"Itajaí";"Pinheiro Machado",#N/A,FALSE,"PMachado";"Esteio",#N/A,FALSE,"Esteio"}</definedName>
    <definedName name="aast" hidden="1">{"Rio Branco",#N/A,FALSE,"Rio Branco";"Itajaí",#N/A,FALSE,"Itajaí";"Pinheiro Machado",#N/A,FALSE,"PMachado";"Esteio",#N/A,FALSE,"Esteio"}</definedName>
    <definedName name="ab" hidden="1">[14]Attn!$A$5:$F$96</definedName>
    <definedName name="ABC" localSheetId="0" hidden="1">{#N/A,#N/A,FALSE,"Aging Summary";#N/A,#N/A,FALSE,"Ratio Analysis";#N/A,#N/A,FALSE,"Test 120 Day Accts";#N/A,#N/A,FALSE,"Tickmarks"}</definedName>
    <definedName name="ABC" hidden="1">{#N/A,#N/A,FALSE,"Aging Summary";#N/A,#N/A,FALSE,"Ratio Analysis";#N/A,#N/A,FALSE,"Test 120 Day Accts";#N/A,#N/A,FALSE,"Tickmarks"}</definedName>
    <definedName name="abes" localSheetId="0" hidden="1">{#N/A,#N/A,FALSE,"Aging Summary";#N/A,#N/A,FALSE,"Ratio Analysis";#N/A,#N/A,FALSE,"Test 120 Day Accts";#N/A,#N/A,FALSE,"Tickmarks"}</definedName>
    <definedName name="abes" hidden="1">{#N/A,#N/A,FALSE,"Aging Summary";#N/A,#N/A,FALSE,"Ratio Analysis";#N/A,#N/A,FALSE,"Test 120 Day Accts";#N/A,#N/A,FALSE,"Tickmarks"}</definedName>
    <definedName name="abk" localSheetId="0" hidden="1">{#N/A,#N/A,FALSE,"Aging Summary";#N/A,#N/A,FALSE,"Ratio Analysis";#N/A,#N/A,FALSE,"Test 120 Day Accts";#N/A,#N/A,FALSE,"Tickmarks"}</definedName>
    <definedName name="abk" hidden="1">{#N/A,#N/A,FALSE,"Aging Summary";#N/A,#N/A,FALSE,"Ratio Analysis";#N/A,#N/A,FALSE,"Test 120 Day Accts";#N/A,#N/A,FALSE,"Tickmarks"}</definedName>
    <definedName name="ABKKK" localSheetId="0" hidden="1">{#N/A,#N/A,FALSE,"Aging Summary";#N/A,#N/A,FALSE,"Ratio Analysis";#N/A,#N/A,FALSE,"Test 120 Day Accts";#N/A,#N/A,FALSE,"Tickmarks"}</definedName>
    <definedName name="ABKKK" hidden="1">{#N/A,#N/A,FALSE,"Aging Summary";#N/A,#N/A,FALSE,"Ratio Analysis";#N/A,#N/A,FALSE,"Test 120 Day Accts";#N/A,#N/A,FALSE,"Tickmarks"}</definedName>
    <definedName name="abs" hidden="1">'[15]#REF'!#REF!</definedName>
    <definedName name="acacia1" localSheetId="0" hidden="1">{#N/A,#N/A,FALSE,"Aging Summary";#N/A,#N/A,FALSE,"Ratio Analysis";#N/A,#N/A,FALSE,"Test 120 Day Accts";#N/A,#N/A,FALSE,"Tickmarks"}</definedName>
    <definedName name="acacia1" hidden="1">{#N/A,#N/A,FALSE,"Aging Summary";#N/A,#N/A,FALSE,"Ratio Analysis";#N/A,#N/A,FALSE,"Test 120 Day Accts";#N/A,#N/A,FALSE,"Tickmarks"}</definedName>
    <definedName name="acacia2" localSheetId="0" hidden="1">{#N/A,#N/A,FALSE,"Aging Summary";#N/A,#N/A,FALSE,"Ratio Analysis";#N/A,#N/A,FALSE,"Test 120 Day Accts";#N/A,#N/A,FALSE,"Tickmarks"}</definedName>
    <definedName name="acacia2" hidden="1">{#N/A,#N/A,FALSE,"Aging Summary";#N/A,#N/A,FALSE,"Ratio Analysis";#N/A,#N/A,FALSE,"Test 120 Day Accts";#N/A,#N/A,FALSE,"Tickmarks"}</definedName>
    <definedName name="AccessDatabase" hidden="1">"C:\Controle de Custos - SAP\CONTROLE DE RC E PC.mdb"</definedName>
    <definedName name="act" localSheetId="0" hidden="1">{#N/A,#N/A,FALSE,"Aging Summary";#N/A,#N/A,FALSE,"Ratio Analysis";#N/A,#N/A,FALSE,"Test 120 Day Accts";#N/A,#N/A,FALSE,"Tickmarks"}</definedName>
    <definedName name="act" hidden="1">{#N/A,#N/A,FALSE,"Aging Summary";#N/A,#N/A,FALSE,"Ratio Analysis";#N/A,#N/A,FALSE,"Test 120 Day Accts";#N/A,#N/A,FALSE,"Tickmarks"}</definedName>
    <definedName name="actual" localSheetId="0" hidden="1">{#N/A,#N/A,FALSE,"Aging Summary";#N/A,#N/A,FALSE,"Ratio Analysis";#N/A,#N/A,FALSE,"Test 120 Day Accts";#N/A,#N/A,FALSE,"Tickmarks"}</definedName>
    <definedName name="actual" hidden="1">{#N/A,#N/A,FALSE,"Aging Summary";#N/A,#N/A,FALSE,"Ratio Analysis";#N/A,#N/A,FALSE,"Test 120 Day Accts";#N/A,#N/A,FALSE,"Tickmarks"}</definedName>
    <definedName name="ACwvu.Fabio." hidden="1">#REF!</definedName>
    <definedName name="ad" localSheetId="0" hidden="1">{#N/A,#N/A,FALSE,"Aging Summary";#N/A,#N/A,FALSE,"Ratio Analysis";#N/A,#N/A,FALSE,"Test 120 Day Accts";#N/A,#N/A,FALSE,"Tickmarks"}</definedName>
    <definedName name="ad" hidden="1">{#N/A,#N/A,FALSE,"Aging Summary";#N/A,#N/A,FALSE,"Ratio Analysis";#N/A,#N/A,FALSE,"Test 120 Day Accts";#N/A,#N/A,FALSE,"Tickmarks"}</definedName>
    <definedName name="adad" localSheetId="0" hidden="1">{#N/A,#N/A,FALSE,"Aging Summary";#N/A,#N/A,FALSE,"Ratio Analysis";#N/A,#N/A,FALSE,"Test 120 Day Accts";#N/A,#N/A,FALSE,"Tickmarks"}</definedName>
    <definedName name="adad" hidden="1">{#N/A,#N/A,FALSE,"Aging Summary";#N/A,#N/A,FALSE,"Ratio Analysis";#N/A,#N/A,FALSE,"Test 120 Day Accts";#N/A,#N/A,FALSE,"Tickmarks"}</definedName>
    <definedName name="adafasd" hidden="1">[16]AKTIVA1TB!#REF!</definedName>
    <definedName name="adasdasdasd" localSheetId="0" hidden="1">{#N/A,#N/A,FALSE,"Aging Summary";#N/A,#N/A,FALSE,"Ratio Analysis";#N/A,#N/A,FALSE,"Test 120 Day Accts";#N/A,#N/A,FALSE,"Tickmarks"}</definedName>
    <definedName name="adasdasdasd" hidden="1">{#N/A,#N/A,FALSE,"Aging Summary";#N/A,#N/A,FALSE,"Ratio Analysis";#N/A,#N/A,FALSE,"Test 120 Day Accts";#N/A,#N/A,FALSE,"Tickmarks"}</definedName>
    <definedName name="addgggg" localSheetId="0" hidden="1">{#N/A,#N/A,FALSE,"Aging Summary";#N/A,#N/A,FALSE,"Ratio Analysis";#N/A,#N/A,FALSE,"Test 120 Day Accts";#N/A,#N/A,FALSE,"Tickmarks"}</definedName>
    <definedName name="addgggg" hidden="1">{#N/A,#N/A,FALSE,"Aging Summary";#N/A,#N/A,FALSE,"Ratio Analysis";#N/A,#N/A,FALSE,"Test 120 Day Accts";#N/A,#N/A,FALSE,"Tickmarks"}</definedName>
    <definedName name="adfsafsda" localSheetId="0" hidden="1">{#N/A,#N/A,FALSE,"Aging Summary";#N/A,#N/A,FALSE,"Ratio Analysis";#N/A,#N/A,FALSE,"Test 120 Day Accts";#N/A,#N/A,FALSE,"Tickmarks"}</definedName>
    <definedName name="adfsafsda" hidden="1">{#N/A,#N/A,FALSE,"Aging Summary";#N/A,#N/A,FALSE,"Ratio Analysis";#N/A,#N/A,FALSE,"Test 120 Day Accts";#N/A,#N/A,FALSE,"Tickmarks"}</definedName>
    <definedName name="adjust" localSheetId="0" hidden="1">{#N/A,#N/A,FALSE,"Aging Summary";#N/A,#N/A,FALSE,"Ratio Analysis";#N/A,#N/A,FALSE,"Test 120 Day Accts";#N/A,#N/A,FALSE,"Tickmarks"}</definedName>
    <definedName name="adjust" hidden="1">{#N/A,#N/A,FALSE,"Aging Summary";#N/A,#N/A,FALSE,"Ratio Analysis";#N/A,#N/A,FALSE,"Test 120 Day Accts";#N/A,#N/A,FALSE,"Tickmarks"}</definedName>
    <definedName name="ads" localSheetId="0" hidden="1">{#N/A,#N/A,FALSE,"Aging Summary";#N/A,#N/A,FALSE,"Ratio Analysis";#N/A,#N/A,FALSE,"Test 120 Day Accts";#N/A,#N/A,FALSE,"Tickmarks"}</definedName>
    <definedName name="ads" hidden="1">{#N/A,#N/A,FALSE,"Aging Summary";#N/A,#N/A,FALSE,"Ratio Analysis";#N/A,#N/A,FALSE,"Test 120 Day Accts";#N/A,#N/A,FALSE,"Tickmarks"}</definedName>
    <definedName name="ADSA" hidden="1">'[17]LUK(B)-KTR12'!#REF!</definedName>
    <definedName name="AEDF" localSheetId="0" hidden="1">{#N/A,#N/A,FALSE,"Aging Summary";#N/A,#N/A,FALSE,"Ratio Analysis";#N/A,#N/A,FALSE,"Test 120 Day Accts";#N/A,#N/A,FALSE,"Tickmarks"}</definedName>
    <definedName name="AEDF" hidden="1">{#N/A,#N/A,FALSE,"Aging Summary";#N/A,#N/A,FALSE,"Ratio Analysis";#N/A,#N/A,FALSE,"Test 120 Day Accts";#N/A,#N/A,FALSE,"Tickmarks"}</definedName>
    <definedName name="afs" localSheetId="0" hidden="1">{#N/A,#N/A,FALSE,"Aging Summary";#N/A,#N/A,FALSE,"Ratio Analysis";#N/A,#N/A,FALSE,"Test 120 Day Accts";#N/A,#N/A,FALSE,"Tickmarks"}</definedName>
    <definedName name="afs" hidden="1">{#N/A,#N/A,FALSE,"Aging Summary";#N/A,#N/A,FALSE,"Ratio Analysis";#N/A,#N/A,FALSE,"Test 120 Day Accts";#N/A,#N/A,FALSE,"Tickmarks"}</definedName>
    <definedName name="agag" localSheetId="0" hidden="1">{#N/A,#N/A,FALSE,"Thn-0"}</definedName>
    <definedName name="agag" hidden="1">{#N/A,#N/A,FALSE,"Thn-0"}</definedName>
    <definedName name="aging" localSheetId="0" hidden="1">{#N/A,#N/A,FALSE,"Aging Summary";#N/A,#N/A,FALSE,"Ratio Analysis";#N/A,#N/A,FALSE,"Test 120 Day Accts";#N/A,#N/A,FALSE,"Tickmarks"}</definedName>
    <definedName name="aging" hidden="1">{#N/A,#N/A,FALSE,"Aging Summary";#N/A,#N/A,FALSE,"Ratio Analysis";#N/A,#N/A,FALSE,"Test 120 Day Accts";#N/A,#N/A,FALSE,"Tickmarks"}</definedName>
    <definedName name="agua" localSheetId="0" hidden="1">{#N/A,#N/A,FALSE,"GERAL";#N/A,#N/A,FALSE,"012-96";#N/A,#N/A,FALSE,"018-96";#N/A,#N/A,FALSE,"027-96";#N/A,#N/A,FALSE,"059-96";#N/A,#N/A,FALSE,"076-96";#N/A,#N/A,FALSE,"019-97";#N/A,#N/A,FALSE,"021-97";#N/A,#N/A,FALSE,"022-97";#N/A,#N/A,FALSE,"028-97"}</definedName>
    <definedName name="agua" hidden="1">{#N/A,#N/A,FALSE,"GERAL";#N/A,#N/A,FALSE,"012-96";#N/A,#N/A,FALSE,"018-96";#N/A,#N/A,FALSE,"027-96";#N/A,#N/A,FALSE,"059-96";#N/A,#N/A,FALSE,"076-96";#N/A,#N/A,FALSE,"019-97";#N/A,#N/A,FALSE,"021-97";#N/A,#N/A,FALSE,"022-97";#N/A,#N/A,FALSE,"028-97"}</definedName>
    <definedName name="aku" localSheetId="0" hidden="1">{#N/A,#N/A,FALSE,"Aging Summary";#N/A,#N/A,FALSE,"Ratio Analysis";#N/A,#N/A,FALSE,"Test 120 Day Accts";#N/A,#N/A,FALSE,"Tickmarks"}</definedName>
    <definedName name="aku" hidden="1">{#N/A,#N/A,FALSE,"Aging Summary";#N/A,#N/A,FALSE,"Ratio Analysis";#N/A,#N/A,FALSE,"Test 120 Day Accts";#N/A,#N/A,FALSE,"Tickmarks"}</definedName>
    <definedName name="AN" localSheetId="0" hidden="1">{#N/A,#N/A,FALSE,"Aging Summary";#N/A,#N/A,FALSE,"Ratio Analysis";#N/A,#N/A,FALSE,"Test 120 Day Accts";#N/A,#N/A,FALSE,"Tickmarks"}</definedName>
    <definedName name="AN" hidden="1">{#N/A,#N/A,FALSE,"Aging Summary";#N/A,#N/A,FALSE,"Ratio Analysis";#N/A,#N/A,FALSE,"Test 120 Day Accts";#N/A,#N/A,FALSE,"Tickmarks"}</definedName>
    <definedName name="ANH" localSheetId="0" hidden="1">{#N/A,#N/A,FALSE,"Aging Summary";#N/A,#N/A,FALSE,"Ratio Analysis";#N/A,#N/A,FALSE,"Test 120 Day Accts";#N/A,#N/A,FALSE,"Tickmarks"}</definedName>
    <definedName name="ANH" hidden="1">{#N/A,#N/A,FALSE,"Aging Summary";#N/A,#N/A,FALSE,"Ratio Analysis";#N/A,#N/A,FALSE,"Test 120 Day Accts";#N/A,#N/A,FALSE,"Tickmarks"}</definedName>
    <definedName name="Anh._.Snapshot" localSheetId="0" hidden="1">{#N/A,#N/A,FALSE,"Aging Summary";#N/A,#N/A,FALSE,"Ratio Analysis";#N/A,#N/A,FALSE,"Test 120 Day Accts";#N/A,#N/A,FALSE,"Tickmarks"}</definedName>
    <definedName name="Anh._.Snapshot" hidden="1">{#N/A,#N/A,FALSE,"Aging Summary";#N/A,#N/A,FALSE,"Ratio Analysis";#N/A,#N/A,FALSE,"Test 120 Day Accts";#N/A,#N/A,FALSE,"Tickmarks"}</definedName>
    <definedName name="anis" localSheetId="0" hidden="1">{#N/A,#N/A,FALSE,"Aging Summary";#N/A,#N/A,FALSE,"Ratio Analysis";#N/A,#N/A,FALSE,"Test 120 Day Accts";#N/A,#N/A,FALSE,"Tickmarks"}</definedName>
    <definedName name="anis" hidden="1">{#N/A,#N/A,FALSE,"Aging Summary";#N/A,#N/A,FALSE,"Ratio Analysis";#N/A,#N/A,FALSE,"Test 120 Day Accts";#N/A,#N/A,FALSE,"Tickmarks"}</definedName>
    <definedName name="ANO88_89" hidden="1">[18]SAIV_86_A_96!$A$79:$Z$152</definedName>
    <definedName name="anscount" hidden="1">2</definedName>
    <definedName name="APICAL_KPI" localSheetId="0" hidden="1">{#N/A,#N/A,FALSE,"Aging Summary";#N/A,#N/A,FALSE,"Ratio Analysis";#N/A,#N/A,FALSE,"Test 120 Day Accts";#N/A,#N/A,FALSE,"Tickmarks"}</definedName>
    <definedName name="APICAL_KPI" hidden="1">{#N/A,#N/A,FALSE,"Aging Summary";#N/A,#N/A,FALSE,"Ratio Analysis";#N/A,#N/A,FALSE,"Test 120 Day Accts";#N/A,#N/A,FALSE,"Tickmarks"}</definedName>
    <definedName name="apr" localSheetId="0" hidden="1">{#N/A,#N/A,FALSE,"Aging Summary";#N/A,#N/A,FALSE,"Ratio Analysis";#N/A,#N/A,FALSE,"Test 120 Day Accts";#N/A,#N/A,FALSE,"Tickmarks"}</definedName>
    <definedName name="apr" hidden="1">{#N/A,#N/A,FALSE,"Aging Summary";#N/A,#N/A,FALSE,"Ratio Analysis";#N/A,#N/A,FALSE,"Test 120 Day Accts";#N/A,#N/A,FALSE,"Tickmarks"}</definedName>
    <definedName name="AprProd" localSheetId="0" hidden="1">{#N/A,#N/A,FALSE,"Aging Summary";#N/A,#N/A,FALSE,"Ratio Analysis";#N/A,#N/A,FALSE,"Test 120 Day Accts";#N/A,#N/A,FALSE,"Tickmarks"}</definedName>
    <definedName name="AprProd" hidden="1">{#N/A,#N/A,FALSE,"Aging Summary";#N/A,#N/A,FALSE,"Ratio Analysis";#N/A,#N/A,FALSE,"Test 120 Day Accts";#N/A,#N/A,FALSE,"Tickmarks"}</definedName>
    <definedName name="AS2DocOpenMode" hidden="1">"AS2DocumentEdit"</definedName>
    <definedName name="AS2HasNoAutoHeaderFooter" hidden="1">" "</definedName>
    <definedName name="AS2NamedRange" hidden="1">16</definedName>
    <definedName name="AS2ReportLS" hidden="1">1</definedName>
    <definedName name="AS2StaticLS" hidden="1">#REF!</definedName>
    <definedName name="AS2SyncStepLS" hidden="1">0</definedName>
    <definedName name="AS2TickmarkLS" hidden="1">[12]Summary!#REF!</definedName>
    <definedName name="AS2VersionLS" hidden="1">300</definedName>
    <definedName name="asa" hidden="1">#N/A</definedName>
    <definedName name="ASADF" localSheetId="0" hidden="1">{#N/A,#N/A,FALSE,"Aging Summary";#N/A,#N/A,FALSE,"Ratio Analysis";#N/A,#N/A,FALSE,"Test 120 Day Accts";#N/A,#N/A,FALSE,"Tickmarks"}</definedName>
    <definedName name="ASADF" hidden="1">{#N/A,#N/A,FALSE,"Aging Summary";#N/A,#N/A,FALSE,"Ratio Analysis";#N/A,#N/A,FALSE,"Test 120 Day Accts";#N/A,#N/A,FALSE,"Tickmarks"}</definedName>
    <definedName name="ASADGSIUGFOFGUOASGFO" localSheetId="0" hidden="1">{#N/A,#N/A,FALSE,"Aging Summary";#N/A,#N/A,FALSE,"Ratio Analysis";#N/A,#N/A,FALSE,"Test 120 Day Accts";#N/A,#N/A,FALSE,"Tickmarks"}</definedName>
    <definedName name="ASADGSIUGFOFGUOASGFO" hidden="1">{#N/A,#N/A,FALSE,"Aging Summary";#N/A,#N/A,FALSE,"Ratio Analysis";#N/A,#N/A,FALSE,"Test 120 Day Accts";#N/A,#N/A,FALSE,"Tickmarks"}</definedName>
    <definedName name="asas" hidden="1">#REF!</definedName>
    <definedName name="asasasassasa" localSheetId="0" hidden="1">{#N/A,#N/A,FALSE,"Aging Summary";#N/A,#N/A,FALSE,"Ratio Analysis";#N/A,#N/A,FALSE,"Test 120 Day Accts";#N/A,#N/A,FALSE,"Tickmarks"}</definedName>
    <definedName name="asasasassasa" hidden="1">{#N/A,#N/A,FALSE,"Aging Summary";#N/A,#N/A,FALSE,"Ratio Analysis";#N/A,#N/A,FALSE,"Test 120 Day Accts";#N/A,#N/A,FALSE,"Tickmarks"}</definedName>
    <definedName name="asd" localSheetId="0" hidden="1">{#N/A,#N/A,FALSE,"Aging Summary";#N/A,#N/A,FALSE,"Ratio Analysis";#N/A,#N/A,FALSE,"Test 120 Day Accts";#N/A,#N/A,FALSE,"Tickmarks"}</definedName>
    <definedName name="asd" hidden="1">{#N/A,#N/A,FALSE,"Aging Summary";#N/A,#N/A,FALSE,"Ratio Analysis";#N/A,#N/A,FALSE,"Test 120 Day Accts";#N/A,#N/A,FALSE,"Tickmarks"}</definedName>
    <definedName name="ASDA" hidden="1">#REF!</definedName>
    <definedName name="asdad" hidden="1">[12]Summary!#REF!</definedName>
    <definedName name="asdawfdf" localSheetId="0" hidden="1">{#N/A,#N/A,FALSE,"Aging Summary";#N/A,#N/A,FALSE,"Ratio Analysis";#N/A,#N/A,FALSE,"Test 120 Day Accts";#N/A,#N/A,FALSE,"Tickmarks"}</definedName>
    <definedName name="asdawfdf" hidden="1">{#N/A,#N/A,FALSE,"Aging Summary";#N/A,#N/A,FALSE,"Ratio Analysis";#N/A,#N/A,FALSE,"Test 120 Day Accts";#N/A,#N/A,FALSE,"Tickmarks"}</definedName>
    <definedName name="asde" localSheetId="0" hidden="1">{"EconCons",#N/A,TRUE,"Econômico - Consolidado";"EconCim",#N/A,TRUE,"Econômico - Cimento";"EconCal",#N/A,TRUE,"Econômico - Cal e Outros";"CaixaCons",#N/A,TRUE,"Caixa - Consolidado";"CaixaCim",#N/A,TRUE,"Caixa - Cimento";"CaixaCal",#N/A,TRUE,"Caixa - Cal e Outros";"InvestCons",#N/A,TRUE,"Invest Consolidado"}</definedName>
    <definedName name="asde" hidden="1">{"EconCons",#N/A,TRUE,"Econômico - Consolidado";"EconCim",#N/A,TRUE,"Econômico - Cimento";"EconCal",#N/A,TRUE,"Econômico - Cal e Outros";"CaixaCons",#N/A,TRUE,"Caixa - Consolidado";"CaixaCim",#N/A,TRUE,"Caixa - Cimento";"CaixaCal",#N/A,TRUE,"Caixa - Cal e Outros";"InvestCons",#N/A,TRUE,"Invest Consolidado"}</definedName>
    <definedName name="asdf" localSheetId="0" hidden="1">{#N/A,#N/A,FALSE,"Aging Summary";#N/A,#N/A,FALSE,"Ratio Analysis";#N/A,#N/A,FALSE,"Test 120 Day Accts";#N/A,#N/A,FALSE,"Tickmarks"}</definedName>
    <definedName name="asdf" hidden="1">{#N/A,#N/A,FALSE,"Aging Summary";#N/A,#N/A,FALSE,"Ratio Analysis";#N/A,#N/A,FALSE,"Test 120 Day Accts";#N/A,#N/A,FALSE,"Tickmarks"}</definedName>
    <definedName name="asdfaasdf" localSheetId="0" hidden="1">{#N/A,#N/A,FALSE,"Aging Summary";#N/A,#N/A,FALSE,"Ratio Analysis";#N/A,#N/A,FALSE,"Test 120 Day Accts";#N/A,#N/A,FALSE,"Tickmarks"}</definedName>
    <definedName name="asdfaasdf" hidden="1">{#N/A,#N/A,FALSE,"Aging Summary";#N/A,#N/A,FALSE,"Ratio Analysis";#N/A,#N/A,FALSE,"Test 120 Day Accts";#N/A,#N/A,FALSE,"Tickmarks"}</definedName>
    <definedName name="asdfasdf" localSheetId="0" hidden="1">{#N/A,#N/A,FALSE,"Aging Summary";#N/A,#N/A,FALSE,"Ratio Analysis";#N/A,#N/A,FALSE,"Test 120 Day Accts";#N/A,#N/A,FALSE,"Tickmarks"}</definedName>
    <definedName name="asdfasdf" hidden="1">{#N/A,#N/A,FALSE,"Aging Summary";#N/A,#N/A,FALSE,"Ratio Analysis";#N/A,#N/A,FALSE,"Test 120 Day Accts";#N/A,#N/A,FALSE,"Tickmarks"}</definedName>
    <definedName name="asdfg" localSheetId="0" hidden="1">{"coverall",#N/A,FALSE,"Definitions";"cover1",#N/A,FALSE,"Definitions";"cover2",#N/A,FALSE,"Definitions";"cover3",#N/A,FALSE,"Definitions";"cover4",#N/A,FALSE,"Definitions";"cover5",#N/A,FALSE,"Definitions";"blank",#N/A,FALSE,"Definitions"}</definedName>
    <definedName name="asdfg" hidden="1">{"coverall",#N/A,FALSE,"Definitions";"cover1",#N/A,FALSE,"Definitions";"cover2",#N/A,FALSE,"Definitions";"cover3",#N/A,FALSE,"Definitions";"cover4",#N/A,FALSE,"Definitions";"cover5",#N/A,FALSE,"Definitions";"blank",#N/A,FALSE,"Definitions"}</definedName>
    <definedName name="asdfgh" localSheetId="0" hidden="1">{#N/A,#N/A,FALSE,"Aging Summary";#N/A,#N/A,FALSE,"Ratio Analysis";#N/A,#N/A,FALSE,"Test 120 Day Accts";#N/A,#N/A,FALSE,"Tickmarks"}</definedName>
    <definedName name="asdfgh" hidden="1">{#N/A,#N/A,FALSE,"Aging Summary";#N/A,#N/A,FALSE,"Ratio Analysis";#N/A,#N/A,FALSE,"Test 120 Day Accts";#N/A,#N/A,FALSE,"Tickmarks"}</definedName>
    <definedName name="asdgaz" localSheetId="0" hidden="1">{#N/A,#N/A,FALSE,"Aging Summary";#N/A,#N/A,FALSE,"Ratio Analysis";#N/A,#N/A,FALSE,"Test 120 Day Accts";#N/A,#N/A,FALSE,"Tickmarks"}</definedName>
    <definedName name="asdgaz" hidden="1">{#N/A,#N/A,FALSE,"Aging Summary";#N/A,#N/A,FALSE,"Ratio Analysis";#N/A,#N/A,FALSE,"Test 120 Day Accts";#N/A,#N/A,FALSE,"Tickmarks"}</definedName>
    <definedName name="asfs" localSheetId="0" hidden="1">{#N/A,#N/A,FALSE,"Aging Summary";#N/A,#N/A,FALSE,"Ratio Analysis";#N/A,#N/A,FALSE,"Test 120 Day Accts";#N/A,#N/A,FALSE,"Tickmarks"}</definedName>
    <definedName name="asfs" hidden="1">{#N/A,#N/A,FALSE,"Aging Summary";#N/A,#N/A,FALSE,"Ratio Analysis";#N/A,#N/A,FALSE,"Test 120 Day Accts";#N/A,#N/A,FALSE,"Tickmarks"}</definedName>
    <definedName name="asn" localSheetId="0" hidden="1">{#N/A,#N/A,FALSE,"Aging Summary";#N/A,#N/A,FALSE,"Ratio Analysis";#N/A,#N/A,FALSE,"Test 120 Day Accts";#N/A,#N/A,FALSE,"Tickmarks"}</definedName>
    <definedName name="asn" hidden="1">{#N/A,#N/A,FALSE,"Aging Summary";#N/A,#N/A,FALSE,"Ratio Analysis";#N/A,#N/A,FALSE,"Test 120 Day Accts";#N/A,#N/A,FALSE,"Tickmarks"}</definedName>
    <definedName name="ass" localSheetId="0" hidden="1">{TRUE,TRUE,-1.25,-15.5,484.5,278.25,FALSE,FALSE,TRUE,FALSE,0,1,#N/A,551,#N/A,5.92592592592593,22.5714285714286,1,FALSE,FALSE,3,TRUE,1,FALSE,100,"Swvu.AFAC.","ACwvu.AFAC.",#N/A,FALSE,FALSE,0,0,0,0,2,"","",FALSE,FALSE,FALSE,FALSE,1,90,#N/A,#N/A,"=R1C1:R650C11",FALSE,#N/A,#N/A,FALSE,FALSE,FALSE,1,65532,65532,FALSE,FALSE,TRUE,TRUE,TRUE}</definedName>
    <definedName name="ass" hidden="1">{TRUE,TRUE,-1.25,-15.5,484.5,278.25,FALSE,FALSE,TRUE,FALSE,0,1,#N/A,551,#N/A,5.92592592592593,22.5714285714286,1,FALSE,FALSE,3,TRUE,1,FALSE,100,"Swvu.AFAC.","ACwvu.AFAC.",#N/A,FALSE,FALSE,0,0,0,0,2,"","",FALSE,FALSE,FALSE,FALSE,1,90,#N/A,#N/A,"=R1C1:R650C11",FALSE,#N/A,#N/A,FALSE,FALSE,FALSE,1,65532,65532,FALSE,FALSE,TRUE,TRUE,TRUE}</definedName>
    <definedName name="ATT" localSheetId="0" hidden="1">{#N/A,#N/A,FALSE,"Aging Summary";#N/A,#N/A,FALSE,"Ratio Analysis";#N/A,#N/A,FALSE,"Test 120 Day Accts";#N/A,#N/A,FALSE,"Tickmarks"}</definedName>
    <definedName name="ATT" hidden="1">{#N/A,#N/A,FALSE,"Aging Summary";#N/A,#N/A,FALSE,"Ratio Analysis";#N/A,#N/A,FALSE,"Test 120 Day Accts";#N/A,#N/A,FALSE,"Tickmarks"}</definedName>
    <definedName name="auo" localSheetId="0" hidden="1">{#N/A,#N/A,FALSE,"Aging Summary";#N/A,#N/A,FALSE,"Ratio Analysis";#N/A,#N/A,FALSE,"Test 120 Day Accts";#N/A,#N/A,FALSE,"Tickmarks"}</definedName>
    <definedName name="auo" hidden="1">{#N/A,#N/A,FALSE,"Aging Summary";#N/A,#N/A,FALSE,"Ratio Analysis";#N/A,#N/A,FALSE,"Test 120 Day Accts";#N/A,#N/A,FALSE,"Tickmarks"}</definedName>
    <definedName name="av" hidden="1">'[2]4334-Summary'!#REF!</definedName>
    <definedName name="avds" localSheetId="0" hidden="1">{"EconCons",#N/A,TRUE,"Econômico - Consolidado";"EconCim",#N/A,TRUE,"Econômico - Cimento";"EconCal",#N/A,TRUE,"Econômico - Cal e Outros";"CaixaCons",#N/A,TRUE,"Caixa - Consolidado";"CaixaCim",#N/A,TRUE,"Caixa - Cimento";"CaixaCal",#N/A,TRUE,"Caixa - Cal e Outros";"InvestCons",#N/A,TRUE,"Invest Consolidado"}</definedName>
    <definedName name="avds" hidden="1">{"EconCons",#N/A,TRUE,"Econômico - Consolidado";"EconCim",#N/A,TRUE,"Econômico - Cimento";"EconCal",#N/A,TRUE,"Econômico - Cal e Outros";"CaixaCons",#N/A,TRUE,"Caixa - Consolidado";"CaixaCim",#N/A,TRUE,"Caixa - Cimento";"CaixaCal",#N/A,TRUE,"Caixa - Cal e Outros";"InvestCons",#N/A,TRUE,"Invest Consolidado"}</definedName>
    <definedName name="awer" localSheetId="0" hidden="1">{#N/A,#N/A,FALSE,"Aging Summary";#N/A,#N/A,FALSE,"Ratio Analysis";#N/A,#N/A,FALSE,"Test 120 Day Accts";#N/A,#N/A,FALSE,"Tickmarks"}</definedName>
    <definedName name="awer" hidden="1">{#N/A,#N/A,FALSE,"Aging Summary";#N/A,#N/A,FALSE,"Ratio Analysis";#N/A,#N/A,FALSE,"Test 120 Day Accts";#N/A,#N/A,FALSE,"Tickmarks"}</definedName>
    <definedName name="b" localSheetId="0" hidden="1">{TRUE,TRUE,-1.25,-15.5,484.5,278.25,FALSE,FALSE,TRUE,FALSE,0,1,#N/A,551,#N/A,5.92592592592593,22.5714285714286,1,FALSE,FALSE,3,TRUE,1,FALSE,100,"Swvu.AFAC.","ACwvu.AFAC.",#N/A,FALSE,FALSE,0,0,0,0,2,"","",FALSE,FALSE,FALSE,FALSE,1,90,#N/A,#N/A,"=R1C1:R650C11",FALSE,#N/A,#N/A,FALSE,FALSE,FALSE,1,65532,65532,FALSE,FALSE,TRUE,TRUE,TRUE}</definedName>
    <definedName name="b" hidden="1">{TRUE,TRUE,-1.25,-15.5,484.5,278.25,FALSE,FALSE,TRUE,FALSE,0,1,#N/A,551,#N/A,5.92592592592593,22.5714285714286,1,FALSE,FALSE,3,TRUE,1,FALSE,100,"Swvu.AFAC.","ACwvu.AFAC.",#N/A,FALSE,FALSE,0,0,0,0,2,"","",FALSE,FALSE,FALSE,FALSE,1,90,#N/A,#N/A,"=R1C1:R650C11",FALSE,#N/A,#N/A,FALSE,FALSE,FALSE,1,65532,65532,FALSE,FALSE,TRUE,TRUE,TRUE}</definedName>
    <definedName name="babi" localSheetId="0" hidden="1">{"DCF","UPSIDE CASE",FALSE,"Sheet1";"DCF","BASE CASE",FALSE,"Sheet1";"DCF","DOWNSIDE CASE",FALSE,"Sheet1"}</definedName>
    <definedName name="babi" hidden="1">{"DCF","UPSIDE CASE",FALSE,"Sheet1";"DCF","BASE CASE",FALSE,"Sheet1";"DCF","DOWNSIDE CASE",FALSE,"Sheet1"}</definedName>
    <definedName name="BALANCINHO" localSheetId="0" hidden="1">{#N/A,#N/A,FALSE,"Aging Summary";#N/A,#N/A,FALSE,"Ratio Analysis";#N/A,#N/A,FALSE,"Test 120 Day Accts";#N/A,#N/A,FALSE,"Tickmarks"}</definedName>
    <definedName name="BALANCINHO" hidden="1">{#N/A,#N/A,FALSE,"Aging Summary";#N/A,#N/A,FALSE,"Ratio Analysis";#N/A,#N/A,FALSE,"Test 120 Day Accts";#N/A,#N/A,FALSE,"Tickmarks"}</definedName>
    <definedName name="BalType" hidden="1">TRUE</definedName>
    <definedName name="Bancos.jun06" localSheetId="0" hidden="1">{#N/A,#N/A,FALSE,"Aging Summary";#N/A,#N/A,FALSE,"Ratio Analysis";#N/A,#N/A,FALSE,"Test 120 Day Accts";#N/A,#N/A,FALSE,"Tickmarks"}</definedName>
    <definedName name="Bancos.jun06" hidden="1">{#N/A,#N/A,FALSE,"Aging Summary";#N/A,#N/A,FALSE,"Ratio Analysis";#N/A,#N/A,FALSE,"Test 120 Day Accts";#N/A,#N/A,FALSE,"Tickmarks"}</definedName>
    <definedName name="Barbosa" hidden="1">[19]Lead!A1</definedName>
    <definedName name="bb" localSheetId="0" hidden="1">{#N/A,#N/A,FALSE,"Aging Summary";#N/A,#N/A,FALSE,"Ratio Analysis";#N/A,#N/A,FALSE,"Test 120 Day Accts";#N/A,#N/A,FALSE,"Tickmarks"}</definedName>
    <definedName name="bb" hidden="1">{#N/A,#N/A,FALSE,"Aging Summary";#N/A,#N/A,FALSE,"Ratio Analysis";#N/A,#N/A,FALSE,"Test 120 Day Accts";#N/A,#N/A,FALSE,"Tickmarks"}</definedName>
    <definedName name="bbb" localSheetId="0" hidden="1">{#N/A,#N/A,FALSE,"Aging Summary";#N/A,#N/A,FALSE,"Ratio Analysis";#N/A,#N/A,FALSE,"Test 120 Day Accts";#N/A,#N/A,FALSE,"Tickmarks"}</definedName>
    <definedName name="bbb" hidden="1">{#N/A,#N/A,FALSE,"Aging Summary";#N/A,#N/A,FALSE,"Ratio Analysis";#N/A,#N/A,FALSE,"Test 120 Day Accts";#N/A,#N/A,FALSE,"Tickmarks"}</definedName>
    <definedName name="BBBB" localSheetId="0" hidden="1">{#N/A,#N/A,FALSE,"Aging Summary";#N/A,#N/A,FALSE,"Ratio Analysis";#N/A,#N/A,FALSE,"Test 120 Day Accts";#N/A,#N/A,FALSE,"Tickmarks"}</definedName>
    <definedName name="BBBB" hidden="1">{#N/A,#N/A,FALSE,"Aging Summary";#N/A,#N/A,FALSE,"Ratio Analysis";#N/A,#N/A,FALSE,"Test 120 Day Accts";#N/A,#N/A,FALSE,"Tickmarks"}</definedName>
    <definedName name="bbbbbbbb" localSheetId="0" hidden="1">{"CaixaCons",#N/A,FALSE,"Caixa - Consolidado";"CaixaCim",#N/A,FALSE,"Caixa - Cimento";"CaixaCal",#N/A,FALSE,"Caixa - Cal e Outros";"CaixaVC",#N/A,FALSE,"Caixa - VC"}</definedName>
    <definedName name="bbbbbbbb" hidden="1">{"CaixaCons",#N/A,FALSE,"Caixa - Consolidado";"CaixaCim",#N/A,FALSE,"Caixa - Cimento";"CaixaCal",#N/A,FALSE,"Caixa - Cal e Outros";"CaixaVC",#N/A,FALSE,"Caixa - VC"}</definedName>
    <definedName name="bbbbbbbbbb" localSheetId="0" hidden="1">{#N/A,#N/A,FALSE,"Aging Summary";#N/A,#N/A,FALSE,"Ratio Analysis";#N/A,#N/A,FALSE,"Test 120 Day Accts";#N/A,#N/A,FALSE,"Tickmarks"}</definedName>
    <definedName name="bbbbbbbbbb" hidden="1">{#N/A,#N/A,FALSE,"Aging Summary";#N/A,#N/A,FALSE,"Ratio Analysis";#N/A,#N/A,FALSE,"Test 120 Day Accts";#N/A,#N/A,FALSE,"Tickmarks"}</definedName>
    <definedName name="bbbbbbbbbbbbbb" localSheetId="0" hidden="1">{#N/A,#N/A,FALSE,"Aging Summary";#N/A,#N/A,FALSE,"Ratio Analysis";#N/A,#N/A,FALSE,"Test 120 Day Accts";#N/A,#N/A,FALSE,"Tickmarks"}</definedName>
    <definedName name="bbbbbbbbbbbbbb" hidden="1">{#N/A,#N/A,FALSE,"Aging Summary";#N/A,#N/A,FALSE,"Ratio Analysis";#N/A,#N/A,FALSE,"Test 120 Day Accts";#N/A,#N/A,FALSE,"Tickmarks"}</definedName>
    <definedName name="bbfb" hidden="1">#N/A</definedName>
    <definedName name="bc" localSheetId="0" hidden="1">{#N/A,#N/A,FALSE,"Aging Summary";#N/A,#N/A,FALSE,"Ratio Analysis";#N/A,#N/A,FALSE,"Test 120 Day Accts";#N/A,#N/A,FALSE,"Tickmarks"}</definedName>
    <definedName name="bc" hidden="1">{#N/A,#N/A,FALSE,"Aging Summary";#N/A,#N/A,FALSE,"Ratio Analysis";#N/A,#N/A,FALSE,"Test 120 Day Accts";#N/A,#N/A,FALSE,"Tickmarks"}</definedName>
    <definedName name="BCVXVZBNZMXCCMVNBBCB" localSheetId="0" hidden="1">{#N/A,#N/A,FALSE,"Aging Summary";#N/A,#N/A,FALSE,"Ratio Analysis";#N/A,#N/A,FALSE,"Test 120 Day Accts";#N/A,#N/A,FALSE,"Tickmarks"}</definedName>
    <definedName name="BCVXVZBNZMXCCMVNBBCB" hidden="1">{#N/A,#N/A,FALSE,"Aging Summary";#N/A,#N/A,FALSE,"Ratio Analysis";#N/A,#N/A,FALSE,"Test 120 Day Accts";#N/A,#N/A,FALSE,"Tickmarks"}</definedName>
    <definedName name="BD_YTS" localSheetId="0" hidden="1">{TRUE,TRUE,-1.25,-15.5,484.5,278.25,FALSE,FALSE,TRUE,FALSE,0,1,#N/A,452,#N/A,5.92592592592593,22.5714285714286,1,FALSE,FALSE,3,TRUE,1,FALSE,100,"Swvu.ACC.","ACwvu.ACC.",#N/A,FALSE,FALSE,0,0,0,0,2,"","",FALSE,FALSE,FALSE,FALSE,1,90,#N/A,#N/A,"=R1C1:R650C11",FALSE,#N/A,#N/A,FALSE,FALSE,FALSE,1,65532,65532,FALSE,FALSE,TRUE,TRUE,TRUE}</definedName>
    <definedName name="BD_YTS" hidden="1">{TRUE,TRUE,-1.25,-15.5,484.5,278.25,FALSE,FALSE,TRUE,FALSE,0,1,#N/A,452,#N/A,5.92592592592593,22.5714285714286,1,FALSE,FALSE,3,TRUE,1,FALSE,100,"Swvu.ACC.","ACwvu.ACC.",#N/A,FALSE,FALSE,0,0,0,0,2,"","",FALSE,FALSE,FALSE,FALSE,1,90,#N/A,#N/A,"=R1C1:R650C11",FALSE,#N/A,#N/A,FALSE,FALSE,FALSE,1,65532,65532,FALSE,FALSE,TRUE,TRUE,TRUE}</definedName>
    <definedName name="benk1" localSheetId="0" hidden="1">{#N/A,#N/A,FALSE,"Aging Summary";#N/A,#N/A,FALSE,"Ratio Analysis";#N/A,#N/A,FALSE,"Test 120 Day Accts";#N/A,#N/A,FALSE,"Tickmarks"}</definedName>
    <definedName name="benk1" hidden="1">{#N/A,#N/A,FALSE,"Aging Summary";#N/A,#N/A,FALSE,"Ratio Analysis";#N/A,#N/A,FALSE,"Test 120 Day Accts";#N/A,#N/A,FALSE,"Tickmarks"}</definedName>
    <definedName name="benk2" localSheetId="0" hidden="1">{#N/A,#N/A,FALSE,"Aging Summary";#N/A,#N/A,FALSE,"Ratio Analysis";#N/A,#N/A,FALSE,"Test 120 Day Accts";#N/A,#N/A,FALSE,"Tickmarks"}</definedName>
    <definedName name="benk2" hidden="1">{#N/A,#N/A,FALSE,"Aging Summary";#N/A,#N/A,FALSE,"Ratio Analysis";#N/A,#N/A,FALSE,"Test 120 Day Accts";#N/A,#N/A,FALSE,"Tickmarks"}</definedName>
    <definedName name="benk3" localSheetId="0" hidden="1">{#N/A,#N/A,FALSE,"Aging Summary";#N/A,#N/A,FALSE,"Ratio Analysis";#N/A,#N/A,FALSE,"Test 120 Day Accts";#N/A,#N/A,FALSE,"Tickmarks"}</definedName>
    <definedName name="benk3" hidden="1">{#N/A,#N/A,FALSE,"Aging Summary";#N/A,#N/A,FALSE,"Ratio Analysis";#N/A,#N/A,FALSE,"Test 120 Day Accts";#N/A,#N/A,FALSE,"Tickmarks"}</definedName>
    <definedName name="benk4" localSheetId="0" hidden="1">{#N/A,#N/A,FALSE,"Aging Summary";#N/A,#N/A,FALSE,"Ratio Analysis";#N/A,#N/A,FALSE,"Test 120 Day Accts";#N/A,#N/A,FALSE,"Tickmarks"}</definedName>
    <definedName name="benk4" hidden="1">{#N/A,#N/A,FALSE,"Aging Summary";#N/A,#N/A,FALSE,"Ratio Analysis";#N/A,#N/A,FALSE,"Test 120 Day Accts";#N/A,#N/A,FALSE,"Tickmarks"}</definedName>
    <definedName name="benk5" localSheetId="0" hidden="1">{#N/A,#N/A,FALSE,"Aging Summary";#N/A,#N/A,FALSE,"Ratio Analysis";#N/A,#N/A,FALSE,"Test 120 Day Accts";#N/A,#N/A,FALSE,"Tickmarks"}</definedName>
    <definedName name="benk5" hidden="1">{#N/A,#N/A,FALSE,"Aging Summary";#N/A,#N/A,FALSE,"Ratio Analysis";#N/A,#N/A,FALSE,"Test 120 Day Accts";#N/A,#N/A,FALSE,"Tickmarks"}</definedName>
    <definedName name="BG_Del" hidden="1">15</definedName>
    <definedName name="BG_Ins" hidden="1">4</definedName>
    <definedName name="BG_Mod" hidden="1">6</definedName>
    <definedName name="BidSheet" localSheetId="0" hidden="1">{#N/A,#N/A,FALSE,"MonthlyExp1005"}</definedName>
    <definedName name="BidSheet" hidden="1">{#N/A,#N/A,FALSE,"MonthlyExp1005"}</definedName>
    <definedName name="bjo" localSheetId="0" hidden="1">{#N/A,#N/A,FALSE,"Aging Summary";#N/A,#N/A,FALSE,"Ratio Analysis";#N/A,#N/A,FALSE,"Test 120 Day Accts";#N/A,#N/A,FALSE,"Tickmarks"}</definedName>
    <definedName name="bjo" hidden="1">{#N/A,#N/A,FALSE,"Aging Summary";#N/A,#N/A,FALSE,"Ratio Analysis";#N/A,#N/A,FALSE,"Test 120 Day Accts";#N/A,#N/A,FALSE,"Tickmarks"}</definedName>
    <definedName name="bk" localSheetId="0" hidden="1">{#N/A,#N/A,FALSE,"Aging Summary";#N/A,#N/A,FALSE,"Ratio Analysis";#N/A,#N/A,FALSE,"Test 120 Day Accts";#N/A,#N/A,FALSE,"Tickmarks"}</definedName>
    <definedName name="bk" hidden="1">{#N/A,#N/A,FALSE,"Aging Summary";#N/A,#N/A,FALSE,"Ratio Analysis";#N/A,#N/A,FALSE,"Test 120 Day Accts";#N/A,#N/A,FALSE,"Tickmarks"}</definedName>
    <definedName name="BLA" localSheetId="0" hidden="1">{#N/A,#N/A,FALSE,"Aging Summary";#N/A,#N/A,FALSE,"Ratio Analysis";#N/A,#N/A,FALSE,"Test 120 Day Accts";#N/A,#N/A,FALSE,"Tickmarks"}</definedName>
    <definedName name="BLA" hidden="1">{#N/A,#N/A,FALSE,"Aging Summary";#N/A,#N/A,FALSE,"Ratio Analysis";#N/A,#N/A,FALSE,"Test 120 Day Accts";#N/A,#N/A,FALSE,"Tickmarks"}</definedName>
    <definedName name="BLPH1" hidden="1">#REF!</definedName>
    <definedName name="BLU" localSheetId="0" hidden="1">{#N/A,#N/A,FALSE,"Aging Summary";#N/A,#N/A,FALSE,"Ratio Analysis";#N/A,#N/A,FALSE,"Test 120 Day Accts";#N/A,#N/A,FALSE,"Tickmarks"}</definedName>
    <definedName name="BLU" hidden="1">{#N/A,#N/A,FALSE,"Aging Summary";#N/A,#N/A,FALSE,"Ratio Analysis";#N/A,#N/A,FALSE,"Test 120 Day Accts";#N/A,#N/A,FALSE,"Tickmarks"}</definedName>
    <definedName name="BNE" hidden="1">#REF!</definedName>
    <definedName name="BNH" localSheetId="0" hidden="1">{#N/A,#N/A,FALSE,"Aging Summary";#N/A,#N/A,FALSE,"Ratio Analysis";#N/A,#N/A,FALSE,"Test 120 Day Accts";#N/A,#N/A,FALSE,"Tickmarks"}</definedName>
    <definedName name="BNH" hidden="1">{#N/A,#N/A,FALSE,"Aging Summary";#N/A,#N/A,FALSE,"Ratio Analysis";#N/A,#N/A,FALSE,"Test 120 Day Accts";#N/A,#N/A,FALSE,"Tickmarks"}</definedName>
    <definedName name="book" hidden="1">#REF!</definedName>
    <definedName name="BOX" hidden="1">#REF!</definedName>
    <definedName name="boy" localSheetId="0" hidden="1">{#N/A,#N/A,FALSE,"Aging Summary";#N/A,#N/A,FALSE,"Ratio Analysis";#N/A,#N/A,FALSE,"Test 120 Day Accts";#N/A,#N/A,FALSE,"Tickmarks"}</definedName>
    <definedName name="boy" hidden="1">{#N/A,#N/A,FALSE,"Aging Summary";#N/A,#N/A,FALSE,"Ratio Analysis";#N/A,#N/A,FALSE,"Test 120 Day Accts";#N/A,#N/A,FALSE,"Tickmarks"}</definedName>
    <definedName name="buceta" localSheetId="0" hidden="1">{TRUE,TRUE,-1.25,-15.5,484.5,278.25,FALSE,FALSE,TRUE,FALSE,0,1,#N/A,551,#N/A,5.92592592592593,22.5714285714286,1,FALSE,FALSE,3,TRUE,1,FALSE,100,"Swvu.AFAC.","ACwvu.AFAC.",#N/A,FALSE,FALSE,0,0,0,0,2,"","",FALSE,FALSE,FALSE,FALSE,1,90,#N/A,#N/A,"=R1C1:R650C11",FALSE,#N/A,#N/A,FALSE,FALSE,FALSE,1,65532,65532,FALSE,FALSE,TRUE,TRUE,TRUE}</definedName>
    <definedName name="buceta" hidden="1">{TRUE,TRUE,-1.25,-15.5,484.5,278.25,FALSE,FALSE,TRUE,FALSE,0,1,#N/A,551,#N/A,5.92592592592593,22.5714285714286,1,FALSE,FALSE,3,TRUE,1,FALSE,100,"Swvu.AFAC.","ACwvu.AFAC.",#N/A,FALSE,FALSE,0,0,0,0,2,"","",FALSE,FALSE,FALSE,FALSE,1,90,#N/A,#N/A,"=R1C1:R650C11",FALSE,#N/A,#N/A,FALSE,FALSE,FALSE,1,65532,65532,FALSE,FALSE,TRUE,TRUE,TRUE}</definedName>
    <definedName name="budget" localSheetId="0" hidden="1">{#N/A,#N/A,FALSE,"Aging Summary";#N/A,#N/A,FALSE,"Ratio Analysis";#N/A,#N/A,FALSE,"Test 120 Day Accts";#N/A,#N/A,FALSE,"Tickmarks"}</definedName>
    <definedName name="budget" hidden="1">{#N/A,#N/A,FALSE,"Aging Summary";#N/A,#N/A,FALSE,"Ratio Analysis";#N/A,#N/A,FALSE,"Test 120 Day Accts";#N/A,#N/A,FALSE,"Tickmarks"}</definedName>
    <definedName name="Bug" hidden="1">[9]OpRev!#REF!</definedName>
    <definedName name="BUGUI" localSheetId="0" hidden="1">{#N/A,#N/A,FALSE,"FLAMINGO ";#N/A,#N/A,FALSE,"SYNTEPAN ";#N/A,#N/A,FALSE,"CONSOLIDADO ";#N/A,#N/A,FALSE,"LEAD CORAL "}</definedName>
    <definedName name="BUGUI" hidden="1">{#N/A,#N/A,FALSE,"FLAMINGO ";#N/A,#N/A,FALSE,"SYNTEPAN ";#N/A,#N/A,FALSE,"CONSOLIDADO ";#N/A,#N/A,FALSE,"LEAD CORAL "}</definedName>
    <definedName name="bv" hidden="1">#REF!</definedName>
    <definedName name="caixas" localSheetId="0" hidden="1">{#N/A,#N/A,FALSE,"GERAL";#N/A,#N/A,FALSE,"012-96";#N/A,#N/A,FALSE,"018-96";#N/A,#N/A,FALSE,"027-96";#N/A,#N/A,FALSE,"059-96";#N/A,#N/A,FALSE,"076-96";#N/A,#N/A,FALSE,"019-97";#N/A,#N/A,FALSE,"021-97";#N/A,#N/A,FALSE,"022-97";#N/A,#N/A,FALSE,"028-97"}</definedName>
    <definedName name="caixas" hidden="1">{#N/A,#N/A,FALSE,"GERAL";#N/A,#N/A,FALSE,"012-96";#N/A,#N/A,FALSE,"018-96";#N/A,#N/A,FALSE,"027-96";#N/A,#N/A,FALSE,"059-96";#N/A,#N/A,FALSE,"076-96";#N/A,#N/A,FALSE,"019-97";#N/A,#N/A,FALSE,"021-97";#N/A,#N/A,FALSE,"022-97";#N/A,#N/A,FALSE,"028-97"}</definedName>
    <definedName name="Camaçari" localSheetId="0" hidden="1">{"Schedule_IA",#N/A,FALSE,"I-A"}</definedName>
    <definedName name="Camaçari" hidden="1">{"Schedule_IA",#N/A,FALSE,"I-A"}</definedName>
    <definedName name="CAMACARO" localSheetId="0" hidden="1">{"Schedule_IA",#N/A,FALSE,"I-A"}</definedName>
    <definedName name="CAMACARO" hidden="1">{"Schedule_IA",#N/A,FALSE,"I-A"}</definedName>
    <definedName name="capec" hidden="1">#REF!</definedName>
    <definedName name="Capex" localSheetId="0" hidden="1">{"coverall",#N/A,FALSE,"Definitions";"cover1",#N/A,FALSE,"Definitions";"cover2",#N/A,FALSE,"Definitions";"cover3",#N/A,FALSE,"Definitions";"cover4",#N/A,FALSE,"Definitions";"cover5",#N/A,FALSE,"Definitions";"blank",#N/A,FALSE,"Definitions"}</definedName>
    <definedName name="Capex" hidden="1">{"coverall",#N/A,FALSE,"Definitions";"cover1",#N/A,FALSE,"Definitions";"cover2",#N/A,FALSE,"Definitions";"cover3",#N/A,FALSE,"Definitions";"cover4",#N/A,FALSE,"Definitions";"cover5",#N/A,FALSE,"Definitions";"blank",#N/A,FALSE,"Definitions"}</definedName>
    <definedName name="capex2" hidden="1">#REF!</definedName>
    <definedName name="capital" localSheetId="0" hidden="1">{"Index",#N/A,FALSE,"Index";"Schedule_I",#N/A,FALSE,"I";"Schedule_IA",#N/A,FALSE,"I-A";"Schedule_1B",#N/A,FALSE,"I-B";"Schedule_1C",#N/A,FALSE,"I-C";"Schedule_1D",#N/A,FALSE,"I-D";"Schedule_1E",#N/A,FALSE,"I-E";"Schedule_1F",#N/A,FALSE,"I-F";"Schedule_1G",#N/A,FALSE,"I-G";"Schedule_II",#N/A,FALSE,"II";"Schedule_IIA",#N/A,FALSE,"II-A";"Schedule_III",#N/A,FALSE,"III";"Schedule_IV",#N/A,FALSE,"IV";"Schedule_V",#N/A,FALSE,"V"}</definedName>
    <definedName name="capital" hidden="1">{"Index",#N/A,FALSE,"Index";"Schedule_I",#N/A,FALSE,"I";"Schedule_IA",#N/A,FALSE,"I-A";"Schedule_1B",#N/A,FALSE,"I-B";"Schedule_1C",#N/A,FALSE,"I-C";"Schedule_1D",#N/A,FALSE,"I-D";"Schedule_1E",#N/A,FALSE,"I-E";"Schedule_1F",#N/A,FALSE,"I-F";"Schedule_1G",#N/A,FALSE,"I-G";"Schedule_II",#N/A,FALSE,"II";"Schedule_IIA",#N/A,FALSE,"II-A";"Schedule_III",#N/A,FALSE,"III";"Schedule_IV",#N/A,FALSE,"IV";"Schedule_V",#N/A,FALSE,"V"}</definedName>
    <definedName name="carol" hidden="1">[20]BP!#REF!</definedName>
    <definedName name="cba" localSheetId="0" hidden="1">{#N/A,#N/A,FALSE,"Aging Summary";#N/A,#N/A,FALSE,"Ratio Analysis";#N/A,#N/A,FALSE,"Test 120 Day Accts";#N/A,#N/A,FALSE,"Tickmarks"}</definedName>
    <definedName name="cba" hidden="1">{#N/A,#N/A,FALSE,"Aging Summary";#N/A,#N/A,FALSE,"Ratio Analysis";#N/A,#N/A,FALSE,"Test 120 Day Accts";#N/A,#N/A,FALSE,"Tickmarks"}</definedName>
    <definedName name="CC" hidden="1">[1]LOADDAT!#REF!</definedName>
    <definedName name="CCC" hidden="1">[1]LOADDAT!#REF!</definedName>
    <definedName name="CCCC" hidden="1">[1]LOADDAT!#REF!</definedName>
    <definedName name="CCCCC" localSheetId="0" hidden="1">{"EconCons",#N/A,TRUE,"Econômico - Consolidado";"EconCim",#N/A,TRUE,"Econômico - Cimento";"EconCal",#N/A,TRUE,"Econômico - Cal e Outros";"CaixaCons",#N/A,TRUE,"Caixa - Consolidado";"CaixaCim",#N/A,TRUE,"Caixa - Cimento";"CaixaCal",#N/A,TRUE,"Caixa - Cal e Outros";"InvestCons",#N/A,TRUE,"Invest Consolidado"}</definedName>
    <definedName name="CCCCC" hidden="1">{"EconCons",#N/A,TRUE,"Econômico - Consolidado";"EconCim",#N/A,TRUE,"Econômico - Cimento";"EconCal",#N/A,TRUE,"Econômico - Cal e Outros";"CaixaCons",#N/A,TRUE,"Caixa - Consolidado";"CaixaCim",#N/A,TRUE,"Caixa - Cimento";"CaixaCal",#N/A,TRUE,"Caixa - Cal e Outros";"InvestCons",#N/A,TRUE,"Invest Consolidado"}</definedName>
    <definedName name="CCCCCC" hidden="1">[1]LOADDAT!#REF!</definedName>
    <definedName name="çççççç" hidden="1">[9]OpRev!#REF!</definedName>
    <definedName name="ccccccc" localSheetId="0" hidden="1">{#N/A,#N/A,FALSE,"Aging Summary";#N/A,#N/A,FALSE,"Ratio Analysis";#N/A,#N/A,FALSE,"Test 120 Day Accts";#N/A,#N/A,FALSE,"Tickmarks"}</definedName>
    <definedName name="ccccccc" hidden="1">{#N/A,#N/A,FALSE,"Aging Summary";#N/A,#N/A,FALSE,"Ratio Analysis";#N/A,#N/A,FALSE,"Test 120 Day Accts";#N/A,#N/A,FALSE,"Tickmarks"}</definedName>
    <definedName name="ççççççç" hidden="1">[9]OpRev!#REF!</definedName>
    <definedName name="çççççççççç" hidden="1">[11]KCN!#REF!</definedName>
    <definedName name="çççççççççççççç" hidden="1">[9]Taxation!#REF!</definedName>
    <definedName name="ççççççççççççççç" hidden="1">[9]OpRev!#REF!</definedName>
    <definedName name="ççççççççççççççççççç" hidden="1">[11]KCN!#REF!</definedName>
    <definedName name="CCGT" localSheetId="0" hidden="1">{#N/A,#N/A,FALSE,"Aging Summary";#N/A,#N/A,FALSE,"Ratio Analysis";#N/A,#N/A,FALSE,"Test 120 Day Accts";#N/A,#N/A,FALSE,"Tickmarks"}</definedName>
    <definedName name="CCGT" hidden="1">{#N/A,#N/A,FALSE,"Aging Summary";#N/A,#N/A,FALSE,"Ratio Analysis";#N/A,#N/A,FALSE,"Test 120 Day Accts";#N/A,#N/A,FALSE,"Tickmarks"}</definedName>
    <definedName name="ccm" localSheetId="0" hidden="1">{#N/A,#N/A,FALSE,"Aging Summary";#N/A,#N/A,FALSE,"Ratio Analysis";#N/A,#N/A,FALSE,"Test 120 Day Accts";#N/A,#N/A,FALSE,"Tickmarks"}</definedName>
    <definedName name="ccm" hidden="1">{#N/A,#N/A,FALSE,"Aging Summary";#N/A,#N/A,FALSE,"Ratio Analysis";#N/A,#N/A,FALSE,"Test 120 Day Accts";#N/A,#N/A,FALSE,"Tickmarks"}</definedName>
    <definedName name="cdf" localSheetId="0" hidden="1">{#N/A,#N/A,FALSE,"Aging Summary";#N/A,#N/A,FALSE,"Ratio Analysis";#N/A,#N/A,FALSE,"Test 120 Day Accts";#N/A,#N/A,FALSE,"Tickmarks"}</definedName>
    <definedName name="cdf" hidden="1">{#N/A,#N/A,FALSE,"Aging Summary";#N/A,#N/A,FALSE,"Ratio Analysis";#N/A,#N/A,FALSE,"Test 120 Day Accts";#N/A,#N/A,FALSE,"Tickmarks"}</definedName>
    <definedName name="Cellular_Sub" localSheetId="0" hidden="1">{"Outputs",#N/A,TRUE,"North America";"Outputs",#N/A,TRUE,"Europe";"Outputs",#N/A,TRUE,"Asia Pacific";"Outputs",#N/A,TRUE,"Latin America";"Outputs",#N/A,TRUE,"Wireless"}</definedName>
    <definedName name="Cellular_Sub" hidden="1">{"Outputs",#N/A,TRUE,"North America";"Outputs",#N/A,TRUE,"Europe";"Outputs",#N/A,TRUE,"Asia Pacific";"Outputs",#N/A,TRUE,"Latin America";"Outputs",#N/A,TRUE,"Wireless"}</definedName>
    <definedName name="cen" localSheetId="0" hidden="1">{#N/A,#N/A,FALSE,"Aging Summary";#N/A,#N/A,FALSE,"Ratio Analysis";#N/A,#N/A,FALSE,"Test 120 Day Accts";#N/A,#N/A,FALSE,"Tickmarks"}</definedName>
    <definedName name="cen" hidden="1">{#N/A,#N/A,FALSE,"Aging Summary";#N/A,#N/A,FALSE,"Ratio Analysis";#N/A,#N/A,FALSE,"Test 120 Day Accts";#N/A,#N/A,FALSE,"Tickmarks"}</definedName>
    <definedName name="CF" localSheetId="0" hidden="1">{#N/A,#N/A,FALSE,"Aging Summary";#N/A,#N/A,FALSE,"Ratio Analysis";#N/A,#N/A,FALSE,"Test 120 Day Accts";#N/A,#N/A,FALSE,"Tickmarks"}</definedName>
    <definedName name="CF" hidden="1">{#N/A,#N/A,FALSE,"Aging Summary";#N/A,#N/A,FALSE,"Ratio Analysis";#N/A,#N/A,FALSE,"Test 120 Day Accts";#N/A,#N/A,FALSE,"Tickmarks"}</definedName>
    <definedName name="CIMESA" localSheetId="0" hidden="1">{"Econ Consolidado",#N/A,FALSE,"Econ Consol";"Fluxo de Caixa",#N/A,FALSE,"Fluxo Caixa";"Investimentos",#N/A,FALSE,"Investimentos"}</definedName>
    <definedName name="CIMESA" hidden="1">{"Econ Consolidado",#N/A,FALSE,"Econ Consol";"Fluxo de Caixa",#N/A,FALSE,"Fluxo Caixa";"Investimentos",#N/A,FALSE,"Investimentos"}</definedName>
    <definedName name="CIPHSJ" hidden="1">#REF!</definedName>
    <definedName name="CIQWBGuid" hidden="1">"bcd9c92e-5732-461c-bb37-d86a6dffdd19"</definedName>
    <definedName name="CMAG" localSheetId="0" hidden="1">{"Econ Consolidado",#N/A,FALSE,"Econ Consol";"Fluxo de Caixa",#N/A,FALSE,"Fluxo Caixa";"Investimentos",#N/A,FALSE,"Investimentos"}</definedName>
    <definedName name="CMAG" hidden="1">{"Econ Consolidado",#N/A,FALSE,"Econ Consol";"Fluxo de Caixa",#N/A,FALSE,"Fluxo Caixa";"Investimentos",#N/A,FALSE,"Investimentos"}</definedName>
    <definedName name="CMC" localSheetId="0" hidden="1">{#N/A,#N/A,FALSE,"GERAL";#N/A,#N/A,FALSE,"012-96";#N/A,#N/A,FALSE,"018-96";#N/A,#N/A,FALSE,"027-96";#N/A,#N/A,FALSE,"059-96";#N/A,#N/A,FALSE,"076-96";#N/A,#N/A,FALSE,"019-97";#N/A,#N/A,FALSE,"021-97";#N/A,#N/A,FALSE,"022-97";#N/A,#N/A,FALSE,"028-97"}</definedName>
    <definedName name="CMC" hidden="1">{#N/A,#N/A,FALSE,"GERAL";#N/A,#N/A,FALSE,"012-96";#N/A,#N/A,FALSE,"018-96";#N/A,#N/A,FALSE,"027-96";#N/A,#N/A,FALSE,"059-96";#N/A,#N/A,FALSE,"076-96";#N/A,#N/A,FALSE,"019-97";#N/A,#N/A,FALSE,"021-97";#N/A,#N/A,FALSE,"022-97";#N/A,#N/A,FALSE,"028-97"}</definedName>
    <definedName name="cnjkle" localSheetId="0" hidden="1">{#N/A,#N/A,FALSE,"Aging Summary";#N/A,#N/A,FALSE,"Ratio Analysis";#N/A,#N/A,FALSE,"Test 120 Day Accts";#N/A,#N/A,FALSE,"Tickmarks"}</definedName>
    <definedName name="cnjkle" hidden="1">{#N/A,#N/A,FALSE,"Aging Summary";#N/A,#N/A,FALSE,"Ratio Analysis";#N/A,#N/A,FALSE,"Test 120 Day Accts";#N/A,#N/A,FALSE,"Tickmarks"}</definedName>
    <definedName name="COBA" localSheetId="0" hidden="1">{#N/A,#N/A,FALSE,"Aging Summary";#N/A,#N/A,FALSE,"Ratio Analysis";#N/A,#N/A,FALSE,"Test 120 Day Accts";#N/A,#N/A,FALSE,"Tickmarks"}</definedName>
    <definedName name="COBA" hidden="1">{#N/A,#N/A,FALSE,"Aging Summary";#N/A,#N/A,FALSE,"Ratio Analysis";#N/A,#N/A,FALSE,"Test 120 Day Accts";#N/A,#N/A,FALSE,"Tickmarks"}</definedName>
    <definedName name="Code" hidden="1">#REF!</definedName>
    <definedName name="COFINS" hidden="1">#N/A</definedName>
    <definedName name="COFINS_Crédito" localSheetId="0" hidden="1">{#N/A,#N/A,FALSE,"Aging Summary";#N/A,#N/A,FALSE,"Ratio Analysis";#N/A,#N/A,FALSE,"Test 120 Day Accts";#N/A,#N/A,FALSE,"Tickmarks"}</definedName>
    <definedName name="COFINS_Crédito" hidden="1">{#N/A,#N/A,FALSE,"Aging Summary";#N/A,#N/A,FALSE,"Ratio Analysis";#N/A,#N/A,FALSE,"Test 120 Day Accts";#N/A,#N/A,FALSE,"Tickmarks"}</definedName>
    <definedName name="comp" localSheetId="0" hidden="1">{#N/A,#N/A,FALSE,"Aging Summary";#N/A,#N/A,FALSE,"Ratio Analysis";#N/A,#N/A,FALSE,"Test 120 Day Accts";#N/A,#N/A,FALSE,"Tickmarks"}</definedName>
    <definedName name="comp" hidden="1">{#N/A,#N/A,FALSE,"Aging Summary";#N/A,#N/A,FALSE,"Ratio Analysis";#N/A,#N/A,FALSE,"Test 120 Day Accts";#N/A,#N/A,FALSE,"Tickmarks"}</definedName>
    <definedName name="COV" hidden="1">#REF!</definedName>
    <definedName name="cover" hidden="1">#REF!</definedName>
    <definedName name="COVER1" localSheetId="0" hidden="1">{#N/A,#N/A,FALSE,"Aging Summary";#N/A,#N/A,FALSE,"Ratio Analysis";#N/A,#N/A,FALSE,"Test 120 Day Accts";#N/A,#N/A,FALSE,"Tickmarks"}</definedName>
    <definedName name="COVER1" hidden="1">{#N/A,#N/A,FALSE,"Aging Summary";#N/A,#N/A,FALSE,"Ratio Analysis";#N/A,#N/A,FALSE,"Test 120 Day Accts";#N/A,#N/A,FALSE,"Tickmarks"}</definedName>
    <definedName name="Covered" hidden="1">#REF!</definedName>
    <definedName name="cpko" localSheetId="0" hidden="1">{#N/A,#N/A,FALSE,"Aging Summary";#N/A,#N/A,FALSE,"Ratio Analysis";#N/A,#N/A,FALSE,"Test 120 Day Accts";#N/A,#N/A,FALSE,"Tickmarks"}</definedName>
    <definedName name="cpko" hidden="1">{#N/A,#N/A,FALSE,"Aging Summary";#N/A,#N/A,FALSE,"Ratio Analysis";#N/A,#N/A,FALSE,"Test 120 Day Accts";#N/A,#N/A,FALSE,"Tickmarks"}</definedName>
    <definedName name="CSL" localSheetId="0" hidden="1">{#N/A,#N/A,FALSE,"Aging Summary";#N/A,#N/A,FALSE,"Ratio Analysis";#N/A,#N/A,FALSE,"Test 120 Day Accts";#N/A,#N/A,FALSE,"Tickmarks"}</definedName>
    <definedName name="CSL" hidden="1">{#N/A,#N/A,FALSE,"Aging Summary";#N/A,#N/A,FALSE,"Ratio Analysis";#N/A,#N/A,FALSE,"Test 120 Day Accts";#N/A,#N/A,FALSE,"Tickmarks"}</definedName>
    <definedName name="CSSL" localSheetId="0" hidden="1">{#N/A,#N/A,FALSE,"IR E CS 1997";#N/A,#N/A,FALSE,"PR ND";#N/A,#N/A,FALSE,"8191";#N/A,#N/A,FALSE,"8383";#N/A,#N/A,FALSE,"MP 1024";#N/A,#N/A,FALSE,"AD_EX_97";#N/A,#N/A,FALSE,"BD 97"}</definedName>
    <definedName name="CSSL" hidden="1">{#N/A,#N/A,FALSE,"IR E CS 1997";#N/A,#N/A,FALSE,"PR ND";#N/A,#N/A,FALSE,"8191";#N/A,#N/A,FALSE,"8383";#N/A,#N/A,FALSE,"MP 1024";#N/A,#N/A,FALSE,"AD_EX_97";#N/A,#N/A,FALSE,"BD 97"}</definedName>
    <definedName name="CSSL1998" localSheetId="0" hidden="1">{#N/A,#N/A,FALSE,"IR E CS 1997";#N/A,#N/A,FALSE,"PR ND";#N/A,#N/A,FALSE,"8191";#N/A,#N/A,FALSE,"8383";#N/A,#N/A,FALSE,"MP 1024";#N/A,#N/A,FALSE,"AD_EX_97";#N/A,#N/A,FALSE,"BD 97"}</definedName>
    <definedName name="CSSL1998" hidden="1">{#N/A,#N/A,FALSE,"IR E CS 1997";#N/A,#N/A,FALSE,"PR ND";#N/A,#N/A,FALSE,"8191";#N/A,#N/A,FALSE,"8383";#N/A,#N/A,FALSE,"MP 1024";#N/A,#N/A,FALSE,"AD_EX_97";#N/A,#N/A,FALSE,"BD 97"}</definedName>
    <definedName name="CTH" localSheetId="0" hidden="1">{#N/A,#N/A,FALSE,"GERAL";#N/A,#N/A,FALSE,"012-96";#N/A,#N/A,FALSE,"018-96";#N/A,#N/A,FALSE,"027-96";#N/A,#N/A,FALSE,"059-96";#N/A,#N/A,FALSE,"076-96";#N/A,#N/A,FALSE,"019-97";#N/A,#N/A,FALSE,"021-97";#N/A,#N/A,FALSE,"022-97";#N/A,#N/A,FALSE,"028-97"}</definedName>
    <definedName name="CTH" hidden="1">{#N/A,#N/A,FALSE,"GERAL";#N/A,#N/A,FALSE,"012-96";#N/A,#N/A,FALSE,"018-96";#N/A,#N/A,FALSE,"027-96";#N/A,#N/A,FALSE,"059-96";#N/A,#N/A,FALSE,"076-96";#N/A,#N/A,FALSE,"019-97";#N/A,#N/A,FALSE,"021-97";#N/A,#N/A,FALSE,"022-97";#N/A,#N/A,FALSE,"028-97"}</definedName>
    <definedName name="cursource" hidden="1">#N/A</definedName>
    <definedName name="CUSTO" localSheetId="0" hidden="1">{#N/A,#N/A,FALSE,"CUSCOL";#N/A,#N/A,FALSE,"CUSCOL1";#N/A,#N/A,FALSE,"CUSSIL";#N/A,#N/A,FALSE,"CUSSIL1";#N/A,#N/A,FALSE,"ACOMEN";#N/A,#N/A,FALSE,"ACOMEN1";#N/A,#N/A,FALSE,"FISILV";#N/A,#N/A,FALSE,"FISILVI1";#N/A,#N/A,FALSE,"RENSIL";#N/A,#N/A,FALSE,"RENSIL1";#N/A,#N/A,FALSE,"GASTOS";#N/A,#N/A,FALSE,"GASTOS1"}</definedName>
    <definedName name="CUSTO" hidden="1">{#N/A,#N/A,FALSE,"CUSCOL";#N/A,#N/A,FALSE,"CUSCOL1";#N/A,#N/A,FALSE,"CUSSIL";#N/A,#N/A,FALSE,"CUSSIL1";#N/A,#N/A,FALSE,"ACOMEN";#N/A,#N/A,FALSE,"ACOMEN1";#N/A,#N/A,FALSE,"FISILV";#N/A,#N/A,FALSE,"FISILVI1";#N/A,#N/A,FALSE,"RENSIL";#N/A,#N/A,FALSE,"RENSIL1";#N/A,#N/A,FALSE,"GASTOS";#N/A,#N/A,FALSE,"GASTOS1"}</definedName>
    <definedName name="CUSTO1" localSheetId="0" hidden="1">{#N/A,#N/A,FALSE,"CUSCOL";#N/A,#N/A,FALSE,"CUSCOL1";#N/A,#N/A,FALSE,"CUSSIL";#N/A,#N/A,FALSE,"CUSSIL1";#N/A,#N/A,FALSE,"ACOMEN";#N/A,#N/A,FALSE,"ACOMEN1";#N/A,#N/A,FALSE,"FISILV";#N/A,#N/A,FALSE,"FISILVI1";#N/A,#N/A,FALSE,"RENSIL";#N/A,#N/A,FALSE,"RENSIL1";#N/A,#N/A,FALSE,"GASTOS";#N/A,#N/A,FALSE,"GASTOS1"}</definedName>
    <definedName name="CUSTO1" hidden="1">{#N/A,#N/A,FALSE,"CUSCOL";#N/A,#N/A,FALSE,"CUSCOL1";#N/A,#N/A,FALSE,"CUSSIL";#N/A,#N/A,FALSE,"CUSSIL1";#N/A,#N/A,FALSE,"ACOMEN";#N/A,#N/A,FALSE,"ACOMEN1";#N/A,#N/A,FALSE,"FISILV";#N/A,#N/A,FALSE,"FISILVI1";#N/A,#N/A,FALSE,"RENSIL";#N/A,#N/A,FALSE,"RENSIL1";#N/A,#N/A,FALSE,"GASTOS";#N/A,#N/A,FALSE,"GASTOS1"}</definedName>
    <definedName name="CVAIGQ" localSheetId="0" hidden="1">{#N/A,#N/A,FALSE,"Aging Summary";#N/A,#N/A,FALSE,"Ratio Analysis";#N/A,#N/A,FALSE,"Test 120 Day Accts";#N/A,#N/A,FALSE,"Tickmarks"}</definedName>
    <definedName name="CVAIGQ" hidden="1">{#N/A,#N/A,FALSE,"Aging Summary";#N/A,#N/A,FALSE,"Ratio Analysis";#N/A,#N/A,FALSE,"Test 120 Day Accts";#N/A,#N/A,FALSE,"Tickmarks"}</definedName>
    <definedName name="cvcvvv" localSheetId="0" hidden="1">{#N/A,#N/A,FALSE,"Aging Summary";#N/A,#N/A,FALSE,"Ratio Analysis";#N/A,#N/A,FALSE,"Test 120 Day Accts";#N/A,#N/A,FALSE,"Tickmarks"}</definedName>
    <definedName name="cvcvvv" hidden="1">{#N/A,#N/A,FALSE,"Aging Summary";#N/A,#N/A,FALSE,"Ratio Analysis";#N/A,#N/A,FALSE,"Test 120 Day Accts";#N/A,#N/A,FALSE,"Tickmarks"}</definedName>
    <definedName name="cvoeytwgy" localSheetId="0" hidden="1">{#N/A,#N/A,FALSE,"Aging Summary";#N/A,#N/A,FALSE,"Ratio Analysis";#N/A,#N/A,FALSE,"Test 120 Day Accts";#N/A,#N/A,FALSE,"Tickmarks"}</definedName>
    <definedName name="cvoeytwgy" hidden="1">{#N/A,#N/A,FALSE,"Aging Summary";#N/A,#N/A,FALSE,"Ratio Analysis";#N/A,#N/A,FALSE,"Test 120 Day Accts";#N/A,#N/A,FALSE,"Tickmarks"}</definedName>
    <definedName name="cw" localSheetId="0" hidden="1">{#N/A,#N/A,FALSE,"Aging Summary";#N/A,#N/A,FALSE,"Ratio Analysis";#N/A,#N/A,FALSE,"Test 120 Day Accts";#N/A,#N/A,FALSE,"Tickmarks"}</definedName>
    <definedName name="cw" hidden="1">{#N/A,#N/A,FALSE,"Aging Summary";#N/A,#N/A,FALSE,"Ratio Analysis";#N/A,#N/A,FALSE,"Test 120 Day Accts";#N/A,#N/A,FALSE,"Tickmarks"}</definedName>
    <definedName name="cwlksd" localSheetId="0" hidden="1">{#N/A,#N/A,FALSE,"Aging Summary";#N/A,#N/A,FALSE,"Ratio Analysis";#N/A,#N/A,FALSE,"Test 120 Day Accts";#N/A,#N/A,FALSE,"Tickmarks"}</definedName>
    <definedName name="cwlksd" hidden="1">{#N/A,#N/A,FALSE,"Aging Summary";#N/A,#N/A,FALSE,"Ratio Analysis";#N/A,#N/A,FALSE,"Test 120 Day Accts";#N/A,#N/A,FALSE,"Tickmarks"}</definedName>
    <definedName name="da" localSheetId="0" hidden="1">{TRUE,TRUE,-1.25,-15.5,484.5,278.25,FALSE,FALSE,TRUE,FALSE,0,1,#N/A,551,#N/A,5.92592592592593,22.5714285714286,1,FALSE,FALSE,3,TRUE,1,FALSE,100,"Swvu.AFAC.","ACwvu.AFAC.",#N/A,FALSE,FALSE,0,0,0,0,2,"","",FALSE,FALSE,FALSE,FALSE,1,90,#N/A,#N/A,"=R1C1:R650C11",FALSE,#N/A,#N/A,FALSE,FALSE,FALSE,1,65532,65532,FALSE,FALSE,TRUE,TRUE,TRUE}</definedName>
    <definedName name="da" hidden="1">{TRUE,TRUE,-1.25,-15.5,484.5,278.25,FALSE,FALSE,TRUE,FALSE,0,1,#N/A,551,#N/A,5.92592592592593,22.5714285714286,1,FALSE,FALSE,3,TRUE,1,FALSE,100,"Swvu.AFAC.","ACwvu.AFAC.",#N/A,FALSE,FALSE,0,0,0,0,2,"","",FALSE,FALSE,FALSE,FALSE,1,90,#N/A,#N/A,"=R1C1:R650C11",FALSE,#N/A,#N/A,FALSE,FALSE,FALSE,1,65532,65532,FALSE,FALSE,TRUE,TRUE,TRUE}</definedName>
    <definedName name="dad" localSheetId="0" hidden="1">{TRUE,TRUE,-1.25,-15.5,484.5,278.25,FALSE,FALSE,TRUE,FALSE,0,1,#N/A,551,#N/A,5.92592592592593,22.5714285714286,1,FALSE,FALSE,3,TRUE,1,FALSE,100,"Swvu.AFAC.","ACwvu.AFAC.",#N/A,FALSE,FALSE,0,0,0,0,2,"","",FALSE,FALSE,FALSE,FALSE,1,90,#N/A,#N/A,"=R1C1:R650C11",FALSE,#N/A,#N/A,FALSE,FALSE,FALSE,1,65532,65532,FALSE,FALSE,TRUE,TRUE,TRUE}</definedName>
    <definedName name="dad" hidden="1">{TRUE,TRUE,-1.25,-15.5,484.5,278.25,FALSE,FALSE,TRUE,FALSE,0,1,#N/A,551,#N/A,5.92592592592593,22.5714285714286,1,FALSE,FALSE,3,TRUE,1,FALSE,100,"Swvu.AFAC.","ACwvu.AFAC.",#N/A,FALSE,FALSE,0,0,0,0,2,"","",FALSE,FALSE,FALSE,FALSE,1,90,#N/A,#N/A,"=R1C1:R650C11",FALSE,#N/A,#N/A,FALSE,FALSE,FALSE,1,65532,65532,FALSE,FALSE,TRUE,TRUE,TRUE}</definedName>
    <definedName name="dada" localSheetId="0" hidden="1">{#N/A,#N/A,FALSE,"Aging Summary";#N/A,#N/A,FALSE,"Ratio Analysis";#N/A,#N/A,FALSE,"Test 120 Day Accts";#N/A,#N/A,FALSE,"Tickmarks"}</definedName>
    <definedName name="dada" hidden="1">{#N/A,#N/A,FALSE,"Aging Summary";#N/A,#N/A,FALSE,"Ratio Analysis";#N/A,#N/A,FALSE,"Test 120 Day Accts";#N/A,#N/A,FALSE,"Tickmarks"}</definedName>
    <definedName name="dado" localSheetId="0" hidden="1">{TRUE,TRUE,-1.25,-15.5,484.5,278.25,FALSE,FALSE,TRUE,FALSE,0,1,#N/A,551,#N/A,5.92592592592593,22.5714285714286,1,FALSE,FALSE,3,TRUE,1,FALSE,100,"Swvu.AFAC.","ACwvu.AFAC.",#N/A,FALSE,FALSE,0,0,0,0,2,"","",FALSE,FALSE,FALSE,FALSE,1,90,#N/A,#N/A,"=R1C1:R650C11",FALSE,#N/A,#N/A,FALSE,FALSE,FALSE,1,65532,65532,FALSE,FALSE,TRUE,TRUE,TRUE}</definedName>
    <definedName name="dado" hidden="1">{TRUE,TRUE,-1.25,-15.5,484.5,278.25,FALSE,FALSE,TRUE,FALSE,0,1,#N/A,551,#N/A,5.92592592592593,22.5714285714286,1,FALSE,FALSE,3,TRUE,1,FALSE,100,"Swvu.AFAC.","ACwvu.AFAC.",#N/A,FALSE,FALSE,0,0,0,0,2,"","",FALSE,FALSE,FALSE,FALSE,1,90,#N/A,#N/A,"=R1C1:R650C11",FALSE,#N/A,#N/A,FALSE,FALSE,FALSE,1,65532,65532,FALSE,FALSE,TRUE,TRUE,TRUE}</definedName>
    <definedName name="dados" localSheetId="0" hidden="1">{TRUE,TRUE,-1.25,-15.5,484.5,278.25,FALSE,FALSE,TRUE,FALSE,0,1,#N/A,551,#N/A,5.92592592592593,22.5714285714286,1,FALSE,FALSE,3,TRUE,1,FALSE,100,"Swvu.AFAC.","ACwvu.AFAC.",#N/A,FALSE,FALSE,0,0,0,0,2,"","",FALSE,FALSE,FALSE,FALSE,1,90,#N/A,#N/A,"=R1C1:R650C11",FALSE,#N/A,#N/A,FALSE,FALSE,FALSE,1,65532,65532,FALSE,FALSE,TRUE,TRUE,TRUE}</definedName>
    <definedName name="dados" hidden="1">{TRUE,TRUE,-1.25,-15.5,484.5,278.25,FALSE,FALSE,TRUE,FALSE,0,1,#N/A,551,#N/A,5.92592592592593,22.5714285714286,1,FALSE,FALSE,3,TRUE,1,FALSE,100,"Swvu.AFAC.","ACwvu.AFAC.",#N/A,FALSE,FALSE,0,0,0,0,2,"","",FALSE,FALSE,FALSE,FALSE,1,90,#N/A,#N/A,"=R1C1:R650C11",FALSE,#N/A,#N/A,FALSE,FALSE,FALSE,1,65532,65532,FALSE,FALSE,TRUE,TRUE,TRUE}</definedName>
    <definedName name="dag" hidden="1">#REF!</definedName>
    <definedName name="dajdajdlkjalkd" localSheetId="0" hidden="1">{#N/A,#N/A,FALSE,"Aging Summary";#N/A,#N/A,FALSE,"Ratio Analysis";#N/A,#N/A,FALSE,"Test 120 Day Accts";#N/A,#N/A,FALSE,"Tickmarks"}</definedName>
    <definedName name="dajdajdlkjalkd" hidden="1">{#N/A,#N/A,FALSE,"Aging Summary";#N/A,#N/A,FALSE,"Ratio Analysis";#N/A,#N/A,FALSE,"Test 120 Day Accts";#N/A,#N/A,FALSE,"Tickmarks"}</definedName>
    <definedName name="dasaf" localSheetId="0" hidden="1">{#N/A,#N/A,FALSE,"Aging Summary";#N/A,#N/A,FALSE,"Ratio Analysis";#N/A,#N/A,FALSE,"Test 120 Day Accts";#N/A,#N/A,FALSE,"Tickmarks"}</definedName>
    <definedName name="dasaf" hidden="1">{#N/A,#N/A,FALSE,"Aging Summary";#N/A,#N/A,FALSE,"Ratio Analysis";#N/A,#N/A,FALSE,"Test 120 Day Accts";#N/A,#N/A,FALSE,"Tickmarks"}</definedName>
    <definedName name="data3" hidden="1">'[21]Sum. 1st Year'!#REF!</definedName>
    <definedName name="dav" localSheetId="0" hidden="1">{#N/A,#N/A,FALSE,"Aging Summary";#N/A,#N/A,FALSE,"Ratio Analysis";#N/A,#N/A,FALSE,"Test 120 Day Accts";#N/A,#N/A,FALSE,"Tickmarks"}</definedName>
    <definedName name="dav" hidden="1">{#N/A,#N/A,FALSE,"Aging Summary";#N/A,#N/A,FALSE,"Ratio Analysis";#N/A,#N/A,FALSE,"Test 120 Day Accts";#N/A,#N/A,FALSE,"Tickmarks"}</definedName>
    <definedName name="dd" localSheetId="0" hidden="1">{#N/A,#N/A,FALSE,"Aging Summary";#N/A,#N/A,FALSE,"Ratio Analysis";#N/A,#N/A,FALSE,"Test 120 Day Accts";#N/A,#N/A,FALSE,"Tickmarks"}</definedName>
    <definedName name="dd" hidden="1">{#N/A,#N/A,FALSE,"Aging Summary";#N/A,#N/A,FALSE,"Ratio Analysis";#N/A,#N/A,FALSE,"Test 120 Day Accts";#N/A,#N/A,FALSE,"Tickmarks"}</definedName>
    <definedName name="dddd" localSheetId="0" hidden="1">{#N/A,#N/A,FALSE,"FLAMINGO ";#N/A,#N/A,FALSE,"SYNTEPAN ";#N/A,#N/A,FALSE,"CONSOLIDADO ";#N/A,#N/A,FALSE,"LEAD CORAL "}</definedName>
    <definedName name="dddd" hidden="1">{#N/A,#N/A,FALSE,"FLAMINGO ";#N/A,#N/A,FALSE,"SYNTEPAN ";#N/A,#N/A,FALSE,"CONSOLIDADO ";#N/A,#N/A,FALSE,"LEAD CORAL "}</definedName>
    <definedName name="ddddddddddddd" hidden="1">'[2]4334-Summary'!#REF!</definedName>
    <definedName name="ddddddddddddddd" hidden="1">'[2]4334-Summary'!#REF!</definedName>
    <definedName name="de" localSheetId="0" hidden="1">{#N/A,#N/A,FALSE,"Aging Summary";#N/A,#N/A,FALSE,"Ratio Analysis";#N/A,#N/A,FALSE,"Test 120 Day Accts";#N/A,#N/A,FALSE,"Tickmarks"}</definedName>
    <definedName name="de" hidden="1">{#N/A,#N/A,FALSE,"Aging Summary";#N/A,#N/A,FALSE,"Ratio Analysis";#N/A,#N/A,FALSE,"Test 120 Day Accts";#N/A,#N/A,FALSE,"Tickmarks"}</definedName>
    <definedName name="dec" localSheetId="0" hidden="1">{#N/A,#N/A,FALSE,"Aging Summary";#N/A,#N/A,FALSE,"Ratio Analysis";#N/A,#N/A,FALSE,"Test 120 Day Accts";#N/A,#N/A,FALSE,"Tickmarks"}</definedName>
    <definedName name="dec" hidden="1">{#N/A,#N/A,FALSE,"Aging Summary";#N/A,#N/A,FALSE,"Ratio Analysis";#N/A,#N/A,FALSE,"Test 120 Day Accts";#N/A,#N/A,FALSE,"Tickmarks"}</definedName>
    <definedName name="delete" hidden="1">'[22]4334-Summary'!#REF!</definedName>
    <definedName name="delete1" hidden="1">'[22]4334-Summary'!#REF!</definedName>
    <definedName name="delete10" hidden="1">'[22]4334-Summary'!#REF!</definedName>
    <definedName name="delete11" hidden="1">'[22]4334-Summary'!#REF!</definedName>
    <definedName name="delete12" hidden="1">'[22]4334-Summary'!#REF!</definedName>
    <definedName name="delete13" hidden="1">'[22]4334-Summary'!#REF!</definedName>
    <definedName name="delete14" hidden="1">'[22]4334-Summary'!#REF!</definedName>
    <definedName name="delete2" hidden="1">'[22]4334-Summary'!#REF!</definedName>
    <definedName name="delete3" hidden="1">'[22]4334-Summary'!#REF!</definedName>
    <definedName name="delete4" hidden="1">'[22]4334-Summary'!#REF!</definedName>
    <definedName name="delete5" hidden="1">'[22]4334-Summary'!#REF!</definedName>
    <definedName name="delete6" hidden="1">'[22]4334-Summary'!#REF!</definedName>
    <definedName name="delete7" hidden="1">'[22]4334-Summary'!#REF!</definedName>
    <definedName name="delete8" hidden="1">'[22]4334-Summary'!#REF!</definedName>
    <definedName name="delete9" hidden="1">'[22]4334-Summary'!#REF!</definedName>
    <definedName name="delivery" localSheetId="0" hidden="1">{#N/A,#N/A,FALSE,"Aging Summary";#N/A,#N/A,FALSE,"Ratio Analysis";#N/A,#N/A,FALSE,"Test 120 Day Accts";#N/A,#N/A,FALSE,"Tickmarks"}</definedName>
    <definedName name="delivery" hidden="1">{#N/A,#N/A,FALSE,"Aging Summary";#N/A,#N/A,FALSE,"Ratio Analysis";#N/A,#N/A,FALSE,"Test 120 Day Accts";#N/A,#N/A,FALSE,"Tickmarks"}</definedName>
    <definedName name="df" hidden="1">#REF!</definedName>
    <definedName name="dfadfadfasf" localSheetId="0" hidden="1">{#N/A,#N/A,FALSE,"Aging Summary";#N/A,#N/A,FALSE,"Ratio Analysis";#N/A,#N/A,FALSE,"Test 120 Day Accts";#N/A,#N/A,FALSE,"Tickmarks"}</definedName>
    <definedName name="dfadfadfasf" hidden="1">{#N/A,#N/A,FALSE,"Aging Summary";#N/A,#N/A,FALSE,"Ratio Analysis";#N/A,#N/A,FALSE,"Test 120 Day Accts";#N/A,#N/A,FALSE,"Tickmarks"}</definedName>
    <definedName name="dfafaffdfdafafffdafasf" localSheetId="0" hidden="1">{#N/A,#N/A,FALSE,"Aging Summary";#N/A,#N/A,FALSE,"Ratio Analysis";#N/A,#N/A,FALSE,"Test 120 Day Accts";#N/A,#N/A,FALSE,"Tickmarks"}</definedName>
    <definedName name="dfafaffdfdafafffdafasf" hidden="1">{#N/A,#N/A,FALSE,"Aging Summary";#N/A,#N/A,FALSE,"Ratio Analysis";#N/A,#N/A,FALSE,"Test 120 Day Accts";#N/A,#N/A,FALSE,"Tickmarks"}</definedName>
    <definedName name="dfag" localSheetId="0" hidden="1">{#N/A,#N/A,FALSE,"Aging Summary";#N/A,#N/A,FALSE,"Ratio Analysis";#N/A,#N/A,FALSE,"Test 120 Day Accts";#N/A,#N/A,FALSE,"Tickmarks"}</definedName>
    <definedName name="dfag" hidden="1">{#N/A,#N/A,FALSE,"Aging Summary";#N/A,#N/A,FALSE,"Ratio Analysis";#N/A,#N/A,FALSE,"Test 120 Day Accts";#N/A,#N/A,FALSE,"Tickmarks"}</definedName>
    <definedName name="dfd" localSheetId="0" hidden="1">{#N/A,#N/A,FALSE,"Plan1";#N/A,#N/A,FALSE,"Plan11";#N/A,#N/A,FALSE,"Plan6";#N/A,#N/A,FALSE,"Plan5";#N/A,#N/A,FALSE,"Plan7";#N/A,#N/A,FALSE,"Plan9"}</definedName>
    <definedName name="dfd" hidden="1">{#N/A,#N/A,FALSE,"Plan1";#N/A,#N/A,FALSE,"Plan11";#N/A,#N/A,FALSE,"Plan6";#N/A,#N/A,FALSE,"Plan5";#N/A,#N/A,FALSE,"Plan7";#N/A,#N/A,FALSE,"Plan9"}</definedName>
    <definedName name="dfdf" localSheetId="0" hidden="1">{#N/A,#N/A,FALSE,"CUSCOL";#N/A,#N/A,FALSE,"CUSCOL1";#N/A,#N/A,FALSE,"CUSSIL";#N/A,#N/A,FALSE,"CUSSIL1";#N/A,#N/A,FALSE,"ACOMEN";#N/A,#N/A,FALSE,"ACOMEN1";#N/A,#N/A,FALSE,"FISILV";#N/A,#N/A,FALSE,"FISILVI1";#N/A,#N/A,FALSE,"RENSIL";#N/A,#N/A,FALSE,"RENSIL1";#N/A,#N/A,FALSE,"GASTOS";#N/A,#N/A,FALSE,"GASTOS1"}</definedName>
    <definedName name="dfdf" hidden="1">{#N/A,#N/A,FALSE,"CUSCOL";#N/A,#N/A,FALSE,"CUSCOL1";#N/A,#N/A,FALSE,"CUSSIL";#N/A,#N/A,FALSE,"CUSSIL1";#N/A,#N/A,FALSE,"ACOMEN";#N/A,#N/A,FALSE,"ACOMEN1";#N/A,#N/A,FALSE,"FISILV";#N/A,#N/A,FALSE,"FISILVI1";#N/A,#N/A,FALSE,"RENSIL";#N/A,#N/A,FALSE,"RENSIL1";#N/A,#N/A,FALSE,"GASTOS";#N/A,#N/A,FALSE,"GASTOS1"}</definedName>
    <definedName name="dff" hidden="1">#N/A</definedName>
    <definedName name="dfffdfdasfsafafdfffaerwrwrerwreqerewrwqrwrtfrewtweqr" localSheetId="0" hidden="1">{#N/A,#N/A,FALSE,"Aging Summary";#N/A,#N/A,FALSE,"Ratio Analysis";#N/A,#N/A,FALSE,"Test 120 Day Accts";#N/A,#N/A,FALSE,"Tickmarks"}</definedName>
    <definedName name="dfffdfdasfsafafdfffaerwrwrerwreqerewrwqrwrtfrewtweqr" hidden="1">{#N/A,#N/A,FALSE,"Aging Summary";#N/A,#N/A,FALSE,"Ratio Analysis";#N/A,#N/A,FALSE,"Test 120 Day Accts";#N/A,#N/A,FALSE,"Tickmarks"}</definedName>
    <definedName name="DFGDFG" localSheetId="0" hidden="1">{#N/A,#N/A,FALSE,"Aging Summary";#N/A,#N/A,FALSE,"Ratio Analysis";#N/A,#N/A,FALSE,"Test 120 Day Accts";#N/A,#N/A,FALSE,"Tickmarks"}</definedName>
    <definedName name="DFGDFG" hidden="1">{#N/A,#N/A,FALSE,"Aging Summary";#N/A,#N/A,FALSE,"Ratio Analysis";#N/A,#N/A,FALSE,"Test 120 Day Accts";#N/A,#N/A,FALSE,"Tickmarks"}</definedName>
    <definedName name="DFGGDGF" localSheetId="0" hidden="1">{#N/A,#N/A,FALSE,"Aging Summary";#N/A,#N/A,FALSE,"Ratio Analysis";#N/A,#N/A,FALSE,"Test 120 Day Accts";#N/A,#N/A,FALSE,"Tickmarks"}</definedName>
    <definedName name="DFGGDGF" hidden="1">{#N/A,#N/A,FALSE,"Aging Summary";#N/A,#N/A,FALSE,"Ratio Analysis";#N/A,#N/A,FALSE,"Test 120 Day Accts";#N/A,#N/A,FALSE,"Tickmarks"}</definedName>
    <definedName name="dfsfdsf" hidden="1">#REF!</definedName>
    <definedName name="dfsfsdf" hidden="1">#REF!</definedName>
    <definedName name="dghdfhgfghfg" localSheetId="0" hidden="1">{#N/A,#N/A,FALSE,"Aging Summary";#N/A,#N/A,FALSE,"Ratio Analysis";#N/A,#N/A,FALSE,"Test 120 Day Accts";#N/A,#N/A,FALSE,"Tickmarks"}</definedName>
    <definedName name="dghdfhgfghfg" hidden="1">{#N/A,#N/A,FALSE,"Aging Summary";#N/A,#N/A,FALSE,"Ratio Analysis";#N/A,#N/A,FALSE,"Test 120 Day Accts";#N/A,#N/A,FALSE,"Tickmarks"}</definedName>
    <definedName name="dgx" localSheetId="0" hidden="1">{"Index",#N/A,FALSE,"Index";"Schedule_I",#N/A,FALSE,"I";"Schedule_IA",#N/A,FALSE,"I-A";"Schedule_1B",#N/A,FALSE,"I-B";"Schedule_1C",#N/A,FALSE,"I-C";"Schedule_1D",#N/A,FALSE,"I-D";"Schedule_1E",#N/A,FALSE,"I-E";"Schedule_1F",#N/A,FALSE,"I-F";"Schedule_1G",#N/A,FALSE,"I-G";"Schedule_II",#N/A,FALSE,"II";"Schedule_IIA",#N/A,FALSE,"II-A";"Schedule_III",#N/A,FALSE,"III";"Schedule_IV",#N/A,FALSE,"IV";"Schedule_V",#N/A,FALSE,"V"}</definedName>
    <definedName name="dgx" hidden="1">{"Index",#N/A,FALSE,"Index";"Schedule_I",#N/A,FALSE,"I";"Schedule_IA",#N/A,FALSE,"I-A";"Schedule_1B",#N/A,FALSE,"I-B";"Schedule_1C",#N/A,FALSE,"I-C";"Schedule_1D",#N/A,FALSE,"I-D";"Schedule_1E",#N/A,FALSE,"I-E";"Schedule_1F",#N/A,FALSE,"I-F";"Schedule_1G",#N/A,FALSE,"I-G";"Schedule_II",#N/A,FALSE,"II";"Schedule_IIA",#N/A,FALSE,"II-A";"Schedule_III",#N/A,FALSE,"III";"Schedule_IV",#N/A,FALSE,"IV";"Schedule_V",#N/A,FALSE,"V"}</definedName>
    <definedName name="dino" hidden="1">'[23] '!#REF!</definedName>
    <definedName name="Discount" hidden="1">#REF!</definedName>
    <definedName name="display_area_2" hidden="1">#REF!</definedName>
    <definedName name="DJASJDKAJ" localSheetId="0" hidden="1">{#N/A,#N/A,FALSE,"Aging Summary";#N/A,#N/A,FALSE,"Ratio Analysis";#N/A,#N/A,FALSE,"Test 120 Day Accts";#N/A,#N/A,FALSE,"Tickmarks"}</definedName>
    <definedName name="DJASJDKAJ" hidden="1">{#N/A,#N/A,FALSE,"Aging Summary";#N/A,#N/A,FALSE,"Ratio Analysis";#N/A,#N/A,FALSE,"Test 120 Day Accts";#N/A,#N/A,FALSE,"Tickmarks"}</definedName>
    <definedName name="DRGDFGDFG" localSheetId="0" hidden="1">{#N/A,#N/A,FALSE,"Aging Summary";#N/A,#N/A,FALSE,"Ratio Analysis";#N/A,#N/A,FALSE,"Test 120 Day Accts";#N/A,#N/A,FALSE,"Tickmarks"}</definedName>
    <definedName name="DRGDFGDFG" hidden="1">{#N/A,#N/A,FALSE,"Aging Summary";#N/A,#N/A,FALSE,"Ratio Analysis";#N/A,#N/A,FALSE,"Test 120 Day Accts";#N/A,#N/A,FALSE,"Tickmarks"}</definedName>
    <definedName name="dsa" hidden="1">#REF!</definedName>
    <definedName name="dsad" hidden="1">[12]Summary!#REF!</definedName>
    <definedName name="dsaddasd" hidden="1">[12]Summary!#REF!</definedName>
    <definedName name="DSAF" localSheetId="0" hidden="1">{#N/A,#N/A,FALSE,"Aging Summary";#N/A,#N/A,FALSE,"Ratio Analysis";#N/A,#N/A,FALSE,"Test 120 Day Accts";#N/A,#N/A,FALSE,"Tickmarks"}</definedName>
    <definedName name="DSAF" hidden="1">{#N/A,#N/A,FALSE,"Aging Summary";#N/A,#N/A,FALSE,"Ratio Analysis";#N/A,#N/A,FALSE,"Test 120 Day Accts";#N/A,#N/A,FALSE,"Tickmarks"}</definedName>
    <definedName name="dssss" hidden="1">#REF!</definedName>
    <definedName name="dtgryh" localSheetId="0" hidden="1">{#N/A,#N/A,FALSE,"Aging Summary";#N/A,#N/A,FALSE,"Ratio Analysis";#N/A,#N/A,FALSE,"Test 120 Day Accts";#N/A,#N/A,FALSE,"Tickmarks"}</definedName>
    <definedName name="dtgryh" hidden="1">{#N/A,#N/A,FALSE,"Aging Summary";#N/A,#N/A,FALSE,"Ratio Analysis";#N/A,#N/A,FALSE,"Test 120 Day Accts";#N/A,#N/A,FALSE,"Tickmarks"}</definedName>
    <definedName name="dw" localSheetId="0" hidden="1">{#N/A,#N/A,TRUE,"PESQ";#N/A,#N/A,TRUE,"REG.";#N/A,#N/A,TRUE,"MAN";#N/A,#N/A,TRUE,"IMREF";#N/A,#N/A,TRUE,"TOTSILV";#N/A,#N/A,TRUE,"GERAL";#N/A,#N/A,TRUE,"EST";#N/A,#N/A,TRUE,"COL.";#N/A,#N/A,TRUE,"ATIVIDADE"}</definedName>
    <definedName name="dw" hidden="1">{#N/A,#N/A,TRUE,"PESQ";#N/A,#N/A,TRUE,"REG.";#N/A,#N/A,TRUE,"MAN";#N/A,#N/A,TRUE,"IMREF";#N/A,#N/A,TRUE,"TOTSILV";#N/A,#N/A,TRUE,"GERAL";#N/A,#N/A,TRUE,"EST";#N/A,#N/A,TRUE,"COL.";#N/A,#N/A,TRUE,"ATIVIDADE"}</definedName>
    <definedName name="dwed" hidden="1">[9]OpRev!#REF!</definedName>
    <definedName name="edwfgwegwerhgre" hidden="1">[12]Summary!#REF!</definedName>
    <definedName name="eeeee" localSheetId="0" hidden="1">{#N/A,#N/A,FALSE,"Aging Summary";#N/A,#N/A,FALSE,"Ratio Analysis";#N/A,#N/A,FALSE,"Test 120 Day Accts";#N/A,#N/A,FALSE,"Tickmarks"}</definedName>
    <definedName name="eeeee" hidden="1">{#N/A,#N/A,FALSE,"Aging Summary";#N/A,#N/A,FALSE,"Ratio Analysis";#N/A,#N/A,FALSE,"Test 120 Day Accts";#N/A,#N/A,FALSE,"Tickmarks"}</definedName>
    <definedName name="eeeeeeeee" localSheetId="0" hidden="1">{#N/A,#N/A,FALSE,"Aging Summary";#N/A,#N/A,FALSE,"Ratio Analysis";#N/A,#N/A,FALSE,"Test 120 Day Accts";#N/A,#N/A,FALSE,"Tickmarks"}</definedName>
    <definedName name="eeeeeeeee" hidden="1">{#N/A,#N/A,FALSE,"Aging Summary";#N/A,#N/A,FALSE,"Ratio Analysis";#N/A,#N/A,FALSE,"Test 120 Day Accts";#N/A,#N/A,FALSE,"Tickmarks"}</definedName>
    <definedName name="ela" localSheetId="0" hidden="1">{#N/A,#N/A,FALSE,"Aging Summary";#N/A,#N/A,FALSE,"Ratio Analysis";#N/A,#N/A,FALSE,"Test 120 Day Accts";#N/A,#N/A,FALSE,"Tickmarks"}</definedName>
    <definedName name="ela" hidden="1">{#N/A,#N/A,FALSE,"Aging Summary";#N/A,#N/A,FALSE,"Ratio Analysis";#N/A,#N/A,FALSE,"Test 120 Day Accts";#N/A,#N/A,FALSE,"Tickmarks"}</definedName>
    <definedName name="eli" localSheetId="0" hidden="1">{#N/A,#N/A,FALSE,"Aging Summary";#N/A,#N/A,FALSE,"Ratio Analysis";#N/A,#N/A,FALSE,"Test 120 Day Accts";#N/A,#N/A,FALSE,"Tickmarks"}</definedName>
    <definedName name="eli" hidden="1">{#N/A,#N/A,FALSE,"Aging Summary";#N/A,#N/A,FALSE,"Ratio Analysis";#N/A,#N/A,FALSE,"Test 120 Day Accts";#N/A,#N/A,FALSE,"Tickmarks"}</definedName>
    <definedName name="EMp" hidden="1">#REF!</definedName>
    <definedName name="enerdez" localSheetId="0" hidden="1">{"Econ Consolidado",#N/A,FALSE,"Econ Consol";"Fluxo de Caixa",#N/A,FALSE,"Fluxo Caixa";"Investimentos",#N/A,FALSE,"Investimentos"}</definedName>
    <definedName name="enerdez" hidden="1">{"Econ Consolidado",#N/A,FALSE,"Econ Consol";"Fluxo de Caixa",#N/A,FALSE,"Fluxo Caixa";"Investimentos",#N/A,FALSE,"Investimentos"}</definedName>
    <definedName name="era" localSheetId="0" hidden="1">{#N/A,#N/A,FALSE,"Aging Summary";#N/A,#N/A,FALSE,"Ratio Analysis";#N/A,#N/A,FALSE,"Test 120 Day Accts";#N/A,#N/A,FALSE,"Tickmarks"}</definedName>
    <definedName name="era" hidden="1">{#N/A,#N/A,FALSE,"Aging Summary";#N/A,#N/A,FALSE,"Ratio Analysis";#N/A,#N/A,FALSE,"Test 120 Day Accts";#N/A,#N/A,FALSE,"Tickmarks"}</definedName>
    <definedName name="ERD" localSheetId="0" hidden="1">{"EconCons",#N/A,FALSE,"Econômico - Consolidado";"EconCim",#N/A,FALSE,"Econômico - Cimento";"EconCal",#N/A,FALSE,"Econômico - Cal e Outros";"EconVC",#N/A,FALSE,"Econômico - VC"}</definedName>
    <definedName name="ERD" hidden="1">{"EconCons",#N/A,FALSE,"Econômico - Consolidado";"EconCim",#N/A,FALSE,"Econômico - Cimento";"EconCal",#N/A,FALSE,"Econômico - Cal e Outros";"EconVC",#N/A,FALSE,"Econômico - VC"}</definedName>
    <definedName name="ereeee" localSheetId="0" hidden="1">{#N/A,#N/A,FALSE,"Aging Summary";#N/A,#N/A,FALSE,"Ratio Analysis";#N/A,#N/A,FALSE,"Test 120 Day Accts";#N/A,#N/A,FALSE,"Tickmarks"}</definedName>
    <definedName name="ereeee" hidden="1">{#N/A,#N/A,FALSE,"Aging Summary";#N/A,#N/A,FALSE,"Ratio Analysis";#N/A,#N/A,FALSE,"Test 120 Day Accts";#N/A,#N/A,FALSE,"Tickmarks"}</definedName>
    <definedName name="erer" localSheetId="0" hidden="1">{#N/A,#N/A,FALSE,"DADBAS";#N/A,#N/A,FALSE,"CUSCO";#N/A,#N/A,FALSE,"CUSMAD";#N/A,#N/A,FALSE,"SELEÇÃO"}</definedName>
    <definedName name="erer" hidden="1">{#N/A,#N/A,FALSE,"DADBAS";#N/A,#N/A,FALSE,"CUSCO";#N/A,#N/A,FALSE,"CUSMAD";#N/A,#N/A,FALSE,"SELEÇÃO"}</definedName>
    <definedName name="errrrrrrrrr" localSheetId="0" hidden="1">{#N/A,#N/A,FALSE,"Aging Summary";#N/A,#N/A,FALSE,"Ratio Analysis";#N/A,#N/A,FALSE,"Test 120 Day Accts";#N/A,#N/A,FALSE,"Tickmarks"}</definedName>
    <definedName name="errrrrrrrrr" hidden="1">{#N/A,#N/A,FALSE,"Aging Summary";#N/A,#N/A,FALSE,"Ratio Analysis";#N/A,#N/A,FALSE,"Test 120 Day Accts";#N/A,#N/A,FALSE,"Tickmarks"}</definedName>
    <definedName name="erthu" localSheetId="0" hidden="1">{#N/A,#N/A,FALSE,"Aging Summary";#N/A,#N/A,FALSE,"Ratio Analysis";#N/A,#N/A,FALSE,"Test 120 Day Accts";#N/A,#N/A,FALSE,"Tickmarks"}</definedName>
    <definedName name="erthu" hidden="1">{#N/A,#N/A,FALSE,"Aging Summary";#N/A,#N/A,FALSE,"Ratio Analysis";#N/A,#N/A,FALSE,"Test 120 Day Accts";#N/A,#N/A,FALSE,"Tickmarks"}</definedName>
    <definedName name="ES" localSheetId="0" hidden="1">{#N/A,#N/A,FALSE,"FLAMINGO ";#N/A,#N/A,FALSE,"SYNTEPAN ";#N/A,#N/A,FALSE,"CONSOLIDADO ";#N/A,#N/A,FALSE,"LEAD CORAL "}</definedName>
    <definedName name="ES" hidden="1">{#N/A,#N/A,FALSE,"FLAMINGO ";#N/A,#N/A,FALSE,"SYNTEPAN ";#N/A,#N/A,FALSE,"CONSOLIDADO ";#N/A,#N/A,FALSE,"LEAD CORAL "}</definedName>
    <definedName name="ESS" localSheetId="0" hidden="1">{#N/A,#N/A,FALSE,"Aging Summary";#N/A,#N/A,FALSE,"Ratio Analysis";#N/A,#N/A,FALSE,"Test 120 Day Accts";#N/A,#N/A,FALSE,"Tickmarks"}</definedName>
    <definedName name="ESS" hidden="1">{#N/A,#N/A,FALSE,"Aging Summary";#N/A,#N/A,FALSE,"Ratio Analysis";#N/A,#N/A,FALSE,"Test 120 Day Accts";#N/A,#N/A,FALSE,"Tickmarks"}</definedName>
    <definedName name="este" localSheetId="0" hidden="1">{"Index",#N/A,FALSE,"Index"}</definedName>
    <definedName name="este" hidden="1">{"Index",#N/A,FALSE,"Index"}</definedName>
    <definedName name="et" hidden="1">#REF!</definedName>
    <definedName name="EV__LASTREFTIME__" hidden="1">41512.5513657407</definedName>
    <definedName name="Evol." localSheetId="0" hidden="1">{"Econ Consolidado",#N/A,FALSE,"Econ Consol";"Fluxo de Caixa",#N/A,FALSE,"Fluxo Caixa";"Investimentos",#N/A,FALSE,"Investimentos"}</definedName>
    <definedName name="Evol." hidden="1">{"Econ Consolidado",#N/A,FALSE,"Econ Consol";"Fluxo de Caixa",#N/A,FALSE,"Fluxo Caixa";"Investimentos",#N/A,FALSE,"Investimentos"}</definedName>
    <definedName name="evol1" localSheetId="0" hidden="1">{"Econ Consolidado",#N/A,FALSE,"Econ Consol";"Fluxo de Caixa",#N/A,FALSE,"Fluxo Caixa";"Investimentos",#N/A,FALSE,"Investimentos"}</definedName>
    <definedName name="evol1" hidden="1">{"Econ Consolidado",#N/A,FALSE,"Econ Consol";"Fluxo de Caixa",#N/A,FALSE,"Fluxo Caixa";"Investimentos",#N/A,FALSE,"Investimentos"}</definedName>
    <definedName name="EWE" localSheetId="0" hidden="1">{#N/A,#N/A,FALSE,"Aging Summary";#N/A,#N/A,FALSE,"Ratio Analysis";#N/A,#N/A,FALSE,"Test 120 Day Accts";#N/A,#N/A,FALSE,"Tickmarks"}</definedName>
    <definedName name="EWE" hidden="1">{#N/A,#N/A,FALSE,"Aging Summary";#N/A,#N/A,FALSE,"Ratio Analysis";#N/A,#N/A,FALSE,"Test 120 Day Accts";#N/A,#N/A,FALSE,"Tickmarks"}</definedName>
    <definedName name="EWQ" hidden="1">#REF!</definedName>
    <definedName name="ewrqeq" hidden="1">#REF!</definedName>
    <definedName name="ewrwe" localSheetId="0" hidden="1">{#N/A,#N/A,FALSE,"Aging Summary";#N/A,#N/A,FALSE,"Ratio Analysis";#N/A,#N/A,FALSE,"Test 120 Day Accts";#N/A,#N/A,FALSE,"Tickmarks"}</definedName>
    <definedName name="ewrwe" hidden="1">{#N/A,#N/A,FALSE,"Aging Summary";#N/A,#N/A,FALSE,"Ratio Analysis";#N/A,#N/A,FALSE,"Test 120 Day Accts";#N/A,#N/A,FALSE,"Tickmarks"}</definedName>
    <definedName name="exemplo" localSheetId="0" hidden="1">{"Rio Branco",#N/A,FALSE,"Rio Branco";"Itajaí",#N/A,FALSE,"Itajaí";"Pinheiro Machado",#N/A,FALSE,"PMachado";"Esteio",#N/A,FALSE,"Esteio"}</definedName>
    <definedName name="exemplo" hidden="1">{"Rio Branco",#N/A,FALSE,"Rio Branco";"Itajaí",#N/A,FALSE,"Itajaí";"Pinheiro Machado",#N/A,FALSE,"PMachado";"Esteio",#N/A,FALSE,"Esteio"}</definedName>
    <definedName name="F.Dody" hidden="1">#REF!</definedName>
    <definedName name="fabio" localSheetId="0" hidden="1">{#N/A,#N/A,FALSE,"FLAMINGO ";#N/A,#N/A,FALSE,"SYNTEPAN ";#N/A,#N/A,FALSE,"CONSOLIDADO ";#N/A,#N/A,FALSE,"LEAD CORAL "}</definedName>
    <definedName name="fabio" hidden="1">{#N/A,#N/A,FALSE,"FLAMINGO ";#N/A,#N/A,FALSE,"SYNTEPAN ";#N/A,#N/A,FALSE,"CONSOLIDADO ";#N/A,#N/A,FALSE,"LEAD CORAL "}</definedName>
    <definedName name="fafdsfga" localSheetId="0" hidden="1">{#N/A,#N/A,FALSE,"Aging Summary";#N/A,#N/A,FALSE,"Ratio Analysis";#N/A,#N/A,FALSE,"Test 120 Day Accts";#N/A,#N/A,FALSE,"Tickmarks"}</definedName>
    <definedName name="fafdsfga" hidden="1">{#N/A,#N/A,FALSE,"Aging Summary";#N/A,#N/A,FALSE,"Ratio Analysis";#N/A,#N/A,FALSE,"Test 120 Day Accts";#N/A,#N/A,FALSE,"Tickmarks"}</definedName>
    <definedName name="fasfaasdg" localSheetId="0" hidden="1">{#N/A,#N/A,FALSE,"Aging Summary";#N/A,#N/A,FALSE,"Ratio Analysis";#N/A,#N/A,FALSE,"Test 120 Day Accts";#N/A,#N/A,FALSE,"Tickmarks"}</definedName>
    <definedName name="fasfaasdg" hidden="1">{#N/A,#N/A,FALSE,"Aging Summary";#N/A,#N/A,FALSE,"Ratio Analysis";#N/A,#N/A,FALSE,"Test 120 Day Accts";#N/A,#N/A,FALSE,"Tickmarks"}</definedName>
    <definedName name="fau" hidden="1">[20]BP!#REF!</definedName>
    <definedName name="FCode" hidden="1">#REF!</definedName>
    <definedName name="fdfd" localSheetId="0" hidden="1">{"Output",#N/A,FALSE,"US_FL";"Output",#N/A,FALSE,"EUROPE_FL";"Output",#N/A,FALSE,"ASIA_FL"}</definedName>
    <definedName name="fdfd" hidden="1">{"Output",#N/A,FALSE,"US_FL";"Output",#N/A,FALSE,"EUROPE_FL";"Output",#N/A,FALSE,"ASIA_FL"}</definedName>
    <definedName name="fdff" localSheetId="0" hidden="1">{#N/A,#N/A,FALSE,"Aging Summary";#N/A,#N/A,FALSE,"Ratio Analysis";#N/A,#N/A,FALSE,"Test 120 Day Accts";#N/A,#N/A,FALSE,"Tickmarks"}</definedName>
    <definedName name="fdff" hidden="1">{#N/A,#N/A,FALSE,"Aging Summary";#N/A,#N/A,FALSE,"Ratio Analysis";#N/A,#N/A,FALSE,"Test 120 Day Accts";#N/A,#N/A,FALSE,"Tickmarks"}</definedName>
    <definedName name="fdsfdf" hidden="1">#N/A</definedName>
    <definedName name="feb" localSheetId="0" hidden="1">{#N/A,#N/A,FALSE,"Aging Summary";#N/A,#N/A,FALSE,"Ratio Analysis";#N/A,#N/A,FALSE,"Test 120 Day Accts";#N/A,#N/A,FALSE,"Tickmarks"}</definedName>
    <definedName name="feb" hidden="1">{#N/A,#N/A,FALSE,"Aging Summary";#N/A,#N/A,FALSE,"Ratio Analysis";#N/A,#N/A,FALSE,"Test 120 Day Accts";#N/A,#N/A,FALSE,"Tickmarks"}</definedName>
    <definedName name="febr" localSheetId="0" hidden="1">{#N/A,#N/A,FALSE,"Aging Summary";#N/A,#N/A,FALSE,"Ratio Analysis";#N/A,#N/A,FALSE,"Test 120 Day Accts";#N/A,#N/A,FALSE,"Tickmarks"}</definedName>
    <definedName name="febr" hidden="1">{#N/A,#N/A,FALSE,"Aging Summary";#N/A,#N/A,FALSE,"Ratio Analysis";#N/A,#N/A,FALSE,"Test 120 Day Accts";#N/A,#N/A,FALSE,"Tickmarks"}</definedName>
    <definedName name="february" localSheetId="0" hidden="1">{#N/A,#N/A,FALSE,"Aging Summary";#N/A,#N/A,FALSE,"Ratio Analysis";#N/A,#N/A,FALSE,"Test 120 Day Accts";#N/A,#N/A,FALSE,"Tickmarks"}</definedName>
    <definedName name="february" hidden="1">{#N/A,#N/A,FALSE,"Aging Summary";#N/A,#N/A,FALSE,"Ratio Analysis";#N/A,#N/A,FALSE,"Test 120 Day Accts";#N/A,#N/A,FALSE,"Tickmarks"}</definedName>
    <definedName name="ferg" localSheetId="0" hidden="1">{#N/A,#N/A,FALSE,"Aging Summary";#N/A,#N/A,FALSE,"Ratio Analysis";#N/A,#N/A,FALSE,"Test 120 Day Accts";#N/A,#N/A,FALSE,"Tickmarks"}</definedName>
    <definedName name="ferg" hidden="1">{#N/A,#N/A,FALSE,"Aging Summary";#N/A,#N/A,FALSE,"Ratio Analysis";#N/A,#N/A,FALSE,"Test 120 Day Accts";#N/A,#N/A,FALSE,"Tickmarks"}</definedName>
    <definedName name="FF" localSheetId="0" hidden="1">{#N/A,#N/A,FALSE,"Aging Summary";#N/A,#N/A,FALSE,"Ratio Analysis";#N/A,#N/A,FALSE,"Test 120 Day Accts";#N/A,#N/A,FALSE,"Tickmarks"}</definedName>
    <definedName name="FF" hidden="1">{#N/A,#N/A,FALSE,"Aging Summary";#N/A,#N/A,FALSE,"Ratio Analysis";#N/A,#N/A,FALSE,"Test 120 Day Accts";#N/A,#N/A,FALSE,"Tickmarks"}</definedName>
    <definedName name="ffddd" hidden="1">[1]LOADDAT!#REF!</definedName>
    <definedName name="ffefe" localSheetId="0" hidden="1">{"adj95mult",#N/A,FALSE,"COMPCO";"adj95est",#N/A,FALSE,"COMPCO"}</definedName>
    <definedName name="ffefe" hidden="1">{"adj95mult",#N/A,FALSE,"COMPCO";"adj95est",#N/A,FALSE,"COMPCO"}</definedName>
    <definedName name="fff" localSheetId="0" hidden="1">{#N/A,#N/A,FALSE,"Aging Summary";#N/A,#N/A,FALSE,"Ratio Analysis";#N/A,#N/A,FALSE,"Test 120 Day Accts";#N/A,#N/A,FALSE,"Tickmarks"}</definedName>
    <definedName name="fff" hidden="1">{#N/A,#N/A,FALSE,"Aging Summary";#N/A,#N/A,FALSE,"Ratio Analysis";#N/A,#N/A,FALSE,"Test 120 Day Accts";#N/A,#N/A,FALSE,"Tickmarks"}</definedName>
    <definedName name="ffff" localSheetId="0" hidden="1">{"Econ Consolidado",#N/A,FALSE,"Econ Consol";"Fluxo de Caixa",#N/A,FALSE,"Fluxo Caixa";"Investimentos",#N/A,FALSE,"Investimentos"}</definedName>
    <definedName name="ffff" hidden="1">{"Econ Consolidado",#N/A,FALSE,"Econ Consol";"Fluxo de Caixa",#N/A,FALSE,"Fluxo Caixa";"Investimentos",#N/A,FALSE,"Investimentos"}</definedName>
    <definedName name="ffffff" localSheetId="0" hidden="1">{#N/A,#N/A,FALSE,"FLAMINGO ";#N/A,#N/A,FALSE,"SYNTEPAN ";#N/A,#N/A,FALSE,"CONSOLIDADO ";#N/A,#N/A,FALSE,"LEAD CORAL "}</definedName>
    <definedName name="ffffff" hidden="1">{#N/A,#N/A,FALSE,"FLAMINGO ";#N/A,#N/A,FALSE,"SYNTEPAN ";#N/A,#N/A,FALSE,"CONSOLIDADO ";#N/A,#N/A,FALSE,"LEAD CORAL "}</definedName>
    <definedName name="ffffffff" localSheetId="0" hidden="1">{"EconCons",#N/A,FALSE,"Econômico - Consolidado";"EconCim",#N/A,FALSE,"Econômico - Cimento";"EconCal",#N/A,FALSE,"Econômico - Cal e Outros";"EconVC",#N/A,FALSE,"Econômico - VC"}</definedName>
    <definedName name="ffffffff" hidden="1">{"EconCons",#N/A,FALSE,"Econômico - Consolidado";"EconCim",#N/A,FALSE,"Econômico - Cimento";"EconCal",#N/A,FALSE,"Econômico - Cal e Outros";"EconVC",#N/A,FALSE,"Econômico - VC"}</definedName>
    <definedName name="fffffffff" localSheetId="0" hidden="1">{#N/A,#N/A,FALSE,"Aging Summary";#N/A,#N/A,FALSE,"Ratio Analysis";#N/A,#N/A,FALSE,"Test 120 Day Accts";#N/A,#N/A,FALSE,"Tickmarks"}</definedName>
    <definedName name="fffffffff" hidden="1">{#N/A,#N/A,FALSE,"Aging Summary";#N/A,#N/A,FALSE,"Ratio Analysis";#N/A,#N/A,FALSE,"Test 120 Day Accts";#N/A,#N/A,FALSE,"Tickmarks"}</definedName>
    <definedName name="FFG" localSheetId="0" hidden="1">{#N/A,#N/A,FALSE,"Aging Summary";#N/A,#N/A,FALSE,"Ratio Analysis";#N/A,#N/A,FALSE,"Test 120 Day Accts";#N/A,#N/A,FALSE,"Tickmarks"}</definedName>
    <definedName name="FFG" hidden="1">{#N/A,#N/A,FALSE,"Aging Summary";#N/A,#N/A,FALSE,"Ratio Analysis";#N/A,#N/A,FALSE,"Test 120 Day Accts";#N/A,#N/A,FALSE,"Tickmarks"}</definedName>
    <definedName name="FFLFLFLFFLF" localSheetId="0" hidden="1">{"EconCons",#N/A,TRUE,"Econômico - Consolidado";"EconCim",#N/A,TRUE,"Econômico - Cimento";"EconCal",#N/A,TRUE,"Econômico - Cal e Outros";"CaixaCons",#N/A,TRUE,"Caixa - Consolidado";"CaixaCim",#N/A,TRUE,"Caixa - Cimento";"CaixaCal",#N/A,TRUE,"Caixa - Cal e Outros";"InvestCons",#N/A,TRUE,"Invest Consolidado"}</definedName>
    <definedName name="FFLFLFLFFLF" hidden="1">{"EconCons",#N/A,TRUE,"Econômico - Consolidado";"EconCim",#N/A,TRUE,"Econômico - Cimento";"EconCal",#N/A,TRUE,"Econômico - Cal e Outros";"CaixaCons",#N/A,TRUE,"Caixa - Consolidado";"CaixaCim",#N/A,TRUE,"Caixa - Cimento";"CaixaCal",#N/A,TRUE,"Caixa - Cal e Outros";"InvestCons",#N/A,TRUE,"Invest Consolidado"}</definedName>
    <definedName name="FFTY" localSheetId="0" hidden="1">{#N/A,#N/A,FALSE,"GERAL";#N/A,#N/A,FALSE,"012-96";#N/A,#N/A,FALSE,"018-96";#N/A,#N/A,FALSE,"027-96";#N/A,#N/A,FALSE,"059-96";#N/A,#N/A,FALSE,"076-96";#N/A,#N/A,FALSE,"019-97";#N/A,#N/A,FALSE,"021-97";#N/A,#N/A,FALSE,"022-97";#N/A,#N/A,FALSE,"028-97"}</definedName>
    <definedName name="FFTY" hidden="1">{#N/A,#N/A,FALSE,"GERAL";#N/A,#N/A,FALSE,"012-96";#N/A,#N/A,FALSE,"018-96";#N/A,#N/A,FALSE,"027-96";#N/A,#N/A,FALSE,"059-96";#N/A,#N/A,FALSE,"076-96";#N/A,#N/A,FALSE,"019-97";#N/A,#N/A,FALSE,"021-97";#N/A,#N/A,FALSE,"022-97";#N/A,#N/A,FALSE,"028-97"}</definedName>
    <definedName name="fghg" localSheetId="0" hidden="1">{#N/A,#N/A,FALSE,"R-1";#N/A,#N/A,FALSE,"R-2";#N/A,#N/A,FALSE,"R-2A";#N/A,#N/A,FALSE,"R-3";#N/A,#N/A,FALSE,"R-4";#N/A,#N/A,FALSE,"R-4A";#N/A,#N/A,FALSE,"R-8";#N/A,#N/A,FALSE,"R-8A";#N/A,#N/A,FALSE,"R-11";#N/A,#N/A,FALSE,"R-11A";#N/A,#N/A,FALSE,"R-14.0";#N/A,#N/A,FALSE,"R-15";#N/A,#N/A,FALSE,"R-16.1"}</definedName>
    <definedName name="fghg" hidden="1">{#N/A,#N/A,FALSE,"R-1";#N/A,#N/A,FALSE,"R-2";#N/A,#N/A,FALSE,"R-2A";#N/A,#N/A,FALSE,"R-3";#N/A,#N/A,FALSE,"R-4";#N/A,#N/A,FALSE,"R-4A";#N/A,#N/A,FALSE,"R-8";#N/A,#N/A,FALSE,"R-8A";#N/A,#N/A,FALSE,"R-11";#N/A,#N/A,FALSE,"R-11A";#N/A,#N/A,FALSE,"R-14.0";#N/A,#N/A,FALSE,"R-15";#N/A,#N/A,FALSE,"R-16.1"}</definedName>
    <definedName name="fhggfh" hidden="1">#N/A</definedName>
    <definedName name="FHS" localSheetId="0" hidden="1">{#N/A,#N/A,FALSE,"Aging Summary";#N/A,#N/A,FALSE,"Ratio Analysis";#N/A,#N/A,FALSE,"Test 120 Day Accts";#N/A,#N/A,FALSE,"Tickmarks"}</definedName>
    <definedName name="FHS" hidden="1">{#N/A,#N/A,FALSE,"Aging Summary";#N/A,#N/A,FALSE,"Ratio Analysis";#N/A,#N/A,FALSE,"Test 120 Day Accts";#N/A,#N/A,FALSE,"Tickmarks"}</definedName>
    <definedName name="fiber" localSheetId="0" hidden="1">{#N/A,#N/A,FALSE,"Aging Summary";#N/A,#N/A,FALSE,"Ratio Analysis";#N/A,#N/A,FALSE,"Test 120 Day Accts";#N/A,#N/A,FALSE,"Tickmarks"}</definedName>
    <definedName name="fiber" hidden="1">{#N/A,#N/A,FALSE,"Aging Summary";#N/A,#N/A,FALSE,"Ratio Analysis";#N/A,#N/A,FALSE,"Test 120 Day Accts";#N/A,#N/A,FALSE,"Tickmarks"}</definedName>
    <definedName name="FILL" hidden="1">#REF!</definedName>
    <definedName name="fjjashfja" hidden="1">#REF!</definedName>
    <definedName name="format" hidden="1">#REF!</definedName>
    <definedName name="formu" hidden="1">#N/A</definedName>
    <definedName name="Fretes" localSheetId="0" hidden="1">{#N/A,#N/A,FALSE,"FLAMINGO ";#N/A,#N/A,FALSE,"SYNTEPAN ";#N/A,#N/A,FALSE,"CONSOLIDADO ";#N/A,#N/A,FALSE,"LEAD CORAL "}</definedName>
    <definedName name="Fretes" hidden="1">{#N/A,#N/A,FALSE,"FLAMINGO ";#N/A,#N/A,FALSE,"SYNTEPAN ";#N/A,#N/A,FALSE,"CONSOLIDADO ";#N/A,#N/A,FALSE,"LEAD CORAL "}</definedName>
    <definedName name="FRETES2" localSheetId="0" hidden="1">{#N/A,#N/A,FALSE,"FLAMINGO ";#N/A,#N/A,FALSE,"SYNTEPAN ";#N/A,#N/A,FALSE,"CONSOLIDADO ";#N/A,#N/A,FALSE,"LEAD CORAL "}</definedName>
    <definedName name="FRETES2" hidden="1">{#N/A,#N/A,FALSE,"FLAMINGO ";#N/A,#N/A,FALSE,"SYNTEPAN ";#N/A,#N/A,FALSE,"CONSOLIDADO ";#N/A,#N/A,FALSE,"LEAD CORAL "}</definedName>
    <definedName name="FRETESS" localSheetId="0" hidden="1">{#N/A,#N/A,FALSE,"FLAMINGO ";#N/A,#N/A,FALSE,"SYNTEPAN ";#N/A,#N/A,FALSE,"CONSOLIDADO ";#N/A,#N/A,FALSE,"LEAD CORAL "}</definedName>
    <definedName name="FRETESS" hidden="1">{#N/A,#N/A,FALSE,"FLAMINGO ";#N/A,#N/A,FALSE,"SYNTEPAN ";#N/A,#N/A,FALSE,"CONSOLIDADO ";#N/A,#N/A,FALSE,"LEAD CORAL "}</definedName>
    <definedName name="FSFG" localSheetId="0" hidden="1">{#N/A,#N/A,FALSE,"Aging Summary";#N/A,#N/A,FALSE,"Ratio Analysis";#N/A,#N/A,FALSE,"Test 120 Day Accts";#N/A,#N/A,FALSE,"Tickmarks"}</definedName>
    <definedName name="FSFG" hidden="1">{#N/A,#N/A,FALSE,"Aging Summary";#N/A,#N/A,FALSE,"Ratio Analysis";#N/A,#N/A,FALSE,"Test 120 Day Accts";#N/A,#N/A,FALSE,"Tickmarks"}</definedName>
    <definedName name="fuf" localSheetId="0" hidden="1">{#N/A,#N/A,FALSE,"Aging Summary";#N/A,#N/A,FALSE,"Ratio Analysis";#N/A,#N/A,FALSE,"Test 120 Day Accts";#N/A,#N/A,FALSE,"Tickmarks"}</definedName>
    <definedName name="fuf" hidden="1">{#N/A,#N/A,FALSE,"Aging Summary";#N/A,#N/A,FALSE,"Ratio Analysis";#N/A,#N/A,FALSE,"Test 120 Day Accts";#N/A,#N/A,FALSE,"Tickmarks"}</definedName>
    <definedName name="galo" localSheetId="0" hidden="1">{#N/A,#N/A,FALSE,"GERAL";#N/A,#N/A,FALSE,"012-96";#N/A,#N/A,FALSE,"018-96";#N/A,#N/A,FALSE,"027-96";#N/A,#N/A,FALSE,"059-96";#N/A,#N/A,FALSE,"076-96";#N/A,#N/A,FALSE,"019-97";#N/A,#N/A,FALSE,"021-97";#N/A,#N/A,FALSE,"022-97";#N/A,#N/A,FALSE,"028-97"}</definedName>
    <definedName name="galo" hidden="1">{#N/A,#N/A,FALSE,"GERAL";#N/A,#N/A,FALSE,"012-96";#N/A,#N/A,FALSE,"018-96";#N/A,#N/A,FALSE,"027-96";#N/A,#N/A,FALSE,"059-96";#N/A,#N/A,FALSE,"076-96";#N/A,#N/A,FALSE,"019-97";#N/A,#N/A,FALSE,"021-97";#N/A,#N/A,FALSE,"022-97";#N/A,#N/A,FALSE,"028-97"}</definedName>
    <definedName name="gas" localSheetId="0" hidden="1">{#N/A,#N/A,FALSE,"Aging Summary";#N/A,#N/A,FALSE,"Ratio Analysis";#N/A,#N/A,FALSE,"Test 120 Day Accts";#N/A,#N/A,FALSE,"Tickmarks"}</definedName>
    <definedName name="gas" hidden="1">{#N/A,#N/A,FALSE,"Aging Summary";#N/A,#N/A,FALSE,"Ratio Analysis";#N/A,#N/A,FALSE,"Test 120 Day Accts";#N/A,#N/A,FALSE,"Tickmarks"}</definedName>
    <definedName name="GDF" hidden="1">[12]Summary!#REF!</definedName>
    <definedName name="gfd" localSheetId="0" hidden="1">{#N/A,#N/A,FALSE,"Aging Summary";#N/A,#N/A,FALSE,"Ratio Analysis";#N/A,#N/A,FALSE,"Test 120 Day Accts";#N/A,#N/A,FALSE,"Tickmarks"}</definedName>
    <definedName name="gfd" hidden="1">{#N/A,#N/A,FALSE,"Aging Summary";#N/A,#N/A,FALSE,"Ratio Analysis";#N/A,#N/A,FALSE,"Test 120 Day Accts";#N/A,#N/A,FALSE,"Tickmarks"}</definedName>
    <definedName name="gfhgf" hidden="1">#N/A</definedName>
    <definedName name="gfhh" hidden="1">#N/A</definedName>
    <definedName name="gg" hidden="1">2</definedName>
    <definedName name="ggg" localSheetId="0" hidden="1">{#N/A,#N/A,FALSE,"Aging Summary";#N/A,#N/A,FALSE,"Ratio Analysis";#N/A,#N/A,FALSE,"Test 120 Day Accts";#N/A,#N/A,FALSE,"Tickmarks"}</definedName>
    <definedName name="ggg" hidden="1">{#N/A,#N/A,FALSE,"Aging Summary";#N/A,#N/A,FALSE,"Ratio Analysis";#N/A,#N/A,FALSE,"Test 120 Day Accts";#N/A,#N/A,FALSE,"Tickmarks"}</definedName>
    <definedName name="ggggg" localSheetId="0" hidden="1">{"CaixaCons",#N/A,FALSE,"Caixa - Consolidado";"CaixaCim",#N/A,FALSE,"Caixa - Cimento";"CaixaCal",#N/A,FALSE,"Caixa - Cal e Outros";"CaixaVC",#N/A,FALSE,"Caixa - VC"}</definedName>
    <definedName name="ggggg" hidden="1">{"CaixaCons",#N/A,FALSE,"Caixa - Consolidado";"CaixaCim",#N/A,FALSE,"Caixa - Cimento";"CaixaCal",#N/A,FALSE,"Caixa - Cal e Outros";"CaixaVC",#N/A,FALSE,"Caixa - VC"}</definedName>
    <definedName name="ggggggggg" localSheetId="0" hidden="1">{#N/A,#N/A,FALSE,"Aging Summary";#N/A,#N/A,FALSE,"Ratio Analysis";#N/A,#N/A,FALSE,"Test 120 Day Accts";#N/A,#N/A,FALSE,"Tickmarks"}</definedName>
    <definedName name="ggggggggg" hidden="1">{#N/A,#N/A,FALSE,"Aging Summary";#N/A,#N/A,FALSE,"Ratio Analysis";#N/A,#N/A,FALSE,"Test 120 Day Accts";#N/A,#N/A,FALSE,"Tickmarks"}</definedName>
    <definedName name="gggggggggg" localSheetId="0" hidden="1">{#N/A,#N/A,FALSE,"Aging Summary";#N/A,#N/A,FALSE,"Ratio Analysis";#N/A,#N/A,FALSE,"Test 120 Day Accts";#N/A,#N/A,FALSE,"Tickmarks"}</definedName>
    <definedName name="gggggggggg" hidden="1">{#N/A,#N/A,FALSE,"Aging Summary";#N/A,#N/A,FALSE,"Ratio Analysis";#N/A,#N/A,FALSE,"Test 120 Day Accts";#N/A,#N/A,FALSE,"Tickmarks"}</definedName>
    <definedName name="ghr" localSheetId="0" hidden="1">{#N/A,#N/A,FALSE,"Aging Summary";#N/A,#N/A,FALSE,"Ratio Analysis";#N/A,#N/A,FALSE,"Test 120 Day Accts";#N/A,#N/A,FALSE,"Tickmarks"}</definedName>
    <definedName name="ghr" hidden="1">{#N/A,#N/A,FALSE,"Aging Summary";#N/A,#N/A,FALSE,"Ratio Analysis";#N/A,#N/A,FALSE,"Test 120 Day Accts";#N/A,#N/A,FALSE,"Tickmarks"}</definedName>
    <definedName name="GJK" localSheetId="0" hidden="1">{#N/A,#N/A,FALSE,"GERAL";#N/A,#N/A,FALSE,"012-96";#N/A,#N/A,FALSE,"018-96";#N/A,#N/A,FALSE,"027-96";#N/A,#N/A,FALSE,"059-96";#N/A,#N/A,FALSE,"076-96";#N/A,#N/A,FALSE,"019-97";#N/A,#N/A,FALSE,"021-97";#N/A,#N/A,FALSE,"022-97";#N/A,#N/A,FALSE,"028-97"}</definedName>
    <definedName name="GJK" hidden="1">{#N/A,#N/A,FALSE,"GERAL";#N/A,#N/A,FALSE,"012-96";#N/A,#N/A,FALSE,"018-96";#N/A,#N/A,FALSE,"027-96";#N/A,#N/A,FALSE,"059-96";#N/A,#N/A,FALSE,"076-96";#N/A,#N/A,FALSE,"019-97";#N/A,#N/A,FALSE,"021-97";#N/A,#N/A,FALSE,"022-97";#N/A,#N/A,FALSE,"028-97"}</definedName>
    <definedName name="gjsjg" localSheetId="0" hidden="1">{#N/A,#N/A,FALSE,"Aging Summary";#N/A,#N/A,FALSE,"Ratio Analysis";#N/A,#N/A,FALSE,"Test 120 Day Accts";#N/A,#N/A,FALSE,"Tickmarks"}</definedName>
    <definedName name="gjsjg" hidden="1">{#N/A,#N/A,FALSE,"Aging Summary";#N/A,#N/A,FALSE,"Ratio Analysis";#N/A,#N/A,FALSE,"Test 120 Day Accts";#N/A,#N/A,FALSE,"Tickmarks"}</definedName>
    <definedName name="goldy001" localSheetId="0" hidden="1">{#N/A,#N/A,FALSE,"Aging Summary";#N/A,#N/A,FALSE,"Ratio Analysis";#N/A,#N/A,FALSE,"Test 120 Day Accts";#N/A,#N/A,FALSE,"Tickmarks"}</definedName>
    <definedName name="goldy001" hidden="1">{#N/A,#N/A,FALSE,"Aging Summary";#N/A,#N/A,FALSE,"Ratio Analysis";#N/A,#N/A,FALSE,"Test 120 Day Accts";#N/A,#N/A,FALSE,"Tickmarks"}</definedName>
    <definedName name="Gondi" localSheetId="0" hidden="1">{"report",#N/A,FALSE,"dataBase"}</definedName>
    <definedName name="Gondi" hidden="1">{"report",#N/A,FALSE,"dataBase"}</definedName>
    <definedName name="Gondim" localSheetId="0" hidden="1">{"report",#N/A,FALSE,"dataBase"}</definedName>
    <definedName name="Gondim" hidden="1">{"report",#N/A,FALSE,"dataBase"}</definedName>
    <definedName name="Gondim2" localSheetId="0" hidden="1">{"report",#N/A,FALSE,"dataBase"}</definedName>
    <definedName name="Gondim2" hidden="1">{"report",#N/A,FALSE,"dataBase"}</definedName>
    <definedName name="gretta" localSheetId="0" hidden="1">{TRUE,TRUE,-1.25,-15.5,484.5,278.25,FALSE,FALSE,TRUE,FALSE,0,5,#N/A,63,#N/A,7.47457627118644,22.5714285714286,1,FALSE,FALSE,3,TRUE,1,FALSE,100,"Swvu.LPERDAS.","ACwvu.LPERDAS.",#N/A,FALSE,FALSE,0,0,0,0,2,"","",FALSE,FALSE,FALSE,FALSE,1,90,#N/A,#N/A,"=R1C1:R650C11",FALSE,#N/A,#N/A,FALSE,FALSE,FALSE,1,65532,65532,FALSE,FALSE,TRUE,TRUE,TRUE}</definedName>
    <definedName name="gretta" hidden="1">{TRUE,TRUE,-1.25,-15.5,484.5,278.25,FALSE,FALSE,TRUE,FALSE,0,5,#N/A,63,#N/A,7.47457627118644,22.5714285714286,1,FALSE,FALSE,3,TRUE,1,FALSE,100,"Swvu.LPERDAS.","ACwvu.LPERDAS.",#N/A,FALSE,FALSE,0,0,0,0,2,"","",FALSE,FALSE,FALSE,FALSE,1,90,#N/A,#N/A,"=R1C1:R650C11",FALSE,#N/A,#N/A,FALSE,FALSE,FALSE,1,65532,65532,FALSE,FALSE,TRUE,TRUE,TRUE}</definedName>
    <definedName name="GrpAcct1" hidden="1">"36.01.01.00"</definedName>
    <definedName name="GrpAcct2" hidden="1">"36.01.20.00"</definedName>
    <definedName name="GrpAcct3" hidden="1">"36.10.01.00"</definedName>
    <definedName name="GrpAcct4" hidden="1">"36.10.20.00"</definedName>
    <definedName name="GrpAcct5" hidden="1">"36.10.25.00"</definedName>
    <definedName name="GrpLevel" hidden="1">2</definedName>
    <definedName name="GS" hidden="1">#N/A</definedName>
    <definedName name="gsdg" localSheetId="0" hidden="1">{#N/A,#N/A,FALSE,"Aging Summary";#N/A,#N/A,FALSE,"Ratio Analysis";#N/A,#N/A,FALSE,"Test 120 Day Accts";#N/A,#N/A,FALSE,"Tickmarks"}</definedName>
    <definedName name="gsdg" hidden="1">{#N/A,#N/A,FALSE,"Aging Summary";#N/A,#N/A,FALSE,"Ratio Analysis";#N/A,#N/A,FALSE,"Test 120 Day Accts";#N/A,#N/A,FALSE,"Tickmarks"}</definedName>
    <definedName name="gsdgfs" localSheetId="0" hidden="1">{#N/A,#N/A,FALSE,"Aging Summary";#N/A,#N/A,FALSE,"Ratio Analysis";#N/A,#N/A,FALSE,"Test 120 Day Accts";#N/A,#N/A,FALSE,"Tickmarks"}</definedName>
    <definedName name="gsdgfs" hidden="1">{#N/A,#N/A,FALSE,"Aging Summary";#N/A,#N/A,FALSE,"Ratio Analysis";#N/A,#N/A,FALSE,"Test 120 Day Accts";#N/A,#N/A,FALSE,"Tickmarks"}</definedName>
    <definedName name="gsdgsdg" localSheetId="0" hidden="1">{#N/A,#N/A,FALSE,"Aging Summary";#N/A,#N/A,FALSE,"Ratio Analysis";#N/A,#N/A,FALSE,"Test 120 Day Accts";#N/A,#N/A,FALSE,"Tickmarks"}</definedName>
    <definedName name="gsdgsdg" hidden="1">{#N/A,#N/A,FALSE,"Aging Summary";#N/A,#N/A,FALSE,"Ratio Analysis";#N/A,#N/A,FALSE,"Test 120 Day Accts";#N/A,#N/A,FALSE,"Tickmarks"}</definedName>
    <definedName name="gshs" localSheetId="0" hidden="1">{#N/A,#N/A,FALSE,"Aging Summary";#N/A,#N/A,FALSE,"Ratio Analysis";#N/A,#N/A,FALSE,"Test 120 Day Accts";#N/A,#N/A,FALSE,"Tickmarks"}</definedName>
    <definedName name="gshs" hidden="1">{#N/A,#N/A,FALSE,"Aging Summary";#N/A,#N/A,FALSE,"Ratio Analysis";#N/A,#N/A,FALSE,"Test 120 Day Accts";#N/A,#N/A,FALSE,"Tickmarks"}</definedName>
    <definedName name="gtrh" localSheetId="0" hidden="1">{#N/A,#N/A,FALSE,"Aging Summary";#N/A,#N/A,FALSE,"Ratio Analysis";#N/A,#N/A,FALSE,"Test 120 Day Accts";#N/A,#N/A,FALSE,"Tickmarks"}</definedName>
    <definedName name="gtrh" hidden="1">{#N/A,#N/A,FALSE,"Aging Summary";#N/A,#N/A,FALSE,"Ratio Analysis";#N/A,#N/A,FALSE,"Test 120 Day Accts";#N/A,#N/A,FALSE,"Tickmarks"}</definedName>
    <definedName name="gtt" hidden="1">#REF!</definedName>
    <definedName name="gty" localSheetId="0" hidden="1">{"EconCons",#N/A,FALSE,"Econômico - Consolidado";"EconCim",#N/A,FALSE,"Econômico - Cimento";"EconCal",#N/A,FALSE,"Econômico - Cal e Outros";"EconVC",#N/A,FALSE,"Econômico - VC"}</definedName>
    <definedName name="gty" hidden="1">{"EconCons",#N/A,FALSE,"Econômico - Consolidado";"EconCim",#N/A,FALSE,"Econômico - Cimento";"EconCal",#N/A,FALSE,"Econômico - Cal e Outros";"EconVC",#N/A,FALSE,"Econômico - VC"}</definedName>
    <definedName name="Guaraniana" hidden="1">#REF!</definedName>
    <definedName name="GUI" localSheetId="0" hidden="1">{#N/A,#N/A,FALSE,"GERAL";#N/A,#N/A,FALSE,"012-96";#N/A,#N/A,FALSE,"018-96";#N/A,#N/A,FALSE,"027-96";#N/A,#N/A,FALSE,"059-96";#N/A,#N/A,FALSE,"076-96";#N/A,#N/A,FALSE,"019-97";#N/A,#N/A,FALSE,"021-97";#N/A,#N/A,FALSE,"022-97";#N/A,#N/A,FALSE,"028-97"}</definedName>
    <definedName name="GUI" hidden="1">{#N/A,#N/A,FALSE,"GERAL";#N/A,#N/A,FALSE,"012-96";#N/A,#N/A,FALSE,"018-96";#N/A,#N/A,FALSE,"027-96";#N/A,#N/A,FALSE,"059-96";#N/A,#N/A,FALSE,"076-96";#N/A,#N/A,FALSE,"019-97";#N/A,#N/A,FALSE,"021-97";#N/A,#N/A,FALSE,"022-97";#N/A,#N/A,FALSE,"028-97"}</definedName>
    <definedName name="gun" localSheetId="0" hidden="1">{#N/A,#N/A,FALSE,"Aging Summary";#N/A,#N/A,FALSE,"Ratio Analysis";#N/A,#N/A,FALSE,"Test 120 Day Accts";#N/A,#N/A,FALSE,"Tickmarks"}</definedName>
    <definedName name="gun" hidden="1">{#N/A,#N/A,FALSE,"Aging Summary";#N/A,#N/A,FALSE,"Ratio Analysis";#N/A,#N/A,FALSE,"Test 120 Day Accts";#N/A,#N/A,FALSE,"Tickmarks"}</definedName>
    <definedName name="gwotghalg" localSheetId="0" hidden="1">{#N/A,#N/A,FALSE,"Aging Summary";#N/A,#N/A,FALSE,"Ratio Analysis";#N/A,#N/A,FALSE,"Test 120 Day Accts";#N/A,#N/A,FALSE,"Tickmarks"}</definedName>
    <definedName name="gwotghalg" hidden="1">{#N/A,#N/A,FALSE,"Aging Summary";#N/A,#N/A,FALSE,"Ratio Analysis";#N/A,#N/A,FALSE,"Test 120 Day Accts";#N/A,#N/A,FALSE,"Tickmarks"}</definedName>
    <definedName name="Hal.3.1" hidden="1">#REF!</definedName>
    <definedName name="HAN" localSheetId="0" hidden="1">{#N/A,#N/A,FALSE,"Aging Summary";#N/A,#N/A,FALSE,"Ratio Analysis";#N/A,#N/A,FALSE,"Test 120 Day Accts";#N/A,#N/A,FALSE,"Tickmarks"}</definedName>
    <definedName name="HAN" hidden="1">{#N/A,#N/A,FALSE,"Aging Summary";#N/A,#N/A,FALSE,"Ratio Analysis";#N/A,#N/A,FALSE,"Test 120 Day Accts";#N/A,#N/A,FALSE,"Tickmarks"}</definedName>
    <definedName name="hananan" hidden="1">#REF!</definedName>
    <definedName name="harvest" localSheetId="0" hidden="1">{#N/A,#N/A,FALSE,"Aging Summary";#N/A,#N/A,FALSE,"Ratio Analysis";#N/A,#N/A,FALSE,"Test 120 Day Accts";#N/A,#N/A,FALSE,"Tickmarks"}</definedName>
    <definedName name="harvest" hidden="1">{#N/A,#N/A,FALSE,"Aging Summary";#N/A,#N/A,FALSE,"Ratio Analysis";#N/A,#N/A,FALSE,"Test 120 Day Accts";#N/A,#N/A,FALSE,"Tickmarks"}</definedName>
    <definedName name="hasdbgkja" localSheetId="0" hidden="1">{#N/A,#N/A,FALSE,"Aging Summary";#N/A,#N/A,FALSE,"Ratio Analysis";#N/A,#N/A,FALSE,"Test 120 Day Accts";#N/A,#N/A,FALSE,"Tickmarks"}</definedName>
    <definedName name="hasdbgkja" hidden="1">{#N/A,#N/A,FALSE,"Aging Summary";#N/A,#N/A,FALSE,"Ratio Analysis";#N/A,#N/A,FALSE,"Test 120 Day Accts";#N/A,#N/A,FALSE,"Tickmarks"}</definedName>
    <definedName name="hasogian" localSheetId="0" hidden="1">{#N/A,#N/A,FALSE,"Aging Summary";#N/A,#N/A,FALSE,"Ratio Analysis";#N/A,#N/A,FALSE,"Test 120 Day Accts";#N/A,#N/A,FALSE,"Tickmarks"}</definedName>
    <definedName name="hasogian" hidden="1">{#N/A,#N/A,FALSE,"Aging Summary";#N/A,#N/A,FALSE,"Ratio Analysis";#N/A,#N/A,FALSE,"Test 120 Day Accts";#N/A,#N/A,FALSE,"Tickmarks"}</definedName>
    <definedName name="hdahkjsakF" localSheetId="0" hidden="1">{#N/A,#N/A,FALSE,"Aging Summary";#N/A,#N/A,FALSE,"Ratio Analysis";#N/A,#N/A,FALSE,"Test 120 Day Accts";#N/A,#N/A,FALSE,"Tickmarks"}</definedName>
    <definedName name="hdahkjsakF" hidden="1">{#N/A,#N/A,FALSE,"Aging Summary";#N/A,#N/A,FALSE,"Ratio Analysis";#N/A,#N/A,FALSE,"Test 120 Day Accts";#N/A,#N/A,FALSE,"Tickmarks"}</definedName>
    <definedName name="hddf" localSheetId="0" hidden="1">{#N/A,#N/A,FALSE,"Aging Summary";#N/A,#N/A,FALSE,"Ratio Analysis";#N/A,#N/A,FALSE,"Test 120 Day Accts";#N/A,#N/A,FALSE,"Tickmarks"}</definedName>
    <definedName name="hddf" hidden="1">{#N/A,#N/A,FALSE,"Aging Summary";#N/A,#N/A,FALSE,"Ratio Analysis";#N/A,#N/A,FALSE,"Test 120 Day Accts";#N/A,#N/A,FALSE,"Tickmarks"}</definedName>
    <definedName name="helena" localSheetId="0" hidden="1">{#N/A,#N/A,FALSE,"Aging Summary";#N/A,#N/A,FALSE,"Ratio Analysis";#N/A,#N/A,FALSE,"Test 120 Day Accts";#N/A,#N/A,FALSE,"Tickmarks"}</definedName>
    <definedName name="helena" hidden="1">{#N/A,#N/A,FALSE,"Aging Summary";#N/A,#N/A,FALSE,"Ratio Analysis";#N/A,#N/A,FALSE,"Test 120 Day Accts";#N/A,#N/A,FALSE,"Tickmarks"}</definedName>
    <definedName name="hgf" hidden="1">#N/A</definedName>
    <definedName name="hgfhfhfg" localSheetId="0" hidden="1">{#N/A,#N/A,FALSE,"Aging Summary";#N/A,#N/A,FALSE,"Ratio Analysis";#N/A,#N/A,FALSE,"Test 120 Day Accts";#N/A,#N/A,FALSE,"Tickmarks"}</definedName>
    <definedName name="hgfhfhfg" hidden="1">{#N/A,#N/A,FALSE,"Aging Summary";#N/A,#N/A,FALSE,"Ratio Analysis";#N/A,#N/A,FALSE,"Test 120 Day Accts";#N/A,#N/A,FALSE,"Tickmarks"}</definedName>
    <definedName name="hhgfh" localSheetId="0" hidden="1">{#N/A,#N/A,FALSE,"Aging Summary";#N/A,#N/A,FALSE,"Ratio Analysis";#N/A,#N/A,FALSE,"Test 120 Day Accts";#N/A,#N/A,FALSE,"Tickmarks"}</definedName>
    <definedName name="hhgfh" hidden="1">{#N/A,#N/A,FALSE,"Aging Summary";#N/A,#N/A,FALSE,"Ratio Analysis";#N/A,#N/A,FALSE,"Test 120 Day Accts";#N/A,#N/A,FALSE,"Tickmarks"}</definedName>
    <definedName name="hhh" hidden="1">'[22]4334-Summary'!#REF!</definedName>
    <definedName name="hhhh" hidden="1">[1]LOADDAT!#REF!</definedName>
    <definedName name="hhhhgffff" hidden="1">[1]LOADDAT!#REF!</definedName>
    <definedName name="hhhhh" localSheetId="0" hidden="1">{TRUE,TRUE,-1.25,-15.5,484.5,278.25,FALSE,FALSE,TRUE,FALSE,0,1,#N/A,551,#N/A,5.92592592592593,22.5714285714286,1,FALSE,FALSE,3,TRUE,1,FALSE,100,"Swvu.AFAC.","ACwvu.AFAC.",#N/A,FALSE,FALSE,0,0,0,0,2,"","",FALSE,FALSE,FALSE,FALSE,1,90,#N/A,#N/A,"=R1C1:R650C11",FALSE,#N/A,#N/A,FALSE,FALSE,FALSE,1,65532,65532,FALSE,FALSE,TRUE,TRUE,TRUE}</definedName>
    <definedName name="hhhhh" hidden="1">{TRUE,TRUE,-1.25,-15.5,484.5,278.25,FALSE,FALSE,TRUE,FALSE,0,1,#N/A,551,#N/A,5.92592592592593,22.5714285714286,1,FALSE,FALSE,3,TRUE,1,FALSE,100,"Swvu.AFAC.","ACwvu.AFAC.",#N/A,FALSE,FALSE,0,0,0,0,2,"","",FALSE,FALSE,FALSE,FALSE,1,90,#N/A,#N/A,"=R1C1:R650C11",FALSE,#N/A,#N/A,FALSE,FALSE,FALSE,1,65532,65532,FALSE,FALSE,TRUE,TRUE,TRUE}</definedName>
    <definedName name="hhhhhhhh" hidden="1">'[22]4334-Summary'!#REF!</definedName>
    <definedName name="hi" localSheetId="0" hidden="1">{#N/A,#N/A,FALSE,"Aging Summary";#N/A,#N/A,FALSE,"Ratio Analysis";#N/A,#N/A,FALSE,"Test 120 Day Accts";#N/A,#N/A,FALSE,"Tickmarks"}</definedName>
    <definedName name="hi" hidden="1">{#N/A,#N/A,FALSE,"Aging Summary";#N/A,#N/A,FALSE,"Ratio Analysis";#N/A,#N/A,FALSE,"Test 120 Day Accts";#N/A,#N/A,FALSE,"Tickmarks"}</definedName>
    <definedName name="HiddenRows" hidden="1">#REF!</definedName>
    <definedName name="HR" hidden="1">#N/A</definedName>
    <definedName name="HTML_CodePage" hidden="1">1252</definedName>
    <definedName name="HTML_Control" localSheetId="0" hidden="1">{"'RELATÓRIO'!$A$1:$E$20","'RELATÓRIO'!$A$22:$D$34","'INTERNET'!$A$31:$G$58","'INTERNET'!$A$1:$G$28","'SÉRIE HISTÓRICA'!$A$167:$H$212","'SÉRIE HISTÓRICA'!$A$56:$H$101"}</definedName>
    <definedName name="HTML_Control" hidden="1">{"'RELATÓRIO'!$A$1:$E$20","'RELATÓRIO'!$A$22:$D$34","'INTERNET'!$A$31:$G$58","'INTERNET'!$A$1:$G$28","'SÉRIE HISTÓRICA'!$A$167:$H$212","'SÉRIE HISTÓRICA'!$A$56:$H$101"}</definedName>
    <definedName name="HTML_Description" hidden="1">""</definedName>
    <definedName name="HTML_Email" hidden="1">""</definedName>
    <definedName name="HTML_Header" hidden="1">""</definedName>
    <definedName name="HTML_LastUpdate" hidden="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"C:\DIVULGAÇÃO INPC IPCA 2001\inpc0501.htm"</definedName>
    <definedName name="HTML_Title" hidden="1">""</definedName>
    <definedName name="huj" localSheetId="0" hidden="1">{#N/A,#N/A,FALSE,"Aging Summary";#N/A,#N/A,FALSE,"Ratio Analysis";#N/A,#N/A,FALSE,"Test 120 Day Accts";#N/A,#N/A,FALSE,"Tickmarks"}</definedName>
    <definedName name="huj" hidden="1">{#N/A,#N/A,FALSE,"Aging Summary";#N/A,#N/A,FALSE,"Ratio Analysis";#N/A,#N/A,FALSE,"Test 120 Day Accts";#N/A,#N/A,FALSE,"Tickmarks"}</definedName>
    <definedName name="hvncad" localSheetId="0" hidden="1">{#N/A,#N/A,FALSE,"Aging Summary";#N/A,#N/A,FALSE,"Ratio Analysis";#N/A,#N/A,FALSE,"Test 120 Day Accts";#N/A,#N/A,FALSE,"Tickmarks"}</definedName>
    <definedName name="hvncad" hidden="1">{#N/A,#N/A,FALSE,"Aging Summary";#N/A,#N/A,FALSE,"Ratio Analysis";#N/A,#N/A,FALSE,"Test 120 Day Accts";#N/A,#N/A,FALSE,"Tickmarks"}</definedName>
    <definedName name="II.3" localSheetId="0" hidden="1">{#N/A,#N/A,FALSE,"Aging Summary";#N/A,#N/A,FALSE,"Ratio Analysis";#N/A,#N/A,FALSE,"Test 120 Day Accts";#N/A,#N/A,FALSE,"Tickmarks"}</definedName>
    <definedName name="II.3" hidden="1">{#N/A,#N/A,FALSE,"Aging Summary";#N/A,#N/A,FALSE,"Ratio Analysis";#N/A,#N/A,FALSE,"Test 120 Day Accts";#N/A,#N/A,FALSE,"Tickmarks"}</definedName>
    <definedName name="Img_ML_1c3d1n6n" hidden="1">"IMG_11"</definedName>
    <definedName name="Img_ML_1t5s6u1f" hidden="1">"IMG_6"</definedName>
    <definedName name="Img_ML_1y7a6c1t" hidden="1">"IMG_56"</definedName>
    <definedName name="Img_ML_2v6s9i5c" hidden="1">"IMG_11"</definedName>
    <definedName name="Img_ML_2x1b8j5c" hidden="1">"IMG_18"</definedName>
    <definedName name="Img_ML_3b3j3x9k" hidden="1">"IMG_56"</definedName>
    <definedName name="Img_ML_3c6e9c4g" hidden="1">"IMG_6"</definedName>
    <definedName name="Img_ML_3c7g1a7g" hidden="1">"IMG_3"</definedName>
    <definedName name="Img_ML_3e2q4k7i" hidden="1">"IMG_56"</definedName>
    <definedName name="Img_ML_3h2n3p4v" hidden="1">"IMG_11"</definedName>
    <definedName name="Img_ML_3p5d9q5j" hidden="1">"IMG_11"</definedName>
    <definedName name="Img_ML_3y1j4m2m" hidden="1">"IMG_6"</definedName>
    <definedName name="Img_ML_5h6q3g8u" hidden="1">"IMG_5"</definedName>
    <definedName name="Img_ML_6k9c9p4d" hidden="1">"IMG_4"</definedName>
    <definedName name="Img_ML_6r9u1n9k" hidden="1">"IMG_56"</definedName>
    <definedName name="Img_ML_6y9f7y3n" hidden="1">"IMG_56"</definedName>
    <definedName name="Img_ML_7g5e5e2b" hidden="1">"IMG_3"</definedName>
    <definedName name="Img_ML_7m5m4k3b" hidden="1">"IMG_56"</definedName>
    <definedName name="Img_ML_8b9j5t1p" hidden="1">"IMG_18"</definedName>
    <definedName name="Img_ML_8c2q5i2r" hidden="1">"IMG_6"</definedName>
    <definedName name="Img_ML_8h3m3i1m" hidden="1">"IMG_18"</definedName>
    <definedName name="Img_ML_8h7g4d4d" hidden="1">"IMG_3"</definedName>
    <definedName name="Img_ML_8j3w6p4c" hidden="1">"IMG_56"</definedName>
    <definedName name="Img_ML_8r1k8t4y" hidden="1">"IMG_18"</definedName>
    <definedName name="Img_ML_8s3q3c1i" hidden="1">"IMG_4"</definedName>
    <definedName name="Img_ML_9n1s4m5f" hidden="1">"IMG_6"</definedName>
    <definedName name="Img_Production_Breakdown" hidden="1">"IMG_3"</definedName>
    <definedName name="Imob" localSheetId="0" hidden="1">{#N/A,#N/A,FALSE,"Aging Summary";#N/A,#N/A,FALSE,"Ratio Analysis";#N/A,#N/A,FALSE,"Test 120 Day Accts";#N/A,#N/A,FALSE,"Tickmarks"}</definedName>
    <definedName name="Imob" hidden="1">{#N/A,#N/A,FALSE,"Aging Summary";#N/A,#N/A,FALSE,"Ratio Analysis";#N/A,#N/A,FALSE,"Test 120 Day Accts";#N/A,#N/A,FALSE,"Tickmarks"}</definedName>
    <definedName name="Imobilizado" localSheetId="0" hidden="1">{#N/A,#N/A,FALSE,"Aging Summary";#N/A,#N/A,FALSE,"Ratio Analysis";#N/A,#N/A,FALSE,"Test 120 Day Accts";#N/A,#N/A,FALSE,"Tickmarks"}</definedName>
    <definedName name="Imobilizado" hidden="1">{#N/A,#N/A,FALSE,"Aging Summary";#N/A,#N/A,FALSE,"Ratio Analysis";#N/A,#N/A,FALSE,"Test 120 Day Accts";#N/A,#N/A,FALSE,"Tickmarks"}</definedName>
    <definedName name="int_ext_sel" hidden="1">1</definedName>
    <definedName name="Inventories" localSheetId="0" hidden="1">{"report",#N/A,FALSE,"dataBase"}</definedName>
    <definedName name="Inventories" hidden="1">{"report",#N/A,FALSE,"dataBase"}</definedName>
    <definedName name="ioio" localSheetId="0" hidden="1">{#N/A,#N/A,FALSE,"Aging Summary";#N/A,#N/A,FALSE,"Ratio Analysis";#N/A,#N/A,FALSE,"Test 120 Day Accts";#N/A,#N/A,FALSE,"Tickmarks"}</definedName>
    <definedName name="ioio" hidden="1">{#N/A,#N/A,FALSE,"Aging Summary";#N/A,#N/A,FALSE,"Ratio Analysis";#N/A,#N/A,FALSE,"Test 120 Day Accts";#N/A,#N/A,FALSE,"Tickmarks"}</definedName>
    <definedName name="IQ_1_4_CONSTRUCTION_GROSS_LOANS_FFIEC" hidden="1">"c13402"</definedName>
    <definedName name="IQ_1_4_CONSTRUCTION_LL_REC_DOM_FFIEC" hidden="1">"c12899"</definedName>
    <definedName name="IQ_1_4_CONSTRUCTION_LOAN_COMMITMENTS_UNUSED_FFIEC" hidden="1">"c13244"</definedName>
    <definedName name="IQ_1_4_CONSTRUCTION_LOANS_DUE_30_89_FFIEC" hidden="1">"c13257"</definedName>
    <definedName name="IQ_1_4_CONSTRUCTION_LOANS_DUE_90_FFIEC" hidden="1">"c13285"</definedName>
    <definedName name="IQ_1_4_CONSTRUCTION_LOANS_NON_ACCRUAL_FFIEC" hidden="1">"c13311"</definedName>
    <definedName name="IQ_1_4_CONSTRUCTION_RISK_BASED_FFIEC" hidden="1">"c13423"</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RES_DOM_FFIEC" hidden="1">"c15269"</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30YR_FIXED_MORTGAGE" hidden="1">"c6811"</definedName>
    <definedName name="IQ_30YR_FIXED_MORTGAGE_FC" hidden="1">"c7691"</definedName>
    <definedName name="IQ_30YR_FIXED_MORTGAGE_POP" hidden="1">"c7031"</definedName>
    <definedName name="IQ_30YR_FIXED_MORTGAGE_POP_FC" hidden="1">"c7911"</definedName>
    <definedName name="IQ_30YR_FIXED_MORTGAGE_YOY" hidden="1">"c7251"</definedName>
    <definedName name="IQ_30YR_FIXED_MORTGAGE_YOY_FC" hidden="1">"c8131"</definedName>
    <definedName name="IQ_ABS_AVAIL_SALE_FFIEC" hidden="1">"c12802"</definedName>
    <definedName name="IQ_ABS_FFIEC" hidden="1">"c12788"</definedName>
    <definedName name="IQ_ABS_INVEST_SECURITIES_FFIEC" hidden="1">"c13461"</definedName>
    <definedName name="IQ_ABS_PERIOD" hidden="1">"c13823"</definedName>
    <definedName name="IQ_ABS_PERIOD_EST" hidden="1">"c16122"</definedName>
    <definedName name="IQ_ACCEPTANCES_OTHER_FOREIGN_BANKS_LL_REC_FFIEC" hidden="1">"c15293"</definedName>
    <definedName name="IQ_ACCEPTANCES_OTHER_US_BANKS_LL_REC_FFIEC" hidden="1">"c15292"</definedName>
    <definedName name="IQ_ACCOUNT_CHANGE" hidden="1">"c1449"</definedName>
    <definedName name="IQ_ACCOUNT_CODE_INTEREST_PENALTIES" hidden="1">"c15741"</definedName>
    <definedName name="IQ_ACCOUNTING_FFIEC" hidden="1">"c13054"</definedName>
    <definedName name="IQ_ACCOUNTING_STANDARD" hidden="1">"c4539"</definedName>
    <definedName name="IQ_ACCOUNTING_STANDARD_CIQ_COL" hidden="1">"c11739"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RUED_INTEREST_RECEIVABLE_FFIEC" hidden="1">"c12842"</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_WIRELESS_SUB" hidden="1">"c2125"</definedName>
    <definedName name="IQ_ACQ_COSTS_CAPITALIZED" hidden="1">"c5"</definedName>
    <definedName name="IQ_ACQUIRE_REAL_ESTATE_CF" hidden="1">"c6"</definedName>
    <definedName name="IQ_ACQUIRED_BY_REPORTING_BANK_FDIC" hidden="1">"c6535"</definedName>
    <definedName name="IQ_ACQUISITION_COST_SUB" hidden="1">"c15807"</definedName>
    <definedName name="IQ_ACQUISITION_RE_ASSETS" hidden="1">"c1628"</definedName>
    <definedName name="IQ_ACTUAL_PRODUCTION_ALUM" hidden="1">"c9247"</definedName>
    <definedName name="IQ_ACTUAL_PRODUCTION_CATHODE_COP" hidden="1">"c9192"</definedName>
    <definedName name="IQ_ACTUAL_PRODUCTION_COAL" hidden="1">"c9821"</definedName>
    <definedName name="IQ_ACTUAL_PRODUCTION_COP" hidden="1">"c9191"</definedName>
    <definedName name="IQ_ACTUAL_PRODUCTION_DIAM" hidden="1">"c9671"</definedName>
    <definedName name="IQ_ACTUAL_PRODUCTION_GOLD" hidden="1">"c9032"</definedName>
    <definedName name="IQ_ACTUAL_PRODUCTION_IRON" hidden="1">"c9406"</definedName>
    <definedName name="IQ_ACTUAL_PRODUCTION_LEAD" hidden="1">"c9459"</definedName>
    <definedName name="IQ_ACTUAL_PRODUCTION_MANG" hidden="1">"c9512"</definedName>
    <definedName name="IQ_ACTUAL_PRODUCTION_MET_COAL" hidden="1">"c9761"</definedName>
    <definedName name="IQ_ACTUAL_PRODUCTION_MOLYB" hidden="1">"c9724"</definedName>
    <definedName name="IQ_ACTUAL_PRODUCTION_NICK" hidden="1">"c9300"</definedName>
    <definedName name="IQ_ACTUAL_PRODUCTION_PLAT" hidden="1">"c9138"</definedName>
    <definedName name="IQ_ACTUAL_PRODUCTION_SILVER" hidden="1">"c9085"</definedName>
    <definedName name="IQ_ACTUAL_PRODUCTION_STEAM" hidden="1">"c9791"</definedName>
    <definedName name="IQ_ACTUAL_PRODUCTION_TITAN" hidden="1">"c9565"</definedName>
    <definedName name="IQ_ACTUAL_PRODUCTION_URAN" hidden="1">"c9618"</definedName>
    <definedName name="IQ_ACTUAL_PRODUCTION_ZINC" hidden="1">"c9353"</definedName>
    <definedName name="IQ_AD" hidden="1">"c7"</definedName>
    <definedName name="IQ_ADD_PAID_IN" hidden="1">"c1344"</definedName>
    <definedName name="IQ_ADD_TAX_POSITIONS_CURRENT_YR" hidden="1">"c15733"</definedName>
    <definedName name="IQ_ADD_TAX_POSITIONS_PRIOR_YRS" hidden="1">"c15735"</definedName>
    <definedName name="IQ_ADDIN" hidden="1">"AUTO"</definedName>
    <definedName name="IQ_ADDITIONAL_NON_INT_INC_FDIC" hidden="1">"c6574"</definedName>
    <definedName name="IQ_ADDITIONS_NON_ACCRUAL_ASSET_DURING_QTR_FFIEC" hidden="1">"c15349"</definedName>
    <definedName name="IQ_ADJ_AVG_BANK_ASSETS" hidden="1">"c2671"</definedName>
    <definedName name="IQ_ADJUSTABLE_RATE_LOANS_FDIC" hidden="1">"c6375"</definedName>
    <definedName name="IQ_ADJUSTED_NAV_COVERED" hidden="1">"c9963"</definedName>
    <definedName name="IQ_ADJUSTED_NAV_GROUP" hidden="1">"c9949"</definedName>
    <definedName name="IQ_ADMIN_RATIO" hidden="1">"c2784"</definedName>
    <definedName name="IQ_ADVERTISING" hidden="1">"c2246"</definedName>
    <definedName name="IQ_ADVERTISING_MARKETING" hidden="1">"c1566"</definedName>
    <definedName name="IQ_ADVERTISING_MARKETING_EXPENSES_FFIEC" hidden="1">"c13048"</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FO" hidden="1">"c8756"</definedName>
    <definedName name="IQ_AFFO_DILUTED" hidden="1">"c16188"</definedName>
    <definedName name="IQ_AFFO_PER_SHARE_BASIC" hidden="1">"c8869"</definedName>
    <definedName name="IQ_AFFO_PER_SHARE_DILUTED" hidden="1">"c8870"</definedName>
    <definedName name="IQ_AFS_INVEST_SECURITIES_FFIEC" hidden="1">"c13456"</definedName>
    <definedName name="IQ_AFS_SECURITIES_TIER_1_FFIEC" hidden="1">"c13343"</definedName>
    <definedName name="IQ_AFTER_TAX_INCOME_FDIC" hidden="1">"c6583"</definedName>
    <definedName name="IQ_AG_PROD_FARM_LOANS_DOM_QUARTERLY_AVG_FFIEC" hidden="1">"c15477"</definedName>
    <definedName name="IQ_AGENCY" hidden="1">"c8960"</definedName>
    <definedName name="IQ_AGENCY_INVEST_SECURITIES_FFIEC" hidden="1">"c13458"</definedName>
    <definedName name="IQ_AGG_CORPORATE_SHARES" hidden="1">"c13781"</definedName>
    <definedName name="IQ_AGG_CORPORATE_VALUE" hidden="1">"c13774"</definedName>
    <definedName name="IQ_AGG_ESOP_SHARES" hidden="1">"c13782"</definedName>
    <definedName name="IQ_AGG_ESOP_VALUE" hidden="1">"c13775"</definedName>
    <definedName name="IQ_AGG_FOUNDATION_SHARES" hidden="1">"c13783"</definedName>
    <definedName name="IQ_AGG_FOUNDATION_VALUE" hidden="1">"c13776"</definedName>
    <definedName name="IQ_AGG_HEDGEFUND_SHARES" hidden="1">"c13785"</definedName>
    <definedName name="IQ_AGG_HEDGEFUND_VALUE" hidden="1">"c13778"</definedName>
    <definedName name="IQ_AGG_INSIDER_SHARES" hidden="1">"c13780"</definedName>
    <definedName name="IQ_AGG_INSIDER_VALUE" hidden="1">"c13773"</definedName>
    <definedName name="IQ_AGG_INSTITUTIONAL_SHARES" hidden="1">"c13779"</definedName>
    <definedName name="IQ_AGG_INSTITUTIONAL_VALUE" hidden="1">"c13772"</definedName>
    <definedName name="IQ_AGG_OTHER_SHARES" hidden="1">"c13784"</definedName>
    <definedName name="IQ_AGG_OTHER_VALUE" hidden="1">"c13777"</definedName>
    <definedName name="IQ_AGRICULTURAL_GROSS_LOANS_FFIEC" hidden="1">"c13413"</definedName>
    <definedName name="IQ_AGRICULTURAL_LOANS_FOREIGN_FFIEC" hidden="1">"c13481"</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GRICULTURAL_RISK_BASED_FFIEC" hidden="1">"c13434"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AVG_PSGR_FARE" hidden="1">"c10029"</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NUMBER_HRS_FLOWN" hidden="1">"c10037"</definedName>
    <definedName name="IQ_AIR_NUMBER_OPERATING_AIRCRAFT_AVG" hidden="1">"c10035"</definedName>
    <definedName name="IQ_AIR_NUMBER_TRIPS_FLOWN" hidden="1">"c10030"</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EX_PER_ASK_EXCL_FUEL" hidden="1">"c10034"</definedName>
    <definedName name="IQ_AIR_OPEX_PER_ASM_EXCL_FUEL" hidden="1">"c10033"</definedName>
    <definedName name="IQ_AIR_OPTIONS" hidden="1">"c2837"</definedName>
    <definedName name="IQ_AIR_ORDERS" hidden="1">"c2836"</definedName>
    <definedName name="IQ_AIR_OWNED" hidden="1">"c2832"</definedName>
    <definedName name="IQ_AIR_PERCENTAGE_SALES_VIA_INTERNET" hidden="1">"c10036"</definedName>
    <definedName name="IQ_AIR_PSGR_HAUL_AVG_LENGTH_KM" hidden="1">"c10032"</definedName>
    <definedName name="IQ_AIR_PSGR_HAUL_AVG_LENGTH_MILES" hidden="1">"c10031"</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_OTHER_DEPOSITS_FOREIGN_DEP_FFIEC" hidden="1">"c15347"</definedName>
    <definedName name="IQ_ALL_OTHER_INVEST_UNCONSOL_SUBS_FFIEC" hidden="1">"c15275"</definedName>
    <definedName name="IQ_ALL_OTHER_LEASES_CHARGE_OFFS_FFIEC" hidden="1">"c13185"</definedName>
    <definedName name="IQ_ALL_OTHER_LEASES_RECOV_FFIEC" hidden="1">"c13207"</definedName>
    <definedName name="IQ_ALL_OTHER_LOANS_CHARGE_OFFS_FFIEC" hidden="1">"c13183"</definedName>
    <definedName name="IQ_ALL_OTHER_LOANS_RECOV_FFIEC" hidden="1">"c13205"</definedName>
    <definedName name="IQ_ALL_OTHER_TRADING_LIABILITIES_DOM_FFIEC" hidden="1">"c12942"</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_LL_LOSSES_FFIEC" hidden="1">"c12810"</definedName>
    <definedName name="IQ_ALLOWABLE_T2_CAPITAL_FFIEC" hidden="1">"c13150"</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CREDIT_LOSSES_OFF_BS_FFIEC" hidden="1">"c12871"</definedName>
    <definedName name="IQ_ALLOWANCE_LL_LOSSES_T2_FFIEC" hidden="1">"c13146"</definedName>
    <definedName name="IQ_ALLOWANCE_NON_PERF_LOANS" hidden="1">"c25"</definedName>
    <definedName name="IQ_ALLOWANCE_TOTAL_LOANS" hidden="1">"c26"</definedName>
    <definedName name="IQ_AMENDED_BALANCE_PREVIOUS_YR_FDIC" hidden="1">"c6499"</definedName>
    <definedName name="IQ_AMORT_EXP_IMPAIRMENT_OTHER_INTANGIBLE_ASSETS_FFIEC" hidden="1">"c13026"</definedName>
    <definedName name="IQ_AMORT_EXPENSE_FDIC" hidden="1">"c6677"</definedName>
    <definedName name="IQ_AMORTIZATION" hidden="1">"c1591"</definedName>
    <definedName name="IQ_AMORTIZED_COST_FDIC" hidden="1">"c6426"</definedName>
    <definedName name="IQ_AMOUNT_FINANCIAL_LOC_CONVEYED_FFIEC" hidden="1">"c13250"</definedName>
    <definedName name="IQ_AMOUNT_PERFORMANCE_LOC_CONVEYED_FFIEC" hidden="1">"c13252"</definedName>
    <definedName name="IQ_AMT_OUT" hidden="1">"c2145"</definedName>
    <definedName name="IQ_ANALYST_DET_EST" hidden="1">"c12043"</definedName>
    <definedName name="IQ_ANALYST_DET_EST_THOM" hidden="1">"c12071"</definedName>
    <definedName name="IQ_ANALYST_EMAIL" hidden="1">"c13738"</definedName>
    <definedName name="IQ_ANALYST_NAME" hidden="1">"c13736"</definedName>
    <definedName name="IQ_ANALYST_NON_PER_DET_EST" hidden="1">"c12755"</definedName>
    <definedName name="IQ_ANALYST_NON_PER_DET_EST_THOM" hidden="1">"c12759"</definedName>
    <definedName name="IQ_ANALYST_PHONE" hidden="1">"c13737"</definedName>
    <definedName name="IQ_ANALYST_START_DATE" hidden="1">"c13740"</definedName>
    <definedName name="IQ_ANNU_DISTRIBUTION_UNIT" hidden="1">"c3004"</definedName>
    <definedName name="IQ_ANNUAL_PREMIUM_EQUIVALENT_NEW_BUSINESS" hidden="1">"c9972"</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NNUITY_SALES_FEES_COMMISSIONS_FFIEC" hidden="1">"c13007"</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PPLICABLE_INCOME_TAXES_FTE_FFIEC" hidden="1">"c13853"</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"c2126"</definedName>
    <definedName name="IQ_ARPU_ANALOG_CABLE" hidden="1">"c2864"</definedName>
    <definedName name="IQ_ARPU_BASIC_CABLE" hidden="1">"c2866"</definedName>
    <definedName name="IQ_ARPU_BBAND" hidden="1">"c2867"</definedName>
    <definedName name="IQ_ARPU_DIG_CABLE" hidden="1">"c2865"</definedName>
    <definedName name="IQ_ARPU_PHONE" hidden="1">"c2868"</definedName>
    <definedName name="IQ_ARPU_POSTPAID_WIRELESS" hidden="1">"c15758"</definedName>
    <definedName name="IQ_ARPU_PREPAID_WIRELESS" hidden="1">"c15759"</definedName>
    <definedName name="IQ_ARPU_RETAIL_WIRELESS" hidden="1">"c15760"</definedName>
    <definedName name="IQ_ARPU_SATELLITE" hidden="1">"c15790"</definedName>
    <definedName name="IQ_ARPU_TOTAL" hidden="1">"c2869"</definedName>
    <definedName name="IQ_ARPU_WHOLESALE_WIRELESS" hidden="1">"c15761"</definedName>
    <definedName name="IQ_ARPU_WIRELESS"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SUPPLE" hidden="1">"c13812"</definedName>
    <definedName name="IQ_ASSET_WRITEDOWN_UTI" hidden="1">"c61"</definedName>
    <definedName name="IQ_ASSETS_AP" hidden="1">"c8883"</definedName>
    <definedName name="IQ_ASSETS_AP_ABS" hidden="1">"c8902"</definedName>
    <definedName name="IQ_ASSETS_CAP_LEASE_DEPR" hidden="1">"c2068"</definedName>
    <definedName name="IQ_ASSETS_CAP_LEASE_GROSS" hidden="1">"c2069"</definedName>
    <definedName name="IQ_ASSETS_FAIR_VALUE" hidden="1">"c13843"</definedName>
    <definedName name="IQ_ASSETS_HELD_FDIC" hidden="1">"c6305"</definedName>
    <definedName name="IQ_ASSETS_LEVEL_1" hidden="1">"c13839"</definedName>
    <definedName name="IQ_ASSETS_LEVEL_2" hidden="1">"c13840"</definedName>
    <definedName name="IQ_ASSETS_LEVEL_3" hidden="1">"c13841"</definedName>
    <definedName name="IQ_ASSETS_NAME_AP" hidden="1">"c8921"</definedName>
    <definedName name="IQ_ASSETS_NAME_AP_ABS" hidden="1">"c8940"</definedName>
    <definedName name="IQ_ASSETS_NETTING_OTHER_ADJUSTMENTS" hidden="1">"c13842"</definedName>
    <definedName name="IQ_ASSETS_OPER_LEASE_DEPR" hidden="1">"c2070"</definedName>
    <definedName name="IQ_ASSETS_OPER_LEASE_GROSS" hidden="1">"c2071"</definedName>
    <definedName name="IQ_ASSETS_PER_EMPLOYEE_FDIC" hidden="1">"c6737"</definedName>
    <definedName name="IQ_ASSETS_REPRICE_ASSETS_TOT_FFIEC" hidden="1">"c13454"</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IGNED_RESERVES_COAL" hidden="1">"c15912"</definedName>
    <definedName name="IQ_ASSIGNED_RESERVES_TO_TOTAL_RESERVES_COAL" hidden="1">"c15955"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LOSSES" hidden="1">"c15870"</definedName>
    <definedName name="IQ_ASSUMED_PC_EARNED" hidden="1">"c2746"</definedName>
    <definedName name="IQ_ASSUMED_PREMIUMS_EARNED_GROSS_PREMIUMS_EARNED" hidden="1">"c15886"</definedName>
    <definedName name="IQ_ASSUMED_PREMIUMS_WRITTEN_GROSS_PREMIUMS_WRITTEN" hidden="1">"c15884"</definedName>
    <definedName name="IQ_ASSUMED_WRITTEN" hidden="1">"c2725"</definedName>
    <definedName name="IQ_ATM_FEES_FFIEC" hidden="1">"c13042"</definedName>
    <definedName name="IQ_ATM_INTERCHANGE_EXPENSES_FFIEC" hidden="1">"c13056"</definedName>
    <definedName name="IQ_AUDITOR_NAME" hidden="1">"c1539"</definedName>
    <definedName name="IQ_AUDITOR_OPINION" hidden="1">"c1540"</definedName>
    <definedName name="IQ_AUM" hidden="1">"c10043"</definedName>
    <definedName name="IQ_AUM_EQUITY_FUNDS" hidden="1">"c10039"</definedName>
    <definedName name="IQ_AUM_FIXED_INCOME_FUNDS" hidden="1">"c10040"</definedName>
    <definedName name="IQ_AUM_MONEY_MARKET_FUNDS" hidden="1">"c10041"</definedName>
    <definedName name="IQ_AUM_OTHER" hidden="1">"c10042"</definedName>
    <definedName name="IQ_AUTO_LOANS_TOTAL_LOANS" hidden="1">"c15713"</definedName>
    <definedName name="IQ_AUTO_REGIST_NEW" hidden="1">"c6923"</definedName>
    <definedName name="IQ_AUTO_REGIST_NEW_APR" hidden="1">"c7583"</definedName>
    <definedName name="IQ_AUTO_REGIST_NEW_APR_FC" hidden="1">"c8463"</definedName>
    <definedName name="IQ_AUTO_REGIST_NEW_FC" hidden="1">"c7803"</definedName>
    <definedName name="IQ_AUTO_REGIST_NEW_POP" hidden="1">"c7143"</definedName>
    <definedName name="IQ_AUTO_REGIST_NEW_POP_FC" hidden="1">"c8023"</definedName>
    <definedName name="IQ_AUTO_REGIST_NEW_YOY" hidden="1">"c7363"</definedName>
    <definedName name="IQ_AUTO_REGIST_NEW_YOY_FC" hidden="1">"c8243"</definedName>
    <definedName name="IQ_AUTO_SALES_DOM" hidden="1">"c6852"</definedName>
    <definedName name="IQ_AUTO_SALES_DOM_APR" hidden="1">"c7512"</definedName>
    <definedName name="IQ_AUTO_SALES_DOM_APR_FC" hidden="1">"c8392"</definedName>
    <definedName name="IQ_AUTO_SALES_DOM_FC" hidden="1">"c7732"</definedName>
    <definedName name="IQ_AUTO_SALES_DOM_POP" hidden="1">"c7072"</definedName>
    <definedName name="IQ_AUTO_SALES_DOM_POP_FC" hidden="1">"c7952"</definedName>
    <definedName name="IQ_AUTO_SALES_DOM_YOY" hidden="1">"c7292"</definedName>
    <definedName name="IQ_AUTO_SALES_DOM_YOY_FC" hidden="1">"c8172"</definedName>
    <definedName name="IQ_AUTO_SALES_FOREIGN" hidden="1">"c6873"</definedName>
    <definedName name="IQ_AUTO_SALES_FOREIGN_APR" hidden="1">"c7533"</definedName>
    <definedName name="IQ_AUTO_SALES_FOREIGN_APR_FC" hidden="1">"c8413"</definedName>
    <definedName name="IQ_AUTO_SALES_FOREIGN_FC" hidden="1">"c7753"</definedName>
    <definedName name="IQ_AUTO_SALES_FOREIGN_POP" hidden="1">"c7093"</definedName>
    <definedName name="IQ_AUTO_SALES_FOREIGN_POP_FC" hidden="1">"c7973"</definedName>
    <definedName name="IQ_AUTO_SALES_FOREIGN_YOY" hidden="1">"c7313"</definedName>
    <definedName name="IQ_AUTO_SALES_FOREIGN_YOY_FC" hidden="1">"c8193"</definedName>
    <definedName name="IQ_AUTO_WRITTEN" hidden="1">"c62"</definedName>
    <definedName name="IQ_AVAIL_FOR_SALE_FAIR_VALUE_TOT_FFIEC" hidden="1">"c15399"</definedName>
    <definedName name="IQ_AVAIL_FOR_SALE_LEVEL_1_FFIEC" hidden="1">"c15421"</definedName>
    <definedName name="IQ_AVAIL_FOR_SALE_LEVEL_2_FFIEC" hidden="1">"c15434"</definedName>
    <definedName name="IQ_AVAIL_FOR_SALE_LEVEL_3_FFIEC" hidden="1">"c15447"</definedName>
    <definedName name="IQ_AVAILABLE_FOR_SALE_FDIC" hidden="1">"c6409"</definedName>
    <definedName name="IQ_AVAILABLE_SALE_SEC_FFIEC" hidden="1">"c12791"</definedName>
    <definedName name="IQ_AVERAGE_ASSETS_FDIC" hidden="1">"c6362"</definedName>
    <definedName name="IQ_AVERAGE_ASSETS_QUART_FDIC" hidden="1">"c6363"</definedName>
    <definedName name="IQ_AVERAGE_DEPOSITS" hidden="1">"c15256"</definedName>
    <definedName name="IQ_AVERAGE_EARNING_ASSETS_FDIC" hidden="1">"c6748"</definedName>
    <definedName name="IQ_AVERAGE_EQUITY_FDIC" hidden="1">"c6749"</definedName>
    <definedName name="IQ_AVERAGE_INTEREST_BEARING_DEPOSITS" hidden="1">"c15254"</definedName>
    <definedName name="IQ_AVERAGE_LOANS_FDIC" hidden="1">"c6750"</definedName>
    <definedName name="IQ_AVERAGE_LOANS_HFI" hidden="1">"c15251"</definedName>
    <definedName name="IQ_AVERAGE_LOANS_HFS" hidden="1">"c15252"</definedName>
    <definedName name="IQ_AVERAGE_NON_INTEREST_BEARING_DEPOSITS" hidden="1">"c15255"</definedName>
    <definedName name="IQ_AVG_BANK_ASSETS" hidden="1">"c2072"</definedName>
    <definedName name="IQ_AVG_BANK_LOANS" hidden="1">"c2073"</definedName>
    <definedName name="IQ_AVG_BROKER_REC" hidden="1">"c63"</definedName>
    <definedName name="IQ_AVG_BROKER_REC_CIQ" hidden="1">"c3612"</definedName>
    <definedName name="IQ_AVG_BROKER_REC_NO" hidden="1">"c64"</definedName>
    <definedName name="IQ_AVG_BROKER_REC_NO_CIQ" hidden="1">"c4657"</definedName>
    <definedName name="IQ_AVG_BROKER_REC_NO_THOM" hidden="1">"c5094"</definedName>
    <definedName name="IQ_AVG_BROKER_REC_THOM" hidden="1">"c3648"</definedName>
    <definedName name="IQ_AVG_CALORIFIC_VALUE_COAL" hidden="1">"c9828"</definedName>
    <definedName name="IQ_AVG_CALORIFIC_VALUE_MET_COAL" hidden="1">"c9764"</definedName>
    <definedName name="IQ_AVG_CALORIFIC_VALUE_STEAM" hidden="1">"c9794"</definedName>
    <definedName name="IQ_AVG_DAILY_VOL" hidden="1">"c65"</definedName>
    <definedName name="IQ_AVG_EMPLOYEES" hidden="1">"c6019"</definedName>
    <definedName name="IQ_AVG_GRADE_ALUM" hidden="1">"c9254"</definedName>
    <definedName name="IQ_AVG_GRADE_COP" hidden="1">"c9201"</definedName>
    <definedName name="IQ_AVG_GRADE_DIAM" hidden="1">"c9678"</definedName>
    <definedName name="IQ_AVG_GRADE_GOLD" hidden="1">"c9039"</definedName>
    <definedName name="IQ_AVG_GRADE_IRON" hidden="1">"c9413"</definedName>
    <definedName name="IQ_AVG_GRADE_LEAD" hidden="1">"c9466"</definedName>
    <definedName name="IQ_AVG_GRADE_MANG" hidden="1">"c9519"</definedName>
    <definedName name="IQ_AVG_GRADE_MOLYB" hidden="1">"c9731"</definedName>
    <definedName name="IQ_AVG_GRADE_NICK" hidden="1">"c9307"</definedName>
    <definedName name="IQ_AVG_GRADE_PLAT" hidden="1">"c9145"</definedName>
    <definedName name="IQ_AVG_GRADE_SILVER" hidden="1">"c9092"</definedName>
    <definedName name="IQ_AVG_GRADE_TITAN" hidden="1">"c9572"</definedName>
    <definedName name="IQ_AVG_GRADE_URAN" hidden="1">"c9625"</definedName>
    <definedName name="IQ_AVG_GRADE_ZINC" hidden="1">"c9360"</definedName>
    <definedName name="IQ_AVG_INDUSTRY_REC" hidden="1">"c4455"</definedName>
    <definedName name="IQ_AVG_INDUSTRY_REC_CIQ" hidden="1">"c4984"</definedName>
    <definedName name="IQ_AVG_INDUSTRY_REC_CIQ_COL" hidden="1">"c11631"</definedName>
    <definedName name="IQ_AVG_INDUSTRY_REC_NO" hidden="1">"c4454"</definedName>
    <definedName name="IQ_AVG_INDUSTRY_REC_NO_CIQ_COL" hidden="1">"c11630"</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INV_HOMEBUILDING" hidden="1">"c15812"</definedName>
    <definedName name="IQ_AVG_INV_HOMES" hidden="1">"c15810"</definedName>
    <definedName name="IQ_AVG_INV_LAND_LOTS" hidden="1">"c15811"</definedName>
    <definedName name="IQ_AVG_MKTCAP" hidden="1">"c80"</definedName>
    <definedName name="IQ_AVG_PRICE" hidden="1">"c81"</definedName>
    <definedName name="IQ_AVG_PRODUCTION_PER_MINE_ALUM" hidden="1">"c9249"</definedName>
    <definedName name="IQ_AVG_PRODUCTION_PER_MINE_COAL" hidden="1">"c9823"</definedName>
    <definedName name="IQ_AVG_PRODUCTION_PER_MINE_COP" hidden="1">"c9194"</definedName>
    <definedName name="IQ_AVG_PRODUCTION_PER_MINE_DIAM" hidden="1">"c9673"</definedName>
    <definedName name="IQ_AVG_PRODUCTION_PER_MINE_GOLD" hidden="1">"c9034"</definedName>
    <definedName name="IQ_AVG_PRODUCTION_PER_MINE_IRON" hidden="1">"c9408"</definedName>
    <definedName name="IQ_AVG_PRODUCTION_PER_MINE_LEAD" hidden="1">"c9461"</definedName>
    <definedName name="IQ_AVG_PRODUCTION_PER_MINE_MANG" hidden="1">"c9514"</definedName>
    <definedName name="IQ_AVG_PRODUCTION_PER_MINE_MOLYB" hidden="1">"c9726"</definedName>
    <definedName name="IQ_AVG_PRODUCTION_PER_MINE_NICK" hidden="1">"c9302"</definedName>
    <definedName name="IQ_AVG_PRODUCTION_PER_MINE_PLAT" hidden="1">"c9140"</definedName>
    <definedName name="IQ_AVG_PRODUCTION_PER_MINE_SILVER" hidden="1">"c9087"</definedName>
    <definedName name="IQ_AVG_PRODUCTION_PER_MINE_TITAN" hidden="1">"c9567"</definedName>
    <definedName name="IQ_AVG_PRODUCTION_PER_MINE_URAN" hidden="1">"c9620"</definedName>
    <definedName name="IQ_AVG_PRODUCTION_PER_MINE_ZINC" hidden="1">"c9355"</definedName>
    <definedName name="IQ_AVG_REAL_PRICE_POST_TREAT_REFINING_ALUM" hidden="1">"c9259"</definedName>
    <definedName name="IQ_AVG_REAL_PRICE_POST_TREAT_REFINING_COP" hidden="1">"c9206"</definedName>
    <definedName name="IQ_AVG_REAL_PRICE_POST_TREAT_REFINING_DIAM" hidden="1">"c9683"</definedName>
    <definedName name="IQ_AVG_REAL_PRICE_POST_TREAT_REFINING_GOLD" hidden="1">"c9044"</definedName>
    <definedName name="IQ_AVG_REAL_PRICE_POST_TREAT_REFINING_IRON" hidden="1">"c9418"</definedName>
    <definedName name="IQ_AVG_REAL_PRICE_POST_TREAT_REFINING_LEAD" hidden="1">"c9471"</definedName>
    <definedName name="IQ_AVG_REAL_PRICE_POST_TREAT_REFINING_MANG" hidden="1">"c9524"</definedName>
    <definedName name="IQ_AVG_REAL_PRICE_POST_TREAT_REFINING_MOLYB" hidden="1">"c9736"</definedName>
    <definedName name="IQ_AVG_REAL_PRICE_POST_TREAT_REFINING_NICK" hidden="1">"c9311"</definedName>
    <definedName name="IQ_AVG_REAL_PRICE_POST_TREAT_REFINING_PLAT" hidden="1">"c9150"</definedName>
    <definedName name="IQ_AVG_REAL_PRICE_POST_TREAT_REFINING_SILVER" hidden="1">"c9097"</definedName>
    <definedName name="IQ_AVG_REAL_PRICE_POST_TREAT_REFINING_TITAN" hidden="1">"c9577"</definedName>
    <definedName name="IQ_AVG_REAL_PRICE_POST_TREAT_REFINING_URAN" hidden="1">"c9630"</definedName>
    <definedName name="IQ_AVG_REAL_PRICE_POST_TREAT_REFINING_ZINC" hidden="1">"c9365"</definedName>
    <definedName name="IQ_AVG_REAL_PRICE_PRE_TREAT_REFINING_ALUM" hidden="1">"c9258"</definedName>
    <definedName name="IQ_AVG_REAL_PRICE_PRE_TREAT_REFINING_COP" hidden="1">"c9205"</definedName>
    <definedName name="IQ_AVG_REAL_PRICE_PRE_TREAT_REFINING_DIAM" hidden="1">"c9682"</definedName>
    <definedName name="IQ_AVG_REAL_PRICE_PRE_TREAT_REFINING_GOLD" hidden="1">"c9043"</definedName>
    <definedName name="IQ_AVG_REAL_PRICE_PRE_TREAT_REFINING_IRON" hidden="1">"c9417"</definedName>
    <definedName name="IQ_AVG_REAL_PRICE_PRE_TREAT_REFINING_LEAD" hidden="1">"c9470"</definedName>
    <definedName name="IQ_AVG_REAL_PRICE_PRE_TREAT_REFINING_MANG" hidden="1">"c9523"</definedName>
    <definedName name="IQ_AVG_REAL_PRICE_PRE_TREAT_REFINING_MOLYB" hidden="1">"c9735"</definedName>
    <definedName name="IQ_AVG_REAL_PRICE_PRE_TREAT_REFINING_NICK" hidden="1">"c9312"</definedName>
    <definedName name="IQ_AVG_REAL_PRICE_PRE_TREAT_REFINING_PLAT" hidden="1">"c9149"</definedName>
    <definedName name="IQ_AVG_REAL_PRICE_PRE_TREAT_REFINING_SILVER" hidden="1">"c9096"</definedName>
    <definedName name="IQ_AVG_REAL_PRICE_PRE_TREAT_REFINING_TITAN" hidden="1">"c9576"</definedName>
    <definedName name="IQ_AVG_REAL_PRICE_PRE_TREAT_REFINING_URAN" hidden="1">"c9629"</definedName>
    <definedName name="IQ_AVG_REAL_PRICE_PRE_TREAT_REFINING_ZINC" hidden="1">"c9364"</definedName>
    <definedName name="IQ_AVG_REALIZED_PRICE_AFTER_HEDGING_ALUM" hidden="1">"c9257"</definedName>
    <definedName name="IQ_AVG_REALIZED_PRICE_AFTER_HEDGING_COAL" hidden="1">"c9830"</definedName>
    <definedName name="IQ_AVG_REALIZED_PRICE_AFTER_HEDGING_COP" hidden="1">"c9204"</definedName>
    <definedName name="IQ_AVG_REALIZED_PRICE_AFTER_HEDGING_DIAM" hidden="1">"c9681"</definedName>
    <definedName name="IQ_AVG_REALIZED_PRICE_AFTER_HEDGING_GOLD" hidden="1">"c9042"</definedName>
    <definedName name="IQ_AVG_REALIZED_PRICE_AFTER_HEDGING_IRON" hidden="1">"c9416"</definedName>
    <definedName name="IQ_AVG_REALIZED_PRICE_AFTER_HEDGING_LEAD" hidden="1">"c9469"</definedName>
    <definedName name="IQ_AVG_REALIZED_PRICE_AFTER_HEDGING_MANG" hidden="1">"c9522"</definedName>
    <definedName name="IQ_AVG_REALIZED_PRICE_AFTER_HEDGING_MET_COAL" hidden="1">"c9766"</definedName>
    <definedName name="IQ_AVG_REALIZED_PRICE_AFTER_HEDGING_MOLYB" hidden="1">"c9734"</definedName>
    <definedName name="IQ_AVG_REALIZED_PRICE_AFTER_HEDGING_NICK" hidden="1">"c9310"</definedName>
    <definedName name="IQ_AVG_REALIZED_PRICE_AFTER_HEDGING_PLAT" hidden="1">"c9148"</definedName>
    <definedName name="IQ_AVG_REALIZED_PRICE_AFTER_HEDGING_SILVER" hidden="1">"c9095"</definedName>
    <definedName name="IQ_AVG_REALIZED_PRICE_AFTER_HEDGING_STEAM" hidden="1">"c9796"</definedName>
    <definedName name="IQ_AVG_REALIZED_PRICE_AFTER_HEDGING_TITAN" hidden="1">"c9575"</definedName>
    <definedName name="IQ_AVG_REALIZED_PRICE_AFTER_HEDGING_URAN" hidden="1">"c9628"</definedName>
    <definedName name="IQ_AVG_REALIZED_PRICE_AFTER_HEDGING_ZINC" hidden="1">"c9363"</definedName>
    <definedName name="IQ_AVG_REALIZED_PRICE_BEFORE_HEDGING_ALUM" hidden="1">"c9256"</definedName>
    <definedName name="IQ_AVG_REALIZED_PRICE_BEFORE_HEDGING_COAL" hidden="1">"c9829"</definedName>
    <definedName name="IQ_AVG_REALIZED_PRICE_BEFORE_HEDGING_COP" hidden="1">"c9203"</definedName>
    <definedName name="IQ_AVG_REALIZED_PRICE_BEFORE_HEDGING_DIAM" hidden="1">"c9680"</definedName>
    <definedName name="IQ_AVG_REALIZED_PRICE_BEFORE_HEDGING_GOLD" hidden="1">"c9041"</definedName>
    <definedName name="IQ_AVG_REALIZED_PRICE_BEFORE_HEDGING_IRON" hidden="1">"c9415"</definedName>
    <definedName name="IQ_AVG_REALIZED_PRICE_BEFORE_HEDGING_LEAD" hidden="1">"c9468"</definedName>
    <definedName name="IQ_AVG_REALIZED_PRICE_BEFORE_HEDGING_MANG" hidden="1">"c9521"</definedName>
    <definedName name="IQ_AVG_REALIZED_PRICE_BEFORE_HEDGING_MET_COAL" hidden="1">"c9765"</definedName>
    <definedName name="IQ_AVG_REALIZED_PRICE_BEFORE_HEDGING_MOLYB" hidden="1">"c9733"</definedName>
    <definedName name="IQ_AVG_REALIZED_PRICE_BEFORE_HEDGING_NICK" hidden="1">"c9309"</definedName>
    <definedName name="IQ_AVG_REALIZED_PRICE_BEFORE_HEDGING_PLAT" hidden="1">"c9147"</definedName>
    <definedName name="IQ_AVG_REALIZED_PRICE_BEFORE_HEDGING_SILVER" hidden="1">"c9094"</definedName>
    <definedName name="IQ_AVG_REALIZED_PRICE_BEFORE_HEDGING_STEAM" hidden="1">"c9795"</definedName>
    <definedName name="IQ_AVG_REALIZED_PRICE_BEFORE_HEDGING_TITAN" hidden="1">"c9574"</definedName>
    <definedName name="IQ_AVG_REALIZED_PRICE_BEFORE_HEDGING_URAN" hidden="1">"c9627"</definedName>
    <definedName name="IQ_AVG_REALIZED_PRICE_BEFORE_HEDGING_ZINC" hidden="1">"c9362"</definedName>
    <definedName name="IQ_AVG_SHAREOUTSTANDING" hidden="1">"c83"</definedName>
    <definedName name="IQ_AVG_TEMP_EMPLOYEES" hidden="1">"c6020"</definedName>
    <definedName name="IQ_AVG_TEV" hidden="1">"c84"</definedName>
    <definedName name="IQ_AVG_TOTAL_ASSETS_LEVERAGE_CAPITAL_FFIEC" hidden="1">"c13159"</definedName>
    <definedName name="IQ_AVG_TOTAL_ASSETS_LEVERAGE_RATIO_FFIEC" hidden="1">"c13154"</definedName>
    <definedName name="IQ_AVG_VOLUME" hidden="1">"c1346"</definedName>
    <definedName name="IQ_AVG_WAGES" hidden="1">"c6812"</definedName>
    <definedName name="IQ_AVG_WAGES_APR" hidden="1">"c7472"</definedName>
    <definedName name="IQ_AVG_WAGES_APR_FC" hidden="1">"c8352"</definedName>
    <definedName name="IQ_AVG_WAGES_FC" hidden="1">"c7692"</definedName>
    <definedName name="IQ_AVG_WAGES_POP" hidden="1">"c7032"</definedName>
    <definedName name="IQ_AVG_WAGES_POP_FC" hidden="1">"c7912"</definedName>
    <definedName name="IQ_AVG_WAGES_YOY" hidden="1">"c7252"</definedName>
    <definedName name="IQ_AVG_WAGES_YOY_FC" hidden="1">"c8132"</definedName>
    <definedName name="IQ_BALANCE_GOODS_APR_FC_UNUSED" hidden="1">"c8353"</definedName>
    <definedName name="IQ_BALANCE_GOODS_APR_FC_UNUSED_UNUSED_UNUSED" hidden="1">"c8353"</definedName>
    <definedName name="IQ_BALANCE_GOODS_APR_UNUSED" hidden="1">"c7473"</definedName>
    <definedName name="IQ_BALANCE_GOODS_APR_UNUSED_UNUSED_UNUSED" hidden="1">"c7473"</definedName>
    <definedName name="IQ_BALANCE_GOODS_FC_UNUSED" hidden="1">"c7693"</definedName>
    <definedName name="IQ_BALANCE_GOODS_FC_UNUSED_UNUSED_UNUSED" hidden="1">"c7693"</definedName>
    <definedName name="IQ_BALANCE_GOODS_POP_FC_UNUSED" hidden="1">"c7913"</definedName>
    <definedName name="IQ_BALANCE_GOODS_POP_FC_UNUSED_UNUSED_UNUSED" hidden="1">"c7913"</definedName>
    <definedName name="IQ_BALANCE_GOODS_POP_UNUSED" hidden="1">"c7033"</definedName>
    <definedName name="IQ_BALANCE_GOODS_POP_UNUSED_UNUSED_UNUSED" hidden="1">"c7033"</definedName>
    <definedName name="IQ_BALANCE_GOODS_REAL" hidden="1">"c6952"</definedName>
    <definedName name="IQ_BALANCE_GOODS_REAL_APR" hidden="1">"c7612"</definedName>
    <definedName name="IQ_BALANCE_GOODS_REAL_APR_FC" hidden="1">"c8492"</definedName>
    <definedName name="IQ_BALANCE_GOODS_REAL_FC" hidden="1">"c7832"</definedName>
    <definedName name="IQ_BALANCE_GOODS_REAL_POP" hidden="1">"c7172"</definedName>
    <definedName name="IQ_BALANCE_GOODS_REAL_POP_FC" hidden="1">"c8052"</definedName>
    <definedName name="IQ_BALANCE_GOODS_REAL_SAAR" hidden="1">"c6953"</definedName>
    <definedName name="IQ_BALANCE_GOODS_REAL_SAAR_APR" hidden="1">"c7613"</definedName>
    <definedName name="IQ_BALANCE_GOODS_REAL_SAAR_APR_FC" hidden="1">"c8493"</definedName>
    <definedName name="IQ_BALANCE_GOODS_REAL_SAAR_FC" hidden="1">"c7833"</definedName>
    <definedName name="IQ_BALANCE_GOODS_REAL_SAAR_POP" hidden="1">"c7173"</definedName>
    <definedName name="IQ_BALANCE_GOODS_REAL_SAAR_POP_FC" hidden="1">"c8053"</definedName>
    <definedName name="IQ_BALANCE_GOODS_REAL_SAAR_USD_APR_FC" hidden="1">"c11893"</definedName>
    <definedName name="IQ_BALANCE_GOODS_REAL_SAAR_USD_FC" hidden="1">"c11890"</definedName>
    <definedName name="IQ_BALANCE_GOODS_REAL_SAAR_USD_POP_FC" hidden="1">"c11891"</definedName>
    <definedName name="IQ_BALANCE_GOODS_REAL_SAAR_USD_YOY_FC" hidden="1">"c11892"</definedName>
    <definedName name="IQ_BALANCE_GOODS_REAL_SAAR_YOY" hidden="1">"c7393"</definedName>
    <definedName name="IQ_BALANCE_GOODS_REAL_SAAR_YOY_FC" hidden="1">"c8273"</definedName>
    <definedName name="IQ_BALANCE_GOODS_REAL_USD_APR_FC" hidden="1">"c11889"</definedName>
    <definedName name="IQ_BALANCE_GOODS_REAL_USD_FC" hidden="1">"c11886"</definedName>
    <definedName name="IQ_BALANCE_GOODS_REAL_USD_POP_FC" hidden="1">"c11887"</definedName>
    <definedName name="IQ_BALANCE_GOODS_REAL_USD_YOY_FC" hidden="1">"c11888"</definedName>
    <definedName name="IQ_BALANCE_GOODS_REAL_YOY" hidden="1">"c7392"</definedName>
    <definedName name="IQ_BALANCE_GOODS_REAL_YOY_FC" hidden="1">"c8272"</definedName>
    <definedName name="IQ_BALANCE_GOODS_SAAR" hidden="1">"c6814"</definedName>
    <definedName name="IQ_BALANCE_GOODS_SAAR_APR" hidden="1">"c7474"</definedName>
    <definedName name="IQ_BALANCE_GOODS_SAAR_APR_FC" hidden="1">"c8354"</definedName>
    <definedName name="IQ_BALANCE_GOODS_SAAR_FC" hidden="1">"c7694"</definedName>
    <definedName name="IQ_BALANCE_GOODS_SAAR_POP" hidden="1">"c7034"</definedName>
    <definedName name="IQ_BALANCE_GOODS_SAAR_POP_FC" hidden="1">"c7914"</definedName>
    <definedName name="IQ_BALANCE_GOODS_SAAR_USD_APR_FC" hidden="1">"c11762"</definedName>
    <definedName name="IQ_BALANCE_GOODS_SAAR_USD_FC" hidden="1">"c11759"</definedName>
    <definedName name="IQ_BALANCE_GOODS_SAAR_USD_POP_FC" hidden="1">"c11760"</definedName>
    <definedName name="IQ_BALANCE_GOODS_SAAR_USD_YOY_FC" hidden="1">"c11761"</definedName>
    <definedName name="IQ_BALANCE_GOODS_SAAR_YOY" hidden="1">"c7254"</definedName>
    <definedName name="IQ_BALANCE_GOODS_SAAR_YOY_FC" hidden="1">"c8134"</definedName>
    <definedName name="IQ_BALANCE_GOODS_UNUSED" hidden="1">"c6813"</definedName>
    <definedName name="IQ_BALANCE_GOODS_UNUSED_UNUSED_UNUSED" hidden="1">"c6813"</definedName>
    <definedName name="IQ_BALANCE_GOODS_USD_APR_FC" hidden="1">"c11758"</definedName>
    <definedName name="IQ_BALANCE_GOODS_USD_FC" hidden="1">"c11755"</definedName>
    <definedName name="IQ_BALANCE_GOODS_USD_POP_FC" hidden="1">"c11756"</definedName>
    <definedName name="IQ_BALANCE_GOODS_USD_YOY_FC" hidden="1">"c11757"</definedName>
    <definedName name="IQ_BALANCE_GOODS_YOY_FC_UNUSED" hidden="1">"c8133"</definedName>
    <definedName name="IQ_BALANCE_GOODS_YOY_FC_UNUSED_UNUSED_UNUSED" hidden="1">"c8133"</definedName>
    <definedName name="IQ_BALANCE_GOODS_YOY_UNUSED" hidden="1">"c7253"</definedName>
    <definedName name="IQ_BALANCE_GOODS_YOY_UNUSED_UNUSED_UNUSED" hidden="1">"c7253"</definedName>
    <definedName name="IQ_BALANCE_SERV_APR_FC_UNUSED" hidden="1">"c8355"</definedName>
    <definedName name="IQ_BALANCE_SERV_APR_FC_UNUSED_UNUSED_UNUSED" hidden="1">"c8355"</definedName>
    <definedName name="IQ_BALANCE_SERV_APR_UNUSED" hidden="1">"c7475"</definedName>
    <definedName name="IQ_BALANCE_SERV_APR_UNUSED_UNUSED_UNUSED" hidden="1">"c7475"</definedName>
    <definedName name="IQ_BALANCE_SERV_FC_UNUSED" hidden="1">"c7695"</definedName>
    <definedName name="IQ_BALANCE_SERV_FC_UNUSED_UNUSED_UNUSED" hidden="1">"c7695"</definedName>
    <definedName name="IQ_BALANCE_SERV_POP_FC_UNUSED" hidden="1">"c7915"</definedName>
    <definedName name="IQ_BALANCE_SERV_POP_FC_UNUSED_UNUSED_UNUSED" hidden="1">"c7915"</definedName>
    <definedName name="IQ_BALANCE_SERV_POP_UNUSED" hidden="1">"c7035"</definedName>
    <definedName name="IQ_BALANCE_SERV_POP_UNUSED_UNUSED_UNUSED" hidden="1">"c7035"</definedName>
    <definedName name="IQ_BALANCE_SERV_SAAR" hidden="1">"c6816"</definedName>
    <definedName name="IQ_BALANCE_SERV_SAAR_APR" hidden="1">"c7476"</definedName>
    <definedName name="IQ_BALANCE_SERV_SAAR_APR_FC" hidden="1">"c8356"</definedName>
    <definedName name="IQ_BALANCE_SERV_SAAR_FC" hidden="1">"c7696"</definedName>
    <definedName name="IQ_BALANCE_SERV_SAAR_POP" hidden="1">"c7036"</definedName>
    <definedName name="IQ_BALANCE_SERV_SAAR_POP_FC" hidden="1">"c7916"</definedName>
    <definedName name="IQ_BALANCE_SERV_SAAR_YOY" hidden="1">"c7256"</definedName>
    <definedName name="IQ_BALANCE_SERV_SAAR_YOY_FC" hidden="1">"c8136"</definedName>
    <definedName name="IQ_BALANCE_SERV_UNUSED" hidden="1">"c6815"</definedName>
    <definedName name="IQ_BALANCE_SERV_UNUSED_UNUSED_UNUSED" hidden="1">"c6815"</definedName>
    <definedName name="IQ_BALANCE_SERV_USD_APR_FC" hidden="1">"c11766"</definedName>
    <definedName name="IQ_BALANCE_SERV_USD_FC" hidden="1">"c11763"</definedName>
    <definedName name="IQ_BALANCE_SERV_USD_POP_FC" hidden="1">"c11764"</definedName>
    <definedName name="IQ_BALANCE_SERV_USD_YOY_FC" hidden="1">"c11765"</definedName>
    <definedName name="IQ_BALANCE_SERV_YOY_FC_UNUSED" hidden="1">"c8135"</definedName>
    <definedName name="IQ_BALANCE_SERV_YOY_FC_UNUSED_UNUSED_UNUSED" hidden="1">"c8135"</definedName>
    <definedName name="IQ_BALANCE_SERV_YOY_UNUSED" hidden="1">"c7255"</definedName>
    <definedName name="IQ_BALANCE_SERV_YOY_UNUSED_UNUSED_UNUSED" hidden="1">"c7255"</definedName>
    <definedName name="IQ_BALANCE_SERVICES_REAL" hidden="1">"c6954"</definedName>
    <definedName name="IQ_BALANCE_SERVICES_REAL_APR" hidden="1">"c7614"</definedName>
    <definedName name="IQ_BALANCE_SERVICES_REAL_APR_FC" hidden="1">"c8494"</definedName>
    <definedName name="IQ_BALANCE_SERVICES_REAL_FC" hidden="1">"c7834"</definedName>
    <definedName name="IQ_BALANCE_SERVICES_REAL_POP" hidden="1">"c7174"</definedName>
    <definedName name="IQ_BALANCE_SERVICES_REAL_POP_FC" hidden="1">"c8054"</definedName>
    <definedName name="IQ_BALANCE_SERVICES_REAL_SAAR" hidden="1">"c6955"</definedName>
    <definedName name="IQ_BALANCE_SERVICES_REAL_SAAR_APR" hidden="1">"c7615"</definedName>
    <definedName name="IQ_BALANCE_SERVICES_REAL_SAAR_APR_FC" hidden="1">"c8495"</definedName>
    <definedName name="IQ_BALANCE_SERVICES_REAL_SAAR_FC" hidden="1">"c7835"</definedName>
    <definedName name="IQ_BALANCE_SERVICES_REAL_SAAR_POP" hidden="1">"c7175"</definedName>
    <definedName name="IQ_BALANCE_SERVICES_REAL_SAAR_POP_FC" hidden="1">"c8055"</definedName>
    <definedName name="IQ_BALANCE_SERVICES_REAL_SAAR_YOY" hidden="1">"c7395"</definedName>
    <definedName name="IQ_BALANCE_SERVICES_REAL_SAAR_YOY_FC" hidden="1">"c8275"</definedName>
    <definedName name="IQ_BALANCE_SERVICES_REAL_USD_APR_FC" hidden="1">"c11897"</definedName>
    <definedName name="IQ_BALANCE_SERVICES_REAL_USD_FC" hidden="1">"c11894"</definedName>
    <definedName name="IQ_BALANCE_SERVICES_REAL_USD_POP_FC" hidden="1">"c11895"</definedName>
    <definedName name="IQ_BALANCE_SERVICES_REAL_USD_YOY_FC" hidden="1">"c11896"</definedName>
    <definedName name="IQ_BALANCE_SERVICES_REAL_YOY" hidden="1">"c7394"</definedName>
    <definedName name="IQ_BALANCE_SERVICES_REAL_YOY_FC" hidden="1">"c8274"</definedName>
    <definedName name="IQ_BALANCE_TRADE_APR_FC_UNUSED" hidden="1">"c8357"</definedName>
    <definedName name="IQ_BALANCE_TRADE_APR_FC_UNUSED_UNUSED_UNUSED" hidden="1">"c8357"</definedName>
    <definedName name="IQ_BALANCE_TRADE_APR_UNUSED" hidden="1">"c7477"</definedName>
    <definedName name="IQ_BALANCE_TRADE_APR_UNUSED_UNUSED_UNUSED" hidden="1">"c7477"</definedName>
    <definedName name="IQ_BALANCE_TRADE_FC_UNUSED" hidden="1">"c7697"</definedName>
    <definedName name="IQ_BALANCE_TRADE_FC_UNUSED_UNUSED_UNUSED" hidden="1">"c7697"</definedName>
    <definedName name="IQ_BALANCE_TRADE_POP_FC_UNUSED" hidden="1">"c7917"</definedName>
    <definedName name="IQ_BALANCE_TRADE_POP_FC_UNUSED_UNUSED_UNUSED" hidden="1">"c7917"</definedName>
    <definedName name="IQ_BALANCE_TRADE_POP_UNUSED" hidden="1">"c7037"</definedName>
    <definedName name="IQ_BALANCE_TRADE_POP_UNUSED_UNUSED_UNUSED" hidden="1">"c7037"</definedName>
    <definedName name="IQ_BALANCE_TRADE_REAL" hidden="1">"c6956"</definedName>
    <definedName name="IQ_BALANCE_TRADE_REAL_APR" hidden="1">"c7616"</definedName>
    <definedName name="IQ_BALANCE_TRADE_REAL_APR_FC" hidden="1">"c8496"</definedName>
    <definedName name="IQ_BALANCE_TRADE_REAL_FC" hidden="1">"c7836"</definedName>
    <definedName name="IQ_BALANCE_TRADE_REAL_POP" hidden="1">"c7176"</definedName>
    <definedName name="IQ_BALANCE_TRADE_REAL_POP_FC" hidden="1">"c8056"</definedName>
    <definedName name="IQ_BALANCE_TRADE_REAL_SAAR" hidden="1">"c6957"</definedName>
    <definedName name="IQ_BALANCE_TRADE_REAL_SAAR_APR" hidden="1">"c7617"</definedName>
    <definedName name="IQ_BALANCE_TRADE_REAL_SAAR_APR_FC" hidden="1">"c8497"</definedName>
    <definedName name="IQ_BALANCE_TRADE_REAL_SAAR_FC" hidden="1">"c7837"</definedName>
    <definedName name="IQ_BALANCE_TRADE_REAL_SAAR_POP" hidden="1">"c7177"</definedName>
    <definedName name="IQ_BALANCE_TRADE_REAL_SAAR_POP_FC" hidden="1">"c8057"</definedName>
    <definedName name="IQ_BALANCE_TRADE_REAL_SAAR_USD_APR_FC" hidden="1">"c11905"</definedName>
    <definedName name="IQ_BALANCE_TRADE_REAL_SAAR_USD_FC" hidden="1">"c11902"</definedName>
    <definedName name="IQ_BALANCE_TRADE_REAL_SAAR_USD_POP_FC" hidden="1">"c11903"</definedName>
    <definedName name="IQ_BALANCE_TRADE_REAL_SAAR_USD_YOY_FC" hidden="1">"c11904"</definedName>
    <definedName name="IQ_BALANCE_TRADE_REAL_SAAR_YOY" hidden="1">"c7397"</definedName>
    <definedName name="IQ_BALANCE_TRADE_REAL_SAAR_YOY_FC" hidden="1">"c8277"</definedName>
    <definedName name="IQ_BALANCE_TRADE_REAL_USD_APR_FC" hidden="1">"c11901"</definedName>
    <definedName name="IQ_BALANCE_TRADE_REAL_USD_FC" hidden="1">"c11898"</definedName>
    <definedName name="IQ_BALANCE_TRADE_REAL_USD_POP_FC" hidden="1">"c11899"</definedName>
    <definedName name="IQ_BALANCE_TRADE_REAL_USD_YOY_FC" hidden="1">"c11900"</definedName>
    <definedName name="IQ_BALANCE_TRADE_REAL_YOY" hidden="1">"c7396"</definedName>
    <definedName name="IQ_BALANCE_TRADE_REAL_YOY_FC" hidden="1">"c8276"</definedName>
    <definedName name="IQ_BALANCE_TRADE_SAAR" hidden="1">"c6818"</definedName>
    <definedName name="IQ_BALANCE_TRADE_SAAR_APR" hidden="1">"c7478"</definedName>
    <definedName name="IQ_BALANCE_TRADE_SAAR_APR_FC" hidden="1">"c8358"</definedName>
    <definedName name="IQ_BALANCE_TRADE_SAAR_FC" hidden="1">"c7698"</definedName>
    <definedName name="IQ_BALANCE_TRADE_SAAR_POP" hidden="1">"c7038"</definedName>
    <definedName name="IQ_BALANCE_TRADE_SAAR_POP_FC" hidden="1">"c7918"</definedName>
    <definedName name="IQ_BALANCE_TRADE_SAAR_USD_APR_FC" hidden="1">"c11774"</definedName>
    <definedName name="IQ_BALANCE_TRADE_SAAR_USD_FC" hidden="1">"c11771"</definedName>
    <definedName name="IQ_BALANCE_TRADE_SAAR_USD_POP_FC" hidden="1">"c11772"</definedName>
    <definedName name="IQ_BALANCE_TRADE_SAAR_USD_YOY_FC" hidden="1">"c11773"</definedName>
    <definedName name="IQ_BALANCE_TRADE_SAAR_YOY" hidden="1">"c7258"</definedName>
    <definedName name="IQ_BALANCE_TRADE_SAAR_YOY_FC" hidden="1">"c8138"</definedName>
    <definedName name="IQ_BALANCE_TRADE_UNUSED" hidden="1">"c6817"</definedName>
    <definedName name="IQ_BALANCE_TRADE_UNUSED_UNUSED_UNUSED" hidden="1">"c6817"</definedName>
    <definedName name="IQ_BALANCE_TRADE_USD_APR_FC" hidden="1">"c11770"</definedName>
    <definedName name="IQ_BALANCE_TRADE_USD_FC" hidden="1">"c11767"</definedName>
    <definedName name="IQ_BALANCE_TRADE_USD_POP_FC" hidden="1">"c11768"</definedName>
    <definedName name="IQ_BALANCE_TRADE_USD_YOY_FC" hidden="1">"c11769"</definedName>
    <definedName name="IQ_BALANCE_TRADE_YOY_FC_UNUSED" hidden="1">"c8137"</definedName>
    <definedName name="IQ_BALANCE_TRADE_YOY_FC_UNUSED_UNUSED_UNUSED" hidden="1">"c8137"</definedName>
    <definedName name="IQ_BALANCE_TRADE_YOY_UNUSED" hidden="1">"c7257"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LOAN_LIST" hidden="1">"c13507"</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ING_FEES_OPERATING_INC_FFIEC" hidden="1">"c13386"</definedName>
    <definedName name="IQ_BANKS_FOREIGN_COUNTRIES_NON_TRANS_ACCTS_FFIEC" hidden="1">"c15326"</definedName>
    <definedName name="IQ_BANKS_FOREIGN_COUNTRIES_TOTAL_DEPOSITS_FDIC" hidden="1">"c6475"</definedName>
    <definedName name="IQ_BANKS_FOREIGN_COUNTRIES_TRANS_ACCTS_FFIEC" hidden="1">"c15318"</definedName>
    <definedName name="IQ_BASE_RENT" hidden="1">"c16017"</definedName>
    <definedName name="IQ_BASE_RENT_OPERATING_LEASE_EXPIRING_AFTER_FIVE" hidden="1">"c16107"</definedName>
    <definedName name="IQ_BASE_RENT_OPERATING_LEASE_EXPIRING_CY" hidden="1">"c16101"</definedName>
    <definedName name="IQ_BASE_RENT_OPERATING_LEASE_EXPIRING_CY1" hidden="1">"c16102"</definedName>
    <definedName name="IQ_BASE_RENT_OPERATING_LEASE_EXPIRING_CY2" hidden="1">"c16103"</definedName>
    <definedName name="IQ_BASE_RENT_OPERATING_LEASE_EXPIRING_CY3" hidden="1">"c16104"</definedName>
    <definedName name="IQ_BASE_RENT_OPERATING_LEASE_EXPIRING_CY4" hidden="1">"c16105"</definedName>
    <definedName name="IQ_BASE_RENT_OPERATING_LEASE_EXPIRING_NEXT_FIVE" hidden="1">"c16106"</definedName>
    <definedName name="IQ_BASE_RENT_OPERATING_LEASE_EXPIRING_TOTAL" hidden="1">"c16108"</definedName>
    <definedName name="IQ_BASE_RENT_RENTAL_REVENUE" hidden="1">"c16062"</definedName>
    <definedName name="IQ_BASIC_EPS_EXCL" hidden="1">"c85"</definedName>
    <definedName name="IQ_BASIC_EPS_INCL" hidden="1">"c86"</definedName>
    <definedName name="IQ_BASIC_NAV_SHARES" hidden="1">"c16012"</definedName>
    <definedName name="IQ_BASIC_NORMAL_EPS" hidden="1">"c1592"</definedName>
    <definedName name="IQ_BASIC_OUTSTANDING_CURRENT_EST" hidden="1">"c4128"</definedName>
    <definedName name="IQ_BASIC_OUTSTANDING_CURRENT_HIGH_EST" hidden="1">"c4129"</definedName>
    <definedName name="IQ_BASIC_OUTSTANDING_CURRENT_LOW_EST" hidden="1">"c4130"</definedName>
    <definedName name="IQ_BASIC_OUTSTANDING_CURRENT_MEDIAN_EST" hidden="1">"c4131"</definedName>
    <definedName name="IQ_BASIC_OUTSTANDING_CURRENT_NUM_EST" hidden="1">"c4132"</definedName>
    <definedName name="IQ_BASIC_OUTSTANDING_CURRENT_STDDEV_EST" hidden="1">"c4133"</definedName>
    <definedName name="IQ_BASIC_OUTSTANDING_EST" hidden="1">"c4134"</definedName>
    <definedName name="IQ_BASIC_OUTSTANDING_HIGH_EST" hidden="1">"c4135"</definedName>
    <definedName name="IQ_BASIC_OUTSTANDING_LOW_EST" hidden="1">"c4136"</definedName>
    <definedName name="IQ_BASIC_OUTSTANDING_MEDIAN_EST" hidden="1">"c4137"</definedName>
    <definedName name="IQ_BASIC_OUTSTANDING_NUM_EST" hidden="1">"c4138"</definedName>
    <definedName name="IQ_BASIC_OUTSTANDING_STDDEV_EST" hidden="1">"c4139"</definedName>
    <definedName name="IQ_BASIC_WEIGHT" hidden="1">"c87"</definedName>
    <definedName name="IQ_BASIC_WEIGHT_EST" hidden="1">"c4140"</definedName>
    <definedName name="IQ_BASIC_WEIGHT_GUIDANCE" hidden="1">"c4141"</definedName>
    <definedName name="IQ_BASIC_WEIGHT_HIGH_EST" hidden="1">"c4142"</definedName>
    <definedName name="IQ_BASIC_WEIGHT_LOW_EST" hidden="1">"c4143"</definedName>
    <definedName name="IQ_BASIC_WEIGHT_MEDIAN_EST" hidden="1">"c4144"</definedName>
    <definedName name="IQ_BASIC_WEIGHT_NUM_EST" hidden="1">"c4145"</definedName>
    <definedName name="IQ_BASIC_WEIGHT_STDDEV_EST" hidden="1">"c4146"</definedName>
    <definedName name="IQ_BENCHMARK_SECURITY" hidden="1">"c2154"</definedName>
    <definedName name="IQ_BENCHMARK_SPRD" hidden="1">"c2153"</definedName>
    <definedName name="IQ_BENCHMARK_YIELD" hidden="1">"c8955"</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ALL_OTHER_COMP" hidden="1">"c18992"</definedName>
    <definedName name="IQ_BOARD_MEMBER_ANNUAL_CASH_COMP" hidden="1">"c18993"</definedName>
    <definedName name="IQ_BOARD_MEMBER_AS_REPORTED_COMP" hidden="1">"c18997"</definedName>
    <definedName name="IQ_BOARD_MEMBER_AS_REPORTED_DIRECTOR_COMP" hidden="1">"c19009"</definedName>
    <definedName name="IQ_BOARD_MEMBER_ASSISTANT_EMAIL" hidden="1">"c15179"</definedName>
    <definedName name="IQ_BOARD_MEMBER_ASSISTANT_FAX" hidden="1">"c15181"</definedName>
    <definedName name="IQ_BOARD_MEMBER_ASSISTANT_NAME" hidden="1">"c15178"</definedName>
    <definedName name="IQ_BOARD_MEMBER_ASSISTANT_PHONE" hidden="1">"c15180"</definedName>
    <definedName name="IQ_BOARD_MEMBER_BACKGROUND" hidden="1">"c2101"</definedName>
    <definedName name="IQ_BOARD_MEMBER_BONUS" hidden="1">"c18988"</definedName>
    <definedName name="IQ_BOARD_MEMBER_CALCULATED_COMP" hidden="1">"c18995"</definedName>
    <definedName name="IQ_BOARD_MEMBER_CHANGE_PENSION" hidden="1">"c19010"</definedName>
    <definedName name="IQ_BOARD_MEMBER_DIRECT_FAX" hidden="1">"c15176"</definedName>
    <definedName name="IQ_BOARD_MEMBER_DIRECT_PHONE" hidden="1">"c15175"</definedName>
    <definedName name="IQ_BOARD_MEMBER_DIRECTOR_BONUS" hidden="1">"c19004"</definedName>
    <definedName name="IQ_BOARD_MEMBER_DIRECTOR_CHANGE_PENSION" hidden="1">"c19005"</definedName>
    <definedName name="IQ_BOARD_MEMBER_DIRECTOR_FEE" hidden="1">"c19001"</definedName>
    <definedName name="IQ_BOARD_MEMBER_DIRECTOR_NON_EQUITY_COMP" hidden="1">"c19006"</definedName>
    <definedName name="IQ_BOARD_MEMBER_DIRECTOR_OPTION_AWARDS" hidden="1">"c19002"</definedName>
    <definedName name="IQ_BOARD_MEMBER_DIRECTOR_OTHER" hidden="1">"c19003"</definedName>
    <definedName name="IQ_BOARD_MEMBER_DIRECTOR_STOCK_AWARDS" hidden="1">"c19007"</definedName>
    <definedName name="IQ_BOARD_MEMBER_DIRECTOR_STOCK_GRANTS" hidden="1">"c19034"</definedName>
    <definedName name="IQ_BOARD_MEMBER_DIRECTOR_STOCK_OPTIONS" hidden="1">"c19008"</definedName>
    <definedName name="IQ_BOARD_MEMBER_EMAIL" hidden="1">"c15177"</definedName>
    <definedName name="IQ_BOARD_MEMBER_EQUITY_INCENTIVE" hidden="1">"c19030"</definedName>
    <definedName name="IQ_BOARD_MEMBER_EST_PAYMENTS_CHANGE_CONTROL" hidden="1">"c18999"</definedName>
    <definedName name="IQ_BOARD_MEMBER_EST_PAYMENTS_TERMINATION" hidden="1">"c19011"</definedName>
    <definedName name="IQ_BOARD_MEMBER_EXERCISABLE_OPTIONS" hidden="1">"c19014"</definedName>
    <definedName name="IQ_BOARD_MEMBER_EXERCISABLE_VALUES" hidden="1">"c19015"</definedName>
    <definedName name="IQ_BOARD_MEMBER_EXERCISED_OPTIONS" hidden="1">"c19012"</definedName>
    <definedName name="IQ_BOARD_MEMBER_EXERCISED_VALUES" hidden="1">"c19013"</definedName>
    <definedName name="IQ_BOARD_MEMBER_ID" hidden="1">"c13756"</definedName>
    <definedName name="IQ_BOARD_MEMBER_LT_INCENTIVE" hidden="1">"c18991"</definedName>
    <definedName name="IQ_BOARD_MEMBER_MAIN_FAX" hidden="1">"c15174"</definedName>
    <definedName name="IQ_BOARD_MEMBER_MAIN_PHONE" hidden="1">"c15173"</definedName>
    <definedName name="IQ_BOARD_MEMBER_MARKET_VALUE_SHARES_NOT_VESTED" hidden="1">"c19029"</definedName>
    <definedName name="IQ_BOARD_MEMBER_NON_EQUITY_INCENTIVE" hidden="1">"c19000"</definedName>
    <definedName name="IQ_BOARD_MEMBER_NUM_SHARED_NOT_VESTED" hidden="1">"c19028"</definedName>
    <definedName name="IQ_BOARD_MEMBER_NUM_SHARES_ACQUIRED" hidden="1">"c19026"</definedName>
    <definedName name="IQ_BOARD_MEMBER_OFFICE_ADDRESS" hidden="1">"c15172"</definedName>
    <definedName name="IQ_BOARD_MEMBER_OPTION_AWARDS" hidden="1">"c18996"</definedName>
    <definedName name="IQ_BOARD_MEMBER_OPTION_MARKET_PRICE" hidden="1">"c19025"</definedName>
    <definedName name="IQ_BOARD_MEMBER_OPTION_PRICE" hidden="1">"c19024"</definedName>
    <definedName name="IQ_BOARD_MEMBER_OTHER_ANNUAL_COMP" hidden="1">"c18989"</definedName>
    <definedName name="IQ_BOARD_MEMBER_OTHER_COMP" hidden="1">"c18998"</definedName>
    <definedName name="IQ_BOARD_MEMBER_RESTRICTED_STOCK_COMP" hidden="1">"c18990"</definedName>
    <definedName name="IQ_BOARD_MEMBER_SALARY" hidden="1">"c18987"</definedName>
    <definedName name="IQ_BOARD_MEMBER_ST_COMP" hidden="1">"c18994"</definedName>
    <definedName name="IQ_BOARD_MEMBER_TITLE" hidden="1">"c97"</definedName>
    <definedName name="IQ_BOARD_MEMBER_TOTAL_NUM_STOCK_AWARDS" hidden="1">"c19033"</definedName>
    <definedName name="IQ_BOARD_MEMBER_TOTAL_OPTIONS" hidden="1">"c19022"</definedName>
    <definedName name="IQ_BOARD_MEMBER_TOTAL_STOCK_VALUE" hidden="1">"c19032"</definedName>
    <definedName name="IQ_BOARD_MEMBER_TOTAL_VALUE_OPTIONS" hidden="1">"c19023"</definedName>
    <definedName name="IQ_BOARD_MEMBER_UNCLASSIFIED_OPTIONS" hidden="1">"c19018"</definedName>
    <definedName name="IQ_BOARD_MEMBER_UNCLASSIFIED_OPTIONS_VALUE" hidden="1">"c19019"</definedName>
    <definedName name="IQ_BOARD_MEMBER_UNEARNED_STOCK_VALUE" hidden="1">"c19031"</definedName>
    <definedName name="IQ_BOARD_MEMBER_UNEXERCISABLE_OPTIONS" hidden="1">"c19016"</definedName>
    <definedName name="IQ_BOARD_MEMBER_UNEXERCISABLE_VALUES" hidden="1">"c19017"</definedName>
    <definedName name="IQ_BOARD_MEMBER_UNEXERCISED_UNEARNED_OPTIONS" hidden="1">"c19020"</definedName>
    <definedName name="IQ_BOARD_MEMBER_UNEXERCISED_UNEARNED_OPTIONS_VALUE" hidden="1">"c19021"</definedName>
    <definedName name="IQ_BOARD_MEMBER_VALUE_VESTING" hidden="1">"c19027"</definedName>
    <definedName name="IQ_BOND_COUPON" hidden="1">"c2183"</definedName>
    <definedName name="IQ_BOND_COUPON_TYPE" hidden="1">"c2184"</definedName>
    <definedName name="IQ_BOND_LIST" hidden="1">"c13505"</definedName>
    <definedName name="IQ_BOND_PRICE" hidden="1">"c2162"</definedName>
    <definedName name="IQ_BORROWED_MONEY_QUARTERLY_AVG_FFIEC" hidden="1">"c13091"</definedName>
    <definedName name="IQ_BORROWINGS_LESS_1YR_ASSETS_TOT_FFIEC" hidden="1">"c13450"</definedName>
    <definedName name="IQ_BR_FILING_DATE" hidden="1">"c16223"</definedName>
    <definedName name="IQ_BR_FILING_TYPE" hidden="1">"c16224"</definedName>
    <definedName name="IQ_BR_PLAN_APPROVE_DATE" hidden="1">"c16226"</definedName>
    <definedName name="IQ_BR_PLAN_CONFIRM" hidden="1">"c16225"</definedName>
    <definedName name="IQ_BROK_COMISSION" hidden="1">"c98"</definedName>
    <definedName name="IQ_BROK_COMMISSION" hidden="1">"c3514"</definedName>
    <definedName name="IQ_BROKER_DEPOSIT_LESS_THAN_100000_1_YR_LESS_FFIEC" hidden="1">"c15307"</definedName>
    <definedName name="IQ_BROKER_DEPOSIT_LESS_THAN_100000_1_YR_MORE_FFIEC" hidden="1">"c15308"</definedName>
    <definedName name="IQ_BROKER_DEPOSIT_LESS_THAN_100000_FFIEC" hidden="1">"c15306"</definedName>
    <definedName name="IQ_BROKER_DEPOSIT_MORE_THAN_100000_1_YR_LESS_FFIEC" hidden="1">"c15310"</definedName>
    <definedName name="IQ_BROKER_DEPOSIT_MORE_THAN_100000_1_YR_MORE_FFIEC" hidden="1">"c15311"</definedName>
    <definedName name="IQ_BROKER_DEPOSIT_MORE_THAN_100000_FFIEC" hidden="1">"c15309"</definedName>
    <definedName name="IQ_BROKERED_DEPOSITS_FDIC" hidden="1">"c6486"</definedName>
    <definedName name="IQ_BUDGET_BALANCE_APR_FC_UNUSED" hidden="1">"c8359"</definedName>
    <definedName name="IQ_BUDGET_BALANCE_APR_FC_UNUSED_UNUSED_UNUSED" hidden="1">"c8359"</definedName>
    <definedName name="IQ_BUDGET_BALANCE_APR_UNUSED" hidden="1">"c7479"</definedName>
    <definedName name="IQ_BUDGET_BALANCE_APR_UNUSED_UNUSED_UNUSED" hidden="1">"c7479"</definedName>
    <definedName name="IQ_BUDGET_BALANCE_FC_UNUSED" hidden="1">"c7699"</definedName>
    <definedName name="IQ_BUDGET_BALANCE_FC_UNUSED_UNUSED_UNUSED" hidden="1">"c7699"</definedName>
    <definedName name="IQ_BUDGET_BALANCE_POP_FC_UNUSED" hidden="1">"c7919"</definedName>
    <definedName name="IQ_BUDGET_BALANCE_POP_FC_UNUSED_UNUSED_UNUSED" hidden="1">"c7919"</definedName>
    <definedName name="IQ_BUDGET_BALANCE_POP_UNUSED" hidden="1">"c7039"</definedName>
    <definedName name="IQ_BUDGET_BALANCE_POP_UNUSED_UNUSED_UNUSED" hidden="1">"c7039"</definedName>
    <definedName name="IQ_BUDGET_BALANCE_SAAR" hidden="1">"c6820"</definedName>
    <definedName name="IQ_BUDGET_BALANCE_SAAR_APR" hidden="1">"c7480"</definedName>
    <definedName name="IQ_BUDGET_BALANCE_SAAR_APR_FC" hidden="1">"c8360"</definedName>
    <definedName name="IQ_BUDGET_BALANCE_SAAR_FC" hidden="1">"c7700"</definedName>
    <definedName name="IQ_BUDGET_BALANCE_SAAR_POP" hidden="1">"c7040"</definedName>
    <definedName name="IQ_BUDGET_BALANCE_SAAR_POP_FC" hidden="1">"c7920"</definedName>
    <definedName name="IQ_BUDGET_BALANCE_SAAR_YOY" hidden="1">"c7260"</definedName>
    <definedName name="IQ_BUDGET_BALANCE_SAAR_YOY_FC" hidden="1">"c8140"</definedName>
    <definedName name="IQ_BUDGET_BALANCE_UNUSED" hidden="1">"c6819"</definedName>
    <definedName name="IQ_BUDGET_BALANCE_UNUSED_UNUSED_UNUSED" hidden="1">"c6819"</definedName>
    <definedName name="IQ_BUDGET_BALANCE_YOY_FC_UNUSED" hidden="1">"c8139"</definedName>
    <definedName name="IQ_BUDGET_BALANCE_YOY_FC_UNUSED_UNUSED_UNUSED" hidden="1">"c8139"</definedName>
    <definedName name="IQ_BUDGET_BALANCE_YOY_UNUSED" hidden="1">"c7259"</definedName>
    <definedName name="IQ_BUDGET_BALANCE_YOY_UNUSED_UNUSED_UNUSED" hidden="1">"c7259"</definedName>
    <definedName name="IQ_BUDGET_RECEIPTS_APR_FC_UNUSED" hidden="1">"c8361"</definedName>
    <definedName name="IQ_BUDGET_RECEIPTS_APR_FC_UNUSED_UNUSED_UNUSED" hidden="1">"c8361"</definedName>
    <definedName name="IQ_BUDGET_RECEIPTS_APR_UNUSED" hidden="1">"c7481"</definedName>
    <definedName name="IQ_BUDGET_RECEIPTS_APR_UNUSED_UNUSED_UNUSED" hidden="1">"c7481"</definedName>
    <definedName name="IQ_BUDGET_RECEIPTS_FC_UNUSED" hidden="1">"c7701"</definedName>
    <definedName name="IQ_BUDGET_RECEIPTS_FC_UNUSED_UNUSED_UNUSED" hidden="1">"c7701"</definedName>
    <definedName name="IQ_BUDGET_RECEIPTS_POP_FC_UNUSED" hidden="1">"c7921"</definedName>
    <definedName name="IQ_BUDGET_RECEIPTS_POP_FC_UNUSED_UNUSED_UNUSED" hidden="1">"c7921"</definedName>
    <definedName name="IQ_BUDGET_RECEIPTS_POP_UNUSED" hidden="1">"c7041"</definedName>
    <definedName name="IQ_BUDGET_RECEIPTS_POP_UNUSED_UNUSED_UNUSED" hidden="1">"c7041"</definedName>
    <definedName name="IQ_BUDGET_RECEIPTS_UNUSED" hidden="1">"c6821"</definedName>
    <definedName name="IQ_BUDGET_RECEIPTS_UNUSED_UNUSED_UNUSED" hidden="1">"c6821"</definedName>
    <definedName name="IQ_BUDGET_RECEIPTS_YOY_FC_UNUSED" hidden="1">"c8141"</definedName>
    <definedName name="IQ_BUDGET_RECEIPTS_YOY_FC_UNUSED_UNUSED_UNUSED" hidden="1">"c8141"</definedName>
    <definedName name="IQ_BUDGET_RECEIPTS_YOY_UNUSED" hidden="1">"c7261"</definedName>
    <definedName name="IQ_BUDGET_RECEIPTS_YOY_UNUSED_UNUSED_UNUSED" hidden="1">"c7261"</definedName>
    <definedName name="IQ_BUDGET_SPENDING" hidden="1">"c6822"</definedName>
    <definedName name="IQ_BUDGET_SPENDING_APR" hidden="1">"c7482"</definedName>
    <definedName name="IQ_BUDGET_SPENDING_APR_FC" hidden="1">"c8362"</definedName>
    <definedName name="IQ_BUDGET_SPENDING_FC" hidden="1">"c7702"</definedName>
    <definedName name="IQ_BUDGET_SPENDING_POP" hidden="1">"c7042"</definedName>
    <definedName name="IQ_BUDGET_SPENDING_POP_FC" hidden="1">"c7922"</definedName>
    <definedName name="IQ_BUDGET_SPENDING_REAL" hidden="1">"c6958"</definedName>
    <definedName name="IQ_BUDGET_SPENDING_REAL_APR" hidden="1">"c7618"</definedName>
    <definedName name="IQ_BUDGET_SPENDING_REAL_APR_FC" hidden="1">"c8498"</definedName>
    <definedName name="IQ_BUDGET_SPENDING_REAL_FC" hidden="1">"c7838"</definedName>
    <definedName name="IQ_BUDGET_SPENDING_REAL_POP" hidden="1">"c7178"</definedName>
    <definedName name="IQ_BUDGET_SPENDING_REAL_POP_FC" hidden="1">"c8058"</definedName>
    <definedName name="IQ_BUDGET_SPENDING_REAL_SAAR" hidden="1">"c6959"</definedName>
    <definedName name="IQ_BUDGET_SPENDING_REAL_SAAR_APR" hidden="1">"c7619"</definedName>
    <definedName name="IQ_BUDGET_SPENDING_REAL_SAAR_APR_FC" hidden="1">"c8499"</definedName>
    <definedName name="IQ_BUDGET_SPENDING_REAL_SAAR_FC" hidden="1">"c7839"</definedName>
    <definedName name="IQ_BUDGET_SPENDING_REAL_SAAR_POP" hidden="1">"c7179"</definedName>
    <definedName name="IQ_BUDGET_SPENDING_REAL_SAAR_POP_FC" hidden="1">"c8059"</definedName>
    <definedName name="IQ_BUDGET_SPENDING_REAL_SAAR_USD" hidden="1">"c11906"</definedName>
    <definedName name="IQ_BUDGET_SPENDING_REAL_SAAR_USD_APR" hidden="1">"c11909"</definedName>
    <definedName name="IQ_BUDGET_SPENDING_REAL_SAAR_USD_POP" hidden="1">"c11907"</definedName>
    <definedName name="IQ_BUDGET_SPENDING_REAL_SAAR_USD_YOY" hidden="1">"c11908"</definedName>
    <definedName name="IQ_BUDGET_SPENDING_REAL_SAAR_YOY" hidden="1">"c7399"</definedName>
    <definedName name="IQ_BUDGET_SPENDING_REAL_SAAR_YOY_FC" hidden="1">"c8279"</definedName>
    <definedName name="IQ_BUDGET_SPENDING_REAL_YOY" hidden="1">"c7398"</definedName>
    <definedName name="IQ_BUDGET_SPENDING_REAL_YOY_FC" hidden="1">"c8278"</definedName>
    <definedName name="IQ_BUDGET_SPENDING_SAAR" hidden="1">"c6823"</definedName>
    <definedName name="IQ_BUDGET_SPENDING_SAAR_APR" hidden="1">"c7483"</definedName>
    <definedName name="IQ_BUDGET_SPENDING_SAAR_APR_FC" hidden="1">"c8363"</definedName>
    <definedName name="IQ_BUDGET_SPENDING_SAAR_FC" hidden="1">"c7703"</definedName>
    <definedName name="IQ_BUDGET_SPENDING_SAAR_POP" hidden="1">"c7043"</definedName>
    <definedName name="IQ_BUDGET_SPENDING_SAAR_POP_FC" hidden="1">"c7923"</definedName>
    <definedName name="IQ_BUDGET_SPENDING_SAAR_USD_APR_FC" hidden="1">"c11782"</definedName>
    <definedName name="IQ_BUDGET_SPENDING_SAAR_USD_FC" hidden="1">"c11779"</definedName>
    <definedName name="IQ_BUDGET_SPENDING_SAAR_USD_POP_FC" hidden="1">"c11780"</definedName>
    <definedName name="IQ_BUDGET_SPENDING_SAAR_USD_YOY_FC" hidden="1">"c11781"</definedName>
    <definedName name="IQ_BUDGET_SPENDING_SAAR_YOY" hidden="1">"c7263"</definedName>
    <definedName name="IQ_BUDGET_SPENDING_SAAR_YOY_FC" hidden="1">"c8143"</definedName>
    <definedName name="IQ_BUDGET_SPENDING_USD_APR_FC" hidden="1">"c11778"</definedName>
    <definedName name="IQ_BUDGET_SPENDING_USD_FC" hidden="1">"c11775"</definedName>
    <definedName name="IQ_BUDGET_SPENDING_USD_POP_FC" hidden="1">"c11776"</definedName>
    <definedName name="IQ_BUDGET_SPENDING_USD_YOY_FC" hidden="1">"c11777"</definedName>
    <definedName name="IQ_BUDGET_SPENDING_YOY" hidden="1">"c7262"</definedName>
    <definedName name="IQ_BUDGET_SPENDING_YOY_FC" hidden="1">"c8142"</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DESCRIPTION" hidden="1">"c15589"</definedName>
    <definedName name="IQ_BUS_SEG_DESCRIPTION_ABS" hidden="1">"c15577"</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IC" hidden="1">"c15588"</definedName>
    <definedName name="IQ_BUS_SEG_NAIC_ABS" hidden="1">"c15576"</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PRIMARY_GIC" hidden="1">"c15584"</definedName>
    <definedName name="IQ_BUS_SEG_PRIMARY_GIC_ABS" hidden="1">"c15572"</definedName>
    <definedName name="IQ_BUS_SEG_PRIMARY_SIC" hidden="1">"c15586"</definedName>
    <definedName name="IQ_BUS_SEG_PRIMARY_SIC_ABS" hidden="1">"c15574"</definedName>
    <definedName name="IQ_BUS_SEG_REV" hidden="1">"c4068"</definedName>
    <definedName name="IQ_BUS_SEG_REV_ABS" hidden="1">"c4090"</definedName>
    <definedName name="IQ_BUS_SEG_REV_TOTAL" hidden="1">"c4106"</definedName>
    <definedName name="IQ_BUS_SEG_SECONDARY_GIC" hidden="1">"c15585"</definedName>
    <definedName name="IQ_BUS_SEG_SECONDARY_GIC_ABS" hidden="1">"c15573"</definedName>
    <definedName name="IQ_BUS_SEG_SECONDARY_SIC" hidden="1">"c15587"</definedName>
    <definedName name="IQ_BUS_SEG_SECONDARY_SIC_ABS" hidden="1">"c15575"</definedName>
    <definedName name="IQ_BUSINESS_COMBINATIONS_FFIEC" hidden="1">"c12967"</definedName>
    <definedName name="IQ_BUSINESS_DESCRIPTION" hidden="1">"c322"</definedName>
    <definedName name="IQ_BV_ACT_OR_EST_CIQ" hidden="1">"c5068"</definedName>
    <definedName name="IQ_BV_ACT_OR_EST_CIQ_COL" hidden="1">"c11715"</definedName>
    <definedName name="IQ_BV_EST" hidden="1">"c5624"</definedName>
    <definedName name="IQ_BV_HIGH_EST" hidden="1">"c5626"</definedName>
    <definedName name="IQ_BV_LOW_EST" hidden="1">"c5627"</definedName>
    <definedName name="IQ_BV_MEDIAN_EST" hidden="1">"c5625"</definedName>
    <definedName name="IQ_BV_NUM_EST" hidden="1">"c5628"</definedName>
    <definedName name="IQ_BV_OVER_SHARES" hidden="1">"c1349"</definedName>
    <definedName name="IQ_BV_SHARE" hidden="1">"c100"</definedName>
    <definedName name="IQ_BV_SHARE_ACT_OR_EST" hidden="1">"c3587"</definedName>
    <definedName name="IQ_BV_SHARE_ACT_OR_EST_CIQ_COL" hidden="1">"c11719"</definedName>
    <definedName name="IQ_BV_SHARE_ACT_OR_EST_THOM" hidden="1">"c5312"</definedName>
    <definedName name="IQ_BV_SHARE_DET_EST" hidden="1">"c12047"</definedName>
    <definedName name="IQ_BV_SHARE_DET_EST_CURRENCY" hidden="1">"c12456"</definedName>
    <definedName name="IQ_BV_SHARE_DET_EST_CURRENCY_THOM" hidden="1">"c12476"</definedName>
    <definedName name="IQ_BV_SHARE_DET_EST_DATE" hidden="1">"c12200"</definedName>
    <definedName name="IQ_BV_SHARE_DET_EST_DATE_THOM" hidden="1">"c12225"</definedName>
    <definedName name="IQ_BV_SHARE_DET_EST_INCL" hidden="1">"c12339"</definedName>
    <definedName name="IQ_BV_SHARE_DET_EST_INCL_THOM" hidden="1">"c12359"</definedName>
    <definedName name="IQ_BV_SHARE_DET_EST_ORIGIN" hidden="1">"c12573"</definedName>
    <definedName name="IQ_BV_SHARE_DET_EST_ORIGIN_THOM" hidden="1">"c12595"</definedName>
    <definedName name="IQ_BV_SHARE_DET_EST_THOM" hidden="1">"c12075"</definedName>
    <definedName name="IQ_BV_SHARE_EST" hidden="1">"c3541"</definedName>
    <definedName name="IQ_BV_SHARE_EST_THOM" hidden="1">"c4020"</definedName>
    <definedName name="IQ_BV_SHARE_HIGH_EST" hidden="1">"c3542"</definedName>
    <definedName name="IQ_BV_SHARE_HIGH_EST_THOM" hidden="1">"c4022"</definedName>
    <definedName name="IQ_BV_SHARE_LOW_EST" hidden="1">"c3543"</definedName>
    <definedName name="IQ_BV_SHARE_LOW_EST_THOM" hidden="1">"c4023"</definedName>
    <definedName name="IQ_BV_SHARE_MEDIAN_EST" hidden="1">"c3544"</definedName>
    <definedName name="IQ_BV_SHARE_MEDIAN_EST_THOM" hidden="1">"c4021"</definedName>
    <definedName name="IQ_BV_SHARE_NUM_EST" hidden="1">"c3539"</definedName>
    <definedName name="IQ_BV_SHARE_NUM_EST_THOM" hidden="1">"c4024"</definedName>
    <definedName name="IQ_BV_SHARE_STDDEV_EST" hidden="1">"c3540"</definedName>
    <definedName name="IQ_BV_SHARE_STDDEV_EST_THOM" hidden="1">"c4025"</definedName>
    <definedName name="IQ_BV_STDDEV_EST" hidden="1">"c5629"</definedName>
    <definedName name="IQ_CA_AP" hidden="1">"c8881"</definedName>
    <definedName name="IQ_CA_AP_ABS" hidden="1">"c8900"</definedName>
    <definedName name="IQ_CA_NAME_AP" hidden="1">"c8919"</definedName>
    <definedName name="IQ_CA_NAME_AP_ABS" hidden="1">"c8938"</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BUS_PHONE" hidden="1">"c15773"</definedName>
    <definedName name="IQ_CABLE_SUBS_DIG" hidden="1">"c2856"</definedName>
    <definedName name="IQ_CABLE_SUBS_LONG_DIST_PHONE" hidden="1">"c15775"</definedName>
    <definedName name="IQ_CABLE_SUBS_NON_VIDEO" hidden="1">"c2860"</definedName>
    <definedName name="IQ_CABLE_SUBS_PHONE" hidden="1">"c2859"</definedName>
    <definedName name="IQ_CABLE_SUBS_RES_PHONE" hidden="1">"c15772"</definedName>
    <definedName name="IQ_CABLE_SUBS_SATELITE" hidden="1">"c15771"</definedName>
    <definedName name="IQ_CABLE_SUBS_TOTAL" hidden="1">"c2862"</definedName>
    <definedName name="IQ_CABLE_SUBS_WHOLE_PHONE" hidden="1">"c15774"</definedName>
    <definedName name="IQ_CABLE_THP" hidden="1">"c2847"</definedName>
    <definedName name="IQ_CABLE_TOTAL_PENETRATION" hidden="1">"c2854"</definedName>
    <definedName name="IQ_CABLE_TOTAL_REV" hidden="1">"c2883"</definedName>
    <definedName name="IQ_CAL_Q" hidden="1">"c101"</definedName>
    <definedName name="IQ_CAL_Q_EST" hidden="1">"c6796"</definedName>
    <definedName name="IQ_CAL_Q_EST_CIQ" hidden="1">"c6808"</definedName>
    <definedName name="IQ_CAL_Q_EST_CIQ_COL" hidden="1">"c11743"</definedName>
    <definedName name="IQ_CAL_Q_EST_THOM" hidden="1">"c6804"</definedName>
    <definedName name="IQ_CAL_Y" hidden="1">"c102"</definedName>
    <definedName name="IQ_CAL_Y_EST" hidden="1">"c6797"</definedName>
    <definedName name="IQ_CAL_Y_EST_CIQ" hidden="1">"c6809"</definedName>
    <definedName name="IQ_CAL_Y_EST_CIQ_COL" hidden="1">"c11744"</definedName>
    <definedName name="IQ_CAL_Y_EST_THOM" hidden="1">"c6805"</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INVEST_CABLE" hidden="1">"c15794"</definedName>
    <definedName name="IQ_CAP_INVEST_COMMERCIAL" hidden="1">"c15800"</definedName>
    <definedName name="IQ_CAP_INVEST_CUST_PREMISE_EQUIP" hidden="1">"c15795"</definedName>
    <definedName name="IQ_CAP_INVEST_LINE_EXTENSIONS" hidden="1">"c15797"</definedName>
    <definedName name="IQ_CAP_INVEST_SCALABLE_INFRASTRUCTURE" hidden="1">"c15796"</definedName>
    <definedName name="IQ_CAP_INVEST_SUPPORT" hidden="1">"c15799"</definedName>
    <definedName name="IQ_CAP_INVEST_UPGRADE_REBUILD" hidden="1">"c15798"</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_UTIL_RATE" hidden="1">"c6824"</definedName>
    <definedName name="IQ_CAP_UTIL_RATE_POP" hidden="1">"c7044"</definedName>
    <definedName name="IQ_CAP_UTIL_RATE_YOY" hidden="1">"c7264"</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ACT_OR_EST" hidden="1">"c3584"</definedName>
    <definedName name="IQ_CAPEX_ACT_OR_EST_CIQ_COL" hidden="1">"c11718"</definedName>
    <definedName name="IQ_CAPEX_ACT_OR_EST_THOM" hidden="1">"c5546"</definedName>
    <definedName name="IQ_CAPEX_BNK" hidden="1">"c110"</definedName>
    <definedName name="IQ_CAPEX_BR" hidden="1">"c111"</definedName>
    <definedName name="IQ_CAPEX_DET_EST" hidden="1">"c12048"</definedName>
    <definedName name="IQ_CAPEX_DET_EST_CURRENCY" hidden="1">"c12457"</definedName>
    <definedName name="IQ_CAPEX_DET_EST_CURRENCY_THOM" hidden="1">"c12477"</definedName>
    <definedName name="IQ_CAPEX_DET_EST_DATE" hidden="1">"c12201"</definedName>
    <definedName name="IQ_CAPEX_DET_EST_DATE_THOM" hidden="1">"c12226"</definedName>
    <definedName name="IQ_CAPEX_DET_EST_INCL" hidden="1">"c12340"</definedName>
    <definedName name="IQ_CAPEX_DET_EST_INCL_THOM" hidden="1">"c12360"</definedName>
    <definedName name="IQ_CAPEX_DET_EST_ORIGIN" hidden="1">"c12765"</definedName>
    <definedName name="IQ_CAPEX_DET_EST_ORIGIN_THOM" hidden="1">"c12596"</definedName>
    <definedName name="IQ_CAPEX_DET_EST_THOM" hidden="1">"c12076"</definedName>
    <definedName name="IQ_CAPEX_EST" hidden="1">"c3523"</definedName>
    <definedName name="IQ_CAPEX_EST_THOM" hidden="1">"c5502"</definedName>
    <definedName name="IQ_CAPEX_FIN" hidden="1">"c112"</definedName>
    <definedName name="IQ_CAPEX_GUIDANCE_CIQ" hidden="1">"c4562"</definedName>
    <definedName name="IQ_CAPEX_GUIDANCE_CIQ_COL" hidden="1">"c11211"</definedName>
    <definedName name="IQ_CAPEX_HIGH_EST" hidden="1">"c3524"</definedName>
    <definedName name="IQ_CAPEX_HIGH_EST_THOM" hidden="1">"c5504"</definedName>
    <definedName name="IQ_CAPEX_HIGH_GUIDANCE_CIQ" hidden="1">"c4592"</definedName>
    <definedName name="IQ_CAPEX_HIGH_GUIDANCE_CIQ_COL" hidden="1">"c11241"</definedName>
    <definedName name="IQ_CAPEX_INS" hidden="1">"c113"</definedName>
    <definedName name="IQ_CAPEX_LOW_EST" hidden="1">"c3525"</definedName>
    <definedName name="IQ_CAPEX_LOW_EST_THOM" hidden="1">"c5505"</definedName>
    <definedName name="IQ_CAPEX_LOW_GUIDANCE_CIQ" hidden="1">"c4632"</definedName>
    <definedName name="IQ_CAPEX_LOW_GUIDANCE_CIQ_COL" hidden="1">"c11281"</definedName>
    <definedName name="IQ_CAPEX_MEDIAN_EST" hidden="1">"c3526"</definedName>
    <definedName name="IQ_CAPEX_MEDIAN_EST_THOM" hidden="1">"c5503"</definedName>
    <definedName name="IQ_CAPEX_NUM_EST" hidden="1">"c3521"</definedName>
    <definedName name="IQ_CAPEX_NUM_EST_THOM" hidden="1">"c5506"</definedName>
    <definedName name="IQ_CAPEX_PCT_REV" hidden="1">"c19144"</definedName>
    <definedName name="IQ_CAPEX_STDDEV_EST" hidden="1">"c3522"</definedName>
    <definedName name="IQ_CAPEX_STDDEV_EST_THOM" hidden="1">"c5507"</definedName>
    <definedName name="IQ_CAPEX_UTI" hidden="1">"c114"</definedName>
    <definedName name="IQ_CAPITAL_ALLOCATION_ADJUSTMENT_FOREIGN_FFIEC" hidden="1">"c15389"</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_RAISED_PERIOD_COVERED" hidden="1">"c9959"</definedName>
    <definedName name="IQ_CAPITAL_RAISED_PERIOD_GROUP" hidden="1">"c9945"</definedName>
    <definedName name="IQ_CAPITAL_UNDER_MANAGE" hidden="1">"c18929"</definedName>
    <definedName name="IQ_CAPITAL_UNDER_MANAGE_CURRENCY" hidden="1">"c19171"</definedName>
    <definedName name="IQ_CAPITAL_UNDER_MANAGE_DATE" hidden="1">"c18930"</definedName>
    <definedName name="IQ_CAPITALIZED_INTEREST" hidden="1">"c3460"</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"c116"</definedName>
    <definedName name="IQ_CASH_BALANCES_DUE_FFIEC" hidden="1">"c12773"</definedName>
    <definedName name="IQ_CASH_BANKS_FOREIGN_COUNTRIES_DOM_FFIEC" hidden="1">"c15289"</definedName>
    <definedName name="IQ_CASH_COLLECTION_UNPOSTED_DEBITS_CURRENCY_FFIEC" hidden="1">"c15279"</definedName>
    <definedName name="IQ_CASH_COLLECTION_UNPOSTED_DEBITS_DOM_FFIEC" hidden="1">"c15286"</definedName>
    <definedName name="IQ_CASH_CONVERSION" hidden="1">"c117"</definedName>
    <definedName name="IQ_CASH_COST_ALUM" hidden="1">"c9252"</definedName>
    <definedName name="IQ_CASH_COST_COAL" hidden="1">"c9825"</definedName>
    <definedName name="IQ_CASH_COST_COP" hidden="1">"c9199"</definedName>
    <definedName name="IQ_CASH_COST_DIAM" hidden="1">"c9676"</definedName>
    <definedName name="IQ_CASH_COST_GOLD" hidden="1">"c9037"</definedName>
    <definedName name="IQ_CASH_COST_IRON" hidden="1">"c9411"</definedName>
    <definedName name="IQ_CASH_COST_LEAD" hidden="1">"c9464"</definedName>
    <definedName name="IQ_CASH_COST_MANG" hidden="1">"c9517"</definedName>
    <definedName name="IQ_CASH_COST_MET_COAL" hidden="1">"c9762"</definedName>
    <definedName name="IQ_CASH_COST_MOLYB" hidden="1">"c9729"</definedName>
    <definedName name="IQ_CASH_COST_NICK" hidden="1">"c9305"</definedName>
    <definedName name="IQ_CASH_COST_PER_SUB" hidden="1">"c15763"</definedName>
    <definedName name="IQ_CASH_COST_PLAT" hidden="1">"c9143"</definedName>
    <definedName name="IQ_CASH_COST_SILVER" hidden="1">"c9090"</definedName>
    <definedName name="IQ_CASH_COST_STEAM" hidden="1">"c9792"</definedName>
    <definedName name="IQ_CASH_COST_TITAN" hidden="1">"c9570"</definedName>
    <definedName name="IQ_CASH_COST_URAN" hidden="1">"c9623"</definedName>
    <definedName name="IQ_CASH_COST_ZINC" hidden="1">"c9358"</definedName>
    <definedName name="IQ_CASH_DEPOSITORY_INSTIT_US_DOM_FFIEC" hidden="1">"c15288"</definedName>
    <definedName name="IQ_CASH_DIVIDENDS_NET_INCOME_FDIC" hidden="1">"c6738"</definedName>
    <definedName name="IQ_CASH_DUE_BANKS" hidden="1">"c1351"</definedName>
    <definedName name="IQ_CASH_DUE_OTHER_FED_RESERVE_BANKS_DOM_FFIEC" hidden="1">"c15290"</definedName>
    <definedName name="IQ_CASH_DUE_OTHER_FED_RESERVE_BANKS_FFIEC" hidden="1">"c15284"</definedName>
    <definedName name="IQ_CASH_DUE_US_BRANCH_FOREIGN_BANK_FFIEC" hidden="1">"c15280"</definedName>
    <definedName name="IQ_CASH_EPS_ACT_OR_EST" hidden="1">"c5638"</definedName>
    <definedName name="IQ_CASH_EPS_ACT_OR_EST_THOM" hidden="1">"c5646"</definedName>
    <definedName name="IQ_CASH_EPS_DET_EST_CURRENCY_THOM" hidden="1">"c12478"</definedName>
    <definedName name="IQ_CASH_EPS_DET_EST_DATE_THOM" hidden="1">"c12227"</definedName>
    <definedName name="IQ_CASH_EPS_DET_EST_INCL_THOM" hidden="1">"c12361"</definedName>
    <definedName name="IQ_CASH_EPS_DET_EST_ORIGIN_THOM" hidden="1">"c12597"</definedName>
    <definedName name="IQ_CASH_EPS_DET_EST_THOM" hidden="1">"c12077"</definedName>
    <definedName name="IQ_CASH_EPS_EST" hidden="1">"c5631"</definedName>
    <definedName name="IQ_CASH_EPS_EST_THOM" hidden="1">"c5639"</definedName>
    <definedName name="IQ_CASH_EPS_HIGH_EST" hidden="1">"c5633"</definedName>
    <definedName name="IQ_CASH_EPS_HIGH_EST_THOM" hidden="1">"c5641"</definedName>
    <definedName name="IQ_CASH_EPS_LOW_EST" hidden="1">"c5634"</definedName>
    <definedName name="IQ_CASH_EPS_LOW_EST_THOM" hidden="1">"c5642"</definedName>
    <definedName name="IQ_CASH_EPS_MEDIAN_EST" hidden="1">"c5632"</definedName>
    <definedName name="IQ_CASH_EPS_MEDIAN_EST_THOM" hidden="1">"c5640"</definedName>
    <definedName name="IQ_CASH_EPS_NUM_EST" hidden="1">"c5635"</definedName>
    <definedName name="IQ_CASH_EPS_NUM_EST_THOM" hidden="1">"c5643"</definedName>
    <definedName name="IQ_CASH_EPS_STDDEV_EST" hidden="1">"c5636"</definedName>
    <definedName name="IQ_CASH_EPS_STDDEV_EST_THOM" hidden="1">"c5644"</definedName>
    <definedName name="IQ_CASH_EQUIV" hidden="1">"c118"</definedName>
    <definedName name="IQ_CASH_FINAN" hidden="1">"c119"</definedName>
    <definedName name="IQ_CASH_FINAN_AP" hidden="1">"c8890"</definedName>
    <definedName name="IQ_CASH_FINAN_AP_ABS" hidden="1">"c8909"</definedName>
    <definedName name="IQ_CASH_FINAN_NAME_AP" hidden="1">"c8928"</definedName>
    <definedName name="IQ_CASH_FINAN_NAME_AP_ABS" hidden="1">"c8947"</definedName>
    <definedName name="IQ_CASH_FINAN_SUBTOTAL_AP" hidden="1">"c10111"</definedName>
    <definedName name="IQ_CASH_FLOW_ACT_OR_EST" hidden="1">"c4154"</definedName>
    <definedName name="IQ_CASH_FLOW_ACT_OR_EST_CIQ" hidden="1">"c4566"</definedName>
    <definedName name="IQ_CASH_FLOW_ACT_OR_EST_CIQ_COL" hidden="1">"c11215"</definedName>
    <definedName name="IQ_CASH_FLOW_EST" hidden="1">"c4153"</definedName>
    <definedName name="IQ_CASH_FLOW_GUIDANCE" hidden="1">"c4155"</definedName>
    <definedName name="IQ_CASH_FLOW_GUIDANCE_CIQ" hidden="1">"c4567"</definedName>
    <definedName name="IQ_CASH_FLOW_GUIDANCE_CIQ_COL" hidden="1">"c11216"</definedName>
    <definedName name="IQ_CASH_FLOW_HIGH_EST" hidden="1">"c4156"</definedName>
    <definedName name="IQ_CASH_FLOW_HIGH_GUIDANCE" hidden="1">"c4201"</definedName>
    <definedName name="IQ_CASH_FLOW_HIGH_GUIDANCE_CIQ" hidden="1">"c4613"</definedName>
    <definedName name="IQ_CASH_FLOW_HIGH_GUIDANCE_CIQ_COL" hidden="1">"c11262"</definedName>
    <definedName name="IQ_CASH_FLOW_LOW_EST" hidden="1">"c4157"</definedName>
    <definedName name="IQ_CASH_FLOW_LOW_GUIDANCE" hidden="1">"c4241"</definedName>
    <definedName name="IQ_CASH_FLOW_LOW_GUIDANCE_CIQ" hidden="1">"c4653"</definedName>
    <definedName name="IQ_CASH_FLOW_LOW_GUIDANCE_CIQ_COL" hidden="1">"c11302"</definedName>
    <definedName name="IQ_CASH_FLOW_MEDIAN_EST" hidden="1">"c4158"</definedName>
    <definedName name="IQ_CASH_FLOW_NUM_EST" hidden="1">"c4159"</definedName>
    <definedName name="IQ_CASH_FLOW_STDDEV_EST" hidden="1">"c4160"</definedName>
    <definedName name="IQ_CASH_FOREIGN_BRANCH_OTHER_US_BANKS_FFIEC" hidden="1">"c15282"</definedName>
    <definedName name="IQ_CASH_IN_PROCESS_FDIC" hidden="1">"c6386"</definedName>
    <definedName name="IQ_CASH_INTEREST" hidden="1">"c120"</definedName>
    <definedName name="IQ_CASH_INTEREST_FINAN" hidden="1">"c6295"</definedName>
    <definedName name="IQ_CASH_INTEREST_INVEST" hidden="1">"c6294"</definedName>
    <definedName name="IQ_CASH_INTEREST_NET" hidden="1">"c12753"</definedName>
    <definedName name="IQ_CASH_INTEREST_OPER" hidden="1">"c6293"</definedName>
    <definedName name="IQ_CASH_INTEREST_RECEIVED" hidden="1">"c12754"</definedName>
    <definedName name="IQ_CASH_INVEST" hidden="1">"c121"</definedName>
    <definedName name="IQ_CASH_INVEST_AP" hidden="1">"c8889"</definedName>
    <definedName name="IQ_CASH_INVEST_AP_ABS" hidden="1">"c8908"</definedName>
    <definedName name="IQ_CASH_INVEST_NAME_AP" hidden="1">"c8927"</definedName>
    <definedName name="IQ_CASH_INVEST_NAME_AP_ABS" hidden="1">"c8946"</definedName>
    <definedName name="IQ_CASH_INVEST_SUBTOTAL_AP" hidden="1">"c8991"</definedName>
    <definedName name="IQ_CASH_OPER" hidden="1">"c122"</definedName>
    <definedName name="IQ_CASH_OPER_ACT_OR_EST" hidden="1">"c4164"</definedName>
    <definedName name="IQ_CASH_OPER_ACT_OR_EST_CIQ" hidden="1">"c4576"</definedName>
    <definedName name="IQ_CASH_OPER_ACT_OR_EST_CIQ_COL" hidden="1">"c11225"</definedName>
    <definedName name="IQ_CASH_OPER_AP" hidden="1">"c8888"</definedName>
    <definedName name="IQ_CASH_OPER_AP_ABS" hidden="1">"c8907"</definedName>
    <definedName name="IQ_CASH_OPER_EST" hidden="1">"c4163"</definedName>
    <definedName name="IQ_CASH_OPER_GUIDANCE_CIQ" hidden="1">"c4577"</definedName>
    <definedName name="IQ_CASH_OPER_GUIDANCE_CIQ_COL" hidden="1">"c11226"</definedName>
    <definedName name="IQ_CASH_OPER_HIGH_EST" hidden="1">"c4166"</definedName>
    <definedName name="IQ_CASH_OPER_HIGH_GUIDANCE_CIQ" hidden="1">"c4597"</definedName>
    <definedName name="IQ_CASH_OPER_HIGH_GUIDANCE_CIQ_COL" hidden="1">"c11246"</definedName>
    <definedName name="IQ_CASH_OPER_LOW_EST" hidden="1">"c4244"</definedName>
    <definedName name="IQ_CASH_OPER_LOW_GUIDANCE_CIQ" hidden="1">"c4637"</definedName>
    <definedName name="IQ_CASH_OPER_LOW_GUIDANCE_CIQ_COL" hidden="1">"c11286"</definedName>
    <definedName name="IQ_CASH_OPER_MEDIAN_EST" hidden="1">"c4245"</definedName>
    <definedName name="IQ_CASH_OPER_NAME_AP" hidden="1">"c8926"</definedName>
    <definedName name="IQ_CASH_OPER_NAME_AP_ABS" hidden="1">"c8945"</definedName>
    <definedName name="IQ_CASH_OPER_NUM_EST" hidden="1">"c4246"</definedName>
    <definedName name="IQ_CASH_OPER_STDDEV_EST" hidden="1">"c4247"</definedName>
    <definedName name="IQ_CASH_OPER_SUBTOTAL_AP" hidden="1">"c8990"</definedName>
    <definedName name="IQ_CASH_OTHER_ADJ_AP" hidden="1">"c8891"</definedName>
    <definedName name="IQ_CASH_OTHER_ADJ_AP_ABS" hidden="1">"c8910"</definedName>
    <definedName name="IQ_CASH_OTHER_ADJ_NAME_AP" hidden="1">"c8929"</definedName>
    <definedName name="IQ_CASH_OTHER_ADJ_NAME_AP_ABS" hidden="1">"c8948"</definedName>
    <definedName name="IQ_CASH_OTHER_BANKS_FOREIGN_COUNTRIES_FFIEC" hidden="1">"c15283"</definedName>
    <definedName name="IQ_CASH_OTHER_US_COMM_BANK_DEP_INSTIT_FFIEC" hidden="1">"c15281"</definedName>
    <definedName name="IQ_CASH_SEGREG" hidden="1">"c123"</definedName>
    <definedName name="IQ_CASH_SHARE" hidden="1">"c1911"</definedName>
    <definedName name="IQ_CASH_ST" hidden="1">"c1355"</definedName>
    <definedName name="IQ_CASH_ST_INVEST" hidden="1">"c124"</definedName>
    <definedName name="IQ_CASH_ST_INVEST_EST" hidden="1">"c4249"</definedName>
    <definedName name="IQ_CASH_ST_INVEST_GUIDANCE" hidden="1">"c4250"</definedName>
    <definedName name="IQ_CASH_ST_INVEST_GUIDANCE_CIQ" hidden="1">"c4776"</definedName>
    <definedName name="IQ_CASH_ST_INVEST_GUIDANCE_CIQ_COL" hidden="1">"c11423"</definedName>
    <definedName name="IQ_CASH_ST_INVEST_HIGH_EST" hidden="1">"c4251"</definedName>
    <definedName name="IQ_CASH_ST_INVEST_HIGH_GUIDANCE" hidden="1">"c4195"</definedName>
    <definedName name="IQ_CASH_ST_INVEST_HIGH_GUIDANCE_CIQ" hidden="1">"c4607"</definedName>
    <definedName name="IQ_CASH_ST_INVEST_HIGH_GUIDANCE_CIQ_COL" hidden="1">"c11256"</definedName>
    <definedName name="IQ_CASH_ST_INVEST_LOW_EST" hidden="1">"c4252"</definedName>
    <definedName name="IQ_CASH_ST_INVEST_LOW_GUIDANCE" hidden="1">"c4235"</definedName>
    <definedName name="IQ_CASH_ST_INVEST_LOW_GUIDANCE_CIQ" hidden="1">"c4647"</definedName>
    <definedName name="IQ_CASH_ST_INVEST_LOW_GUIDANCE_CIQ_COL" hidden="1">"c11296"</definedName>
    <definedName name="IQ_CASH_ST_INVEST_MEDIAN_EST" hidden="1">"c4253"</definedName>
    <definedName name="IQ_CASH_ST_INVEST_NUM_EST" hidden="1">"c4254"</definedName>
    <definedName name="IQ_CASH_ST_INVEST_STDDEV_EST" hidden="1">"c4255"</definedName>
    <definedName name="IQ_CASH_STRUCTURED_PRODUCTS_AVAIL_SALE_FFIEC" hidden="1">"c15263"</definedName>
    <definedName name="IQ_CASH_STRUCTURED_PRODUCTS_FFIEC" hidden="1">"c15260"</definedName>
    <definedName name="IQ_CASH_TAXES" hidden="1">"c125"</definedName>
    <definedName name="IQ_CASH_TAXES_FINAN" hidden="1">"c6292"</definedName>
    <definedName name="IQ_CASH_TAXES_INVEST" hidden="1">"c6291"</definedName>
    <definedName name="IQ_CASH_TAXES_OPER" hidden="1">"c6290"</definedName>
    <definedName name="IQ_CATASTROPHIC_LOSS_RATIO" hidden="1">"c15881"</definedName>
    <definedName name="IQ_CCE_FDIC" hidden="1">"c6296"</definedName>
    <definedName name="IQ_CDS_5YR_CIQID" hidden="1">"c11751"</definedName>
    <definedName name="IQ_CDS_ASK" hidden="1">"c6027"</definedName>
    <definedName name="IQ_CDS_BID" hidden="1">"c6026"</definedName>
    <definedName name="IQ_CDS_COUPON" hidden="1">"c15234"</definedName>
    <definedName name="IQ_CDS_CURRENCY" hidden="1">"c6031"</definedName>
    <definedName name="IQ_CDS_DERIVATIVES_BENEFICIARY_FFIEC" hidden="1">"c13119"</definedName>
    <definedName name="IQ_CDS_DERIVATIVES_GUARANTOR_FFIEC" hidden="1">"c13112"</definedName>
    <definedName name="IQ_CDS_EVAL_DATE" hidden="1">"c6029"</definedName>
    <definedName name="IQ_CDS_LIST" hidden="1">"c13510"</definedName>
    <definedName name="IQ_CDS_LOAN_LIST" hidden="1">"c13518"</definedName>
    <definedName name="IQ_CDS_MID" hidden="1">"c6028"</definedName>
    <definedName name="IQ_CDS_NAME" hidden="1">"c6034"</definedName>
    <definedName name="IQ_CDS_NEXT_SERIES_ID" hidden="1">"c15231"</definedName>
    <definedName name="IQ_CDS_PREV_SERIES_ID" hidden="1">"c15232"</definedName>
    <definedName name="IQ_CDS_PRICE_TYPE" hidden="1">"c15233"</definedName>
    <definedName name="IQ_CDS_SENIOR_LIST" hidden="1">"c13508"</definedName>
    <definedName name="IQ_CDS_SUB_LIST" hidden="1">"c13509"</definedName>
    <definedName name="IQ_CDS_TERM" hidden="1">"c6030"</definedName>
    <definedName name="IQ_CDS_TYPE" hidden="1">"c6025"</definedName>
    <definedName name="IQ_CEDED_AH_EARNED" hidden="1">"c2743"</definedName>
    <definedName name="IQ_CEDED_CLAIM_ADJ_EXP_RESERVE_BOP" hidden="1">"c15875"</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LOSSES" hidden="1">"c15872"</definedName>
    <definedName name="IQ_CEDED_PC_EARNED" hidden="1">"c2748"</definedName>
    <definedName name="IQ_CEDED_PREMIUMS_EARNED_GROSS_PREMIUMS_EARNED" hidden="1">"c15887"</definedName>
    <definedName name="IQ_CEDED_PREMIUMS_WRITTEN_GROSS_PREMIUMS_WRITTEN" hidden="1">"c15885"</definedName>
    <definedName name="IQ_CEDED_WRITTEN" hidden="1">"c2727"</definedName>
    <definedName name="IQ_CEO_ID" hidden="1">"c15210"</definedName>
    <definedName name="IQ_CEO_NAME" hidden="1">"c15209"</definedName>
    <definedName name="IQ_CERTIFIED_OFFICIAL_CHECKS_TRANS_ACCTS_FFIEC" hidden="1">"c15320"</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FO_ID" hidden="1">"c15212"</definedName>
    <definedName name="IQ_CFO_NAME" hidden="1">"c15211"</definedName>
    <definedName name="IQ_CFPS_ACT_OR_EST" hidden="1">"c2217"</definedName>
    <definedName name="IQ_CFPS_ACT_OR_EST_CIQ_COL" hidden="1">"c11708"</definedName>
    <definedName name="IQ_CFPS_ACT_OR_EST_THOM" hidden="1">"c5301"</definedName>
    <definedName name="IQ_CFPS_DET_EST" hidden="1">"c12049"</definedName>
    <definedName name="IQ_CFPS_DET_EST_CURRENCY" hidden="1">"c12458"</definedName>
    <definedName name="IQ_CFPS_DET_EST_CURRENCY_THOM" hidden="1">"c12479"</definedName>
    <definedName name="IQ_CFPS_DET_EST_DATE" hidden="1">"c12202"</definedName>
    <definedName name="IQ_CFPS_DET_EST_DATE_THOM" hidden="1">"c12228"</definedName>
    <definedName name="IQ_CFPS_DET_EST_INCL" hidden="1">"c12341"</definedName>
    <definedName name="IQ_CFPS_DET_EST_INCL_THOM" hidden="1">"c12362"</definedName>
    <definedName name="IQ_CFPS_DET_EST_ORIGIN" hidden="1">"c12575"</definedName>
    <definedName name="IQ_CFPS_DET_EST_ORIGIN_THOM" hidden="1">"c12598"</definedName>
    <definedName name="IQ_CFPS_DET_EST_THOM" hidden="1">"c12078"</definedName>
    <definedName name="IQ_CFPS_EST" hidden="1">"c1667"</definedName>
    <definedName name="IQ_CFPS_EST_THOM" hidden="1">"c4006"</definedName>
    <definedName name="IQ_CFPS_GUIDANCE_CIQ" hidden="1">"c4782"</definedName>
    <definedName name="IQ_CFPS_GUIDANCE_CIQ_COL" hidden="1">"c11429"</definedName>
    <definedName name="IQ_CFPS_HIGH_EST" hidden="1">"c1669"</definedName>
    <definedName name="IQ_CFPS_HIGH_EST_THOM" hidden="1">"c4008"</definedName>
    <definedName name="IQ_CFPS_HIGH_GUIDANCE_CIQ" hidden="1">"c4579"</definedName>
    <definedName name="IQ_CFPS_HIGH_GUIDANCE_CIQ_COL" hidden="1">"c11228"</definedName>
    <definedName name="IQ_CFPS_LOW_EST" hidden="1">"c1670"</definedName>
    <definedName name="IQ_CFPS_LOW_EST_THOM" hidden="1">"c4009"</definedName>
    <definedName name="IQ_CFPS_LOW_GUIDANCE_CIQ" hidden="1">"c4619"</definedName>
    <definedName name="IQ_CFPS_LOW_GUIDANCE_CIQ_COL" hidden="1">"c11268"</definedName>
    <definedName name="IQ_CFPS_MEDIAN_EST" hidden="1">"c1668"</definedName>
    <definedName name="IQ_CFPS_MEDIAN_EST_THOM" hidden="1">"c4007"</definedName>
    <definedName name="IQ_CFPS_NUM_EST" hidden="1">"c1671"</definedName>
    <definedName name="IQ_CFPS_NUM_EST_THOM" hidden="1">"c4010"</definedName>
    <definedName name="IQ_CFPS_STDDEV_EST" hidden="1">"c1672"</definedName>
    <definedName name="IQ_CFPS_STDDEV_EST_THOM" hidden="1">"c4011"</definedName>
    <definedName name="IQ_CH" hidden="1">110000</definedName>
    <definedName name="IQ_CHAIRMAN_ID" hidden="1">"c15218"</definedName>
    <definedName name="IQ_CHAIRMAN_NAME" hidden="1">"c15217"</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F_TAX_TOTAL" hidden="1">"c15557"</definedName>
    <definedName name="IQ_CHANGE_DEPOSIT_ACCT" hidden="1">"c148"</definedName>
    <definedName name="IQ_CHANGE_FAIR_VALUE_FINANCIAL_LIAB_T1_FFIEC" hidden="1">"c13138"</definedName>
    <definedName name="IQ_CHANGE_FAIR_VALUE_OPTIONS_FFIEC" hidden="1">"c13045"</definedName>
    <definedName name="IQ_CHANGE_INC_TAX" hidden="1">"c149"</definedName>
    <definedName name="IQ_CHANGE_INS_RES_LIAB" hidden="1">"c150"</definedName>
    <definedName name="IQ_CHANGE_INVENT" hidden="1">"c6826"</definedName>
    <definedName name="IQ_CHANGE_INVENT_APR" hidden="1">"c7486"</definedName>
    <definedName name="IQ_CHANGE_INVENT_POP" hidden="1">"c7046"</definedName>
    <definedName name="IQ_CHANGE_INVENT_REAL_APR_FC_UNUSED" hidden="1">"c8500"</definedName>
    <definedName name="IQ_CHANGE_INVENT_REAL_APR_FC_UNUSED_UNUSED_UNUSED" hidden="1">"c8500"</definedName>
    <definedName name="IQ_CHANGE_INVENT_REAL_APR_UNUSED" hidden="1">"c7620"</definedName>
    <definedName name="IQ_CHANGE_INVENT_REAL_APR_UNUSED_UNUSED_UNUSED" hidden="1">"c7620"</definedName>
    <definedName name="IQ_CHANGE_INVENT_REAL_FC_UNUSED" hidden="1">"c7840"</definedName>
    <definedName name="IQ_CHANGE_INVENT_REAL_FC_UNUSED_UNUSED_UNUSED" hidden="1">"c7840"</definedName>
    <definedName name="IQ_CHANGE_INVENT_REAL_POP_FC_UNUSED" hidden="1">"c8060"</definedName>
    <definedName name="IQ_CHANGE_INVENT_REAL_POP_FC_UNUSED_UNUSED_UNUSED" hidden="1">"c8060"</definedName>
    <definedName name="IQ_CHANGE_INVENT_REAL_POP_UNUSED" hidden="1">"c7180"</definedName>
    <definedName name="IQ_CHANGE_INVENT_REAL_POP_UNUSED_UNUSED_UNUSED" hidden="1">"c7180"</definedName>
    <definedName name="IQ_CHANGE_INVENT_REAL_SAAR" hidden="1">"c6962"</definedName>
    <definedName name="IQ_CHANGE_INVENT_REAL_SAAR_APR" hidden="1">"c7622"</definedName>
    <definedName name="IQ_CHANGE_INVENT_REAL_SAAR_APR_FC" hidden="1">"c8502"</definedName>
    <definedName name="IQ_CHANGE_INVENT_REAL_SAAR_FC" hidden="1">"c7842"</definedName>
    <definedName name="IQ_CHANGE_INVENT_REAL_SAAR_POP" hidden="1">"c7182"</definedName>
    <definedName name="IQ_CHANGE_INVENT_REAL_SAAR_POP_FC" hidden="1">"c8062"</definedName>
    <definedName name="IQ_CHANGE_INVENT_REAL_SAAR_USD_APR_FC" hidden="1">"c11917"</definedName>
    <definedName name="IQ_CHANGE_INVENT_REAL_SAAR_USD_FC" hidden="1">"c11914"</definedName>
    <definedName name="IQ_CHANGE_INVENT_REAL_SAAR_USD_POP_FC" hidden="1">"c11915"</definedName>
    <definedName name="IQ_CHANGE_INVENT_REAL_SAAR_USD_YOY_FC" hidden="1">"c11916"</definedName>
    <definedName name="IQ_CHANGE_INVENT_REAL_SAAR_YOY" hidden="1">"c7402"</definedName>
    <definedName name="IQ_CHANGE_INVENT_REAL_SAAR_YOY_FC" hidden="1">"c8282"</definedName>
    <definedName name="IQ_CHANGE_INVENT_REAL_UNUSED" hidden="1">"c6960"</definedName>
    <definedName name="IQ_CHANGE_INVENT_REAL_UNUSED_UNUSED_UNUSED" hidden="1">"c6960"</definedName>
    <definedName name="IQ_CHANGE_INVENT_REAL_USD_APR_FC" hidden="1">"c11913"</definedName>
    <definedName name="IQ_CHANGE_INVENT_REAL_USD_FC" hidden="1">"c11910"</definedName>
    <definedName name="IQ_CHANGE_INVENT_REAL_USD_POP_FC" hidden="1">"c11911"</definedName>
    <definedName name="IQ_CHANGE_INVENT_REAL_USD_YOY_FC" hidden="1">"c11912"</definedName>
    <definedName name="IQ_CHANGE_INVENT_REAL_YOY_FC_UNUSED" hidden="1">"c8280"</definedName>
    <definedName name="IQ_CHANGE_INVENT_REAL_YOY_FC_UNUSED_UNUSED_UNUSED" hidden="1">"c8280"</definedName>
    <definedName name="IQ_CHANGE_INVENT_REAL_YOY_UNUSED" hidden="1">"c7400"</definedName>
    <definedName name="IQ_CHANGE_INVENT_REAL_YOY_UNUSED_UNUSED_UNUSED" hidden="1">"c7400"</definedName>
    <definedName name="IQ_CHANGE_INVENT_SAAR" hidden="1">"c6827"</definedName>
    <definedName name="IQ_CHANGE_INVENT_SAAR_APR" hidden="1">"c7487"</definedName>
    <definedName name="IQ_CHANGE_INVENT_SAAR_APR_FC" hidden="1">"c8367"</definedName>
    <definedName name="IQ_CHANGE_INVENT_SAAR_FC" hidden="1">"c7707"</definedName>
    <definedName name="IQ_CHANGE_INVENT_SAAR_POP" hidden="1">"c7047"</definedName>
    <definedName name="IQ_CHANGE_INVENT_SAAR_POP_FC" hidden="1">"c7927"</definedName>
    <definedName name="IQ_CHANGE_INVENT_SAAR_YOY" hidden="1">"c7267"</definedName>
    <definedName name="IQ_CHANGE_INVENT_SAAR_YOY_FC" hidden="1">"c8147"</definedName>
    <definedName name="IQ_CHANGE_INVENT_YOY" hidden="1">"c7266"</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PRIVATE_INVENT" hidden="1">"c6828"</definedName>
    <definedName name="IQ_CHANGE_PRIVATE_INVENT_APR" hidden="1">"c7488"</definedName>
    <definedName name="IQ_CHANGE_PRIVATE_INVENT_APR_FC" hidden="1">"c8368"</definedName>
    <definedName name="IQ_CHANGE_PRIVATE_INVENT_FC" hidden="1">"c7708"</definedName>
    <definedName name="IQ_CHANGE_PRIVATE_INVENT_POP" hidden="1">"c7048"</definedName>
    <definedName name="IQ_CHANGE_PRIVATE_INVENT_POP_FC" hidden="1">"c7928"</definedName>
    <definedName name="IQ_CHANGE_PRIVATE_INVENT_YOY" hidden="1">"c7268"</definedName>
    <definedName name="IQ_CHANGE_PRIVATE_INVENT_YOY_FC" hidden="1">"c8148"</definedName>
    <definedName name="IQ_CHANGE_TRADING_ASSETS" hidden="1">"c159"</definedName>
    <definedName name="IQ_CHANGE_UNEARN_REV" hidden="1">"c160"</definedName>
    <definedName name="IQ_CHANGE_UNRECOG_TAX_BENEFIT_1_YR_MAX" hidden="1">"c15747"</definedName>
    <definedName name="IQ_CHANGE_UNRECOG_TAX_BENEFIT_1_YR_MIN" hidden="1">"c15746"</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HICAGO_PMI" hidden="1">"c6829"</definedName>
    <definedName name="IQ_CHICAGO_PMI_APR" hidden="1">"c7489"</definedName>
    <definedName name="IQ_CHICAGO_PMI_APR_FC" hidden="1">"c8369"</definedName>
    <definedName name="IQ_CHICAGO_PMI_FC" hidden="1">"c7709"</definedName>
    <definedName name="IQ_CHICAGO_PMI_POP" hidden="1">"c7049"</definedName>
    <definedName name="IQ_CHICAGO_PMI_POP_FC" hidden="1">"c7929"</definedName>
    <definedName name="IQ_CHICAGO_PMI_YOY" hidden="1">"c7269"</definedName>
    <definedName name="IQ_CHICAGO_PMI_YOY_FC" hidden="1">"c8149"</definedName>
    <definedName name="IQ_CHURN_BASIC_CABLE" hidden="1">"c2871"</definedName>
    <definedName name="IQ_CHURN_BBAND" hidden="1">"c2872"</definedName>
    <definedName name="IQ_CHURN_DIG_CABLE" hidden="1">"c2870"</definedName>
    <definedName name="IQ_CHURN_PHONE" hidden="1">"c2873"</definedName>
    <definedName name="IQ_CHURN_POSTPAID_WIRELESS" hidden="1">"c2121"</definedName>
    <definedName name="IQ_CHURN_PREPAID_WIRELESS" hidden="1">"c2120"</definedName>
    <definedName name="IQ_CHURN_SATELLITE" hidden="1">"c15791"</definedName>
    <definedName name="IQ_CHURN_TOTAL" hidden="1">"c2874"</definedName>
    <definedName name="IQ_CHURN_TOTAL_WIRELESS" hidden="1">"c2122"</definedName>
    <definedName name="IQ_CITY" hidden="1">"c166"</definedName>
    <definedName name="IQ_CL_AP" hidden="1">"c8884"</definedName>
    <definedName name="IQ_CL_AP_ABS" hidden="1">"c8903"</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NAME_AP" hidden="1">"c8922"</definedName>
    <definedName name="IQ_CL_NAME_AP_ABS" hidden="1">"c8941"</definedName>
    <definedName name="IQ_CL_OBLIGATION_IMMEDIATE" hidden="1">"c2253"</definedName>
    <definedName name="IQ_CLAIMS_ADJUSTMENT_EXP_PC_FFIEC" hidden="1">"c13100"</definedName>
    <definedName name="IQ_CLASS_MARKETCAP" hidden="1">"c13512"</definedName>
    <definedName name="IQ_CLASS_SHARESOUTSTANDING" hidden="1">"c13513"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D_END_1_4_FAM_LOANS_TOT_LOANS_FFIEC" hidden="1">"c13866"</definedName>
    <definedName name="IQ_CLOSED_END_1_4_FIRST_LIENS_TRADING_DOM_FFIEC" hidden="1">"c12928"</definedName>
    <definedName name="IQ_CLOSED_END_1_4_JR_LIENS_LL_REC_DOM_FFIEC" hidden="1">"c12904"</definedName>
    <definedName name="IQ_CLOSED_END_1_4_JUNIOR_LIENS_TRADING_DOM_FFIEC" hidden="1">"c12929"</definedName>
    <definedName name="IQ_CLOSED_END_SEC_1_4_1ST_LIENS_CHARGE_OFFS_FFIEC" hidden="1">"c13169"</definedName>
    <definedName name="IQ_CLOSED_END_SEC_1_4_1ST_LIENS_DUE_30_89_FFIEC" hidden="1">"c13261"</definedName>
    <definedName name="IQ_CLOSED_END_SEC_1_4_1ST_LIENS_DUE_90_FFIEC" hidden="1">"c13289"</definedName>
    <definedName name="IQ_CLOSED_END_SEC_1_4_1ST_LIENS_NON_ACCRUAL_FFIEC" hidden="1">"c13315"</definedName>
    <definedName name="IQ_CLOSED_END_SEC_1_4_1ST_LIENS_RECOV_FFIEC" hidden="1">"c13191"</definedName>
    <definedName name="IQ_CLOSED_END_SEC_1_4_JR_LIENS_CHARGE_OFFS_FFIEC" hidden="1">"c13170"</definedName>
    <definedName name="IQ_CLOSED_END_SEC_1_4_JR_LIENS_DUE_30_89_FFIEC" hidden="1">"c13262"</definedName>
    <definedName name="IQ_CLOSED_END_SEC_1_4_JR_LIENS_DUE_90_FFIEC" hidden="1">"c13290"</definedName>
    <definedName name="IQ_CLOSED_END_SEC_1_4_JR_LIENS_NON_ACCRUAL_FFIEC" hidden="1">"c13316"</definedName>
    <definedName name="IQ_CLOSED_END_SEC_1_4_JR_LIENS_RECOV_FFIEC" hidden="1">"c13192"</definedName>
    <definedName name="IQ_CLOSED_END_SEC_1_4_RESIDENT_CHARGE_OFFS_FFIEC" hidden="1">"c15397"</definedName>
    <definedName name="IQ_CLOSED_END_SEC_1_4_RESIDENT_DUE_30_89_FFIEC" hidden="1">"c15413"</definedName>
    <definedName name="IQ_CLOSED_END_SEC_1_4_RESIDENT_DUE_90_FFIEC" hidden="1">"c15417"</definedName>
    <definedName name="IQ_CLOSED_END_SEC_1_4_RESIDENT_NON_ACCRUAL_FFIEC" hidden="1">"c15460"</definedName>
    <definedName name="IQ_CLOSED_END_SEC_1_4_RESIDENT_RECOV_FFIEC" hidden="1">"c15398"</definedName>
    <definedName name="IQ_CLOSED_END_SECURED_1_4_FIRST_LIENS_LL_REC_DOM_FFIEC" hidden="1">"c12903"</definedName>
    <definedName name="IQ_CLOSED_LOANS_GROSS_LOANS_FFIEC" hidden="1">"c13399"</definedName>
    <definedName name="IQ_CLOSED_LOANS_RISK_BASED_FFIEC" hidden="1">"c13420"</definedName>
    <definedName name="IQ_CLOSEPRICE" hidden="1">"c174"</definedName>
    <definedName name="IQ_CLOSEPRICE_ADJ" hidden="1">"c2115"</definedName>
    <definedName name="IQ_CLOSEPRICE_RT" hidden="1">"CLOSE"</definedName>
    <definedName name="IQ_CMBS_ISSUED_AVAIL_SALE_FFIEC" hidden="1">"c12800"</definedName>
    <definedName name="IQ_CMBS_ISSUED_FFIEC" hidden="1">"c12786"</definedName>
    <definedName name="IQ_CMO_FDIC" hidden="1">"c6406"</definedName>
    <definedName name="IQ_CO_INVESTORS" hidden="1">"c18910"</definedName>
    <definedName name="IQ_CO_INVESTORS_ID" hidden="1">"c18911"</definedName>
    <definedName name="IQ_CO_INVESTORS_INVESTMENT" hidden="1">"c19113"</definedName>
    <definedName name="IQ_CO_INVESTORS_NUM_INVESTMENTS" hidden="1">"c19170"</definedName>
    <definedName name="IQ_COAL_SALES_TO_OPERATING_REVENUE_COAL" hidden="1">"c15954"</definedName>
    <definedName name="IQ_COGS" hidden="1">"c175"</definedName>
    <definedName name="IQ_COLLATERAL_TYPE" hidden="1">"c8954"</definedName>
    <definedName name="IQ_COLLECTION_DOMESTIC_FDIC" hidden="1">"c6387"</definedName>
    <definedName name="IQ_COM_TARGET_PRICE" hidden="1">"c13606"</definedName>
    <definedName name="IQ_COM_TARGET_PRICE_CIQ" hidden="1">"c13599"</definedName>
    <definedName name="IQ_COM_TARGET_PRICE_HIGH" hidden="1">"c13607"</definedName>
    <definedName name="IQ_COM_TARGET_PRICE_HIGH_CIQ" hidden="1">"c13600"</definedName>
    <definedName name="IQ_COM_TARGET_PRICE_LOW" hidden="1">"c13608"</definedName>
    <definedName name="IQ_COM_TARGET_PRICE_LOW_CIQ" hidden="1">"c13601"</definedName>
    <definedName name="IQ_COM_TARGET_PRICE_MEDIAN" hidden="1">"c13609"</definedName>
    <definedName name="IQ_COM_TARGET_PRICE_MEDIAN_CIQ" hidden="1">"c13602"</definedName>
    <definedName name="IQ_COM_TARGET_PRICE_NUM" hidden="1">"c13604"</definedName>
    <definedName name="IQ_COM_TARGET_PRICE_NUM_CIQ" hidden="1">"c13597"</definedName>
    <definedName name="IQ_COM_TARGET_PRICE_STDDEV" hidden="1">"c13605"</definedName>
    <definedName name="IQ_COM_TARGET_PRICE_STDDEV_CIQ" hidden="1">"c13598"</definedName>
    <definedName name="IQ_COMBINED_RATIO" hidden="1">"c176"</definedName>
    <definedName name="IQ_COMM_BANKS_OTHER_DEP_INST_US_TRANS_ACCTS_FFIEC" hidden="1">"c15317"</definedName>
    <definedName name="IQ_COMM_BANKS_OTHER_INST_US_NON_TRANS_ACCTS_FFIEC" hidden="1">"c15325"</definedName>
    <definedName name="IQ_COMM_IND_LOANS_TOT_LOANS_FFIEC" hidden="1">"c13874"</definedName>
    <definedName name="IQ_COMM_INDUSTRIAL_LL_REC_FFIEC" hidden="1">"c18880"</definedName>
    <definedName name="IQ_COMM_INDUSTRIAL_LOANS_FFIEC" hidden="1">"c12821"</definedName>
    <definedName name="IQ_COMM_INDUSTRIAL_NON_US_LL_REC_FFIEC" hidden="1">"c12888"</definedName>
    <definedName name="IQ_COMM_INDUSTRIAL_US_LL_REC_FFIEC" hidden="1">"c12887"</definedName>
    <definedName name="IQ_COMM_RE_FARM_LOANS_TOT_LOANS_FFIEC" hidden="1">"c13872"</definedName>
    <definedName name="IQ_COMM_RE_NONFARM_NONRES_TOT_LOANS_FFIEC" hidden="1">"c13871"</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DOM_QUARTERLY_AVG_FFIEC" hidden="1">"c15478"</definedName>
    <definedName name="IQ_COMMERCIAL_INDUSTRIAL_GROSS_LOANS_FFIEC" hidden="1">"c13410"</definedName>
    <definedName name="IQ_COMMERCIAL_INDUSTRIAL_LOANS_DUE_30_89_FFIEC" hidden="1">"c13271"</definedName>
    <definedName name="IQ_COMMERCIAL_INDUSTRIAL_LOANS_DUE_90_FFIEC" hidden="1">"c13297"</definedName>
    <definedName name="IQ_COMMERCIAL_INDUSTRIAL_LOANS_LL_REC_DOM_FFIEC" hidden="1">"c12910"</definedName>
    <definedName name="IQ_COMMERCIAL_INDUSTRIAL_LOANS_NET_FDIC" hidden="1">"c6317"</definedName>
    <definedName name="IQ_COMMERCIAL_INDUSTRIAL_LOANS_NON_ACCRUAL_FFIEC" hidden="1">"c13323"</definedName>
    <definedName name="IQ_COMMERCIAL_INDUSTRIAL_NET_CHARGE_OFFS_FDIC" hidden="1">"c6636"</definedName>
    <definedName name="IQ_COMMERCIAL_INDUSTRIAL_NON_US_CHARGE_OFFS_FFIEC" hidden="1">"c13179"</definedName>
    <definedName name="IQ_COMMERCIAL_INDUSTRIAL_NON_US_DUE_30_89_FFIEC" hidden="1">"c15415"</definedName>
    <definedName name="IQ_COMMERCIAL_INDUSTRIAL_NON_US_DUE_90_FFIEC" hidden="1">"c15419"</definedName>
    <definedName name="IQ_COMMERCIAL_INDUSTRIAL_NON_US_NON_ACCRUAL_FFIEC" hidden="1">"c15464"</definedName>
    <definedName name="IQ_COMMERCIAL_INDUSTRIAL_NON_US_RECOV_FFIEC" hidden="1">"c13201"</definedName>
    <definedName name="IQ_COMMERCIAL_INDUSTRIAL_RECOVERIES_FDIC" hidden="1">"c6617"</definedName>
    <definedName name="IQ_COMMERCIAL_INDUSTRIAL_RISK_BASED_FFIEC" hidden="1">"c13431"</definedName>
    <definedName name="IQ_COMMERCIAL_INDUSTRIAL_TOTAL_LOANS_FOREIGN_FDIC" hidden="1">"c6451"</definedName>
    <definedName name="IQ_COMMERCIAL_INDUSTRIAL_TRADING_DOM_FFIEC" hidden="1">"c12932"</definedName>
    <definedName name="IQ_COMMERCIAL_INDUSTRIAL_US_CHARGE_OFFS_FFIEC" hidden="1">"c13178"</definedName>
    <definedName name="IQ_COMMERCIAL_INDUSTRIAL_US_DUE_30_89_FFIEC" hidden="1">"c15414"</definedName>
    <definedName name="IQ_COMMERCIAL_INDUSTRIAL_US_DUE_90_FFIEC" hidden="1">"c15418"</definedName>
    <definedName name="IQ_COMMERCIAL_INDUSTRIAL_US_NON_ACCRUAL_FFIEC" hidden="1">"c15463"</definedName>
    <definedName name="IQ_COMMERCIAL_INDUSTRIAL_US_RECOV_FFIEC" hidden="1">"c13200"</definedName>
    <definedName name="IQ_COMMERCIAL_INVEST_CABLE_INVEST" hidden="1">"c15806"</definedName>
    <definedName name="IQ_COMMERCIAL_LOANS_TOTAL_LOANS" hidden="1">"c15709"</definedName>
    <definedName name="IQ_COMMERCIAL_MORT" hidden="1">"c179"</definedName>
    <definedName name="IQ_COMMERCIAL_OTHER_LOC_FFIEC" hidden="1">"c13253"</definedName>
    <definedName name="IQ_COMMERCIAL_PAPER_ASSETS_TOT_FFIEC" hidden="1">"c13449"</definedName>
    <definedName name="IQ_COMMERCIAL_PAPER_FFIEC" hidden="1">"c12863"</definedName>
    <definedName name="IQ_COMMERCIAL_RE_CONSTRUCTION_LAND_DEV_FDIC" hidden="1">"c6526"</definedName>
    <definedName name="IQ_COMMERCIAL_RE_GROSS_LOANS_FFIEC" hidden="1">"c13400"</definedName>
    <definedName name="IQ_COMMERCIAL_RE_LOANS_FDIC" hidden="1">"c6312"</definedName>
    <definedName name="IQ_COMMERCIAL_RE_LOANS_TOTAL_LOANS" hidden="1">"c15710"</definedName>
    <definedName name="IQ_COMMERCIAL_RE_RISK_BASED_FFIEC" hidden="1">"c13421"</definedName>
    <definedName name="IQ_COMMISS_FEES" hidden="1">"c180"</definedName>
    <definedName name="IQ_COMMISSION_DEF" hidden="1">"c181"</definedName>
    <definedName name="IQ_COMMITMENTS_BUY_SEC_OTHER_OFF_BS_FFIEC" hidden="1">"c13128"</definedName>
    <definedName name="IQ_COMMITMENTS_COMMERCIAL_RE_UNUSED_FFIEC" hidden="1">"c13243"</definedName>
    <definedName name="IQ_COMMITMENTS_MATURITY_EXCEEDING_1YR_FDIC" hidden="1">"c6531"</definedName>
    <definedName name="IQ_COMMITMENTS_NOT_SECURED_RE_FDIC" hidden="1">"c6528"</definedName>
    <definedName name="IQ_COMMITMENTS_SECURED_RE_FDIC" hidden="1">"c6527"</definedName>
    <definedName name="IQ_COMMITMENTS_SELL_SEC_OTHER_OFF_BS_FFIEC" hidden="1">"c13129"</definedName>
    <definedName name="IQ_COMMODITY_EXPOSURE_FFIEC" hidden="1">"c13061"</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"c1358"</definedName>
    <definedName name="IQ_COMMON_STOCK_FFIEC" hidden="1">"c12876"</definedName>
    <definedName name="IQ_COMP_BENEFITS" hidden="1">"c213"</definedName>
    <definedName name="IQ_COMPANY_ADDRESS" hidden="1">"c214"</definedName>
    <definedName name="IQ_COMPANY_ID" hidden="1">"c3513"</definedName>
    <definedName name="IQ_COMPANY_ID_QUICK_MATCH" hidden="1">"c16227"</definedName>
    <definedName name="IQ_COMPANY_NAME" hidden="1">"c215"</definedName>
    <definedName name="IQ_COMPANY_NAME_LONG" hidden="1">"c1585"</definedName>
    <definedName name="IQ_COMPANY_NAME_QUICK_MATCH" hidden="1">"c16228"</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ICKER_NO_EXCH" hidden="1">"c15490"</definedName>
    <definedName name="IQ_COMPANY_TYPE" hidden="1">"c2096"</definedName>
    <definedName name="IQ_COMPANY_WEBSITE" hidden="1">"c220"</definedName>
    <definedName name="IQ_COMPANY_ZIP" hidden="1">"c221"</definedName>
    <definedName name="IQ_COMPETITOR_ALL" hidden="1">"c13754"</definedName>
    <definedName name="IQ_COMPETITOR_NAMED_BY_COMPANY" hidden="1">"c13751"</definedName>
    <definedName name="IQ_COMPETITOR_NAMED_BY_COMPETITOR" hidden="1">"c13752"</definedName>
    <definedName name="IQ_COMPETITOR_NAMED_BY_THIRDPARTY" hidden="1">"c13753"</definedName>
    <definedName name="IQ_COMPOSITE_CYCLICAL_IND" hidden="1">"c6830"</definedName>
    <definedName name="IQ_COMPOSITE_CYCLICAL_IND_APR" hidden="1">"c7490"</definedName>
    <definedName name="IQ_COMPOSITE_CYCLICAL_IND_APR_FC" hidden="1">"c8370"</definedName>
    <definedName name="IQ_COMPOSITE_CYCLICAL_IND_FC" hidden="1">"c7710"</definedName>
    <definedName name="IQ_COMPOSITE_CYCLICAL_IND_POP" hidden="1">"c7050"</definedName>
    <definedName name="IQ_COMPOSITE_CYCLICAL_IND_POP_FC" hidden="1">"c7930"</definedName>
    <definedName name="IQ_COMPOSITE_CYCLICAL_IND_YOY" hidden="1">"c7270"</definedName>
    <definedName name="IQ_COMPOSITE_CYCLICAL_IND_YOY_FC" hidden="1">"c8150"</definedName>
    <definedName name="IQ_CONSOL_BEDS" hidden="1">"c8782"</definedName>
    <definedName name="IQ_CONSOL_PROP_OPERATIONAL" hidden="1">"c8758"</definedName>
    <definedName name="IQ_CONSOL_PROP_OTHER_OWNED" hidden="1">"c8760"</definedName>
    <definedName name="IQ_CONSOL_PROP_TOTAL" hidden="1">"c8761"</definedName>
    <definedName name="IQ_CONSOL_PROP_UNDEVELOPED" hidden="1">"c8759"</definedName>
    <definedName name="IQ_CONSOL_ROOMS" hidden="1">"c8786"</definedName>
    <definedName name="IQ_CONSOL_SQ_FT_OPERATIONAL" hidden="1">"c8774"</definedName>
    <definedName name="IQ_CONSOL_SQ_FT_OTHER_OWNED" hidden="1">"c8776"</definedName>
    <definedName name="IQ_CONSOL_SQ_FT_TOTAL" hidden="1">"c8777"</definedName>
    <definedName name="IQ_CONSOL_SQ_FT_UNDEVELOPED" hidden="1">"c8775"</definedName>
    <definedName name="IQ_CONSOL_UNITS_OPERATIONAL" hidden="1">"c8766"</definedName>
    <definedName name="IQ_CONSOL_UNITS_OTHER_OWNED" hidden="1">"c8768"</definedName>
    <definedName name="IQ_CONSOL_UNITS_TOTAL" hidden="1">"c8769"</definedName>
    <definedName name="IQ_CONSOL_UNITS_UNDEVELOPED" hidden="1">"c8767"</definedName>
    <definedName name="IQ_CONSOLIDATED_ASSETS_QUARTERLY_AVG_FFIEC" hidden="1">"c13087"</definedName>
    <definedName name="IQ_CONSOLIDATED_NI_FOREIGN_FFIEC" hidden="1">"c15396"</definedName>
    <definedName name="IQ_CONST_LAND_DEV_LOANS_TOT_LOANS_FFIEC" hidden="1">"c13865"</definedName>
    <definedName name="IQ_CONST_LAND_DEVELOP_OTHER_DOM_CHARGE_OFFS_FFIEC" hidden="1">"c13628"</definedName>
    <definedName name="IQ_CONST_LAND_DEVELOP_OTHER_DOM_RECOV_FFIEC" hidden="1">"c13632"</definedName>
    <definedName name="IQ_CONSTITUENTS" hidden="1">"c19169"</definedName>
    <definedName name="IQ_CONSTITUENTS_NAME" hidden="1">"c19192"</definedName>
    <definedName name="IQ_CONSTRUCTION_DEV_LOANS_FDIC" hidden="1">"c6313"</definedName>
    <definedName name="IQ_CONSTRUCTION_LAND_DEV_DOM_FFIEC" hidden="1">"c15267"</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L_REC_DOM_FFIEC" hidden="1">"c12900"</definedName>
    <definedName name="IQ_CONSTRUCTION_LOANS" hidden="1">"c222"</definedName>
    <definedName name="IQ_CONSTRUCTION_LOANS_DOM_DUE_30_89_FFIEC" hidden="1">"c13256"</definedName>
    <definedName name="IQ_CONSTRUCTION_LOANS_DOM_DUE_90_FFIEC" hidden="1">"c13284"</definedName>
    <definedName name="IQ_CONSTRUCTION_LOANS_DOM_NON_ACCRUAL_FFIEC" hidden="1">"c13310"</definedName>
    <definedName name="IQ_CONSTRUCTION_LOANS_GROSS_LOANS_FFIEC" hidden="1">"c13401"</definedName>
    <definedName name="IQ_CONSTRUCTION_LOANS_TOTAL_LOANS" hidden="1">"c15711"</definedName>
    <definedName name="IQ_CONSTRUCTION_RISK_BASED_FFIEC" hidden="1">"c13422"</definedName>
    <definedName name="IQ_CONSULTING_FFIEC" hidden="1">"c13055"</definedName>
    <definedName name="IQ_CONSUMER_COMFORT" hidden="1">"c6831"</definedName>
    <definedName name="IQ_CONSUMER_COMFORT_APR" hidden="1">"c7491"</definedName>
    <definedName name="IQ_CONSUMER_COMFORT_APR_FC" hidden="1">"c8371"</definedName>
    <definedName name="IQ_CONSUMER_COMFORT_FC" hidden="1">"c7711"</definedName>
    <definedName name="IQ_CONSUMER_COMFORT_POP" hidden="1">"c7051"</definedName>
    <definedName name="IQ_CONSUMER_COMFORT_POP_FC" hidden="1">"c7931"</definedName>
    <definedName name="IQ_CONSUMER_CONFIDENCE" hidden="1">"c6832"</definedName>
    <definedName name="IQ_CONSUMER_CONFIDENCE_APR" hidden="1">"c7492"</definedName>
    <definedName name="IQ_CONSUMER_CONFIDENCE_APR_FC" hidden="1">"c8372"</definedName>
    <definedName name="IQ_CONSUMER_CONFIDENCE_FC" hidden="1">"c7712"</definedName>
    <definedName name="IQ_CONSUMER_CONFIDENCE_POP" hidden="1">"c7052"</definedName>
    <definedName name="IQ_CONSUMER_CONFIDENCE_POP_FC" hidden="1">"c7932"</definedName>
    <definedName name="IQ_CONSUMER_CONFIDENCE_YOY" hidden="1">"c7272"</definedName>
    <definedName name="IQ_CONSUMER_CONFIDENCE_YOY_FC" hidden="1">"c8152"</definedName>
    <definedName name="IQ_CONSUMER_LEASES_LL_REC_FFIEC" hidden="1">"c12895"</definedName>
    <definedName name="IQ_CONSUMER_LENDING" hidden="1">"c6833"</definedName>
    <definedName name="IQ_CONSUMER_LENDING_APR" hidden="1">"c7493"</definedName>
    <definedName name="IQ_CONSUMER_LENDING_APR_FC" hidden="1">"c8373"</definedName>
    <definedName name="IQ_CONSUMER_LENDING_FC" hidden="1">"c7713"</definedName>
    <definedName name="IQ_CONSUMER_LENDING_GROSS" hidden="1">"c6878"</definedName>
    <definedName name="IQ_CONSUMER_LENDING_GROSS_APR" hidden="1">"c7538"</definedName>
    <definedName name="IQ_CONSUMER_LENDING_GROSS_APR_FC" hidden="1">"c8418"</definedName>
    <definedName name="IQ_CONSUMER_LENDING_GROSS_FC" hidden="1">"c7758"</definedName>
    <definedName name="IQ_CONSUMER_LENDING_GROSS_POP" hidden="1">"c7098"</definedName>
    <definedName name="IQ_CONSUMER_LENDING_GROSS_POP_FC" hidden="1">"c7978"</definedName>
    <definedName name="IQ_CONSUMER_LENDING_GROSS_YOY" hidden="1">"c7318"</definedName>
    <definedName name="IQ_CONSUMER_LENDING_GROSS_YOY_FC" hidden="1">"c8198"</definedName>
    <definedName name="IQ_CONSUMER_LENDING_NET" hidden="1">"c6922"</definedName>
    <definedName name="IQ_CONSUMER_LENDING_NET_APR" hidden="1">"c7582"</definedName>
    <definedName name="IQ_CONSUMER_LENDING_NET_APR_FC" hidden="1">"c8462"</definedName>
    <definedName name="IQ_CONSUMER_LENDING_NET_FC" hidden="1">"c7802"</definedName>
    <definedName name="IQ_CONSUMER_LENDING_NET_POP" hidden="1">"c7142"</definedName>
    <definedName name="IQ_CONSUMER_LENDING_NET_POP_FC" hidden="1">"c8022"</definedName>
    <definedName name="IQ_CONSUMER_LENDING_NET_YOY" hidden="1">"c7362"</definedName>
    <definedName name="IQ_CONSUMER_LENDING_NET_YOY_FC" hidden="1">"c8242"</definedName>
    <definedName name="IQ_CONSUMER_LENDING_POP" hidden="1">"c7053"</definedName>
    <definedName name="IQ_CONSUMER_LENDING_POP_FC" hidden="1">"c7933"</definedName>
    <definedName name="IQ_CONSUMER_LENDING_TOTAL" hidden="1">"c7018"</definedName>
    <definedName name="IQ_CONSUMER_LENDING_TOTAL_APR" hidden="1">"c7678"</definedName>
    <definedName name="IQ_CONSUMER_LENDING_TOTAL_APR_FC" hidden="1">"c8558"</definedName>
    <definedName name="IQ_CONSUMER_LENDING_TOTAL_FC" hidden="1">"c7898"</definedName>
    <definedName name="IQ_CONSUMER_LENDING_TOTAL_POP" hidden="1">"c7238"</definedName>
    <definedName name="IQ_CONSUMER_LENDING_TOTAL_POP_FC" hidden="1">"c8118"</definedName>
    <definedName name="IQ_CONSUMER_LENDING_TOTAL_YOY" hidden="1">"c7458"</definedName>
    <definedName name="IQ_CONSUMER_LENDING_TOTAL_YOY_FC" hidden="1">"c8338"</definedName>
    <definedName name="IQ_CONSUMER_LENDING_YOY" hidden="1">"c7273"</definedName>
    <definedName name="IQ_CONSUMER_LENDING_YOY_FC" hidden="1">"c8153"</definedName>
    <definedName name="IQ_CONSUMER_LOANS" hidden="1">"c223"</definedName>
    <definedName name="IQ_CONSUMER_LOANS_LL_REC_DOM_FFIEC" hidden="1">"c12911"</definedName>
    <definedName name="IQ_CONSUMER_LOANS_TOT_LOANS_FFIEC" hidden="1">"c13875"</definedName>
    <definedName name="IQ_CONSUMER_LOANS_TOTAL_LOANS" hidden="1">"c15712"</definedName>
    <definedName name="IQ_CONSUMER_SPENDING" hidden="1">"c6834"</definedName>
    <definedName name="IQ_CONSUMER_SPENDING_APR" hidden="1">"c7494"</definedName>
    <definedName name="IQ_CONSUMER_SPENDING_APR_FC" hidden="1">"c8374"</definedName>
    <definedName name="IQ_CONSUMER_SPENDING_DURABLE" hidden="1">"c6835"</definedName>
    <definedName name="IQ_CONSUMER_SPENDING_DURABLE_APR" hidden="1">"c7495"</definedName>
    <definedName name="IQ_CONSUMER_SPENDING_DURABLE_APR_FC" hidden="1">"c8375"</definedName>
    <definedName name="IQ_CONSUMER_SPENDING_DURABLE_FC" hidden="1">"c7715"</definedName>
    <definedName name="IQ_CONSUMER_SPENDING_DURABLE_POP" hidden="1">"c7055"</definedName>
    <definedName name="IQ_CONSUMER_SPENDING_DURABLE_POP_FC" hidden="1">"c7935"</definedName>
    <definedName name="IQ_CONSUMER_SPENDING_DURABLE_REAL" hidden="1">"c6964"</definedName>
    <definedName name="IQ_CONSUMER_SPENDING_DURABLE_REAL_APR" hidden="1">"c7624"</definedName>
    <definedName name="IQ_CONSUMER_SPENDING_DURABLE_REAL_APR_FC" hidden="1">"c8504"</definedName>
    <definedName name="IQ_CONSUMER_SPENDING_DURABLE_REAL_FC" hidden="1">"c7844"</definedName>
    <definedName name="IQ_CONSUMER_SPENDING_DURABLE_REAL_POP" hidden="1">"c7184"</definedName>
    <definedName name="IQ_CONSUMER_SPENDING_DURABLE_REAL_POP_FC" hidden="1">"c8064"</definedName>
    <definedName name="IQ_CONSUMER_SPENDING_DURABLE_REAL_SAAR" hidden="1">"c6965"</definedName>
    <definedName name="IQ_CONSUMER_SPENDING_DURABLE_REAL_SAAR_APR" hidden="1">"c7625"</definedName>
    <definedName name="IQ_CONSUMER_SPENDING_DURABLE_REAL_SAAR_APR_FC" hidden="1">"c8505"</definedName>
    <definedName name="IQ_CONSUMER_SPENDING_DURABLE_REAL_SAAR_FC" hidden="1">"c7845"</definedName>
    <definedName name="IQ_CONSUMER_SPENDING_DURABLE_REAL_SAAR_POP" hidden="1">"c7185"</definedName>
    <definedName name="IQ_CONSUMER_SPENDING_DURABLE_REAL_SAAR_POP_FC" hidden="1">"c8065"</definedName>
    <definedName name="IQ_CONSUMER_SPENDING_DURABLE_REAL_SAAR_YOY" hidden="1">"c7405"</definedName>
    <definedName name="IQ_CONSUMER_SPENDING_DURABLE_REAL_SAAR_YOY_FC" hidden="1">"c8285"</definedName>
    <definedName name="IQ_CONSUMER_SPENDING_DURABLE_REAL_YOY" hidden="1">"c7404"</definedName>
    <definedName name="IQ_CONSUMER_SPENDING_DURABLE_REAL_YOY_FC" hidden="1">"c8284"</definedName>
    <definedName name="IQ_CONSUMER_SPENDING_DURABLE_YOY" hidden="1">"c7275"</definedName>
    <definedName name="IQ_CONSUMER_SPENDING_DURABLE_YOY_FC" hidden="1">"c8155"</definedName>
    <definedName name="IQ_CONSUMER_SPENDING_FC" hidden="1">"c7714"</definedName>
    <definedName name="IQ_CONSUMER_SPENDING_NONDURABLE" hidden="1">"c6836"</definedName>
    <definedName name="IQ_CONSUMER_SPENDING_NONDURABLE_APR" hidden="1">"c7496"</definedName>
    <definedName name="IQ_CONSUMER_SPENDING_NONDURABLE_APR_FC" hidden="1">"c8376"</definedName>
    <definedName name="IQ_CONSUMER_SPENDING_NONDURABLE_FC" hidden="1">"c7716"</definedName>
    <definedName name="IQ_CONSUMER_SPENDING_NONDURABLE_POP" hidden="1">"c7056"</definedName>
    <definedName name="IQ_CONSUMER_SPENDING_NONDURABLE_POP_FC" hidden="1">"c7936"</definedName>
    <definedName name="IQ_CONSUMER_SPENDING_NONDURABLE_REAL" hidden="1">"c6966"</definedName>
    <definedName name="IQ_CONSUMER_SPENDING_NONDURABLE_REAL_APR" hidden="1">"c7626"</definedName>
    <definedName name="IQ_CONSUMER_SPENDING_NONDURABLE_REAL_APR_FC" hidden="1">"c8506"</definedName>
    <definedName name="IQ_CONSUMER_SPENDING_NONDURABLE_REAL_FC" hidden="1">"c7846"</definedName>
    <definedName name="IQ_CONSUMER_SPENDING_NONDURABLE_REAL_POP" hidden="1">"c7186"</definedName>
    <definedName name="IQ_CONSUMER_SPENDING_NONDURABLE_REAL_POP_FC" hidden="1">"c8066"</definedName>
    <definedName name="IQ_CONSUMER_SPENDING_NONDURABLE_REAL_SAAR" hidden="1">"c6967"</definedName>
    <definedName name="IQ_CONSUMER_SPENDING_NONDURABLE_REAL_SAAR_APR" hidden="1">"c7627"</definedName>
    <definedName name="IQ_CONSUMER_SPENDING_NONDURABLE_REAL_SAAR_APR_FC" hidden="1">"c8507"</definedName>
    <definedName name="IQ_CONSUMER_SPENDING_NONDURABLE_REAL_SAAR_FC" hidden="1">"c7847"</definedName>
    <definedName name="IQ_CONSUMER_SPENDING_NONDURABLE_REAL_SAAR_POP" hidden="1">"c7187"</definedName>
    <definedName name="IQ_CONSUMER_SPENDING_NONDURABLE_REAL_SAAR_POP_FC" hidden="1">"c8067"</definedName>
    <definedName name="IQ_CONSUMER_SPENDING_NONDURABLE_REAL_SAAR_YOY" hidden="1">"c7407"</definedName>
    <definedName name="IQ_CONSUMER_SPENDING_NONDURABLE_REAL_SAAR_YOY_FC" hidden="1">"c8287"</definedName>
    <definedName name="IQ_CONSUMER_SPENDING_NONDURABLE_REAL_YOY" hidden="1">"c7406"</definedName>
    <definedName name="IQ_CONSUMER_SPENDING_NONDURABLE_REAL_YOY_FC" hidden="1">"c8286"</definedName>
    <definedName name="IQ_CONSUMER_SPENDING_NONDURABLE_YOY" hidden="1">"c7276"</definedName>
    <definedName name="IQ_CONSUMER_SPENDING_NONDURABLE_YOY_FC" hidden="1">"c8156"</definedName>
    <definedName name="IQ_CONSUMER_SPENDING_POP" hidden="1">"c7054"</definedName>
    <definedName name="IQ_CONSUMER_SPENDING_POP_FC" hidden="1">"c7934"</definedName>
    <definedName name="IQ_CONSUMER_SPENDING_REAL" hidden="1">"c6963"</definedName>
    <definedName name="IQ_CONSUMER_SPENDING_REAL_APR" hidden="1">"c7623"</definedName>
    <definedName name="IQ_CONSUMER_SPENDING_REAL_APR_FC" hidden="1">"c8503"</definedName>
    <definedName name="IQ_CONSUMER_SPENDING_REAL_FC" hidden="1">"c7843"</definedName>
    <definedName name="IQ_CONSUMER_SPENDING_REAL_POP" hidden="1">"c7183"</definedName>
    <definedName name="IQ_CONSUMER_SPENDING_REAL_POP_FC" hidden="1">"c8063"</definedName>
    <definedName name="IQ_CONSUMER_SPENDING_REAL_SAAR" hidden="1">"c6968"</definedName>
    <definedName name="IQ_CONSUMER_SPENDING_REAL_SAAR_APR" hidden="1">"c7628"</definedName>
    <definedName name="IQ_CONSUMER_SPENDING_REAL_SAAR_APR_FC" hidden="1">"c8508"</definedName>
    <definedName name="IQ_CONSUMER_SPENDING_REAL_SAAR_FC" hidden="1">"c7848"</definedName>
    <definedName name="IQ_CONSUMER_SPENDING_REAL_SAAR_POP" hidden="1">"c7188"</definedName>
    <definedName name="IQ_CONSUMER_SPENDING_REAL_SAAR_POP_FC" hidden="1">"c8068"</definedName>
    <definedName name="IQ_CONSUMER_SPENDING_REAL_SAAR_YOY" hidden="1">"c7408"</definedName>
    <definedName name="IQ_CONSUMER_SPENDING_REAL_SAAR_YOY_FC" hidden="1">"c8288"</definedName>
    <definedName name="IQ_CONSUMER_SPENDING_REAL_USD_APR_FC" hidden="1">"c11921"</definedName>
    <definedName name="IQ_CONSUMER_SPENDING_REAL_USD_FC" hidden="1">"c11918"</definedName>
    <definedName name="IQ_CONSUMER_SPENDING_REAL_USD_POP_FC" hidden="1">"c11919"</definedName>
    <definedName name="IQ_CONSUMER_SPENDING_REAL_USD_YOY_FC" hidden="1">"c11920"</definedName>
    <definedName name="IQ_CONSUMER_SPENDING_REAL_YOY" hidden="1">"c7403"</definedName>
    <definedName name="IQ_CONSUMER_SPENDING_REAL_YOY_FC" hidden="1">"c8283"</definedName>
    <definedName name="IQ_CONSUMER_SPENDING_SERVICES" hidden="1">"c6837"</definedName>
    <definedName name="IQ_CONSUMER_SPENDING_SERVICES_APR" hidden="1">"c7497"</definedName>
    <definedName name="IQ_CONSUMER_SPENDING_SERVICES_APR_FC" hidden="1">"c8377"</definedName>
    <definedName name="IQ_CONSUMER_SPENDING_SERVICES_FC" hidden="1">"c7717"</definedName>
    <definedName name="IQ_CONSUMER_SPENDING_SERVICES_POP" hidden="1">"c7057"</definedName>
    <definedName name="IQ_CONSUMER_SPENDING_SERVICES_POP_FC" hidden="1">"c7937"</definedName>
    <definedName name="IQ_CONSUMER_SPENDING_SERVICES_REAL" hidden="1">"c6969"</definedName>
    <definedName name="IQ_CONSUMER_SPENDING_SERVICES_REAL_APR" hidden="1">"c7629"</definedName>
    <definedName name="IQ_CONSUMER_SPENDING_SERVICES_REAL_APR_FC" hidden="1">"c8509"</definedName>
    <definedName name="IQ_CONSUMER_SPENDING_SERVICES_REAL_FC" hidden="1">"c7849"</definedName>
    <definedName name="IQ_CONSUMER_SPENDING_SERVICES_REAL_POP" hidden="1">"c7189"</definedName>
    <definedName name="IQ_CONSUMER_SPENDING_SERVICES_REAL_POP_FC" hidden="1">"c8069"</definedName>
    <definedName name="IQ_CONSUMER_SPENDING_SERVICES_REAL_SAAR" hidden="1">"c6970"</definedName>
    <definedName name="IQ_CONSUMER_SPENDING_SERVICES_REAL_SAAR_APR" hidden="1">"c7630"</definedName>
    <definedName name="IQ_CONSUMER_SPENDING_SERVICES_REAL_SAAR_APR_FC" hidden="1">"c8510"</definedName>
    <definedName name="IQ_CONSUMER_SPENDING_SERVICES_REAL_SAAR_FC" hidden="1">"c7850"</definedName>
    <definedName name="IQ_CONSUMER_SPENDING_SERVICES_REAL_SAAR_POP" hidden="1">"c7190"</definedName>
    <definedName name="IQ_CONSUMER_SPENDING_SERVICES_REAL_SAAR_POP_FC" hidden="1">"c8070"</definedName>
    <definedName name="IQ_CONSUMER_SPENDING_SERVICES_REAL_SAAR_YOY" hidden="1">"c7410"</definedName>
    <definedName name="IQ_CONSUMER_SPENDING_SERVICES_REAL_SAAR_YOY_FC" hidden="1">"c8290"</definedName>
    <definedName name="IQ_CONSUMER_SPENDING_SERVICES_REAL_YOY" hidden="1">"c7409"</definedName>
    <definedName name="IQ_CONSUMER_SPENDING_SERVICES_REAL_YOY_FC" hidden="1">"c8289"</definedName>
    <definedName name="IQ_CONSUMER_SPENDING_SERVICES_YOY" hidden="1">"c7277"</definedName>
    <definedName name="IQ_CONSUMER_SPENDING_SERVICES_YOY_FC" hidden="1">"c8157"</definedName>
    <definedName name="IQ_CONSUMER_SPENDING_YOY" hidden="1">"c7274"</definedName>
    <definedName name="IQ_CONSUMER_SPENDING_YOY_FC" hidden="1">"c8154"</definedName>
    <definedName name="IQ_CONTINGENT_LIABILITIES" hidden="1">"c18873"</definedName>
    <definedName name="IQ_CONTRACT_OBLIGATION_AFTER_FIVE" hidden="1">"c15691"</definedName>
    <definedName name="IQ_CONTRACT_OBLIGATION_CY" hidden="1">"c15685"</definedName>
    <definedName name="IQ_CONTRACT_OBLIGATION_CY1" hidden="1">"c15686"</definedName>
    <definedName name="IQ_CONTRACT_OBLIGATION_CY2" hidden="1">"c15687"</definedName>
    <definedName name="IQ_CONTRACT_OBLIGATION_CY3" hidden="1">"c15688"</definedName>
    <definedName name="IQ_CONTRACT_OBLIGATION_CY4" hidden="1">"c15689"</definedName>
    <definedName name="IQ_CONTRACT_OBLIGATION_NEXT_FIVE" hidden="1">"c15690"</definedName>
    <definedName name="IQ_CONTRACT_OBLIGATION_TOTAL" hidden="1">"c15692"</definedName>
    <definedName name="IQ_CONTRACTS_OTHER_COMMODITIES_EQUITIES._FDIC" hidden="1">"c6522"</definedName>
    <definedName name="IQ_CONTRACTS_OTHER_COMMODITIES_EQUITIES_FDIC" hidden="1">"c6522"</definedName>
    <definedName name="IQ_CONTRIB_ID_DET_EST" hidden="1">"c12045"</definedName>
    <definedName name="IQ_CONTRIB_ID_DET_EST_THOM" hidden="1">"c12073"</definedName>
    <definedName name="IQ_CONTRIB_ID_NON_PER_DET_EST" hidden="1">"c13824"</definedName>
    <definedName name="IQ_CONTRIB_ID_NON_PER_DET_EST_THOM" hidden="1">"c13826"</definedName>
    <definedName name="IQ_CONTRIB_NAME_DET_EST" hidden="1">"c12046"</definedName>
    <definedName name="IQ_CONTRIB_NAME_DET_EST_THOM" hidden="1">"c12074"</definedName>
    <definedName name="IQ_CONTRIB_NAME_NON_PER_DET_EST" hidden="1">"c12760"</definedName>
    <definedName name="IQ_CONTRIB_NAME_NON_PER_DET_EST_THOM" hidden="1">"c12764"</definedName>
    <definedName name="IQ_CONTRIB_REC_DET_EST" hidden="1">"c12051"</definedName>
    <definedName name="IQ_CONTRIB_REC_DET_EST_DATE" hidden="1">"c12204"</definedName>
    <definedName name="IQ_CONTRIB_REC_DET_EST_DATE_THOM" hidden="1">"c12230"</definedName>
    <definedName name="IQ_CONTRIB_REC_DET_EST_ORIGIN" hidden="1">"c12577"</definedName>
    <definedName name="IQ_CONTRIB_REC_DET_EST_ORIGIN_THOM" hidden="1">"c12600"</definedName>
    <definedName name="IQ_CONTRIB_REC_DET_EST_THOM" hidden="1">"c12080"</definedName>
    <definedName name="IQ_CONTRIBUTOR_CIQID" hidden="1">"c13742"</definedName>
    <definedName name="IQ_CONTRIBUTOR_NAME" hidden="1">"c13735"</definedName>
    <definedName name="IQ_CONTRIBUTOR_START_DATE" hidden="1">"c13741"</definedName>
    <definedName name="IQ_CONV_DATE" hidden="1">"c2191"</definedName>
    <definedName name="IQ_CONV_EXP_DATE" hidden="1">"c3043"</definedName>
    <definedName name="IQ_CONV_PARITY" hidden="1">"c16197"</definedName>
    <definedName name="IQ_CONV_PREMIUM" hidden="1">"c2195"</definedName>
    <definedName name="IQ_CONV_PRICE" hidden="1">"c2193"</definedName>
    <definedName name="IQ_CONV_PRICE_ISSUE" hidden="1">"c16195"</definedName>
    <definedName name="IQ_CONV_PRICE_PREM_ISSUE" hidden="1">"c16196"</definedName>
    <definedName name="IQ_CONV_PRICE_PREMIUM" hidden="1">"c16198"</definedName>
    <definedName name="IQ_CONV_PT_PREMIUM" hidden="1">"c16199"</definedName>
    <definedName name="IQ_CONV_PT_PREMIUM_PCT" hidden="1">"c16200"</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SION_COMMON_FFIEC" hidden="1">"c12964"</definedName>
    <definedName name="IQ_CONVERSION_PREF_FFIEC" hidden="1">"c12962"</definedName>
    <definedName name="IQ_CONVERT" hidden="1">"c2536"</definedName>
    <definedName name="IQ_CONVERT_PCT" hidden="1">"c2537"</definedName>
    <definedName name="IQ_CONVEXITY" hidden="1">"c2182"</definedName>
    <definedName name="IQ_CONVEYED_TO_OTHERS_FDIC" hidden="1">"c6534"</definedName>
    <definedName name="IQ_COO_ID" hidden="1">"c15222"</definedName>
    <definedName name="IQ_COO_NAME" hidden="1">"c15221"</definedName>
    <definedName name="IQ_CORE_CAPITAL_RATIO_FDIC" hidden="1">"c6745"</definedName>
    <definedName name="IQ_CORE_DEPOSITS_ASSETS_TOT_FFIEC" hidden="1">"c13442"</definedName>
    <definedName name="IQ_CORE_DEPOSITS_FFIEC" hidden="1">"c13862"</definedName>
    <definedName name="IQ_CORE_DEPOSITS_TOT_DEPOSITS_FFIEC" hidden="1">"c13911"</definedName>
    <definedName name="IQ_CORE_TIER_ONE_CAPITAL" hidden="1">"c15244"</definedName>
    <definedName name="IQ_CORE_TIER_ONE_CAPITAL_RATIO" hidden="1">"c15240"</definedName>
    <definedName name="IQ_CORP_GOODS_PRICE_INDEX_APR_FC_UNUSED" hidden="1">"c8381"</definedName>
    <definedName name="IQ_CORP_GOODS_PRICE_INDEX_APR_FC_UNUSED_UNUSED_UNUSED" hidden="1">"c8381"</definedName>
    <definedName name="IQ_CORP_GOODS_PRICE_INDEX_APR_UNUSED" hidden="1">"c7501"</definedName>
    <definedName name="IQ_CORP_GOODS_PRICE_INDEX_APR_UNUSED_UNUSED_UNUSED" hidden="1">"c7501"</definedName>
    <definedName name="IQ_CORP_GOODS_PRICE_INDEX_FC_UNUSED" hidden="1">"c7721"</definedName>
    <definedName name="IQ_CORP_GOODS_PRICE_INDEX_FC_UNUSED_UNUSED_UNUSED" hidden="1">"c7721"</definedName>
    <definedName name="IQ_CORP_GOODS_PRICE_INDEX_POP_FC_UNUSED" hidden="1">"c7941"</definedName>
    <definedName name="IQ_CORP_GOODS_PRICE_INDEX_POP_FC_UNUSED_UNUSED_UNUSED" hidden="1">"c7941"</definedName>
    <definedName name="IQ_CORP_GOODS_PRICE_INDEX_POP_UNUSED" hidden="1">"c7061"</definedName>
    <definedName name="IQ_CORP_GOODS_PRICE_INDEX_POP_UNUSED_UNUSED_UNUSED" hidden="1">"c7061"</definedName>
    <definedName name="IQ_CORP_GOODS_PRICE_INDEX_UNUSED" hidden="1">"c6841"</definedName>
    <definedName name="IQ_CORP_GOODS_PRICE_INDEX_UNUSED_UNUSED_UNUSED" hidden="1">"c6841"</definedName>
    <definedName name="IQ_CORP_GOODS_PRICE_INDEX_YOY_FC_UNUSED" hidden="1">"c8161"</definedName>
    <definedName name="IQ_CORP_GOODS_PRICE_INDEX_YOY_FC_UNUSED_UNUSED_UNUSED" hidden="1">"c8161"</definedName>
    <definedName name="IQ_CORP_GOODS_PRICE_INDEX_YOY_UNUSED" hidden="1">"c7281"</definedName>
    <definedName name="IQ_CORP_GOODS_PRICE_INDEX_YOY_UNUSED_UNUSED_UNUSED" hidden="1">"c7281"</definedName>
    <definedName name="IQ_CORP_PROFITS" hidden="1">"c6843"</definedName>
    <definedName name="IQ_CORP_PROFITS_AFTER_TAX_SAAR" hidden="1">"c6842"</definedName>
    <definedName name="IQ_CORP_PROFITS_AFTER_TAX_SAAR_APR" hidden="1">"c7502"</definedName>
    <definedName name="IQ_CORP_PROFITS_AFTER_TAX_SAAR_APR_FC" hidden="1">"c8382"</definedName>
    <definedName name="IQ_CORP_PROFITS_AFTER_TAX_SAAR_FC" hidden="1">"c7722"</definedName>
    <definedName name="IQ_CORP_PROFITS_AFTER_TAX_SAAR_POP" hidden="1">"c7062"</definedName>
    <definedName name="IQ_CORP_PROFITS_AFTER_TAX_SAAR_POP_FC" hidden="1">"c7942"</definedName>
    <definedName name="IQ_CORP_PROFITS_AFTER_TAX_SAAR_YOY" hidden="1">"c7282"</definedName>
    <definedName name="IQ_CORP_PROFITS_AFTER_TAX_SAAR_YOY_FC" hidden="1">"c8162"</definedName>
    <definedName name="IQ_CORP_PROFITS_APR" hidden="1">"c7503"</definedName>
    <definedName name="IQ_CORP_PROFITS_APR_FC" hidden="1">"c8383"</definedName>
    <definedName name="IQ_CORP_PROFITS_FC" hidden="1">"c7723"</definedName>
    <definedName name="IQ_CORP_PROFITS_POP" hidden="1">"c7063"</definedName>
    <definedName name="IQ_CORP_PROFITS_POP_FC" hidden="1">"c7943"</definedName>
    <definedName name="IQ_CORP_PROFITS_SAAR" hidden="1">"c6844"</definedName>
    <definedName name="IQ_CORP_PROFITS_SAAR_APR" hidden="1">"c7504"</definedName>
    <definedName name="IQ_CORP_PROFITS_SAAR_APR_FC" hidden="1">"c8384"</definedName>
    <definedName name="IQ_CORP_PROFITS_SAAR_FC" hidden="1">"c7724"</definedName>
    <definedName name="IQ_CORP_PROFITS_SAAR_POP" hidden="1">"c7064"</definedName>
    <definedName name="IQ_CORP_PROFITS_SAAR_POP_FC" hidden="1">"c7944"</definedName>
    <definedName name="IQ_CORP_PROFITS_SAAR_YOY" hidden="1">"c7284"</definedName>
    <definedName name="IQ_CORP_PROFITS_SAAR_YOY_FC" hidden="1">"c8164"</definedName>
    <definedName name="IQ_CORP_PROFITS_YOY" hidden="1">"c7283"</definedName>
    <definedName name="IQ_CORP_PROFITS_YOY_FC" hidden="1">"c8163"</definedName>
    <definedName name="IQ_CORPORATE_OVER_TOTAL" hidden="1">"c13767"</definedName>
    <definedName name="IQ_COST_BORROWED_FUNDS_FFIEC" hidden="1">"c13492"</definedName>
    <definedName name="IQ_COST_BORROWING" hidden="1">"c2936"</definedName>
    <definedName name="IQ_COST_BORROWINGS" hidden="1">"c225"</definedName>
    <definedName name="IQ_COST_CAPITAL_NEW_BUSINESS" hidden="1">"c9968"</definedName>
    <definedName name="IQ_COST_FOREIGN_DEPOSITS_FFIEC" hidden="1">"c13490"</definedName>
    <definedName name="IQ_COST_FUNDS" hidden="1">"c15726"</definedName>
    <definedName name="IQ_COST_FUNDS_PURCHASED_FFIEC" hidden="1">"c13491"</definedName>
    <definedName name="IQ_COST_INT_DEPOSITS_FFIEC" hidden="1">"c13489"</definedName>
    <definedName name="IQ_COST_OF_FUNDING_ASSETS_FDIC" hidden="1">"c6725"</definedName>
    <definedName name="IQ_COST_REV" hidden="1">"c226"</definedName>
    <definedName name="IQ_COST_REVENUE" hidden="1">"c1359"</definedName>
    <definedName name="IQ_COST_SALES_COAL" hidden="1">"c15933"</definedName>
    <definedName name="IQ_COST_SALES_PER_UNIT_SOLD_COAL" hidden="1">"c15944"</definedName>
    <definedName name="IQ_COST_SALES_TO_SALES_COAL" hidden="1">"c15951"</definedName>
    <definedName name="IQ_COST_SAVINGS" hidden="1">"c227"</definedName>
    <definedName name="IQ_COST_SERVICE" hidden="1">"c228"</definedName>
    <definedName name="IQ_COST_SOLVENCY_CAPITAL_COVERED" hidden="1">"c9965"</definedName>
    <definedName name="IQ_COST_SOLVENCY_CAPITAL_GROUP" hidden="1">"c9951"</definedName>
    <definedName name="IQ_COST_TOTAL_BORROWINGS" hidden="1">"c229"</definedName>
    <definedName name="IQ_COUNTRY_NAME" hidden="1">"c230"</definedName>
    <definedName name="IQ_COUNTRY_NAME_ECON" hidden="1">"c11752"</definedName>
    <definedName name="IQ_COUPON_FORMULA" hidden="1">"c8965"</definedName>
    <definedName name="IQ_COVERAGE_RATIO" hidden="1">"c15243"</definedName>
    <definedName name="IQ_COVERED_POPS" hidden="1">"c2124"</definedName>
    <definedName name="IQ_COVERED_WIRELESS_POPS" hidden="1">"c2124"</definedName>
    <definedName name="IQ_CP" hidden="1">"c2495"</definedName>
    <definedName name="IQ_CP_PCT" hidden="1">"c2496"</definedName>
    <definedName name="IQ_CPI" hidden="1">"c6845"</definedName>
    <definedName name="IQ_CPI_APR" hidden="1">"c7505"</definedName>
    <definedName name="IQ_CPI_APR_FC" hidden="1">"c8385"</definedName>
    <definedName name="IQ_CPI_CORE" hidden="1">"c6838"</definedName>
    <definedName name="IQ_CPI_CORE_APR" hidden="1">"c7498"</definedName>
    <definedName name="IQ_CPI_CORE_POP" hidden="1">"c7058"</definedName>
    <definedName name="IQ_CPI_CORE_YOY" hidden="1">"c7278"</definedName>
    <definedName name="IQ_CPI_FC" hidden="1">"c7725"</definedName>
    <definedName name="IQ_CPI_POP" hidden="1">"c7065"</definedName>
    <definedName name="IQ_CPI_POP_FC" hidden="1">"c7945"</definedName>
    <definedName name="IQ_CPI_YOY" hidden="1">"c7285"</definedName>
    <definedName name="IQ_CPI_YOY_FC" hidden="1">"c8165"</definedName>
    <definedName name="IQ_CQ" hidden="1">5000</definedName>
    <definedName name="IQ_CREDIT_CARD_CHARGE_OFFS_FDIC" hidden="1">"c6652"</definedName>
    <definedName name="IQ_CREDIT_CARD_FEE_BNK" hidden="1">"c231"</definedName>
    <definedName name="IQ_CREDIT_CARD_FEE_FIN" hidden="1">"c1583"</definedName>
    <definedName name="IQ_CREDIT_CARD_GROSS_LOANS_FFIEC" hidden="1">"c13412"</definedName>
    <definedName name="IQ_CREDIT_CARD_INTERCHANGE_FEES_FFIEC" hidden="1">"c13046"</definedName>
    <definedName name="IQ_CREDIT_CARD_LINES_FDIC" hidden="1">"c6525"</definedName>
    <definedName name="IQ_CREDIT_CARD_LINES_UNUSED_FFIEC" hidden="1">"c13242"</definedName>
    <definedName name="IQ_CREDIT_CARD_LOANS_CHARGE_OFFS_FFIEC" hidden="1">"c13180"</definedName>
    <definedName name="IQ_CREDIT_CARD_LOANS_DOM_QUARTERLY_AVG_FFIEC" hidden="1">"c15480"</definedName>
    <definedName name="IQ_CREDIT_CARD_LOANS_DUE_30_89_FFIEC" hidden="1">"c13272"</definedName>
    <definedName name="IQ_CREDIT_CARD_LOANS_DUE_90_FFIEC" hidden="1">"c13298"</definedName>
    <definedName name="IQ_CREDIT_CARD_LOANS_FDIC" hidden="1">"c6319"</definedName>
    <definedName name="IQ_CREDIT_CARD_LOANS_NON_ACCRUAL_FFIEC" hidden="1">"c13324"</definedName>
    <definedName name="IQ_CREDIT_CARD_LOANS_RECOV_FFIEC" hidden="1">"c13202"</definedName>
    <definedName name="IQ_CREDIT_CARD_NET_CHARGE_OFFS_FDIC" hidden="1">"c6654"</definedName>
    <definedName name="IQ_CREDIT_CARD_RECOVERIES_FDIC" hidden="1">"c6653"</definedName>
    <definedName name="IQ_CREDIT_CARD_RISK_BASED_FFIEC" hidden="1">"c13433"</definedName>
    <definedName name="IQ_CREDIT_CARDS_CONSUMER_LOANS_FFIEC" hidden="1">"c12822"</definedName>
    <definedName name="IQ_CREDIT_CARDS_LL_REC_FFIEC" hidden="1">"c12889"</definedName>
    <definedName name="IQ_CREDIT_CARDS_LOANS_TRADING_DOM_FFIEC" hidden="1">"c12933"</definedName>
    <definedName name="IQ_CREDIT_EXPOSURE" hidden="1">"c10038"</definedName>
    <definedName name="IQ_CREDIT_EXPOSURE_FFIEC" hidden="1">"c13062"</definedName>
    <definedName name="IQ_CREDIT_LOSS_CF" hidden="1">"c232"</definedName>
    <definedName name="IQ_CREDIT_LOSS_PROVISION_NET_CHARGE_OFFS_FDIC" hidden="1">"c6734"</definedName>
    <definedName name="IQ_CREDIT_LOSSES_DERIVATIVES_FFIEC" hidden="1">"c13068"</definedName>
    <definedName name="IQ_CREDIT_OPTIONS_DERIVATIVES_BENEFICIARY_FFIEC" hidden="1">"c13121"</definedName>
    <definedName name="IQ_CREDIT_OPTIONS_DERIVATIVES_GUARANTOR_FFIEC" hidden="1">"c13114"</definedName>
    <definedName name="IQ_CUMULATIVE_PREFERREDS_T2_FFIEC" hidden="1">"c13145"</definedName>
    <definedName name="IQ_CUMULATIVE_SPLIT_FACTOR" hidden="1">"c2094"</definedName>
    <definedName name="IQ_CURR_ACCT_BALANCE_APR_FC_UNUSED" hidden="1">"c8387"</definedName>
    <definedName name="IQ_CURR_ACCT_BALANCE_APR_FC_UNUSED_UNUSED_UNUSED" hidden="1">"c8387"</definedName>
    <definedName name="IQ_CURR_ACCT_BALANCE_APR_UNUSED" hidden="1">"c7507"</definedName>
    <definedName name="IQ_CURR_ACCT_BALANCE_APR_UNUSED_UNUSED_UNUSED" hidden="1">"c7507"</definedName>
    <definedName name="IQ_CURR_ACCT_BALANCE_FC_UNUSED" hidden="1">"c7727"</definedName>
    <definedName name="IQ_CURR_ACCT_BALANCE_FC_UNUSED_UNUSED_UNUSED" hidden="1">"c7727"</definedName>
    <definedName name="IQ_CURR_ACCT_BALANCE_PCT" hidden="1">"c6846"</definedName>
    <definedName name="IQ_CURR_ACCT_BALANCE_PCT_FC" hidden="1">"c7726"</definedName>
    <definedName name="IQ_CURR_ACCT_BALANCE_PCT_POP" hidden="1">"c7066"</definedName>
    <definedName name="IQ_CURR_ACCT_BALANCE_PCT_POP_FC" hidden="1">"c7946"</definedName>
    <definedName name="IQ_CURR_ACCT_BALANCE_PCT_YOY" hidden="1">"c7286"</definedName>
    <definedName name="IQ_CURR_ACCT_BALANCE_PCT_YOY_FC" hidden="1">"c8166"</definedName>
    <definedName name="IQ_CURR_ACCT_BALANCE_POP_FC_UNUSED" hidden="1">"c7947"</definedName>
    <definedName name="IQ_CURR_ACCT_BALANCE_POP_FC_UNUSED_UNUSED_UNUSED" hidden="1">"c7947"</definedName>
    <definedName name="IQ_CURR_ACCT_BALANCE_POP_UNUSED" hidden="1">"c7067"</definedName>
    <definedName name="IQ_CURR_ACCT_BALANCE_POP_UNUSED_UNUSED_UNUSED" hidden="1">"c7067"</definedName>
    <definedName name="IQ_CURR_ACCT_BALANCE_SAAR" hidden="1">"c6848"</definedName>
    <definedName name="IQ_CURR_ACCT_BALANCE_SAAR_APR" hidden="1">"c7508"</definedName>
    <definedName name="IQ_CURR_ACCT_BALANCE_SAAR_APR_FC" hidden="1">"c8388"</definedName>
    <definedName name="IQ_CURR_ACCT_BALANCE_SAAR_FC" hidden="1">"c7728"</definedName>
    <definedName name="IQ_CURR_ACCT_BALANCE_SAAR_POP" hidden="1">"c7068"</definedName>
    <definedName name="IQ_CURR_ACCT_BALANCE_SAAR_POP_FC" hidden="1">"c7948"</definedName>
    <definedName name="IQ_CURR_ACCT_BALANCE_SAAR_USD_APR_FC" hidden="1">"c11797"</definedName>
    <definedName name="IQ_CURR_ACCT_BALANCE_SAAR_USD_FC" hidden="1">"c11794"</definedName>
    <definedName name="IQ_CURR_ACCT_BALANCE_SAAR_USD_POP_FC" hidden="1">"c11795"</definedName>
    <definedName name="IQ_CURR_ACCT_BALANCE_SAAR_USD_YOY_FC" hidden="1">"c11796"</definedName>
    <definedName name="IQ_CURR_ACCT_BALANCE_SAAR_YOY" hidden="1">"c7288"</definedName>
    <definedName name="IQ_CURR_ACCT_BALANCE_SAAR_YOY_FC" hidden="1">"c8168"</definedName>
    <definedName name="IQ_CURR_ACCT_BALANCE_UNUSED" hidden="1">"c6847"</definedName>
    <definedName name="IQ_CURR_ACCT_BALANCE_UNUSED_UNUSED_UNUSED" hidden="1">"c6847"</definedName>
    <definedName name="IQ_CURR_ACCT_BALANCE_USD" hidden="1">"c11786"</definedName>
    <definedName name="IQ_CURR_ACCT_BALANCE_USD_APR" hidden="1">"c11789"</definedName>
    <definedName name="IQ_CURR_ACCT_BALANCE_USD_APR_FC" hidden="1">"c11793"</definedName>
    <definedName name="IQ_CURR_ACCT_BALANCE_USD_FC" hidden="1">"c11790"</definedName>
    <definedName name="IQ_CURR_ACCT_BALANCE_USD_POP" hidden="1">"c11787"</definedName>
    <definedName name="IQ_CURR_ACCT_BALANCE_USD_POP_FC" hidden="1">"c11791"</definedName>
    <definedName name="IQ_CURR_ACCT_BALANCE_USD_YOY" hidden="1">"c11788"</definedName>
    <definedName name="IQ_CURR_ACCT_BALANCE_USD_YOY_FC" hidden="1">"c11792"</definedName>
    <definedName name="IQ_CURR_ACCT_BALANCE_YOY_FC_UNUSED" hidden="1">"c8167"</definedName>
    <definedName name="IQ_CURR_ACCT_BALANCE_YOY_FC_UNUSED_UNUSED_UNUSED" hidden="1">"c8167"</definedName>
    <definedName name="IQ_CURR_ACCT_BALANCE_YOY_UNUSED" hidden="1">"c7287"</definedName>
    <definedName name="IQ_CURR_ACCT_BALANCE_YOY_UNUSED_UNUSED_UNUSED" hidden="1">"c7287"</definedName>
    <definedName name="IQ_CURR_ACCT_INC_RECEIPTS" hidden="1">"c6849"</definedName>
    <definedName name="IQ_CURR_ACCT_INC_RECEIPTS_APR" hidden="1">"c7509"</definedName>
    <definedName name="IQ_CURR_ACCT_INC_RECEIPTS_APR_FC" hidden="1">"c8389"</definedName>
    <definedName name="IQ_CURR_ACCT_INC_RECEIPTS_FC" hidden="1">"c7729"</definedName>
    <definedName name="IQ_CURR_ACCT_INC_RECEIPTS_POP" hidden="1">"c7069"</definedName>
    <definedName name="IQ_CURR_ACCT_INC_RECEIPTS_POP_FC" hidden="1">"c7949"</definedName>
    <definedName name="IQ_CURR_ACCT_INC_RECEIPTS_YOY" hidden="1">"c7289"</definedName>
    <definedName name="IQ_CURR_ACCT_INC_RECEIPTS_YOY_FC" hidden="1">"c8169"</definedName>
    <definedName name="IQ_CURR_DOMESTIC_TAXES" hidden="1">"c2074"</definedName>
    <definedName name="IQ_CURR_FOREIGN_TAXES" hidden="1">"c2075"</definedName>
    <definedName name="IQ_CURR_TAXES" hidden="1">"c19141"</definedName>
    <definedName name="IQ_CURRENCY_COIN_DOM_FFIEC" hidden="1">"c15287"</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USIP" hidden="1">"c2245"</definedName>
    <definedName name="IQ_CUST_PREMISE_EQUIP_CABLE_INVEST" hidden="1">"c15801"</definedName>
    <definedName name="IQ_CUSTOMER_LIAB_ACCEPTANCES_OUT_FFIEC" hidden="1">"c12835"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 hidden="1">500000</definedName>
    <definedName name="IQ_DATA_PROCESSING_EXP_FFIEC" hidden="1">"c13047"</definedName>
    <definedName name="IQ_DATA_SET" hidden="1">"c19244"</definedName>
    <definedName name="IQ_DATED_DATE" hidden="1">"c2185"</definedName>
    <definedName name="IQ_DAY_COUNT" hidden="1">"c2161"</definedName>
    <definedName name="IQ_DAYS_COVER_SHORT" hidden="1">"c1578"</definedName>
    <definedName name="IQ_DAYS_DELAY" hidden="1">"c8963"</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1_5_INVEST_SECURITIES_FFIEC" hidden="1">"c13465"</definedName>
    <definedName name="IQ_DEBT_ADJ" hidden="1">"c2515"</definedName>
    <definedName name="IQ_DEBT_ADJ_PCT" hidden="1">"c2516"</definedName>
    <definedName name="IQ_DEBT_EQUITY_EST" hidden="1">"c4257"</definedName>
    <definedName name="IQ_DEBT_EQUITY_HIGH_EST" hidden="1">"c4258"</definedName>
    <definedName name="IQ_DEBT_EQUITY_LOW_EST" hidden="1">"c4259"</definedName>
    <definedName name="IQ_DEBT_EQUITY_MEDIAN_EST" hidden="1">"c4260"</definedName>
    <definedName name="IQ_DEBT_EQUITY_NUM_EST" hidden="1">"c4261"</definedName>
    <definedName name="IQ_DEBT_EQUITY_STDDEV_EST" hidden="1">"c4262"</definedName>
    <definedName name="IQ_DEBT_EQUIV_NET_PBO" hidden="1">"c2938"</definedName>
    <definedName name="IQ_DEBT_EQUIV_OPER_LEASE" hidden="1">"c2935"</definedName>
    <definedName name="IQ_DEBT_LESS_1YR_INVEST_SECURITIES_FFIEC" hidden="1">"c13464"</definedName>
    <definedName name="IQ_DEBT_MATURING_MORE_THAN_ONE_YEAR_FFIEC" hidden="1">"c13164"</definedName>
    <definedName name="IQ_DEBT_MATURING_WITHIN_ONE_YEAR_FFIEC" hidden="1">"c13163"</definedName>
    <definedName name="IQ_DEBT_SEC_OVER_5YR_INVEST_SECURITIES_FFIEC" hidden="1">"c13466"</definedName>
    <definedName name="IQ_DEBT_SECURITIES_FOREIGN_FFIEC" hidden="1">"c13484"</definedName>
    <definedName name="IQ_DEBT_SECURITIES_OTHER_ASSETS_DUE_30_89_FFIEC" hidden="1">"c13279"</definedName>
    <definedName name="IQ_DEBT_SECURITIES_OTHER_ASSETS_DUE_90_FFIEC" hidden="1">"c13305"</definedName>
    <definedName name="IQ_DEBT_SECURITIES_OTHER_ASSETS_NON_ACCRUAL_FFIEC" hidden="1">"c13331"</definedName>
    <definedName name="IQ_DECREASE_INT_EXPENSE_FFIEC" hidden="1">"c13064"</definedName>
    <definedName name="IQ_DEDUCTIONS_TOTAL_RISK_BASED_CAPITAL_FFIEC" hidden="1">"c13152"</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SPENDING_REAL_SAAR" hidden="1">"c6971"</definedName>
    <definedName name="IQ_DEF_SPENDING_REAL_SAAR_APR" hidden="1">"c7631"</definedName>
    <definedName name="IQ_DEF_SPENDING_REAL_SAAR_APR_FC" hidden="1">"c8511"</definedName>
    <definedName name="IQ_DEF_SPENDING_REAL_SAAR_FC" hidden="1">"c7851"</definedName>
    <definedName name="IQ_DEF_SPENDING_REAL_SAAR_POP" hidden="1">"c7191"</definedName>
    <definedName name="IQ_DEF_SPENDING_REAL_SAAR_POP_FC" hidden="1">"c8071"</definedName>
    <definedName name="IQ_DEF_SPENDING_REAL_SAAR_YOY" hidden="1">"c7411"</definedName>
    <definedName name="IQ_DEF_SPENDING_REAL_SAAR_YOY_FC" hidden="1">"c8291"</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AULT_DATE" hidden="1">"c16220"</definedName>
    <definedName name="IQ_DEFAULT_TYPE" hidden="1">"c16219"</definedName>
    <definedName name="IQ_DEFERRED_CONTINGENT_RENT" hidden="1">"c16181"</definedName>
    <definedName name="IQ_DEFERRED_DOMESTIC_TAXES" hidden="1">"c2077"</definedName>
    <definedName name="IQ_DEFERRED_FOREIGN_TAXES" hidden="1">"c2078"</definedName>
    <definedName name="IQ_DEFERRED_INC_TAX" hidden="1">"c1447"</definedName>
    <definedName name="IQ_DEFERRED_TAX_ASSETS_FFIEC" hidden="1">"c12843"</definedName>
    <definedName name="IQ_DEFERRED_TAX_ASSETS_T1_FFIEC" hidden="1">"c13141"</definedName>
    <definedName name="IQ_DEFERRED_TAX_LIAB_FFIEC" hidden="1">"c12870"</definedName>
    <definedName name="IQ_DEFERRED_TAX_NAV" hidden="1">"c16003"</definedName>
    <definedName name="IQ_DEFERRED_TAX_NNAV" hidden="1">"c16008"</definedName>
    <definedName name="IQ_DEFERRED_TAXES" hidden="1">"c1356"</definedName>
    <definedName name="IQ_DEFERRED_TAXES_TOTAL" hidden="1">"c19142"</definedName>
    <definedName name="IQ_DELIVERED_HOMES_NEW_ORDERS" hidden="1">"c15821"</definedName>
    <definedName name="IQ_DELIVERED_HOMES_PRICE_NEW_ORDER_PRICE" hidden="1">"c15822"</definedName>
    <definedName name="IQ_DEMAND_DEP" hidden="1">"c320"</definedName>
    <definedName name="IQ_DEMAND_DEPOSITS_COMMERCIAL_BANK_SUBS_FFIEC" hidden="1">"c12945"</definedName>
    <definedName name="IQ_DEMAND_DEPOSITS_FDIC" hidden="1">"c6489"</definedName>
    <definedName name="IQ_DEMAND_DEPOSITS_TOT_DEPOSITS_FFIEC" hidden="1">"c13902"</definedName>
    <definedName name="IQ_DEPOSIT_ACCOUNTS_LESS_THAN_100K_FDIC" hidden="1">"c6494"</definedName>
    <definedName name="IQ_DEPOSIT_ACCOUNTS_MORE_THAN_100K_FDIC" hidden="1">"c6492"</definedName>
    <definedName name="IQ_DEPOSITORY_INST_ACCEPTANCES_LL_REC_DOM_FFIEC" hidden="1">"c12908"</definedName>
    <definedName name="IQ_DEPOSITORY_INST_GROSS_LOANS_FFIEC" hidden="1">"c13409"</definedName>
    <definedName name="IQ_DEPOSITORY_INST_RISK_BASED_FFIEC" hidden="1">"c13430"</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100K_MORE_ASSETS_TOT_FFIEC" hidden="1">"c13444"</definedName>
    <definedName name="IQ_DEPOSITS_DOM_FFIEC" hidden="1">"c12850"</definedName>
    <definedName name="IQ_DEPOSITS_FAIR_VALUE_TOT_FFIEC" hidden="1">"c13213"</definedName>
    <definedName name="IQ_DEPOSITS_FIN" hidden="1">"c321"</definedName>
    <definedName name="IQ_DEPOSITS_FOREIGN_BANKS_FOREIGN_AGENCIES_FFIEC" hidden="1">"c15344"</definedName>
    <definedName name="IQ_DEPOSITS_FOREIGN_FFIEC" hidden="1">"c12853"</definedName>
    <definedName name="IQ_DEPOSITS_HELD_DOMESTIC_FDIC" hidden="1">"c6340"</definedName>
    <definedName name="IQ_DEPOSITS_HELD_FOREIGN_FDIC" hidden="1">"c6341"</definedName>
    <definedName name="IQ_DEPOSITS_INTEREST_SECURITIES" hidden="1">"c5509"</definedName>
    <definedName name="IQ_DEPOSITS_LESS_100K_COMMERCIAL_BANK_SUBS_FFIEC" hidden="1">"c12948"</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LEVEL_1_FFIEC" hidden="1">"c13221"</definedName>
    <definedName name="IQ_DEPOSITS_LEVEL_2_FFIEC" hidden="1">"c13229"</definedName>
    <definedName name="IQ_DEPOSITS_LEVEL_3_FFIEC" hidden="1">"c13237"</definedName>
    <definedName name="IQ_DEPOSITS_MORE_100K_COMMERCIAL_BANK_SUBS_FFIEC" hidden="1">"c12949"</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_ASSETS_FAIR_VALUE_TOT_FFIEC" hidden="1">"c15403"</definedName>
    <definedName name="IQ_DERIVATIVE_ASSETS_LEVEL_1_FFIEC" hidden="1">"c15425"</definedName>
    <definedName name="IQ_DERIVATIVE_ASSETS_LEVEL_2_FFIEC" hidden="1">"c15438"</definedName>
    <definedName name="IQ_DERIVATIVE_ASSETS_LEVEL_3_FFIEC" hidden="1">"c15451"</definedName>
    <definedName name="IQ_DERIVATIVE_LIABILITIES_FAIR_VALUE_TOT_FFIEC" hidden="1">"c15407"</definedName>
    <definedName name="IQ_DERIVATIVE_LIABILITIES_LEVEL_1_FFIEC" hidden="1">"c15429"</definedName>
    <definedName name="IQ_DERIVATIVE_LIABILITIES_LEVEL_2_FFIEC" hidden="1">"c15442"</definedName>
    <definedName name="IQ_DERIVATIVE_LIABILITIES_LEVEL_3_FFIEC" hidden="1">"c15455"</definedName>
    <definedName name="IQ_DERIVATIVES_FDIC" hidden="1">"c6523"</definedName>
    <definedName name="IQ_DERIVATIVES_NEGATIVE_FAIR_VALUE_DOM_FFIEC" hidden="1">"c12943"</definedName>
    <definedName name="IQ_DERIVATIVES_NEGATIVE_VALUE_FFIEC" hidden="1">"c12861"</definedName>
    <definedName name="IQ_DERIVATIVES_POS_FAIR_VALUE_FFIEC" hidden="1">"c12827"</definedName>
    <definedName name="IQ_DERIVATIVES_POSITIVE_FAIR_VALUE_TRADING_DOM_FFIEC" hidden="1">"c12938"</definedName>
    <definedName name="IQ_DESCRIPTION_LONG" hidden="1">"c1520"</definedName>
    <definedName name="IQ_DEVELOP_LAND" hidden="1">"c323"</definedName>
    <definedName name="IQ_DEVELOPMENT_EXPENSE" hidden="1">"c16040"</definedName>
    <definedName name="IQ_DEVELOPMENT_REVENUE" hidden="1">"c16024"</definedName>
    <definedName name="IQ_DIC" hidden="1">"c13834"</definedName>
    <definedName name="IQ_DIFF_LASTCLOSE_TARGET_PRICE" hidden="1">"c1854"</definedName>
    <definedName name="IQ_DIFF_LASTCLOSE_TARGET_PRICE_CIQ" hidden="1">"c4767"</definedName>
    <definedName name="IQ_DIFF_LASTCLOSE_TARGET_PRICE_THOM" hidden="1">"c5278"</definedName>
    <definedName name="IQ_DIG_SUB_BASIC_SUB" hidden="1">"c16202"</definedName>
    <definedName name="IQ_DIG_SUB_VIDEO_SUB" hidden="1">"c15788"</definedName>
    <definedName name="IQ_DIGITAL_SUB_TOTAL_HOMES_PASSED" hidden="1">"c15769"</definedName>
    <definedName name="IQ_DIGITAL_VIDEO_PENETRATION" hidden="1">"c15768"</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OUTSTANDING_CURRENT_EST" hidden="1">"c4263"</definedName>
    <definedName name="IQ_DILUT_OUTSTANDING_CURRENT_HIGH_EST" hidden="1">"c4264"</definedName>
    <definedName name="IQ_DILUT_OUTSTANDING_CURRENT_LOW_EST" hidden="1">"c4265"</definedName>
    <definedName name="IQ_DILUT_OUTSTANDING_CURRENT_MEDIAN_EST" hidden="1">"c4266"</definedName>
    <definedName name="IQ_DILUT_OUTSTANDING_CURRENT_NUM_EST" hidden="1">"c4267"</definedName>
    <definedName name="IQ_DILUT_OUTSTANDING_CURRENT_STDDEV_EST" hidden="1">"c4268"</definedName>
    <definedName name="IQ_DILUT_WEIGHT" hidden="1">"c326"</definedName>
    <definedName name="IQ_DILUT_WEIGHT_EST" hidden="1">"c4269"</definedName>
    <definedName name="IQ_DILUT_WEIGHT_GUIDANCE" hidden="1">"c4270"</definedName>
    <definedName name="IQ_DILUT_WEIGHT_HIGH_EST" hidden="1">"c4271"</definedName>
    <definedName name="IQ_DILUT_WEIGHT_LOW_EST" hidden="1">"c4272"</definedName>
    <definedName name="IQ_DILUT_WEIGHT_MEDIAN_EST" hidden="1">"c4273"</definedName>
    <definedName name="IQ_DILUT_WEIGHT_NUM_EST" hidden="1">"c4274"</definedName>
    <definedName name="IQ_DILUT_WEIGHT_STDDEV_EST" hidden="1">"c4275"</definedName>
    <definedName name="IQ_DILUTED_EPRA_NAV" hidden="1">"c16005"</definedName>
    <definedName name="IQ_DILUTED_EPRA_NAV_SHARE_RE" hidden="1">"c16014"</definedName>
    <definedName name="IQ_DILUTED_EPRA_NNAV" hidden="1">"c16010"</definedName>
    <definedName name="IQ_DILUTED_EPRA_NNAV_SHARE_RE" hidden="1">"c16015"</definedName>
    <definedName name="IQ_DILUTED_NAV_RE" hidden="1">"c15998"</definedName>
    <definedName name="IQ_DILUTED_NAV_SHARE_RE" hidden="1">"c16013"</definedName>
    <definedName name="IQ_DILUTED_NAV_SHARES" hidden="1">"c16016"</definedName>
    <definedName name="IQ_DILUTION_EFFECT_NAV" hidden="1">"c15997"</definedName>
    <definedName name="IQ_DIRECT_AH_EARNED" hidden="1">"c2740"</definedName>
    <definedName name="IQ_DIRECT_EARNED" hidden="1">"c2730"</definedName>
    <definedName name="IQ_DIRECT_INDIRECT_RE_VENTURES_FFIEC" hidden="1">"c15266"</definedName>
    <definedName name="IQ_DIRECT_INDIRECT_RE_VENTURES_UNCONSOL_FFIEC" hidden="1">"c15274"</definedName>
    <definedName name="IQ_DIRECT_LIFE_EARNED" hidden="1">"c2735"</definedName>
    <definedName name="IQ_DIRECT_LIFE_IN_FORCE" hidden="1">"c2765"</definedName>
    <definedName name="IQ_DIRECT_LOSSES" hidden="1">"c15869"</definedName>
    <definedName name="IQ_DIRECT_PC_EARNED" hidden="1">"c2745"</definedName>
    <definedName name="IQ_DIRECT_WRITTEN" hidden="1">"c2724"</definedName>
    <definedName name="IQ_DIRECTORS_FEES_FFIEC" hidden="1">"c13049"</definedName>
    <definedName name="IQ_DISALLOWED_DEFERRED_TAX_ASSETS_FFIEC" hidden="1">"c13157"</definedName>
    <definedName name="IQ_DISALLOWED_GOODWILL_INTANGIBLE_ASSETS_FFIEC" hidden="1">"c13155"</definedName>
    <definedName name="IQ_DISALLOWED_GOODWILL_INTANGIBLES_T1_FFIEC" hidden="1">"c13137"</definedName>
    <definedName name="IQ_DISALLOWED_SERVICING_ASSETS_FFIEC" hidden="1">"c13156"</definedName>
    <definedName name="IQ_DISALLOWED_SERVICING_ASSETS_T1_FFIEC" hidden="1">"c13140"</definedName>
    <definedName name="IQ_DISCONT_OPER" hidden="1">"c1367"</definedName>
    <definedName name="IQ_DISCOUNT_RATE_PENSION_DOMESTIC" hidden="1">"c327"</definedName>
    <definedName name="IQ_DISCOUNT_RATE_PENSION_FOREIGN" hidden="1">"c328"</definedName>
    <definedName name="IQ_DISCRETIONARY_CAPEX" hidden="1">"c16183"</definedName>
    <definedName name="IQ_DISPOSABLE_PERSONAL_INC" hidden="1">"c6850"</definedName>
    <definedName name="IQ_DISPOSABLE_PERSONAL_INC_APR" hidden="1">"c7510"</definedName>
    <definedName name="IQ_DISPOSABLE_PERSONAL_INC_APR_FC" hidden="1">"c8390"</definedName>
    <definedName name="IQ_DISPOSABLE_PERSONAL_INC_FC" hidden="1">"c7730"</definedName>
    <definedName name="IQ_DISPOSABLE_PERSONAL_INC_POP" hidden="1">"c7070"</definedName>
    <definedName name="IQ_DISPOSABLE_PERSONAL_INC_POP_FC" hidden="1">"c7950"</definedName>
    <definedName name="IQ_DISPOSABLE_PERSONAL_INC_REAL" hidden="1">"c11922"</definedName>
    <definedName name="IQ_DISPOSABLE_PERSONAL_INC_REAL_APR" hidden="1">"c11925"</definedName>
    <definedName name="IQ_DISPOSABLE_PERSONAL_INC_REAL_POP" hidden="1">"c11923"</definedName>
    <definedName name="IQ_DISPOSABLE_PERSONAL_INC_REAL_YOY" hidden="1">"c11924"</definedName>
    <definedName name="IQ_DISPOSABLE_PERSONAL_INC_SAAR" hidden="1">"c6851"</definedName>
    <definedName name="IQ_DISPOSABLE_PERSONAL_INC_SAAR_APR" hidden="1">"c7511"</definedName>
    <definedName name="IQ_DISPOSABLE_PERSONAL_INC_SAAR_APR_FC" hidden="1">"c8391"</definedName>
    <definedName name="IQ_DISPOSABLE_PERSONAL_INC_SAAR_FC" hidden="1">"c7731"</definedName>
    <definedName name="IQ_DISPOSABLE_PERSONAL_INC_SAAR_POP" hidden="1">"c7071"</definedName>
    <definedName name="IQ_DISPOSABLE_PERSONAL_INC_SAAR_POP_FC" hidden="1">"c7951"</definedName>
    <definedName name="IQ_DISPOSABLE_PERSONAL_INC_SAAR_USD_APR_FC" hidden="1">"c11805"</definedName>
    <definedName name="IQ_DISPOSABLE_PERSONAL_INC_SAAR_USD_FC" hidden="1">"c11802"</definedName>
    <definedName name="IQ_DISPOSABLE_PERSONAL_INC_SAAR_USD_POP_FC" hidden="1">"c11803"</definedName>
    <definedName name="IQ_DISPOSABLE_PERSONAL_INC_SAAR_USD_YOY_FC" hidden="1">"c11804"</definedName>
    <definedName name="IQ_DISPOSABLE_PERSONAL_INC_SAAR_YOY" hidden="1">"c7291"</definedName>
    <definedName name="IQ_DISPOSABLE_PERSONAL_INC_SAAR_YOY_FC" hidden="1">"c8171"</definedName>
    <definedName name="IQ_DISPOSABLE_PERSONAL_INC_USD_APR_FC" hidden="1">"c11801"</definedName>
    <definedName name="IQ_DISPOSABLE_PERSONAL_INC_USD_FC" hidden="1">"c11798"</definedName>
    <definedName name="IQ_DISPOSABLE_PERSONAL_INC_USD_POP_FC" hidden="1">"c11799"</definedName>
    <definedName name="IQ_DISPOSABLE_PERSONAL_INC_USD_YOY_FC" hidden="1">"c11800"</definedName>
    <definedName name="IQ_DISPOSABLE_PERSONAL_INC_YOY" hidden="1">"c7290"</definedName>
    <definedName name="IQ_DISPOSABLE_PERSONAL_INC_YOY_FC" hidden="1">"c8170"</definedName>
    <definedName name="IQ_DISTR_EXCESS_EARN" hidden="1">"c329"</definedName>
    <definedName name="IQ_DISTRIBUTABLE_CASH" hidden="1">"c3002"</definedName>
    <definedName name="IQ_DISTRIBUTABLE_CASH_ACT_OR_EST" hidden="1">"c4278"</definedName>
    <definedName name="IQ_DISTRIBUTABLE_CASH_ACT_OR_EST_CIQ" hidden="1">"c4803"</definedName>
    <definedName name="IQ_DISTRIBUTABLE_CASH_ACT_OR_EST_CIQ_COL" hidden="1">"c11450"</definedName>
    <definedName name="IQ_DISTRIBUTABLE_CASH_EST" hidden="1">"c4277"</definedName>
    <definedName name="IQ_DISTRIBUTABLE_CASH_GUIDANCE_CIQ" hidden="1">"c4804"</definedName>
    <definedName name="IQ_DISTRIBUTABLE_CASH_GUIDANCE_CIQ_COL" hidden="1">"c11451"</definedName>
    <definedName name="IQ_DISTRIBUTABLE_CASH_HIGH_EST" hidden="1">"c4280"</definedName>
    <definedName name="IQ_DISTRIBUTABLE_CASH_HIGH_GUIDANCE_CIQ" hidden="1">"c4610"</definedName>
    <definedName name="IQ_DISTRIBUTABLE_CASH_HIGH_GUIDANCE_CIQ_COL" hidden="1">"c11259"</definedName>
    <definedName name="IQ_DISTRIBUTABLE_CASH_LOW_EST" hidden="1">"c4281"</definedName>
    <definedName name="IQ_DISTRIBUTABLE_CASH_LOW_GUIDANCE_CIQ" hidden="1">"c4650"</definedName>
    <definedName name="IQ_DISTRIBUTABLE_CASH_LOW_GUIDANCE_CIQ_COL" hidden="1">"c11299"</definedName>
    <definedName name="IQ_DISTRIBUTABLE_CASH_MEDIAN_EST" hidden="1">"c4282"</definedName>
    <definedName name="IQ_DISTRIBUTABLE_CASH_NUM_EST" hidden="1">"c4283"</definedName>
    <definedName name="IQ_DISTRIBUTABLE_CASH_PAYOUT" hidden="1">"c3005"</definedName>
    <definedName name="IQ_DISTRIBUTABLE_CASH_PER_SHARE_DILUTED" hidden="1">"c16191"</definedName>
    <definedName name="IQ_DISTRIBUTABLE_CASH_SHARE" hidden="1">"c3003"</definedName>
    <definedName name="IQ_DISTRIBUTABLE_CASH_SHARE_ACT_OR_EST" hidden="1">"c4286"</definedName>
    <definedName name="IQ_DISTRIBUTABLE_CASH_SHARE_ACT_OR_EST_CIQ" hidden="1">"c4811"</definedName>
    <definedName name="IQ_DISTRIBUTABLE_CASH_SHARE_ACT_OR_EST_CIQ_COL" hidden="1">"c11458"</definedName>
    <definedName name="IQ_DISTRIBUTABLE_CASH_SHARE_EST" hidden="1">"c4285"</definedName>
    <definedName name="IQ_DISTRIBUTABLE_CASH_SHARE_GUIDANCE_CIQ" hidden="1">"c4812"</definedName>
    <definedName name="IQ_DISTRIBUTABLE_CASH_SHARE_GUIDANCE_CIQ_COL" hidden="1">"c11459"</definedName>
    <definedName name="IQ_DISTRIBUTABLE_CASH_SHARE_HIGH_EST" hidden="1">"c4288"</definedName>
    <definedName name="IQ_DISTRIBUTABLE_CASH_SHARE_HIGH_GUIDANCE_CIQ" hidden="1">"c4611"</definedName>
    <definedName name="IQ_DISTRIBUTABLE_CASH_SHARE_HIGH_GUIDANCE_CIQ_COL" hidden="1">"c11260"</definedName>
    <definedName name="IQ_DISTRIBUTABLE_CASH_SHARE_LOW_EST" hidden="1">"c4289"</definedName>
    <definedName name="IQ_DISTRIBUTABLE_CASH_SHARE_LOW_GUIDANCE_CIQ" hidden="1">"c4651"</definedName>
    <definedName name="IQ_DISTRIBUTABLE_CASH_SHARE_LOW_GUIDANCE_CIQ_COL" hidden="1">"c11300"</definedName>
    <definedName name="IQ_DISTRIBUTABLE_CASH_SHARE_MEDIAN_EST" hidden="1">"c4290"</definedName>
    <definedName name="IQ_DISTRIBUTABLE_CASH_SHARE_NUM_EST" hidden="1">"c4291"</definedName>
    <definedName name="IQ_DISTRIBUTABLE_CASH_SHARE_STDDEV_EST" hidden="1">"c4292"</definedName>
    <definedName name="IQ_DISTRIBUTABLE_CASH_SHARES_BASIC" hidden="1">"c16189"</definedName>
    <definedName name="IQ_DISTRIBUTABLE_CASH_SHARES_DILUTED" hidden="1">"c16190"</definedName>
    <definedName name="IQ_DISTRIBUTABLE_CASH_STDDEV_EST" hidden="1">"c4294"</definedName>
    <definedName name="IQ_DIV_AMOUNT" hidden="1">"c3041"</definedName>
    <definedName name="IQ_DIV_PAYMENT_DATE" hidden="1">"c2205"</definedName>
    <definedName name="IQ_DIV_PAYMENT_TYPE" hidden="1">"c12752"</definedName>
    <definedName name="IQ_DIV_RECORD_DATE" hidden="1">"c2204"</definedName>
    <definedName name="IQ_DIV_SHARE" hidden="1">"c330"</definedName>
    <definedName name="IQ_DIVEST_CF" hidden="1">"c331"</definedName>
    <definedName name="IQ_DIVID_SHARE" hidden="1">"c1366"</definedName>
    <definedName name="IQ_DIVIDEND_EST" hidden="1">"c4296"</definedName>
    <definedName name="IQ_DIVIDEND_HIGH_EST" hidden="1">"c4297"</definedName>
    <definedName name="IQ_DIVIDEND_LOW_EST" hidden="1">"c4298"</definedName>
    <definedName name="IQ_DIVIDEND_MEDIAN_EST" hidden="1">"c4299"</definedName>
    <definedName name="IQ_DIVIDEND_NUM_EST" hidden="1">"c4300"</definedName>
    <definedName name="IQ_DIVIDEND_STDDEV_EST" hidden="1">"c4301"</definedName>
    <definedName name="IQ_DIVIDEND_YIELD" hidden="1">"c332"</definedName>
    <definedName name="IQ_DIVIDENDS_DECLARED_COMMON_FDIC" hidden="1">"c6659"</definedName>
    <definedName name="IQ_DIVIDENDS_DECLARED_COMMON_FFIEC" hidden="1">"c12969"</definedName>
    <definedName name="IQ_DIVIDENDS_DECLARED_PREFERRED_FDIC" hidden="1">"c6658"</definedName>
    <definedName name="IQ_DIVIDENDS_DECLARED_PREFERRED_FFIEC" hidden="1">"c12968"</definedName>
    <definedName name="IQ_DIVIDENDS_FDIC" hidden="1">"c6660"</definedName>
    <definedName name="IQ_DIVIDENDS_NET_INCOME_FFIEC" hidden="1">"c13349"</definedName>
    <definedName name="IQ_DIVIDENDS_PAID_DECLARED_PERIOD_COVERED" hidden="1">"c9960"</definedName>
    <definedName name="IQ_DIVIDENDS_PAID_DECLARED_PERIOD_GROUP" hidden="1">"c9946"</definedName>
    <definedName name="IQ_DNB_OTHER_EXP_INC_TAX_US" hidden="1">"c6787"</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OM_OFFICE_DEPOSITS_TOT_DEPOSITS_FFIEC" hidden="1">"c13910"</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PS_ACT_OR_EST" hidden="1">"c2218"</definedName>
    <definedName name="IQ_DPS_ACT_OR_EST_CIQ_COL" hidden="1">"c11709"</definedName>
    <definedName name="IQ_DPS_ACT_OR_EST_THOM" hidden="1">"c5302"</definedName>
    <definedName name="IQ_DPS_DET_EST" hidden="1">"c12052"</definedName>
    <definedName name="IQ_DPS_DET_EST_CURRENCY" hidden="1">"c12459"</definedName>
    <definedName name="IQ_DPS_DET_EST_CURRENCY_THOM" hidden="1">"c12480"</definedName>
    <definedName name="IQ_DPS_DET_EST_DATE" hidden="1">"c12205"</definedName>
    <definedName name="IQ_DPS_DET_EST_DATE_THOM" hidden="1">"c12231"</definedName>
    <definedName name="IQ_DPS_DET_EST_INCL" hidden="1">"c12342"</definedName>
    <definedName name="IQ_DPS_DET_EST_INCL_THOM" hidden="1">"c12363"</definedName>
    <definedName name="IQ_DPS_DET_EST_ORIGIN" hidden="1">"c12578"</definedName>
    <definedName name="IQ_DPS_DET_EST_ORIGIN_THOM" hidden="1">"c12601"</definedName>
    <definedName name="IQ_DPS_DET_EST_THOM" hidden="1">"c12081"</definedName>
    <definedName name="IQ_DPS_EST" hidden="1">"c1674"</definedName>
    <definedName name="IQ_DPS_EST_BOTTOM_UP" hidden="1">"c5493"</definedName>
    <definedName name="IQ_DPS_EST_THOM" hidden="1">"c4013"</definedName>
    <definedName name="IQ_DPS_GUIDANCE_CIQ" hidden="1">"c4827"</definedName>
    <definedName name="IQ_DPS_GUIDANCE_CIQ_COL" hidden="1">"c11474"</definedName>
    <definedName name="IQ_DPS_HIGH_EST" hidden="1">"c1676"</definedName>
    <definedName name="IQ_DPS_HIGH_EST_THOM" hidden="1">"c4015"</definedName>
    <definedName name="IQ_DPS_HIGH_GUIDANCE_CIQ" hidden="1">"c4580"</definedName>
    <definedName name="IQ_DPS_HIGH_GUIDANCE_CIQ_COL" hidden="1">"c11229"</definedName>
    <definedName name="IQ_DPS_LOW_EST" hidden="1">"c1677"</definedName>
    <definedName name="IQ_DPS_LOW_EST_THOM" hidden="1">"c4016"</definedName>
    <definedName name="IQ_DPS_LOW_GUIDANCE_CIQ" hidden="1">"c4620"</definedName>
    <definedName name="IQ_DPS_LOW_GUIDANCE_CIQ_COL" hidden="1">"c11269"</definedName>
    <definedName name="IQ_DPS_MEDIAN_EST" hidden="1">"c1675"</definedName>
    <definedName name="IQ_DPS_MEDIAN_EST_THOM" hidden="1">"c4014"</definedName>
    <definedName name="IQ_DPS_NUM_EST" hidden="1">"c1678"</definedName>
    <definedName name="IQ_DPS_NUM_EST_THOM" hidden="1">"c4017"</definedName>
    <definedName name="IQ_DPS_STDDEV_EST" hidden="1">"c1679"</definedName>
    <definedName name="IQ_DPS_STDDEV_EST_THOM" hidden="1">"c4018"</definedName>
    <definedName name="IQ_DURABLE_INVENTORIES" hidden="1">"c6853"</definedName>
    <definedName name="IQ_DURABLE_INVENTORIES_APR" hidden="1">"c7513"</definedName>
    <definedName name="IQ_DURABLE_INVENTORIES_APR_FC" hidden="1">"c8393"</definedName>
    <definedName name="IQ_DURABLE_INVENTORIES_FC" hidden="1">"c7733"</definedName>
    <definedName name="IQ_DURABLE_INVENTORIES_POP" hidden="1">"c7073"</definedName>
    <definedName name="IQ_DURABLE_INVENTORIES_POP_FC" hidden="1">"c7953"</definedName>
    <definedName name="IQ_DURABLE_INVENTORIES_YOY" hidden="1">"c7293"</definedName>
    <definedName name="IQ_DURABLE_INVENTORIES_YOY_FC" hidden="1">"c8173"</definedName>
    <definedName name="IQ_DURABLE_ORDERS" hidden="1">"c6854"</definedName>
    <definedName name="IQ_DURABLE_ORDERS_APR" hidden="1">"c7514"</definedName>
    <definedName name="IQ_DURABLE_ORDERS_APR_FC" hidden="1">"c8394"</definedName>
    <definedName name="IQ_DURABLE_ORDERS_FC" hidden="1">"c7734"</definedName>
    <definedName name="IQ_DURABLE_ORDERS_POP" hidden="1">"c7074"</definedName>
    <definedName name="IQ_DURABLE_ORDERS_POP_FC" hidden="1">"c7954"</definedName>
    <definedName name="IQ_DURABLE_ORDERS_YOY" hidden="1">"c7294"</definedName>
    <definedName name="IQ_DURABLE_ORDERS_YOY_FC" hidden="1">"c8174"</definedName>
    <definedName name="IQ_DURABLE_SHIPMENTS" hidden="1">"c6855"</definedName>
    <definedName name="IQ_DURABLE_SHIPMENTS_APR" hidden="1">"c7515"</definedName>
    <definedName name="IQ_DURABLE_SHIPMENTS_APR_FC" hidden="1">"c8395"</definedName>
    <definedName name="IQ_DURABLE_SHIPMENTS_FC" hidden="1">"c7735"</definedName>
    <definedName name="IQ_DURABLE_SHIPMENTS_POP" hidden="1">"c7075"</definedName>
    <definedName name="IQ_DURABLE_SHIPMENTS_POP_FC" hidden="1">"c7955"</definedName>
    <definedName name="IQ_DURABLE_SHIPMENTS_YOY" hidden="1">"c7295"</definedName>
    <definedName name="IQ_DURABLE_SHIPMENTS_YOY_FC" hidden="1">"c8175"</definedName>
    <definedName name="IQ_DURATION" hidden="1">"c2181"</definedName>
    <definedName name="IQ_EARNING_ASSET_INT_BEAR_LIABILITIES" hidden="1">"c15703"</definedName>
    <definedName name="IQ_EARNING_ASSET_YIELD" hidden="1">"c343"</definedName>
    <definedName name="IQ_EARNING_ASSETS_AVG_ASSETS_FFIEC" hidden="1">"c13354"</definedName>
    <definedName name="IQ_EARNING_ASSETS_FDIC" hidden="1">"c6360"</definedName>
    <definedName name="IQ_EARNING_ASSETS_QUARTERLY_AVG_FFIEC" hidden="1">"c13086"</definedName>
    <definedName name="IQ_EARNING_ASSETS_REPRICE_ASSETS_TOT_FFIEC" hidden="1">"c13451"</definedName>
    <definedName name="IQ_EARNING_ASSETS_YIELD_FDIC" hidden="1">"c6724"</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ANNOUNCE_DATE_CIQ" hidden="1">"c4656"</definedName>
    <definedName name="IQ_EARNINGS_ANNOUNCE_DATE_THOM" hidden="1">"c5093"</definedName>
    <definedName name="IQ_EARNINGS_CO_FFIEC" hidden="1">"c13032"</definedName>
    <definedName name="IQ_EARNINGS_CONT_OPS_HOMEBUILDING_SALES" hidden="1">"c15817"</definedName>
    <definedName name="IQ_EARNINGS_COVERAGE_LOSSES_FFIEC" hidden="1">"c13351"</definedName>
    <definedName name="IQ_EARNINGS_COVERAGE_NET_CHARGE_OFFS_FDIC" hidden="1">"c6735"</definedName>
    <definedName name="IQ_EARNINGS_LIFE_INSURANCE_FFIEC" hidden="1">"c13041"</definedName>
    <definedName name="IQ_EARNINGS_PERIOD_COVERED" hidden="1">"c9958"</definedName>
    <definedName name="IQ_EARNINGS_PERIOD_GROUP" hidden="1">"c9944"</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ACT_OR_EST" hidden="1">"c2219"</definedName>
    <definedName name="IQ_EBIT_ACT_OR_EST_CIQ_COL" hidden="1">"c11710"</definedName>
    <definedName name="IQ_EBIT_ACT_OR_EST_THOM" hidden="1">"c5303"</definedName>
    <definedName name="IQ_EBIT_DET_EST" hidden="1">"c12053"</definedName>
    <definedName name="IQ_EBIT_DET_EST_CURRENCY" hidden="1">"c12460"</definedName>
    <definedName name="IQ_EBIT_DET_EST_CURRENCY_THOM" hidden="1">"c12481"</definedName>
    <definedName name="IQ_EBIT_DET_EST_DATE" hidden="1">"c12206"</definedName>
    <definedName name="IQ_EBIT_DET_EST_DATE_THOM" hidden="1">"c12232"</definedName>
    <definedName name="IQ_EBIT_DET_EST_INCL" hidden="1">"c12343"</definedName>
    <definedName name="IQ_EBIT_DET_EST_INCL_THOM" hidden="1">"c12364"</definedName>
    <definedName name="IQ_EBIT_DET_EST_ORIGIN" hidden="1">"c12579"</definedName>
    <definedName name="IQ_EBIT_DET_EST_ORIGIN_THOM" hidden="1">"c12602"</definedName>
    <definedName name="IQ_EBIT_DET_EST_THOM" hidden="1">"c12082"</definedName>
    <definedName name="IQ_EBIT_EQ_INC" hidden="1">"c3498"</definedName>
    <definedName name="IQ_EBIT_EQ_INC_EXCL_SBC" hidden="1">"c3502"</definedName>
    <definedName name="IQ_EBIT_EST" hidden="1">"c1681"</definedName>
    <definedName name="IQ_EBIT_EST_THOM" hidden="1">"c5105"</definedName>
    <definedName name="IQ_EBIT_EXCL_SBC" hidden="1">"c3082"</definedName>
    <definedName name="IQ_EBIT_GUIDANCE_CIQ" hidden="1">"c4828"</definedName>
    <definedName name="IQ_EBIT_GUIDANCE_CIQ_COL" hidden="1">"c11475"</definedName>
    <definedName name="IQ_EBIT_GW_ACT_OR_EST" hidden="1">"c4306"</definedName>
    <definedName name="IQ_EBIT_GW_ACT_OR_EST_CIQ_COL" hidden="1">"c11478"</definedName>
    <definedName name="IQ_EBIT_GW_EST" hidden="1">"c4305"</definedName>
    <definedName name="IQ_EBIT_GW_GUIDANCE" hidden="1">"c4307"</definedName>
    <definedName name="IQ_EBIT_GW_GUIDANCE_CIQ" hidden="1">"c4832"</definedName>
    <definedName name="IQ_EBIT_GW_GUIDANCE_CIQ_COL" hidden="1">"c11479"</definedName>
    <definedName name="IQ_EBIT_GW_HIGH_EST" hidden="1">"c4308"</definedName>
    <definedName name="IQ_EBIT_GW_HIGH_GUIDANCE" hidden="1">"c4171"</definedName>
    <definedName name="IQ_EBIT_GW_HIGH_GUIDANCE_CIQ" hidden="1">"c4583"</definedName>
    <definedName name="IQ_EBIT_GW_HIGH_GUIDANCE_CIQ_COL" hidden="1">"c11232"</definedName>
    <definedName name="IQ_EBIT_GW_LOW_EST" hidden="1">"c4309"</definedName>
    <definedName name="IQ_EBIT_GW_LOW_GUIDANCE" hidden="1">"c4211"</definedName>
    <definedName name="IQ_EBIT_GW_LOW_GUIDANCE_CIQ" hidden="1">"c4623"</definedName>
    <definedName name="IQ_EBIT_GW_LOW_GUIDANCE_CIQ_COL" hidden="1">"c11272"</definedName>
    <definedName name="IQ_EBIT_GW_MEDIAN_EST" hidden="1">"c4310"</definedName>
    <definedName name="IQ_EBIT_GW_NUM_EST" hidden="1">"c4311"</definedName>
    <definedName name="IQ_EBIT_GW_STDDEV_EST" hidden="1">"c4312"</definedName>
    <definedName name="IQ_EBIT_HIGH_EST" hidden="1">"c1683"</definedName>
    <definedName name="IQ_EBIT_HIGH_EST_THOM" hidden="1">"c5107"</definedName>
    <definedName name="IQ_EBIT_HIGH_GUIDANCE_CIQ" hidden="1">"c4584"</definedName>
    <definedName name="IQ_EBIT_HIGH_GUIDANCE_CIQ_COL" hidden="1">"c11233"</definedName>
    <definedName name="IQ_EBIT_HOMEBUILDING_SALES" hidden="1">"c15815"</definedName>
    <definedName name="IQ_EBIT_INT" hidden="1">"c360"</definedName>
    <definedName name="IQ_EBIT_LOW_EST" hidden="1">"c1684"</definedName>
    <definedName name="IQ_EBIT_LOW_EST_THOM" hidden="1">"c5108"</definedName>
    <definedName name="IQ_EBIT_LOW_GUIDANCE_CIQ" hidden="1">"c4624"</definedName>
    <definedName name="IQ_EBIT_LOW_GUIDANCE_CIQ_COL" hidden="1">"c11273"</definedName>
    <definedName name="IQ_EBIT_MARGIN" hidden="1">"c359"</definedName>
    <definedName name="IQ_EBIT_MEDIAN_EST" hidden="1">"c1682"</definedName>
    <definedName name="IQ_EBIT_MEDIAN_EST_THOM" hidden="1">"c5106"</definedName>
    <definedName name="IQ_EBIT_NUM_EST" hidden="1">"c1685"</definedName>
    <definedName name="IQ_EBIT_NUM_EST_THOM" hidden="1">"c5109"</definedName>
    <definedName name="IQ_EBIT_OVER_IE" hidden="1">"c1369"</definedName>
    <definedName name="IQ_EBIT_SBC_ACT_OR_EST" hidden="1">"c4316"</definedName>
    <definedName name="IQ_EBIT_SBC_ACT_OR_EST_CIQ" hidden="1">"c4841"</definedName>
    <definedName name="IQ_EBIT_SBC_ACT_OR_EST_CIQ_COL" hidden="1">"c11488"</definedName>
    <definedName name="IQ_EBIT_SBC_EST" hidden="1">"c4315"</definedName>
    <definedName name="IQ_EBIT_SBC_GUIDANCE" hidden="1">"c4317"</definedName>
    <definedName name="IQ_EBIT_SBC_GUIDANCE_CIQ" hidden="1">"c4842"</definedName>
    <definedName name="IQ_EBIT_SBC_GUIDANCE_CIQ_COL" hidden="1">"c11489"</definedName>
    <definedName name="IQ_EBIT_SBC_GW_ACT_OR_EST" hidden="1">"c4320"</definedName>
    <definedName name="IQ_EBIT_SBC_GW_ACT_OR_EST_CIQ" hidden="1">"c4845"</definedName>
    <definedName name="IQ_EBIT_SBC_GW_ACT_OR_EST_CIQ_COL" hidden="1">"c11492"</definedName>
    <definedName name="IQ_EBIT_SBC_GW_EST" hidden="1">"c4319"</definedName>
    <definedName name="IQ_EBIT_SBC_GW_GUIDANCE" hidden="1">"c4321"</definedName>
    <definedName name="IQ_EBIT_SBC_GW_GUIDANCE_CIQ" hidden="1">"c4846"</definedName>
    <definedName name="IQ_EBIT_SBC_GW_GUIDANCE_CIQ_COL" hidden="1">"c11493"</definedName>
    <definedName name="IQ_EBIT_SBC_GW_HIGH_EST" hidden="1">"c4322"</definedName>
    <definedName name="IQ_EBIT_SBC_GW_HIGH_GUIDANCE" hidden="1">"c4193"</definedName>
    <definedName name="IQ_EBIT_SBC_GW_HIGH_GUIDANCE_CIQ" hidden="1">"c4605"</definedName>
    <definedName name="IQ_EBIT_SBC_GW_HIGH_GUIDANCE_CIQ_COL" hidden="1">"c11254"</definedName>
    <definedName name="IQ_EBIT_SBC_GW_LOW_EST" hidden="1">"c4323"</definedName>
    <definedName name="IQ_EBIT_SBC_GW_LOW_GUIDANCE" hidden="1">"c4233"</definedName>
    <definedName name="IQ_EBIT_SBC_GW_LOW_GUIDANCE_CIQ" hidden="1">"c4645"</definedName>
    <definedName name="IQ_EBIT_SBC_GW_LOW_GUIDANCE_CIQ_COL" hidden="1">"c11294"</definedName>
    <definedName name="IQ_EBIT_SBC_GW_MEDIAN_EST" hidden="1">"c4324"</definedName>
    <definedName name="IQ_EBIT_SBC_GW_NUM_EST" hidden="1">"c4325"</definedName>
    <definedName name="IQ_EBIT_SBC_GW_STDDEV_EST" hidden="1">"c4326"</definedName>
    <definedName name="IQ_EBIT_SBC_HIGH_EST" hidden="1">"c4328"</definedName>
    <definedName name="IQ_EBIT_SBC_HIGH_GUIDANCE" hidden="1">"c4192"</definedName>
    <definedName name="IQ_EBIT_SBC_HIGH_GUIDANCE_CIQ" hidden="1">"c4604"</definedName>
    <definedName name="IQ_EBIT_SBC_HIGH_GUIDANCE_CIQ_COL" hidden="1">"c11253"</definedName>
    <definedName name="IQ_EBIT_SBC_LOW_EST" hidden="1">"c4329"</definedName>
    <definedName name="IQ_EBIT_SBC_LOW_GUIDANCE" hidden="1">"c4232"</definedName>
    <definedName name="IQ_EBIT_SBC_LOW_GUIDANCE_CIQ" hidden="1">"c4644"</definedName>
    <definedName name="IQ_EBIT_SBC_LOW_GUIDANCE_CIQ_COL" hidden="1">"c11293"</definedName>
    <definedName name="IQ_EBIT_SBC_MEDIAN_EST" hidden="1">"c4330"</definedName>
    <definedName name="IQ_EBIT_SBC_NUM_EST" hidden="1">"c4331"</definedName>
    <definedName name="IQ_EBIT_SBC_STDDEV_EST" hidden="1">"c4332"</definedName>
    <definedName name="IQ_EBIT_STDDEV_EST" hidden="1">"c1686"</definedName>
    <definedName name="IQ_EBIT_STDDEV_EST_THOM" hidden="1">"c5110"</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ACT_OR_EST" hidden="1">"c2215"</definedName>
    <definedName name="IQ_EBITDA_ACT_OR_EST_CIQ" hidden="1">"c5060"</definedName>
    <definedName name="IQ_EBITDA_ACT_OR_EST_CIQ_COL" hidden="1">"c11707"</definedName>
    <definedName name="IQ_EBITDA_ACT_OR_EST_THOM" hidden="1">"c5300"</definedName>
    <definedName name="IQ_EBITDA_CAPEX" hidden="1">"c19143"</definedName>
    <definedName name="IQ_EBITDA_CAPEX_INT" hidden="1">"c368"</definedName>
    <definedName name="IQ_EBITDA_CAPEX_OVER_TOTAL_IE" hidden="1">"c1370"</definedName>
    <definedName name="IQ_EBITDA_DET_EST" hidden="1">"c12054"</definedName>
    <definedName name="IQ_EBITDA_DET_EST_CURRENCY" hidden="1">"c12461"</definedName>
    <definedName name="IQ_EBITDA_DET_EST_CURRENCY_THOM" hidden="1">"c12482"</definedName>
    <definedName name="IQ_EBITDA_DET_EST_DATE" hidden="1">"c12207"</definedName>
    <definedName name="IQ_EBITDA_DET_EST_DATE_THOM" hidden="1">"c12233"</definedName>
    <definedName name="IQ_EBITDA_DET_EST_INCL" hidden="1">"c12344"</definedName>
    <definedName name="IQ_EBITDA_DET_EST_INCL_THOM" hidden="1">"c12365"</definedName>
    <definedName name="IQ_EBITDA_DET_EST_ORIGIN" hidden="1">"c12580"</definedName>
    <definedName name="IQ_EBITDA_DET_EST_ORIGIN_THOM" hidden="1">"c12603"</definedName>
    <definedName name="IQ_EBITDA_DET_EST_THOM" hidden="1">"c12083"</definedName>
    <definedName name="IQ_EBITDA_EQ_INC" hidden="1">"c3496"</definedName>
    <definedName name="IQ_EBITDA_EQ_INC_EXCL_SBC" hidden="1">"c3500"</definedName>
    <definedName name="IQ_EBITDA_EST" hidden="1">"c369"</definedName>
    <definedName name="IQ_EBITDA_EST_CIQ" hidden="1">"c3622"</definedName>
    <definedName name="IQ_EBITDA_EST_THOM" hidden="1">"c3658"</definedName>
    <definedName name="IQ_EBITDA_EXCL_SBC" hidden="1">"c3081"</definedName>
    <definedName name="IQ_EBITDA_GUIDANCE_CIQ" hidden="1">"c4859"</definedName>
    <definedName name="IQ_EBITDA_GUIDANCE_CIQ_COL" hidden="1">"c11506"</definedName>
    <definedName name="IQ_EBITDA_HIGH_EST" hidden="1">"c370"</definedName>
    <definedName name="IQ_EBITDA_HIGH_EST_CIQ" hidden="1">"c3624"</definedName>
    <definedName name="IQ_EBITDA_HIGH_EST_THOM" hidden="1">"c3660"</definedName>
    <definedName name="IQ_EBITDA_HIGH_GUIDANCE_CIQ" hidden="1">"c4582"</definedName>
    <definedName name="IQ_EBITDA_HIGH_GUIDANCE_CIQ_COL" hidden="1">"c11231"</definedName>
    <definedName name="IQ_EBITDA_HOMEBUILDING_SALES" hidden="1">"c15814"</definedName>
    <definedName name="IQ_EBITDA_INT" hidden="1">"c373"</definedName>
    <definedName name="IQ_EBITDA_LOW_EST" hidden="1">"c371"</definedName>
    <definedName name="IQ_EBITDA_LOW_EST_CIQ" hidden="1">"c3625"</definedName>
    <definedName name="IQ_EBITDA_LOW_EST_THOM" hidden="1">"c3661"</definedName>
    <definedName name="IQ_EBITDA_LOW_GUIDANCE_CIQ" hidden="1">"c4622"</definedName>
    <definedName name="IQ_EBITDA_LOW_GUIDANCE_CIQ_COL" hidden="1">"c11271"</definedName>
    <definedName name="IQ_EBITDA_MARGIN" hidden="1">"c372"</definedName>
    <definedName name="IQ_EBITDA_MEDIAN_EST" hidden="1">"c1663"</definedName>
    <definedName name="IQ_EBITDA_MEDIAN_EST_CIQ" hidden="1">"c3623"</definedName>
    <definedName name="IQ_EBITDA_MEDIAN_EST_THOM" hidden="1">"c3659"</definedName>
    <definedName name="IQ_EBITDA_NUM_EST" hidden="1">"c374"</definedName>
    <definedName name="IQ_EBITDA_NUM_EST_CIQ" hidden="1">"c3626"</definedName>
    <definedName name="IQ_EBITDA_NUM_EST_THOM" hidden="1">"c3662"</definedName>
    <definedName name="IQ_EBITDA_OVER_TOTAL_IE" hidden="1">"c1371"</definedName>
    <definedName name="IQ_EBITDA_SBC_ACT_OR_EST" hidden="1">"c4337"</definedName>
    <definedName name="IQ_EBITDA_SBC_ACT_OR_EST_CIQ" hidden="1">"c4862"</definedName>
    <definedName name="IQ_EBITDA_SBC_ACT_OR_EST_CIQ_COL" hidden="1">"c11509"</definedName>
    <definedName name="IQ_EBITDA_SBC_EST" hidden="1">"c4336"</definedName>
    <definedName name="IQ_EBITDA_SBC_GUIDANCE" hidden="1">"c4338"</definedName>
    <definedName name="IQ_EBITDA_SBC_GUIDANCE_CIQ" hidden="1">"c4863"</definedName>
    <definedName name="IQ_EBITDA_SBC_GUIDANCE_CIQ_COL" hidden="1">"c11510"</definedName>
    <definedName name="IQ_EBITDA_SBC_HIGH_EST" hidden="1">"c4339"</definedName>
    <definedName name="IQ_EBITDA_SBC_HIGH_GUIDANCE" hidden="1">"c4194"</definedName>
    <definedName name="IQ_EBITDA_SBC_HIGH_GUIDANCE_CIQ" hidden="1">"c4606"</definedName>
    <definedName name="IQ_EBITDA_SBC_HIGH_GUIDANCE_CIQ_COL" hidden="1">"c11255"</definedName>
    <definedName name="IQ_EBITDA_SBC_LOW_EST" hidden="1">"c4340"</definedName>
    <definedName name="IQ_EBITDA_SBC_LOW_GUIDANCE" hidden="1">"c4234"</definedName>
    <definedName name="IQ_EBITDA_SBC_LOW_GUIDANCE_CIQ" hidden="1">"c4646"</definedName>
    <definedName name="IQ_EBITDA_SBC_LOW_GUIDANCE_CIQ_COL" hidden="1">"c11295"</definedName>
    <definedName name="IQ_EBITDA_SBC_MEDIAN_EST" hidden="1">"c4341"</definedName>
    <definedName name="IQ_EBITDA_SBC_NUM_EST" hidden="1">"c4342"</definedName>
    <definedName name="IQ_EBITDA_SBC_STDDEV_EST" hidden="1">"c4343"</definedName>
    <definedName name="IQ_EBITDA_STDDEV_EST" hidden="1">"c375"</definedName>
    <definedName name="IQ_EBITDA_STDDEV_EST_CIQ" hidden="1">"c3627"</definedName>
    <definedName name="IQ_EBITDA_STDDEV_EST_THOM" hidden="1">"c3663"</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FIEC" hidden="1">"c13029"</definedName>
    <definedName name="IQ_EBT_FIN" hidden="1">"c386"</definedName>
    <definedName name="IQ_EBT_FTE_FFIEC" hidden="1">"c13037"</definedName>
    <definedName name="IQ_EBT_GAAP_GUIDANCE_CIQ" hidden="1">"c4870"</definedName>
    <definedName name="IQ_EBT_GAAP_GUIDANCE_CIQ_COL" hidden="1">"c11517"</definedName>
    <definedName name="IQ_EBT_GAAP_HIGH_GUIDANCE_CIQ" hidden="1">"c4586"</definedName>
    <definedName name="IQ_EBT_GAAP_HIGH_GUIDANCE_CIQ_COL" hidden="1">"c11235"</definedName>
    <definedName name="IQ_EBT_GAAP_LOW_GUIDANCE_CIQ" hidden="1">"c4626"</definedName>
    <definedName name="IQ_EBT_GAAP_LOW_GUIDANCE_CIQ_COL" hidden="1">"c11275"</definedName>
    <definedName name="IQ_EBT_GUIDANCE_CIQ" hidden="1">"c4871"</definedName>
    <definedName name="IQ_EBT_GUIDANCE_CIQ_COL" hidden="1">"c11518"</definedName>
    <definedName name="IQ_EBT_GW_GUIDANCE_CIQ" hidden="1">"c4872"</definedName>
    <definedName name="IQ_EBT_GW_GUIDANCE_CIQ_COL" hidden="1">"c11519"</definedName>
    <definedName name="IQ_EBT_GW_HIGH_GUIDANCE_CIQ" hidden="1">"c4587"</definedName>
    <definedName name="IQ_EBT_GW_HIGH_GUIDANCE_CIQ_COL" hidden="1">"c11236"</definedName>
    <definedName name="IQ_EBT_GW_LOW_GUIDANCE_CIQ" hidden="1">"c4627"</definedName>
    <definedName name="IQ_EBT_GW_LOW_GUIDANCE_CIQ_COL" hidden="1">"c11276"</definedName>
    <definedName name="IQ_EBT_HIGH_GUIDANCE_CIQ" hidden="1">"c4585"</definedName>
    <definedName name="IQ_EBT_HIGH_GUIDANCE_CIQ_COL" hidden="1">"c11234"</definedName>
    <definedName name="IQ_EBT_HOMEBUILDING_SALES" hidden="1">"c15816"</definedName>
    <definedName name="IQ_EBT_INCL_MARGIN" hidden="1">"c387"</definedName>
    <definedName name="IQ_EBT_INS" hidden="1">"c388"</definedName>
    <definedName name="IQ_EBT_LOW_GUIDANCE_CIQ" hidden="1">"c4625"</definedName>
    <definedName name="IQ_EBT_LOW_GUIDANCE_CIQ_COL" hidden="1">"c11274"</definedName>
    <definedName name="IQ_EBT_RE" hidden="1">"c6215"</definedName>
    <definedName name="IQ_EBT_REIT" hidden="1">"c389"</definedName>
    <definedName name="IQ_EBT_SBC_ACT_OR_EST" hidden="1">"c4350"</definedName>
    <definedName name="IQ_EBT_SBC_ACT_OR_EST_CIQ" hidden="1">"c4875"</definedName>
    <definedName name="IQ_EBT_SBC_ACT_OR_EST_CIQ_COL" hidden="1">"c11522"</definedName>
    <definedName name="IQ_EBT_SBC_EST" hidden="1">"c4349"</definedName>
    <definedName name="IQ_EBT_SBC_GUIDANCE" hidden="1">"c4351"</definedName>
    <definedName name="IQ_EBT_SBC_GUIDANCE_CIQ" hidden="1">"c4876"</definedName>
    <definedName name="IQ_EBT_SBC_GUIDANCE_CIQ_COL" hidden="1">"c11523"</definedName>
    <definedName name="IQ_EBT_SBC_GW_ACT_OR_EST" hidden="1">"c4354"</definedName>
    <definedName name="IQ_EBT_SBC_GW_ACT_OR_EST_CIQ" hidden="1">"c4879"</definedName>
    <definedName name="IQ_EBT_SBC_GW_ACT_OR_EST_CIQ_COL" hidden="1">"c11526"</definedName>
    <definedName name="IQ_EBT_SBC_GW_EST" hidden="1">"c4353"</definedName>
    <definedName name="IQ_EBT_SBC_GW_GUIDANCE" hidden="1">"c4355"</definedName>
    <definedName name="IQ_EBT_SBC_GW_GUIDANCE_CIQ" hidden="1">"c4880"</definedName>
    <definedName name="IQ_EBT_SBC_GW_GUIDANCE_CIQ_COL" hidden="1">"c11527"</definedName>
    <definedName name="IQ_EBT_SBC_GW_HIGH_EST" hidden="1">"c4356"</definedName>
    <definedName name="IQ_EBT_SBC_GW_HIGH_GUIDANCE" hidden="1">"c4191"</definedName>
    <definedName name="IQ_EBT_SBC_GW_HIGH_GUIDANCE_CIQ" hidden="1">"c4603"</definedName>
    <definedName name="IQ_EBT_SBC_GW_HIGH_GUIDANCE_CIQ_COL" hidden="1">"c11252"</definedName>
    <definedName name="IQ_EBT_SBC_GW_LOW_EST" hidden="1">"c4357"</definedName>
    <definedName name="IQ_EBT_SBC_GW_LOW_GUIDANCE" hidden="1">"c4231"</definedName>
    <definedName name="IQ_EBT_SBC_GW_LOW_GUIDANCE_CIQ" hidden="1">"c4643"</definedName>
    <definedName name="IQ_EBT_SBC_GW_LOW_GUIDANCE_CIQ_COL" hidden="1">"c11292"</definedName>
    <definedName name="IQ_EBT_SBC_GW_MEDIAN_EST" hidden="1">"c4358"</definedName>
    <definedName name="IQ_EBT_SBC_GW_NUM_EST" hidden="1">"c4359"</definedName>
    <definedName name="IQ_EBT_SBC_GW_STDDEV_EST" hidden="1">"c4360"</definedName>
    <definedName name="IQ_EBT_SBC_HIGH_EST" hidden="1">"c4362"</definedName>
    <definedName name="IQ_EBT_SBC_HIGH_GUIDANCE" hidden="1">"c4190"</definedName>
    <definedName name="IQ_EBT_SBC_HIGH_GUIDANCE_CIQ" hidden="1">"c4602"</definedName>
    <definedName name="IQ_EBT_SBC_HIGH_GUIDANCE_CIQ_COL" hidden="1">"c11251"</definedName>
    <definedName name="IQ_EBT_SBC_LOW_EST" hidden="1">"c4363"</definedName>
    <definedName name="IQ_EBT_SBC_LOW_GUIDANCE" hidden="1">"c4230"</definedName>
    <definedName name="IQ_EBT_SBC_LOW_GUIDANCE_CIQ" hidden="1">"c4642"</definedName>
    <definedName name="IQ_EBT_SBC_LOW_GUIDANCE_CIQ_COL" hidden="1">"c11291"</definedName>
    <definedName name="IQ_EBT_SBC_MEDIAN_EST" hidden="1">"c4364"</definedName>
    <definedName name="IQ_EBT_SBC_NUM_EST" hidden="1">"c4365"</definedName>
    <definedName name="IQ_EBT_SBC_STDDEV_EST" hidden="1">"c4366"</definedName>
    <definedName name="IQ_EBT_SUBTOTAL_AP" hidden="1">"c8982"</definedName>
    <definedName name="IQ_EBT_UTI" hidden="1">"c390"</definedName>
    <definedName name="IQ_ECO_METRIC_6825_UNUSED" hidden="1">"c6825"</definedName>
    <definedName name="IQ_ECO_METRIC_6825_UNUSED_UNUSED_UNUSED" hidden="1">"c6825"</definedName>
    <definedName name="IQ_ECO_METRIC_6839_UNUSED" hidden="1">"c6839"</definedName>
    <definedName name="IQ_ECO_METRIC_6839_UNUSED_UNUSED_UNUSED" hidden="1">"c6839"</definedName>
    <definedName name="IQ_ECO_METRIC_6896_UNUSED" hidden="1">"c6896"</definedName>
    <definedName name="IQ_ECO_METRIC_6896_UNUSED_UNUSED_UNUSED" hidden="1">"c6896"</definedName>
    <definedName name="IQ_ECO_METRIC_6897_UNUSED" hidden="1">"c6897"</definedName>
    <definedName name="IQ_ECO_METRIC_6897_UNUSED_UNUSED_UNUSED" hidden="1">"c6897"</definedName>
    <definedName name="IQ_ECO_METRIC_6927" hidden="1">"c6927"</definedName>
    <definedName name="IQ_ECO_METRIC_6988_UNUSED" hidden="1">"c6988"</definedName>
    <definedName name="IQ_ECO_METRIC_6988_UNUSED_UNUSED_UNUSED" hidden="1">"c6988"</definedName>
    <definedName name="IQ_ECO_METRIC_7045_UNUSED" hidden="1">"c7045"</definedName>
    <definedName name="IQ_ECO_METRIC_7045_UNUSED_UNUSED_UNUSED" hidden="1">"c7045"</definedName>
    <definedName name="IQ_ECO_METRIC_7059_UNUSED" hidden="1">"c7059"</definedName>
    <definedName name="IQ_ECO_METRIC_7059_UNUSED_UNUSED_UNUSED" hidden="1">"c7059"</definedName>
    <definedName name="IQ_ECO_METRIC_7116_UNUSED" hidden="1">"c7116"</definedName>
    <definedName name="IQ_ECO_METRIC_7116_UNUSED_UNUSED_UNUSED" hidden="1">"c7116"</definedName>
    <definedName name="IQ_ECO_METRIC_7117_UNUSED" hidden="1">"c7117"</definedName>
    <definedName name="IQ_ECO_METRIC_7117_UNUSED_UNUSED_UNUSED" hidden="1">"c7117"</definedName>
    <definedName name="IQ_ECO_METRIC_7147" hidden="1">"c7147"</definedName>
    <definedName name="IQ_ECO_METRIC_7208_UNUSED" hidden="1">"c7208"</definedName>
    <definedName name="IQ_ECO_METRIC_7208_UNUSED_UNUSED_UNUSED" hidden="1">"c7208"</definedName>
    <definedName name="IQ_ECO_METRIC_7265_UNUSED" hidden="1">"c7265"</definedName>
    <definedName name="IQ_ECO_METRIC_7265_UNUSED_UNUSED_UNUSED" hidden="1">"c7265"</definedName>
    <definedName name="IQ_ECO_METRIC_7279_UNUSED" hidden="1">"c7279"</definedName>
    <definedName name="IQ_ECO_METRIC_7279_UNUSED_UNUSED_UNUSED" hidden="1">"c7279"</definedName>
    <definedName name="IQ_ECO_METRIC_7336_UNUSED" hidden="1">"c7336"</definedName>
    <definedName name="IQ_ECO_METRIC_7336_UNUSED_UNUSED_UNUSED" hidden="1">"c7336"</definedName>
    <definedName name="IQ_ECO_METRIC_7337_UNUSED" hidden="1">"c7337"</definedName>
    <definedName name="IQ_ECO_METRIC_7337_UNUSED_UNUSED_UNUSED" hidden="1">"c7337"</definedName>
    <definedName name="IQ_ECO_METRIC_7367" hidden="1">"c7367"</definedName>
    <definedName name="IQ_ECO_METRIC_7428_UNUSED" hidden="1">"c7428"</definedName>
    <definedName name="IQ_ECO_METRIC_7428_UNUSED_UNUSED_UNUSED" hidden="1">"c7428"</definedName>
    <definedName name="IQ_ECO_METRIC_7556_UNUSED" hidden="1">"c7556"</definedName>
    <definedName name="IQ_ECO_METRIC_7556_UNUSED_UNUSED_UNUSED" hidden="1">"c7556"</definedName>
    <definedName name="IQ_ECO_METRIC_7557_UNUSED" hidden="1">"c7557"</definedName>
    <definedName name="IQ_ECO_METRIC_7557_UNUSED_UNUSED_UNUSED" hidden="1">"c7557"</definedName>
    <definedName name="IQ_ECO_METRIC_7587" hidden="1">"c7587"</definedName>
    <definedName name="IQ_ECO_METRIC_7648_UNUSED" hidden="1">"c7648"</definedName>
    <definedName name="IQ_ECO_METRIC_7648_UNUSED_UNUSED_UNUSED" hidden="1">"c7648"</definedName>
    <definedName name="IQ_ECO_METRIC_7704" hidden="1">"c7704"</definedName>
    <definedName name="IQ_ECO_METRIC_7705_UNUSED" hidden="1">"c7705"</definedName>
    <definedName name="IQ_ECO_METRIC_7705_UNUSED_UNUSED_UNUSED" hidden="1">"c7705"</definedName>
    <definedName name="IQ_ECO_METRIC_7706" hidden="1">"c7706"</definedName>
    <definedName name="IQ_ECO_METRIC_7718" hidden="1">"c7718"</definedName>
    <definedName name="IQ_ECO_METRIC_7719_UNUSED" hidden="1">"c7719"</definedName>
    <definedName name="IQ_ECO_METRIC_7719_UNUSED_UNUSED_UNUSED" hidden="1">"c7719"</definedName>
    <definedName name="IQ_ECO_METRIC_7776_UNUSED" hidden="1">"c7776"</definedName>
    <definedName name="IQ_ECO_METRIC_7776_UNUSED_UNUSED_UNUSED" hidden="1">"c7776"</definedName>
    <definedName name="IQ_ECO_METRIC_7777_UNUSED" hidden="1">"c7777"</definedName>
    <definedName name="IQ_ECO_METRIC_7777_UNUSED_UNUSED_UNUSED" hidden="1">"c7777"</definedName>
    <definedName name="IQ_ECO_METRIC_7807" hidden="1">"c7807"</definedName>
    <definedName name="IQ_ECO_METRIC_7811" hidden="1">"c7811"</definedName>
    <definedName name="IQ_ECO_METRIC_7868_UNUSED" hidden="1">"c7868"</definedName>
    <definedName name="IQ_ECO_METRIC_7868_UNUSED_UNUSED_UNUSED" hidden="1">"c7868"</definedName>
    <definedName name="IQ_ECO_METRIC_7873" hidden="1">"c7873"</definedName>
    <definedName name="IQ_ECO_METRIC_7924" hidden="1">"c7924"</definedName>
    <definedName name="IQ_ECO_METRIC_7925_UNUSED" hidden="1">"c7925"</definedName>
    <definedName name="IQ_ECO_METRIC_7925_UNUSED_UNUSED_UNUSED" hidden="1">"c7925"</definedName>
    <definedName name="IQ_ECO_METRIC_7926" hidden="1">"c7926"</definedName>
    <definedName name="IQ_ECO_METRIC_7938" hidden="1">"c7938"</definedName>
    <definedName name="IQ_ECO_METRIC_7939_UNUSED" hidden="1">"c7939"</definedName>
    <definedName name="IQ_ECO_METRIC_7939_UNUSED_UNUSED_UNUSED" hidden="1">"c7939"</definedName>
    <definedName name="IQ_ECO_METRIC_7996_UNUSED" hidden="1">"c7996"</definedName>
    <definedName name="IQ_ECO_METRIC_7996_UNUSED_UNUSED_UNUSED" hidden="1">"c7996"</definedName>
    <definedName name="IQ_ECO_METRIC_7997_UNUSED" hidden="1">"c7997"</definedName>
    <definedName name="IQ_ECO_METRIC_7997_UNUSED_UNUSED_UNUSED" hidden="1">"c7997"</definedName>
    <definedName name="IQ_ECO_METRIC_8027" hidden="1">"c8027"</definedName>
    <definedName name="IQ_ECO_METRIC_8031" hidden="1">"c8031"</definedName>
    <definedName name="IQ_ECO_METRIC_8088_UNUSED" hidden="1">"c8088"</definedName>
    <definedName name="IQ_ECO_METRIC_8088_UNUSED_UNUSED_UNUSED" hidden="1">"c8088"</definedName>
    <definedName name="IQ_ECO_METRIC_8093" hidden="1">"c8093"</definedName>
    <definedName name="IQ_ECO_METRIC_8144" hidden="1">"c8144"</definedName>
    <definedName name="IQ_ECO_METRIC_8145_UNUSED" hidden="1">"c8145"</definedName>
    <definedName name="IQ_ECO_METRIC_8145_UNUSED_UNUSED_UNUSED" hidden="1">"c8145"</definedName>
    <definedName name="IQ_ECO_METRIC_8146" hidden="1">"c8146"</definedName>
    <definedName name="IQ_ECO_METRIC_8158" hidden="1">"c8158"</definedName>
    <definedName name="IQ_ECO_METRIC_8159_UNUSED" hidden="1">"c8159"</definedName>
    <definedName name="IQ_ECO_METRIC_8159_UNUSED_UNUSED_UNUSED" hidden="1">"c8159"</definedName>
    <definedName name="IQ_ECO_METRIC_8216_UNUSED" hidden="1">"c8216"</definedName>
    <definedName name="IQ_ECO_METRIC_8216_UNUSED_UNUSED_UNUSED" hidden="1">"c8216"</definedName>
    <definedName name="IQ_ECO_METRIC_8217_UNUSED" hidden="1">"c8217"</definedName>
    <definedName name="IQ_ECO_METRIC_8217_UNUSED_UNUSED_UNUSED" hidden="1">"c8217"</definedName>
    <definedName name="IQ_ECO_METRIC_8247" hidden="1">"c8247"</definedName>
    <definedName name="IQ_ECO_METRIC_8251" hidden="1">"c8251"</definedName>
    <definedName name="IQ_ECO_METRIC_8308_UNUSED" hidden="1">"c8308"</definedName>
    <definedName name="IQ_ECO_METRIC_8308_UNUSED_UNUSED_UNUSED" hidden="1">"c8308"</definedName>
    <definedName name="IQ_ECO_METRIC_8313" hidden="1">"c8313"</definedName>
    <definedName name="IQ_ECO_METRIC_8366" hidden="1">"c8366"</definedName>
    <definedName name="IQ_ECO_METRIC_8378" hidden="1">"c8378"</definedName>
    <definedName name="IQ_ECO_METRIC_8436_UNUSED" hidden="1">"c8436"</definedName>
    <definedName name="IQ_ECO_METRIC_8436_UNUSED_UNUSED_UNUSED" hidden="1">"c8436"</definedName>
    <definedName name="IQ_ECO_METRIC_8437_UNUSED" hidden="1">"c8437"</definedName>
    <definedName name="IQ_ECO_METRIC_8437_UNUSED_UNUSED_UNUSED" hidden="1">"c8437"</definedName>
    <definedName name="IQ_ECO_METRIC_8467" hidden="1">"c8467"</definedName>
    <definedName name="IQ_ECO_METRIC_8471" hidden="1">"c8471"</definedName>
    <definedName name="IQ_ECO_METRIC_8528_UNUSED" hidden="1">"c8528"</definedName>
    <definedName name="IQ_ECO_METRIC_8528_UNUSED_UNUSED_UNUSED" hidden="1">"c8528"</definedName>
    <definedName name="IQ_ECO_METRIC_8533" hidden="1">"c8533"</definedName>
    <definedName name="IQ_ECS_AUTHORIZED_SHARES" hidden="1">"c5583"</definedName>
    <definedName name="IQ_ECS_AUTHORIZED_SHARES_ABS" hidden="1">"c5597"</definedName>
    <definedName name="IQ_ECS_AUTHORIZED_SHARES_OTHER" hidden="1">"c15613"</definedName>
    <definedName name="IQ_ECS_AUTHORIZED_SHARES_OTHER_ABS" hidden="1">"c15630"</definedName>
    <definedName name="IQ_ECS_CONVERT_FACTOR" hidden="1">"c5581"</definedName>
    <definedName name="IQ_ECS_CONVERT_FACTOR_ABS" hidden="1">"c5595"</definedName>
    <definedName name="IQ_ECS_CONVERT_FACTOR_OTHER" hidden="1">"c15611"</definedName>
    <definedName name="IQ_ECS_CONVERT_FACTOR_OTHER_ABS" hidden="1">"c15628"</definedName>
    <definedName name="IQ_ECS_CONVERT_INTO" hidden="1">"c5580"</definedName>
    <definedName name="IQ_ECS_CONVERT_INTO_ABS" hidden="1">"c5594"</definedName>
    <definedName name="IQ_ECS_CONVERT_INTO_OTHER" hidden="1">"c15610"</definedName>
    <definedName name="IQ_ECS_CONVERT_INTO_OTHER_ABS" hidden="1">"c15627"</definedName>
    <definedName name="IQ_ECS_CONVERT_PRIMARY_FACTOR" hidden="1">"c15592"</definedName>
    <definedName name="IQ_ECS_CONVERT_PRIMARY_FACTOR_ABS" hidden="1">"c15596"</definedName>
    <definedName name="IQ_ECS_CONVERT_TYPE" hidden="1">"c5579"</definedName>
    <definedName name="IQ_ECS_CONVERT_TYPE_ABS" hidden="1">"c5593"</definedName>
    <definedName name="IQ_ECS_CONVERT_TYPE_OTHER" hidden="1">"c15609"</definedName>
    <definedName name="IQ_ECS_CONVERT_TYPE_OTHER_ABS" hidden="1">"c15626"</definedName>
    <definedName name="IQ_ECS_INACTIVE_DATE" hidden="1">"c5576"</definedName>
    <definedName name="IQ_ECS_INACTIVE_DATE_ABS" hidden="1">"c5590"</definedName>
    <definedName name="IQ_ECS_INACTIVE_DATE_OTHER" hidden="1">"c15606"</definedName>
    <definedName name="IQ_ECS_INACTIVE_DATE_OTHER_ABS" hidden="1">"c15623"</definedName>
    <definedName name="IQ_ECS_NAME" hidden="1">"c5571"</definedName>
    <definedName name="IQ_ECS_NAME_ABS" hidden="1">"c5585"</definedName>
    <definedName name="IQ_ECS_NAME_OTHER" hidden="1">"c15599"</definedName>
    <definedName name="IQ_ECS_NAME_OTHER_ABS" hidden="1">"c15616"</definedName>
    <definedName name="IQ_ECS_NUM_SHAREHOLDERS" hidden="1">"c16242"</definedName>
    <definedName name="IQ_ECS_NUM_SHAREHOLDERS_ABS" hidden="1">"c16243"</definedName>
    <definedName name="IQ_ECS_NUM_SHAREHOLDERS_BENEFICIAL_BS_DATE" hidden="1">"c16234"</definedName>
    <definedName name="IQ_ECS_NUM_SHAREHOLDERS_BENEFICIAL_BS_DATE_ABS" hidden="1">"c16235"</definedName>
    <definedName name="IQ_ECS_NUM_SHAREHOLDERS_BENEFICIAL_BS_DATE_OTHER" hidden="1">"c16236"</definedName>
    <definedName name="IQ_ECS_NUM_SHAREHOLDERS_BENEFICIAL_BS_DATE_OTHER_ABS" hidden="1">"c16237"</definedName>
    <definedName name="IQ_ECS_NUM_SHAREHOLDERS_BENEFICIAL_FILING_DATE" hidden="1">"c16230"</definedName>
    <definedName name="IQ_ECS_NUM_SHAREHOLDERS_BENEFICIAL_FILING_DATE_ABS" hidden="1">"c16231"</definedName>
    <definedName name="IQ_ECS_NUM_SHAREHOLDERS_BENEFICIAL_FILING_DATE_OTHER" hidden="1">"c16232"</definedName>
    <definedName name="IQ_ECS_NUM_SHAREHOLDERS_BENEFICIAL_FILING_DATE_OTHER_ABS" hidden="1">"c16233"</definedName>
    <definedName name="IQ_ECS_NUM_SHAREHOLDERS_BS_DATE" hidden="1">"c16238"</definedName>
    <definedName name="IQ_ECS_NUM_SHAREHOLDERS_BS_DATE_ABS" hidden="1">"c16239"</definedName>
    <definedName name="IQ_ECS_NUM_SHAREHOLDERS_BS_DATE_OTHER" hidden="1">"c16240"</definedName>
    <definedName name="IQ_ECS_NUM_SHAREHOLDERS_BS_DATE_OTHER_ABS" hidden="1">"c16241"</definedName>
    <definedName name="IQ_ECS_NUM_SHAREHOLDERS_FILING_DATE" hidden="1">"c5584"</definedName>
    <definedName name="IQ_ECS_NUM_SHAREHOLDERS_FILING_DATE_ABS" hidden="1">"c5598"</definedName>
    <definedName name="IQ_ECS_NUM_SHAREHOLDERS_FILING_DATE_OTHER" hidden="1">"c15615"</definedName>
    <definedName name="IQ_ECS_NUM_SHAREHOLDERS_FILING_DATE_OTHER_ABS" hidden="1">"c15632"</definedName>
    <definedName name="IQ_ECS_NUM_SHAREHOLDERS_OTHER" hidden="1">"c16244"</definedName>
    <definedName name="IQ_ECS_NUM_SHAREHOLDERS_OTHER_ABS" hidden="1">"c16245"</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PAR_VALUE_CURRENCY_OTHER" hidden="1">"c15608"</definedName>
    <definedName name="IQ_ECS_PAR_VALUE_CURRENCY_OTHER_ABS" hidden="1">"c15625"</definedName>
    <definedName name="IQ_ECS_PAR_VALUE_OTHER" hidden="1">"c15607"</definedName>
    <definedName name="IQ_ECS_PAR_VALUE_OTHER_ABS" hidden="1">"c15624"</definedName>
    <definedName name="IQ_ECS_PARTICIPATE_FLAG" hidden="1">"c15591"</definedName>
    <definedName name="IQ_ECS_PARTICIPATE_FLAG_ABS" hidden="1">"c15595"</definedName>
    <definedName name="IQ_ECS_PARTICIPATE_FLAG_OTHER" hidden="1">"c15614"</definedName>
    <definedName name="IQ_ECS_PARTICIPATE_FLAG_OTHER_ABS" hidden="1">"c15631"</definedName>
    <definedName name="IQ_ECS_SHARES_OUT_BS_DATE" hidden="1">"c5572"</definedName>
    <definedName name="IQ_ECS_SHARES_OUT_BS_DATE_ABS" hidden="1">"c5586"</definedName>
    <definedName name="IQ_ECS_SHARES_OUT_BS_DATE_OTHER" hidden="1">"c15600"</definedName>
    <definedName name="IQ_ECS_SHARES_OUT_BS_DATE_OTHER_ABS" hidden="1">"c15617"</definedName>
    <definedName name="IQ_ECS_SHARES_OUT_FILING_DATE" hidden="1">"c5573"</definedName>
    <definedName name="IQ_ECS_SHARES_OUT_FILING_DATE_ABS" hidden="1">"c5587"</definedName>
    <definedName name="IQ_ECS_SHARES_OUT_FILING_DATE_OTHER" hidden="1">"c15601"</definedName>
    <definedName name="IQ_ECS_SHARES_OUT_FILING_DATE_OTHER_ABS" hidden="1">"c15618"</definedName>
    <definedName name="IQ_ECS_START_DATE" hidden="1">"c5575"</definedName>
    <definedName name="IQ_ECS_START_DATE_ABS" hidden="1">"c5589"</definedName>
    <definedName name="IQ_ECS_START_DATE_OTHER" hidden="1">"c15605"</definedName>
    <definedName name="IQ_ECS_START_DATE_OTHER_ABS" hidden="1">"c15622"</definedName>
    <definedName name="IQ_ECS_TICKER" hidden="1">"c15594"</definedName>
    <definedName name="IQ_ECS_TICKER_ABS" hidden="1">"c15598"</definedName>
    <definedName name="IQ_ECS_TICKER_OTHER" hidden="1">"c15603"</definedName>
    <definedName name="IQ_ECS_TICKER_OTHER_ABS" hidden="1">"c15620"</definedName>
    <definedName name="IQ_ECS_TRADING_ITEM_CIQID" hidden="1">"c15593"</definedName>
    <definedName name="IQ_ECS_TRADING_ITEM_CIQID_ABS" hidden="1">"c15597"</definedName>
    <definedName name="IQ_ECS_TRADING_ITEM_CIQID_OTHER" hidden="1">"c15602"</definedName>
    <definedName name="IQ_ECS_TRADING_ITEM_CIQID_OTHER_ABS" hidden="1">"c15619"</definedName>
    <definedName name="IQ_ECS_TYPE" hidden="1">"c5574"</definedName>
    <definedName name="IQ_ECS_TYPE_ABS" hidden="1">"c5588"</definedName>
    <definedName name="IQ_ECS_TYPE_OTHER" hidden="1">"c15604"</definedName>
    <definedName name="IQ_ECS_TYPE_OTHER_ABS" hidden="1">"c15621"</definedName>
    <definedName name="IQ_ECS_VOTING" hidden="1">"c5582"</definedName>
    <definedName name="IQ_ECS_VOTING_ABS" hidden="1">"c5596"</definedName>
    <definedName name="IQ_ECS_VOTING_OTHER" hidden="1">"c15612"</definedName>
    <definedName name="IQ_ECS_VOTING_OTHER_ABS" hidden="1">"c15629"</definedName>
    <definedName name="IQ_EFFECT_SPECIAL_CHARGE" hidden="1">"c1595"</definedName>
    <definedName name="IQ_EFFECT_TAX_RATE" hidden="1">"c1899"</definedName>
    <definedName name="IQ_EFFECTIVE_DATE" hidden="1">"c8966"</definedName>
    <definedName name="IQ_EFFICIENCY_RATIO" hidden="1">"c391"</definedName>
    <definedName name="IQ_EFFICIENCY_RATIO_FDIC" hidden="1">"c6736"</definedName>
    <definedName name="IQ_ELIMINATIONS_CONSOL_OFFICES_FOREIGN_FFIEC" hidden="1">"c15395"</definedName>
    <definedName name="IQ_EMBEDDED_VAL_COVERED" hidden="1">"c9962"</definedName>
    <definedName name="IQ_EMBEDDED_VAL_COVERED_BEG" hidden="1">"c9957"</definedName>
    <definedName name="IQ_EMBEDDED_VAL_GROUP" hidden="1">"c9948"</definedName>
    <definedName name="IQ_EMBEDDED_VAL_GROUP_BEG" hidden="1">"c9943"</definedName>
    <definedName name="IQ_EMPLOY_COST_INDEX_BENEFITS" hidden="1">"c6857"</definedName>
    <definedName name="IQ_EMPLOY_COST_INDEX_BENEFITS_APR" hidden="1">"c7517"</definedName>
    <definedName name="IQ_EMPLOY_COST_INDEX_BENEFITS_APR_FC" hidden="1">"c8397"</definedName>
    <definedName name="IQ_EMPLOY_COST_INDEX_BENEFITS_FC" hidden="1">"c7737"</definedName>
    <definedName name="IQ_EMPLOY_COST_INDEX_BENEFITS_POP" hidden="1">"c7077"</definedName>
    <definedName name="IQ_EMPLOY_COST_INDEX_BENEFITS_POP_FC" hidden="1">"c7957"</definedName>
    <definedName name="IQ_EMPLOY_COST_INDEX_BENEFITS_YOY" hidden="1">"c7297"</definedName>
    <definedName name="IQ_EMPLOY_COST_INDEX_BENEFITS_YOY_FC" hidden="1">"c8177"</definedName>
    <definedName name="IQ_EMPLOY_COST_INDEX_COMP" hidden="1">"c6856"</definedName>
    <definedName name="IQ_EMPLOY_COST_INDEX_COMP_APR" hidden="1">"c7516"</definedName>
    <definedName name="IQ_EMPLOY_COST_INDEX_COMP_APR_FC" hidden="1">"c8396"</definedName>
    <definedName name="IQ_EMPLOY_COST_INDEX_COMP_FC" hidden="1">"c7736"</definedName>
    <definedName name="IQ_EMPLOY_COST_INDEX_COMP_POP" hidden="1">"c7076"</definedName>
    <definedName name="IQ_EMPLOY_COST_INDEX_COMP_POP_FC" hidden="1">"c7956"</definedName>
    <definedName name="IQ_EMPLOY_COST_INDEX_COMP_YOY" hidden="1">"c7296"</definedName>
    <definedName name="IQ_EMPLOY_COST_INDEX_COMP_YOY_FC" hidden="1">"c8176"</definedName>
    <definedName name="IQ_EMPLOY_COST_INDEX_WAGE_SALARY" hidden="1">"c6858"</definedName>
    <definedName name="IQ_EMPLOY_COST_INDEX_WAGE_SALARY_APR" hidden="1">"c7518"</definedName>
    <definedName name="IQ_EMPLOY_COST_INDEX_WAGE_SALARY_APR_FC" hidden="1">"c8398"</definedName>
    <definedName name="IQ_EMPLOY_COST_INDEX_WAGE_SALARY_FC" hidden="1">"c7738"</definedName>
    <definedName name="IQ_EMPLOY_COST_INDEX_WAGE_SALARY_POP" hidden="1">"c7078"</definedName>
    <definedName name="IQ_EMPLOY_COST_INDEX_WAGE_SALARY_POP_FC" hidden="1">"c7958"</definedName>
    <definedName name="IQ_EMPLOY_COST_INDEX_WAGE_SALARY_YOY" hidden="1">"c7298"</definedName>
    <definedName name="IQ_EMPLOY_COST_INDEX_WAGE_SALARY_YOY_FC" hidden="1">"c8178"</definedName>
    <definedName name="IQ_EMPLOYEES" hidden="1">"c392"</definedName>
    <definedName name="IQ_EMPLOYEES_FFIEC" hidden="1">"c13035"</definedName>
    <definedName name="IQ_EMPLOYEES_UNDER_UNION_CONTRACTS" hidden="1">"c16109"</definedName>
    <definedName name="IQ_ENTERPRISE_VALUE" hidden="1">"c1348"</definedName>
    <definedName name="IQ_ENTITLEMENT_DET_EST" hidden="1">"c12044"</definedName>
    <definedName name="IQ_ENTITLEMENT_DET_EST_THOM" hidden="1">"c12072"</definedName>
    <definedName name="IQ_ENTREPRENEURAL_PROPERTY_INC" hidden="1">"c6859"</definedName>
    <definedName name="IQ_ENTREPRENEURAL_PROPERTY_INC_APR" hidden="1">"c7519"</definedName>
    <definedName name="IQ_ENTREPRENEURAL_PROPERTY_INC_APR_FC" hidden="1">"c8399"</definedName>
    <definedName name="IQ_ENTREPRENEURAL_PROPERTY_INC_FC" hidden="1">"c7739"</definedName>
    <definedName name="IQ_ENTREPRENEURAL_PROPERTY_INC_POP" hidden="1">"c7079"</definedName>
    <definedName name="IQ_ENTREPRENEURAL_PROPERTY_INC_POP_FC" hidden="1">"c7959"</definedName>
    <definedName name="IQ_ENTREPRENEURAL_PROPERTY_INC_YOY" hidden="1">"c7299"</definedName>
    <definedName name="IQ_ENTREPRENEURAL_PROPERTY_INC_YOY_FC" hidden="1">"c8179"</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 hidden="1">"c2213"</definedName>
    <definedName name="IQ_EPS_ACT_OR_EST_CIQ" hidden="1">"c5058"</definedName>
    <definedName name="IQ_EPS_ACT_OR_EST_CIQ_COL" hidden="1">"c11705"</definedName>
    <definedName name="IQ_EPS_ACT_OR_EST_THOM" hidden="1">"c5298"</definedName>
    <definedName name="IQ_EPS_AP" hidden="1">"c8880"</definedName>
    <definedName name="IQ_EPS_AP_ABS" hidden="1">"c8899"</definedName>
    <definedName name="IQ_EPS_DET_EST" hidden="1">"c13571"</definedName>
    <definedName name="IQ_EPS_DET_EST_CURRENCY" hidden="1">"c13583"</definedName>
    <definedName name="IQ_EPS_DET_EST_CURRENCY_THOM" hidden="1">"c12484"</definedName>
    <definedName name="IQ_EPS_DET_EST_DATE" hidden="1">"c13575"</definedName>
    <definedName name="IQ_EPS_DET_EST_DATE_THOM" hidden="1">"c12235"</definedName>
    <definedName name="IQ_EPS_DET_EST_INCL" hidden="1">"c13587"</definedName>
    <definedName name="IQ_EPS_DET_EST_INCL_THOM" hidden="1">"c12367"</definedName>
    <definedName name="IQ_EPS_DET_EST_ORIGIN" hidden="1">"c13579"</definedName>
    <definedName name="IQ_EPS_DET_EST_ORIGIN_THOM" hidden="1">"c12605"</definedName>
    <definedName name="IQ_EPS_DET_EST_THOM" hidden="1">"c12085"</definedName>
    <definedName name="IQ_EPS_EST" hidden="1">"c399"</definedName>
    <definedName name="IQ_EPS_EST_BOTTOM_UP" hidden="1">"c5489"</definedName>
    <definedName name="IQ_EPS_EST_BOTTOM_UP_CIQ" hidden="1">"c12026"</definedName>
    <definedName name="IQ_EPS_EST_BOTTOM_UP_THOM" hidden="1">"c5647"</definedName>
    <definedName name="IQ_EPS_EST_CIQ" hidden="1">"c4994"</definedName>
    <definedName name="IQ_EPS_EST_THOM" hidden="1">"c5290"</definedName>
    <definedName name="IQ_EPS_EXCL_GUIDANCE_CIQ" hidden="1">"c4893"</definedName>
    <definedName name="IQ_EPS_EXCL_GUIDANCE_CIQ_COL" hidden="1">"c11540"</definedName>
    <definedName name="IQ_EPS_EXCL_HIGH_GUIDANCE_CIQ" hidden="1">"c4894"</definedName>
    <definedName name="IQ_EPS_EXCL_HIGH_GUIDANCE_CIQ_COL" hidden="1">"c11541"</definedName>
    <definedName name="IQ_EPS_EXCL_LOW_GUIDANCE_CIQ" hidden="1">"c4616"</definedName>
    <definedName name="IQ_EPS_EXCL_LOW_GUIDANCE_CIQ_COL" hidden="1">"c11265"</definedName>
    <definedName name="IQ_EPS_GAAP_GUIDANCE_CIQ" hidden="1">"c4895"</definedName>
    <definedName name="IQ_EPS_GAAP_GUIDANCE_CIQ_COL" hidden="1">"c11542"</definedName>
    <definedName name="IQ_EPS_GAAP_HIGH_GUIDANCE_CIQ" hidden="1">"c4896"</definedName>
    <definedName name="IQ_EPS_GAAP_HIGH_GUIDANCE_CIQ_COL" hidden="1">"c11543"</definedName>
    <definedName name="IQ_EPS_GAAP_LOW_GUIDANCE_CIQ" hidden="1">"c4617"</definedName>
    <definedName name="IQ_EPS_GAAP_LOW_GUIDANCE_CIQ_COL" hidden="1">"c11266"</definedName>
    <definedName name="IQ_EPS_GROWTH_GUIDANCE_CIQ" hidden="1">"c32283"</definedName>
    <definedName name="IQ_EPS_GROWTH_GUIDANCE_CIQ_COL" hidden="1">"c32286"</definedName>
    <definedName name="IQ_EPS_GROWTH_HIGH_GUIDANCE_CIQ" hidden="1">"c32284"</definedName>
    <definedName name="IQ_EPS_GROWTH_HIGH_GUIDANCE_CIQ_COL" hidden="1">"c32287"</definedName>
    <definedName name="IQ_EPS_GROWTH_LOW_GUIDANCE_CIQ" hidden="1">"c32285"</definedName>
    <definedName name="IQ_EPS_GROWTH_LOW_GUIDANCE_CIQ_COL" hidden="1">"c32288"</definedName>
    <definedName name="IQ_EPS_GW_ACT_OR_EST" hidden="1">"c2223"</definedName>
    <definedName name="IQ_EPS_GW_ACT_OR_EST_CIQ" hidden="1">"c5066"</definedName>
    <definedName name="IQ_EPS_GW_DET_EST" hidden="1">"c12056"</definedName>
    <definedName name="IQ_EPS_GW_DET_EST_CURRENCY" hidden="1">"c12463"</definedName>
    <definedName name="IQ_EPS_GW_DET_EST_CURRENCY_THOM" hidden="1">"c12485"</definedName>
    <definedName name="IQ_EPS_GW_DET_EST_DATE" hidden="1">"c12209"</definedName>
    <definedName name="IQ_EPS_GW_DET_EST_DATE_THOM" hidden="1">"c12236"</definedName>
    <definedName name="IQ_EPS_GW_DET_EST_INCL" hidden="1">"c12346"</definedName>
    <definedName name="IQ_EPS_GW_DET_EST_INCL_THOM" hidden="1">"c12368"</definedName>
    <definedName name="IQ_EPS_GW_DET_EST_ORIGIN" hidden="1">"c12582"</definedName>
    <definedName name="IQ_EPS_GW_DET_EST_ORIGIN_THOM" hidden="1">"c12606"</definedName>
    <definedName name="IQ_EPS_GW_DET_EST_THOM" hidden="1">"c12086"</definedName>
    <definedName name="IQ_EPS_GW_EST" hidden="1">"c1737"</definedName>
    <definedName name="IQ_EPS_GW_EST_BOTTOM_UP" hidden="1">"c5491"</definedName>
    <definedName name="IQ_EPS_GW_EST_BOTTOM_UP_CIQ" hidden="1">"c12028"</definedName>
    <definedName name="IQ_EPS_GW_EST_CIQ" hidden="1">"c4723"</definedName>
    <definedName name="IQ_EPS_GW_EST_THOM" hidden="1">"c5133"</definedName>
    <definedName name="IQ_EPS_GW_GUIDANCE_CIQ" hidden="1">"c4897"</definedName>
    <definedName name="IQ_EPS_GW_GUIDANCE_CIQ_COL" hidden="1">"c11544"</definedName>
    <definedName name="IQ_EPS_GW_HIGH_EST" hidden="1">"c1739"</definedName>
    <definedName name="IQ_EPS_GW_HIGH_EST_CIQ" hidden="1">"c4725"</definedName>
    <definedName name="IQ_EPS_GW_HIGH_EST_THOM" hidden="1">"c5135"</definedName>
    <definedName name="IQ_EPS_GW_HIGH_GUIDANCE_CIQ" hidden="1">"c4898"</definedName>
    <definedName name="IQ_EPS_GW_HIGH_GUIDANCE_CIQ_COL" hidden="1">"c11545"</definedName>
    <definedName name="IQ_EPS_GW_LOW_EST" hidden="1">"c1740"</definedName>
    <definedName name="IQ_EPS_GW_LOW_EST_CIQ" hidden="1">"c4726"</definedName>
    <definedName name="IQ_EPS_GW_LOW_EST_THOM" hidden="1">"c5136"</definedName>
    <definedName name="IQ_EPS_GW_LOW_GUIDANCE_CIQ" hidden="1">"c4618"</definedName>
    <definedName name="IQ_EPS_GW_LOW_GUIDANCE_CIQ_COL" hidden="1">"c11267"</definedName>
    <definedName name="IQ_EPS_GW_MEDIAN_EST" hidden="1">"c1738"</definedName>
    <definedName name="IQ_EPS_GW_MEDIAN_EST_CIQ" hidden="1">"c4724"</definedName>
    <definedName name="IQ_EPS_GW_MEDIAN_EST_THOM" hidden="1">"c5134"</definedName>
    <definedName name="IQ_EPS_GW_NUM_EST" hidden="1">"c1741"</definedName>
    <definedName name="IQ_EPS_GW_NUM_EST_CIQ" hidden="1">"c4727"</definedName>
    <definedName name="IQ_EPS_GW_NUM_EST_THOM" hidden="1">"c5137"</definedName>
    <definedName name="IQ_EPS_GW_STDDEV_EST" hidden="1">"c1742"</definedName>
    <definedName name="IQ_EPS_GW_STDDEV_EST_CIQ" hidden="1">"c4728"</definedName>
    <definedName name="IQ_EPS_GW_STDDEV_EST_THOM" hidden="1">"c5138"</definedName>
    <definedName name="IQ_EPS_HIGH_EST" hidden="1">"c400"</definedName>
    <definedName name="IQ_EPS_HIGH_EST_CIQ" hidden="1">"c4995"</definedName>
    <definedName name="IQ_EPS_HIGH_EST_THOM" hidden="1">"c5291"</definedName>
    <definedName name="IQ_EPS_LOW_EST" hidden="1">"c401"</definedName>
    <definedName name="IQ_EPS_LOW_EST_CIQ" hidden="1">"c4996"</definedName>
    <definedName name="IQ_EPS_LOW_EST_THOM" hidden="1">"c5292"</definedName>
    <definedName name="IQ_EPS_MEDIAN_EST" hidden="1">"c1661"</definedName>
    <definedName name="IQ_EPS_MEDIAN_EST_CIQ" hidden="1">"c4997"</definedName>
    <definedName name="IQ_EPS_MEDIAN_EST_THOM" hidden="1">"c5293"</definedName>
    <definedName name="IQ_EPS_NAME_AP" hidden="1">"c8918"</definedName>
    <definedName name="IQ_EPS_NAME_AP_ABS" hidden="1">"c8937"</definedName>
    <definedName name="IQ_EPS_NORM" hidden="1">"c1902"</definedName>
    <definedName name="IQ_EPS_NORM_DET_EST" hidden="1">"c12058"</definedName>
    <definedName name="IQ_EPS_NORM_DET_EST_CURRENCY" hidden="1">"c12465"</definedName>
    <definedName name="IQ_EPS_NORM_DET_EST_DATE" hidden="1">"c12211"</definedName>
    <definedName name="IQ_EPS_NORM_DET_EST_INCL" hidden="1">"c12348"</definedName>
    <definedName name="IQ_EPS_NORM_DET_EST_ORIGIN" hidden="1">"c12583"</definedName>
    <definedName name="IQ_EPS_NORM_DET_EST_ORIGIN_THOM" hidden="1">"c12607"</definedName>
    <definedName name="IQ_EPS_NORM_EST" hidden="1">"c2226"</definedName>
    <definedName name="IQ_EPS_NORM_EST_BOTTOM_UP" hidden="1">"c5490"</definedName>
    <definedName name="IQ_EPS_NORM_EST_BOTTOM_UP_CIQ" hidden="1">"c12027"</definedName>
    <definedName name="IQ_EPS_NORM_EST_CIQ" hidden="1">"c4667"</definedName>
    <definedName name="IQ_EPS_NORM_HIGH_EST" hidden="1">"c2228"</definedName>
    <definedName name="IQ_EPS_NORM_HIGH_EST_CIQ" hidden="1">"c4669"</definedName>
    <definedName name="IQ_EPS_NORM_LOW_EST" hidden="1">"c2229"</definedName>
    <definedName name="IQ_EPS_NORM_LOW_EST_CIQ" hidden="1">"c4670"</definedName>
    <definedName name="IQ_EPS_NORM_MEDIAN_EST" hidden="1">"c2227"</definedName>
    <definedName name="IQ_EPS_NORM_MEDIAN_EST_CIQ" hidden="1">"c4668"</definedName>
    <definedName name="IQ_EPS_NORM_NUM_EST" hidden="1">"c2230"</definedName>
    <definedName name="IQ_EPS_NORM_NUM_EST_CIQ" hidden="1">"c4671"</definedName>
    <definedName name="IQ_EPS_NORM_STDDEV_EST" hidden="1">"c2231"</definedName>
    <definedName name="IQ_EPS_NORM_STDDEV_EST_CIQ" hidden="1">"c4672"</definedName>
    <definedName name="IQ_EPS_NUM_EST" hidden="1">"c402"</definedName>
    <definedName name="IQ_EPS_NUM_EST_CIQ" hidden="1">"c4992"</definedName>
    <definedName name="IQ_EPS_NUM_EST_THOM" hidden="1">"c5288"</definedName>
    <definedName name="IQ_EPS_REPORT_ACT_OR_EST" hidden="1">"c2224"</definedName>
    <definedName name="IQ_EPS_REPORT_ACT_OR_EST_CIQ" hidden="1">"c5067"</definedName>
    <definedName name="IQ_EPS_REPORT_ACT_OR_EST_THOM" hidden="1">"c5307"</definedName>
    <definedName name="IQ_EPS_REPORTED_DET_EST" hidden="1">"c12057"</definedName>
    <definedName name="IQ_EPS_REPORTED_DET_EST_CURRENCY" hidden="1">"c12464"</definedName>
    <definedName name="IQ_EPS_REPORTED_DET_EST_CURRENCY_THOM" hidden="1">"c12486"</definedName>
    <definedName name="IQ_EPS_REPORTED_DET_EST_DATE" hidden="1">"c12210"</definedName>
    <definedName name="IQ_EPS_REPORTED_DET_EST_DATE_THOM" hidden="1">"c12237"</definedName>
    <definedName name="IQ_EPS_REPORTED_DET_EST_INCL" hidden="1">"c12347"</definedName>
    <definedName name="IQ_EPS_REPORTED_DET_EST_INCL_THOM" hidden="1">"c12369"</definedName>
    <definedName name="IQ_EPS_REPORTED_DET_EST_ORIGIN" hidden="1">"c12772"</definedName>
    <definedName name="IQ_EPS_REPORTED_DET_EST_ORIGIN_THOM" hidden="1">"c13511"</definedName>
    <definedName name="IQ_EPS_REPORTED_DET_EST_THOM" hidden="1">"c12087"</definedName>
    <definedName name="IQ_EPS_REPORTED_EST" hidden="1">"c1744"</definedName>
    <definedName name="IQ_EPS_REPORTED_EST_BOTTOM_UP" hidden="1">"c5492"</definedName>
    <definedName name="IQ_EPS_REPORTED_EST_BOTTOM_UP_CIQ" hidden="1">"c12029"</definedName>
    <definedName name="IQ_EPS_REPORTED_EST_CIQ" hidden="1">"c4730"</definedName>
    <definedName name="IQ_EPS_REPORTED_EST_THOM" hidden="1">"c5140"</definedName>
    <definedName name="IQ_EPS_REPORTED_HIGH_EST" hidden="1">"c1746"</definedName>
    <definedName name="IQ_EPS_REPORTED_HIGH_EST_CIQ" hidden="1">"c4732"</definedName>
    <definedName name="IQ_EPS_REPORTED_HIGH_EST_THOM" hidden="1">"c5142"</definedName>
    <definedName name="IQ_EPS_REPORTED_LOW_EST" hidden="1">"c1747"</definedName>
    <definedName name="IQ_EPS_REPORTED_LOW_EST_CIQ" hidden="1">"c4733"</definedName>
    <definedName name="IQ_EPS_REPORTED_LOW_EST_THOM" hidden="1">"c5143"</definedName>
    <definedName name="IQ_EPS_REPORTED_MEDIAN_EST" hidden="1">"c1745"</definedName>
    <definedName name="IQ_EPS_REPORTED_MEDIAN_EST_CIQ" hidden="1">"c4731"</definedName>
    <definedName name="IQ_EPS_REPORTED_MEDIAN_EST_THOM" hidden="1">"c5141"</definedName>
    <definedName name="IQ_EPS_REPORTED_NUM_EST" hidden="1">"c1748"</definedName>
    <definedName name="IQ_EPS_REPORTED_NUM_EST_CIQ" hidden="1">"c4734"</definedName>
    <definedName name="IQ_EPS_REPORTED_NUM_EST_THOM" hidden="1">"c5144"</definedName>
    <definedName name="IQ_EPS_REPORTED_STDDEV_EST" hidden="1">"c1749"</definedName>
    <definedName name="IQ_EPS_REPORTED_STDDEV_EST_CIQ" hidden="1">"c4735"</definedName>
    <definedName name="IQ_EPS_REPORTED_STDDEV_EST_THOM" hidden="1">"c5145"</definedName>
    <definedName name="IQ_EPS_SBC_ACT_OR_EST" hidden="1">"c4376"</definedName>
    <definedName name="IQ_EPS_SBC_ACT_OR_EST_CIQ" hidden="1">"c4901"</definedName>
    <definedName name="IQ_EPS_SBC_ACT_OR_EST_CIQ_COL" hidden="1">"c11548"</definedName>
    <definedName name="IQ_EPS_SBC_EST" hidden="1">"c4375"</definedName>
    <definedName name="IQ_EPS_SBC_GUIDANCE" hidden="1">"c4377"</definedName>
    <definedName name="IQ_EPS_SBC_GUIDANCE_CIQ" hidden="1">"c4902"</definedName>
    <definedName name="IQ_EPS_SBC_GUIDANCE_CIQ_COL" hidden="1">"c11549"</definedName>
    <definedName name="IQ_EPS_SBC_GW_ACT_OR_EST" hidden="1">"c4380"</definedName>
    <definedName name="IQ_EPS_SBC_GW_ACT_OR_EST_CIQ" hidden="1">"c4905"</definedName>
    <definedName name="IQ_EPS_SBC_GW_ACT_OR_EST_CIQ_COL" hidden="1">"c11552"</definedName>
    <definedName name="IQ_EPS_SBC_GW_EST" hidden="1">"c4379"</definedName>
    <definedName name="IQ_EPS_SBC_GW_GUIDANCE" hidden="1">"c4381"</definedName>
    <definedName name="IQ_EPS_SBC_GW_GUIDANCE_CIQ" hidden="1">"c4906"</definedName>
    <definedName name="IQ_EPS_SBC_GW_GUIDANCE_CIQ_COL" hidden="1">"c11553"</definedName>
    <definedName name="IQ_EPS_SBC_GW_HIGH_EST" hidden="1">"c4382"</definedName>
    <definedName name="IQ_EPS_SBC_GW_HIGH_GUIDANCE" hidden="1">"c4189"</definedName>
    <definedName name="IQ_EPS_SBC_GW_HIGH_GUIDANCE_CIQ" hidden="1">"c4601"</definedName>
    <definedName name="IQ_EPS_SBC_GW_HIGH_GUIDANCE_CIQ_COL" hidden="1">"c11250"</definedName>
    <definedName name="IQ_EPS_SBC_GW_LOW_EST" hidden="1">"c4383"</definedName>
    <definedName name="IQ_EPS_SBC_GW_LOW_GUIDANCE" hidden="1">"c4229"</definedName>
    <definedName name="IQ_EPS_SBC_GW_LOW_GUIDANCE_CIQ" hidden="1">"c4641"</definedName>
    <definedName name="IQ_EPS_SBC_GW_LOW_GUIDANCE_CIQ_COL" hidden="1">"c11290"</definedName>
    <definedName name="IQ_EPS_SBC_GW_MEDIAN_EST" hidden="1">"c4384"</definedName>
    <definedName name="IQ_EPS_SBC_GW_NUM_EST" hidden="1">"c4385"</definedName>
    <definedName name="IQ_EPS_SBC_GW_STDDEV_EST" hidden="1">"c4386"</definedName>
    <definedName name="IQ_EPS_SBC_HIGH_EST" hidden="1">"c4388"</definedName>
    <definedName name="IQ_EPS_SBC_HIGH_GUIDANCE" hidden="1">"c4188"</definedName>
    <definedName name="IQ_EPS_SBC_HIGH_GUIDANCE_CIQ" hidden="1">"c4600"</definedName>
    <definedName name="IQ_EPS_SBC_HIGH_GUIDANCE_CIQ_COL" hidden="1">"c11249"</definedName>
    <definedName name="IQ_EPS_SBC_LOW_EST" hidden="1">"c4389"</definedName>
    <definedName name="IQ_EPS_SBC_LOW_GUIDANCE" hidden="1">"c4228"</definedName>
    <definedName name="IQ_EPS_SBC_LOW_GUIDANCE_CIQ" hidden="1">"c4640"</definedName>
    <definedName name="IQ_EPS_SBC_LOW_GUIDANCE_CIQ_COL" hidden="1">"c11289"</definedName>
    <definedName name="IQ_EPS_SBC_MEDIAN_EST" hidden="1">"c4390"</definedName>
    <definedName name="IQ_EPS_SBC_NUM_EST" hidden="1">"c4391"</definedName>
    <definedName name="IQ_EPS_SBC_STDDEV_EST" hidden="1">"c4392"</definedName>
    <definedName name="IQ_EPS_STDDEV_EST" hidden="1">"c403"</definedName>
    <definedName name="IQ_EPS_STDDEV_EST_CIQ" hidden="1">"c4993"</definedName>
    <definedName name="IQ_EPS_STDDEV_EST_THOM" hidden="1">"c5289"</definedName>
    <definedName name="IQ_EQUITY_AFFIL" hidden="1">"c1451"</definedName>
    <definedName name="IQ_EQUITY_AP" hidden="1">"c8887"</definedName>
    <definedName name="IQ_EQUITY_AP_ABS" hidden="1">"c8906"</definedName>
    <definedName name="IQ_EQUITY_ASSETS_TOT_FFIEC" hidden="1">"c13436"</definedName>
    <definedName name="IQ_EQUITY_BEG_EXCL_FFIEC" hidden="1">"c12957"</definedName>
    <definedName name="IQ_EQUITY_BEG_FFIEC" hidden="1">"c12959"</definedName>
    <definedName name="IQ_EQUITY_CAPITAL_ASSETS_FDIC" hidden="1">"c6744"</definedName>
    <definedName name="IQ_EQUITY_CAPITAL_QUARTERLY_AVG_FFIEC" hidden="1">"c13092"</definedName>
    <definedName name="IQ_EQUITY_ENDING_FFIEC" hidden="1">"c12973"</definedName>
    <definedName name="IQ_EQUITY_FDIC" hidden="1">"c6353"</definedName>
    <definedName name="IQ_EQUITY_INDEX_EXPOSURE_FFIEC" hidden="1">"c13060"</definedName>
    <definedName name="IQ_EQUITY_LIST" hidden="1">"c15158"</definedName>
    <definedName name="IQ_EQUITY_METHOD" hidden="1">"c404"</definedName>
    <definedName name="IQ_EQUITY_NAME_AP" hidden="1">"c8925"</definedName>
    <definedName name="IQ_EQUITY_NAME_AP_ABS" hidden="1">"c8944"</definedName>
    <definedName name="IQ_EQUITY_SEC_FAIR_VALUE_FFIEC" hidden="1">"c12805"</definedName>
    <definedName name="IQ_EQUITY_SEC_INVEST_SECURITIES_FFIEC" hidden="1">"c13463"</definedName>
    <definedName name="IQ_EQUITY_SECURITIES_FDIC" hidden="1">"c6304"</definedName>
    <definedName name="IQ_EQUITY_SECURITIES_QUARTERLY_AVG_FFIEC" hidden="1">"c15474"</definedName>
    <definedName name="IQ_EQUITY_SECURITIES_WITHOUT_FAIR_VALUES_FFIEC" hidden="1">"c12846"</definedName>
    <definedName name="IQ_EQUITY_SECURITY_EXPOSURES_FDIC" hidden="1">"c6664"</definedName>
    <definedName name="IQ_EQUITY_TIER_ONE_CAPITAL" hidden="1">"c15246"</definedName>
    <definedName name="IQ_EQUITY_TIER_ONE_CAPITAL_RATIO" hidden="1">"c15242"</definedName>
    <definedName name="IQ_EQV_OVER_BV" hidden="1">"c1596"</definedName>
    <definedName name="IQ_EQV_OVER_LTM_PRETAX_INC" hidden="1">"c1390"</definedName>
    <definedName name="IQ_ESOP_DEBT" hidden="1">"c1597"</definedName>
    <definedName name="IQ_ESOP_DEBT_GUARANTEED_FFIEC" hidden="1">"c12971"</definedName>
    <definedName name="IQ_ESOP_OVER_TOTAL" hidden="1">"c13768"</definedName>
    <definedName name="IQ_EST_ACT_BV" hidden="1">"c5630"</definedName>
    <definedName name="IQ_EST_ACT_BV_SHARE" hidden="1">"c3549"</definedName>
    <definedName name="IQ_EST_ACT_BV_SHARE_THOM" hidden="1">"c4026"</definedName>
    <definedName name="IQ_EST_ACT_CAPEX" hidden="1">"c3546"</definedName>
    <definedName name="IQ_EST_ACT_CAPEX_THOM" hidden="1">"c5508"</definedName>
    <definedName name="IQ_EST_ACT_CASH_EPS" hidden="1">"c5637"</definedName>
    <definedName name="IQ_EST_ACT_CASH_EPS_THOM" hidden="1">"c5645"</definedName>
    <definedName name="IQ_EST_ACT_CASH_FLOW" hidden="1">"c4394"</definedName>
    <definedName name="IQ_EST_ACT_CASH_OPER" hidden="1">"c4395"</definedName>
    <definedName name="IQ_EST_ACT_CFPS" hidden="1">"c1673"</definedName>
    <definedName name="IQ_EST_ACT_CFPS_THOM" hidden="1">"c4012"</definedName>
    <definedName name="IQ_EST_ACT_DISTRIBUTABLE_CASH" hidden="1">"c4396"</definedName>
    <definedName name="IQ_EST_ACT_DISTRIBUTABLE_CASH_CIQ_COL" hidden="1">"c11568"</definedName>
    <definedName name="IQ_EST_ACT_DISTRIBUTABLE_CASH_SHARE" hidden="1">"c4397"</definedName>
    <definedName name="IQ_EST_ACT_DPS" hidden="1">"c1680"</definedName>
    <definedName name="IQ_EST_ACT_DPS_THOM" hidden="1">"c4019"</definedName>
    <definedName name="IQ_EST_ACT_EBIT" hidden="1">"c1687"</definedName>
    <definedName name="IQ_EST_ACT_EBIT_GW" hidden="1">"c4398"</definedName>
    <definedName name="IQ_EST_ACT_EBIT_SBC" hidden="1">"c4399"</definedName>
    <definedName name="IQ_EST_ACT_EBIT_SBC_GW" hidden="1">"c4400"</definedName>
    <definedName name="IQ_EST_ACT_EBIT_THOM" hidden="1">"c5111"</definedName>
    <definedName name="IQ_EST_ACT_EBITDA" hidden="1">"c1664"</definedName>
    <definedName name="IQ_EST_ACT_EBITDA_CIQ" hidden="1">"c3667"</definedName>
    <definedName name="IQ_EST_ACT_EBITDA_SBC" hidden="1">"c4401"</definedName>
    <definedName name="IQ_EST_ACT_EBITDA_THOM" hidden="1">"c3998"</definedName>
    <definedName name="IQ_EST_ACT_EBT_SBC" hidden="1">"c4402"</definedName>
    <definedName name="IQ_EST_ACT_EBT_SBC_GW" hidden="1">"c4403"</definedName>
    <definedName name="IQ_EST_ACT_EPS" hidden="1">"c1648"</definedName>
    <definedName name="IQ_EST_ACT_EPS_CIQ" hidden="1">"c4998"</definedName>
    <definedName name="IQ_EST_ACT_EPS_GW" hidden="1">"c1743"</definedName>
    <definedName name="IQ_EST_ACT_EPS_GW_CIQ" hidden="1">"c4729"</definedName>
    <definedName name="IQ_EST_ACT_EPS_GW_THOM" hidden="1">"c5139"</definedName>
    <definedName name="IQ_EST_ACT_EPS_NORM" hidden="1">"c2232"</definedName>
    <definedName name="IQ_EST_ACT_EPS_NORM_CIQ" hidden="1">"c4673"</definedName>
    <definedName name="IQ_EST_ACT_EPS_REPORTED" hidden="1">"c1750"</definedName>
    <definedName name="IQ_EST_ACT_EPS_REPORTED_CIQ" hidden="1">"c4736"</definedName>
    <definedName name="IQ_EST_ACT_EPS_REPORTED_THOM" hidden="1">"c5146"</definedName>
    <definedName name="IQ_EST_ACT_EPS_SBC" hidden="1">"c4404"</definedName>
    <definedName name="IQ_EST_ACT_EPS_SBC_GW" hidden="1">"c4405"</definedName>
    <definedName name="IQ_EST_ACT_EPS_THOM" hidden="1">"c5294"</definedName>
    <definedName name="IQ_EST_ACT_FFO" hidden="1">"c4407"</definedName>
    <definedName name="IQ_EST_ACT_FFO_ADJ" hidden="1">"c4406"</definedName>
    <definedName name="IQ_EST_ACT_FFO_CIQ_COL" hidden="1">"c11579"</definedName>
    <definedName name="IQ_EST_ACT_FFO_SHARE" hidden="1">"c1666"</definedName>
    <definedName name="IQ_EST_ACT_FFO_SHARE_THOM" hidden="1">"c4005"</definedName>
    <definedName name="IQ_EST_ACT_FFO_THOM" hidden="1">"c4005"</definedName>
    <definedName name="IQ_EST_ACT_GROSS_MARGIN" hidden="1">"c5553"</definedName>
    <definedName name="IQ_EST_ACT_GROSS_MARGIN_THOM" hidden="1">"c5561"</definedName>
    <definedName name="IQ_EST_ACT_MAINT_CAPEX" hidden="1">"c4408"</definedName>
    <definedName name="IQ_EST_ACT_NAV" hidden="1">"c1757"</definedName>
    <definedName name="IQ_EST_ACT_NAV_SHARE" hidden="1">"c5608"</definedName>
    <definedName name="IQ_EST_ACT_NAV_THOM" hidden="1">"c5600"</definedName>
    <definedName name="IQ_EST_ACT_NET_DEBT" hidden="1">"c3545"</definedName>
    <definedName name="IQ_EST_ACT_NET_DEBT_THOM" hidden="1">"c4033"</definedName>
    <definedName name="IQ_EST_ACT_NI" hidden="1">"c1722"</definedName>
    <definedName name="IQ_EST_ACT_NI_GW" hidden="1">"c1729"</definedName>
    <definedName name="IQ_EST_ACT_NI_REPORTED" hidden="1">"c1736"</definedName>
    <definedName name="IQ_EST_ACT_NI_SBC" hidden="1">"c4409"</definedName>
    <definedName name="IQ_EST_ACT_NI_SBC_GW" hidden="1">"c4410"</definedName>
    <definedName name="IQ_EST_ACT_NI_THOM" hidden="1">"c5132"</definedName>
    <definedName name="IQ_EST_ACT_OPER_INC" hidden="1">"c1694"</definedName>
    <definedName name="IQ_EST_ACT_OPER_INC_THOM" hidden="1">"c5118"</definedName>
    <definedName name="IQ_EST_ACT_PRETAX_GW_INC" hidden="1">"c1708"</definedName>
    <definedName name="IQ_EST_ACT_PRETAX_INC" hidden="1">"c1701"</definedName>
    <definedName name="IQ_EST_ACT_PRETAX_INC_THOM" hidden="1">"c5125"</definedName>
    <definedName name="IQ_EST_ACT_PRETAX_REPORT_INC" hidden="1">"c1715"</definedName>
    <definedName name="IQ_EST_ACT_RECURRING_PROFIT" hidden="1">"c4411"</definedName>
    <definedName name="IQ_EST_ACT_RECURRING_PROFIT_SHARE" hidden="1">"c4412"</definedName>
    <definedName name="IQ_EST_ACT_RETURN_ASSETS" hidden="1">"c3547"</definedName>
    <definedName name="IQ_EST_ACT_RETURN_ASSETS_THOM" hidden="1">"c4040"</definedName>
    <definedName name="IQ_EST_ACT_RETURN_EQUITY" hidden="1">"c3548"</definedName>
    <definedName name="IQ_EST_ACT_RETURN_EQUITY_THOM" hidden="1">"c5287"</definedName>
    <definedName name="IQ_EST_ACT_REV" hidden="1">"c2113"</definedName>
    <definedName name="IQ_EST_ACT_REV_CIQ" hidden="1">"c3666"</definedName>
    <definedName name="IQ_EST_ACT_REV_THOM" hidden="1">"c3997"</definedName>
    <definedName name="IQ_EST_BV_SHARE_DIFF" hidden="1">"c4147"</definedName>
    <definedName name="IQ_EST_BV_SHARE_SURPRISE_PERCENT" hidden="1">"c4148"</definedName>
    <definedName name="IQ_EST_CAPEX_DIFF" hidden="1">"c4149"</definedName>
    <definedName name="IQ_EST_CAPEX_GROWTH_1YR" hidden="1">"c3588"</definedName>
    <definedName name="IQ_EST_CAPEX_GROWTH_1YR_THOM" hidden="1">"c5542"</definedName>
    <definedName name="IQ_EST_CAPEX_GROWTH_2YR" hidden="1">"c3589"</definedName>
    <definedName name="IQ_EST_CAPEX_GROWTH_2YR_THOM" hidden="1">"c5543"</definedName>
    <definedName name="IQ_EST_CAPEX_GROWTH_Q_1YR" hidden="1">"c3590"</definedName>
    <definedName name="IQ_EST_CAPEX_GROWTH_Q_1YR_THOM" hidden="1">"c5544"</definedName>
    <definedName name="IQ_EST_CAPEX_SEQ_GROWTH_Q" hidden="1">"c3591"</definedName>
    <definedName name="IQ_EST_CAPEX_SEQ_GROWTH_Q_THOM" hidden="1">"c5545"</definedName>
    <definedName name="IQ_EST_CAPEX_SURPRISE_PERCENT" hidden="1">"c4151"</definedName>
    <definedName name="IQ_EST_CASH_FLOW_DIFF" hidden="1">"c4152"</definedName>
    <definedName name="IQ_EST_CASH_FLOW_DIFF_CIQ_COL" hidden="1">"c11213"</definedName>
    <definedName name="IQ_EST_CASH_FLOW_SURPRISE_PERCENT" hidden="1">"c4161"</definedName>
    <definedName name="IQ_EST_CASH_FLOW_SURPRISE_PERCENT_CIQ_COL" hidden="1">"c11222"</definedName>
    <definedName name="IQ_EST_CASH_OPER_DIFF" hidden="1">"c4162"</definedName>
    <definedName name="IQ_EST_CASH_OPER_DIFF_CIQ_COL" hidden="1">"c11223"</definedName>
    <definedName name="IQ_EST_CASH_OPER_SURPRISE_PERCENT" hidden="1">"c4248"</definedName>
    <definedName name="IQ_EST_CASH_OPER_SURPRISE_PERCENT_CIQ_COL" hidden="1">"c11421"</definedName>
    <definedName name="IQ_EST_CFPS_DIFF" hidden="1">"c1871"</definedName>
    <definedName name="IQ_EST_CFPS_DIFF_THOM" hidden="1">"c5188"</definedName>
    <definedName name="IQ_EST_CFPS_GROWTH_1YR" hidden="1">"c1774"</definedName>
    <definedName name="IQ_EST_CFPS_GROWTH_1YR_THOM" hidden="1">"c5174"</definedName>
    <definedName name="IQ_EST_CFPS_GROWTH_2YR" hidden="1">"c1775"</definedName>
    <definedName name="IQ_EST_CFPS_GROWTH_2YR_THOM" hidden="1">"c5175"</definedName>
    <definedName name="IQ_EST_CFPS_GROWTH_Q_1YR" hidden="1">"c1776"</definedName>
    <definedName name="IQ_EST_CFPS_GROWTH_Q_1YR_THOM" hidden="1">"c5176"</definedName>
    <definedName name="IQ_EST_CFPS_SEQ_GROWTH_Q" hidden="1">"c1777"</definedName>
    <definedName name="IQ_EST_CFPS_SEQ_GROWTH_Q_THOM" hidden="1">"c5177"</definedName>
    <definedName name="IQ_EST_CFPS_SURPRISE_PERCENT" hidden="1">"c1872"</definedName>
    <definedName name="IQ_EST_CFPS_SURPRISE_PERCENT_THOM" hidden="1">"c5189"</definedName>
    <definedName name="IQ_EST_CURRENCY" hidden="1">"c2140"</definedName>
    <definedName name="IQ_EST_CURRENCY_CIQ" hidden="1">"c4769"</definedName>
    <definedName name="IQ_EST_CURRENCY_THOM" hidden="1">"c5280"</definedName>
    <definedName name="IQ_EST_DATE" hidden="1">"c1634"</definedName>
    <definedName name="IQ_EST_DATE_CIQ" hidden="1">"c4770"</definedName>
    <definedName name="IQ_EST_DATE_THOM" hidden="1">"c5281"</definedName>
    <definedName name="IQ_EST_DISTRIBUTABLE_CASH_DIFF" hidden="1">"c4276"</definedName>
    <definedName name="IQ_EST_DISTRIBUTABLE_CASH_DIFF_CIQ_COL" hidden="1">"c11448"</definedName>
    <definedName name="IQ_EST_DISTRIBUTABLE_CASH_GROWTH_1YR" hidden="1">"c4413"</definedName>
    <definedName name="IQ_EST_DISTRIBUTABLE_CASH_GROWTH_1YR_CIQ_COL" hidden="1">"c11585"</definedName>
    <definedName name="IQ_EST_DISTRIBUTABLE_CASH_GROWTH_2YR" hidden="1">"c4414"</definedName>
    <definedName name="IQ_EST_DISTRIBUTABLE_CASH_GROWTH_2YR_CIQ_COL" hidden="1">"c11586"</definedName>
    <definedName name="IQ_EST_DISTRIBUTABLE_CASH_GROWTH_Q_1YR" hidden="1">"c4415"</definedName>
    <definedName name="IQ_EST_DISTRIBUTABLE_CASH_GROWTH_Q_1YR_CIQ_COL" hidden="1">"c11587"</definedName>
    <definedName name="IQ_EST_DISTRIBUTABLE_CASH_SEQ_GROWTH_Q" hidden="1">"c4416"</definedName>
    <definedName name="IQ_EST_DISTRIBUTABLE_CASH_SEQ_GROWTH_Q_CIQ_COL" hidden="1">"c11588"</definedName>
    <definedName name="IQ_EST_DISTRIBUTABLE_CASH_SHARE_DIFF" hidden="1">"c4284"</definedName>
    <definedName name="IQ_EST_DISTRIBUTABLE_CASH_SHARE_DIFF_CIQ_COL" hidden="1">"c11456"</definedName>
    <definedName name="IQ_EST_DISTRIBUTABLE_CASH_SHARE_GROWTH_1YR" hidden="1">"c4417"</definedName>
    <definedName name="IQ_EST_DISTRIBUTABLE_CASH_SHARE_GROWTH_1YR_CIQ_COL" hidden="1">"c11589"</definedName>
    <definedName name="IQ_EST_DISTRIBUTABLE_CASH_SHARE_GROWTH_2YR" hidden="1">"c4418"</definedName>
    <definedName name="IQ_EST_DISTRIBUTABLE_CASH_SHARE_GROWTH_2YR_CIQ_COL" hidden="1">"c11590"</definedName>
    <definedName name="IQ_EST_DISTRIBUTABLE_CASH_SHARE_GROWTH_Q_1YR" hidden="1">"c4419"</definedName>
    <definedName name="IQ_EST_DISTRIBUTABLE_CASH_SHARE_GROWTH_Q_1YR_CIQ_COL" hidden="1">"c11591"</definedName>
    <definedName name="IQ_EST_DISTRIBUTABLE_CASH_SHARE_SEQ_GROWTH_Q" hidden="1">"c4420"</definedName>
    <definedName name="IQ_EST_DISTRIBUTABLE_CASH_SHARE_SEQ_GROWTH_Q_CIQ_COL" hidden="1">"c11592"</definedName>
    <definedName name="IQ_EST_DISTRIBUTABLE_CASH_SHARE_SURPRISE_PERCENT" hidden="1">"c4293"</definedName>
    <definedName name="IQ_EST_DISTRIBUTABLE_CASH_SHARE_SURPRISE_PERCENT_CIQ_COL" hidden="1">"c11465"</definedName>
    <definedName name="IQ_EST_DISTRIBUTABLE_CASH_SURPRISE_PERCENT" hidden="1">"c4295"</definedName>
    <definedName name="IQ_EST_DISTRIBUTABLE_CASH_SURPRISE_PERCENT_CIQ_COL" hidden="1">"c11467"</definedName>
    <definedName name="IQ_EST_DPS_DIFF" hidden="1">"c1873"</definedName>
    <definedName name="IQ_EST_DPS_DIFF_THOM" hidden="1">"c5190"</definedName>
    <definedName name="IQ_EST_DPS_GROWTH_1YR" hidden="1">"c1778"</definedName>
    <definedName name="IQ_EST_DPS_GROWTH_1YR_THOM" hidden="1">"c5178"</definedName>
    <definedName name="IQ_EST_DPS_GROWTH_2YR" hidden="1">"c1779"</definedName>
    <definedName name="IQ_EST_DPS_GROWTH_2YR_THOM" hidden="1">"c5179"</definedName>
    <definedName name="IQ_EST_DPS_GROWTH_Q_1YR" hidden="1">"c1780"</definedName>
    <definedName name="IQ_EST_DPS_GROWTH_Q_1YR_THOM" hidden="1">"c5180"</definedName>
    <definedName name="IQ_EST_DPS_SEQ_GROWTH_Q" hidden="1">"c1781"</definedName>
    <definedName name="IQ_EST_DPS_SEQ_GROWTH_Q_THOM" hidden="1">"c5181"</definedName>
    <definedName name="IQ_EST_DPS_SURPRISE_PERCENT" hidden="1">"c1874"</definedName>
    <definedName name="IQ_EST_DPS_SURPRISE_PERCENT_THOM" hidden="1">"c5191"</definedName>
    <definedName name="IQ_EST_EBIT_DIFF" hidden="1">"c1875"</definedName>
    <definedName name="IQ_EST_EBIT_DIFF_THOM" hidden="1">"c5192"</definedName>
    <definedName name="IQ_EST_EBIT_GW_DIFF" hidden="1">"c4304"</definedName>
    <definedName name="IQ_EST_EBIT_GW_DIFF_CIQ_COL" hidden="1">"c11476"</definedName>
    <definedName name="IQ_EST_EBIT_GW_SURPRISE_PERCENT" hidden="1">"c4313"</definedName>
    <definedName name="IQ_EST_EBIT_GW_SURPRISE_PERCENT_CIQ_COL" hidden="1">"c11485"</definedName>
    <definedName name="IQ_EST_EBIT_SBC_DIFF" hidden="1">"c4314"</definedName>
    <definedName name="IQ_EST_EBIT_SBC_DIFF_CIQ_COL" hidden="1">"c11486"</definedName>
    <definedName name="IQ_EST_EBIT_SBC_GW_DIFF" hidden="1">"c4318"</definedName>
    <definedName name="IQ_EST_EBIT_SBC_GW_DIFF_CIQ_COL" hidden="1">"c11490"</definedName>
    <definedName name="IQ_EST_EBIT_SBC_GW_SURPRISE_PERCENT" hidden="1">"c4327"</definedName>
    <definedName name="IQ_EST_EBIT_SBC_GW_SURPRISE_PERCENT_CIQ_COL" hidden="1">"c11499"</definedName>
    <definedName name="IQ_EST_EBIT_SBC_SURPRISE_PERCENT" hidden="1">"c4333"</definedName>
    <definedName name="IQ_EST_EBIT_SBC_SURPRISE_PERCENT_CIQ_COL" hidden="1">"c11505"</definedName>
    <definedName name="IQ_EST_EBIT_SURPRISE_PERCENT" hidden="1">"c1876"</definedName>
    <definedName name="IQ_EST_EBIT_SURPRISE_PERCENT_THOM" hidden="1">"c5193"</definedName>
    <definedName name="IQ_EST_EBITDA_DIFF" hidden="1">"c1867"</definedName>
    <definedName name="IQ_EST_EBITDA_DIFF_CIQ" hidden="1">"c3719"</definedName>
    <definedName name="IQ_EST_EBITDA_DIFF_THOM" hidden="1">"c5184"</definedName>
    <definedName name="IQ_EST_EBITDA_GROWTH_1YR" hidden="1">"c1766"</definedName>
    <definedName name="IQ_EST_EBITDA_GROWTH_1YR_CIQ" hidden="1">"c3695"</definedName>
    <definedName name="IQ_EST_EBITDA_GROWTH_1YR_THOM" hidden="1">"c5161"</definedName>
    <definedName name="IQ_EST_EBITDA_GROWTH_2YR" hidden="1">"c1767"</definedName>
    <definedName name="IQ_EST_EBITDA_GROWTH_2YR_CIQ" hidden="1">"c3696"</definedName>
    <definedName name="IQ_EST_EBITDA_GROWTH_2YR_THOM" hidden="1">"c5162"</definedName>
    <definedName name="IQ_EST_EBITDA_GROWTH_Q_1YR" hidden="1">"c1768"</definedName>
    <definedName name="IQ_EST_EBITDA_GROWTH_Q_1YR_CIQ" hidden="1">"c3697"</definedName>
    <definedName name="IQ_EST_EBITDA_GROWTH_Q_1YR_THOM" hidden="1">"c5163"</definedName>
    <definedName name="IQ_EST_EBITDA_SBC_DIFF" hidden="1">"c4335"</definedName>
    <definedName name="IQ_EST_EBITDA_SBC_DIFF_CIQ_COL" hidden="1">"c11507"</definedName>
    <definedName name="IQ_EST_EBITDA_SBC_SURPRISE_PERCENT" hidden="1">"c4344"</definedName>
    <definedName name="IQ_EST_EBITDA_SBC_SURPRISE_PERCENT_CIQ_COL" hidden="1">"c11516"</definedName>
    <definedName name="IQ_EST_EBITDA_SEQ_GROWTH_Q" hidden="1">"c1769"</definedName>
    <definedName name="IQ_EST_EBITDA_SEQ_GROWTH_Q_CIQ" hidden="1">"c3698"</definedName>
    <definedName name="IQ_EST_EBITDA_SEQ_GROWTH_Q_THOM" hidden="1">"c5164"</definedName>
    <definedName name="IQ_EST_EBITDA_SURPRISE_PERCENT" hidden="1">"c1868"</definedName>
    <definedName name="IQ_EST_EBITDA_SURPRISE_PERCENT_CIQ" hidden="1">"c3720"</definedName>
    <definedName name="IQ_EST_EBITDA_SURPRISE_PERCENT_THOM" hidden="1">"c5185"</definedName>
    <definedName name="IQ_EST_EBT_SBC_DIFF" hidden="1">"c4348"</definedName>
    <definedName name="IQ_EST_EBT_SBC_DIFF_CIQ_COL" hidden="1">"c11520"</definedName>
    <definedName name="IQ_EST_EBT_SBC_GW_DIFF" hidden="1">"c4352"</definedName>
    <definedName name="IQ_EST_EBT_SBC_GW_DIFF_CIQ_COL" hidden="1">"c11524"</definedName>
    <definedName name="IQ_EST_EBT_SBC_GW_SURPRISE_PERCENT" hidden="1">"c4361"</definedName>
    <definedName name="IQ_EST_EBT_SBC_GW_SURPRISE_PERCENT_CIQ_COL" hidden="1">"c11533"</definedName>
    <definedName name="IQ_EST_EBT_SBC_SURPRISE_PERCENT" hidden="1">"c4367"</definedName>
    <definedName name="IQ_EST_EBT_SBC_SURPRISE_PERCENT_CIQ_COL" hidden="1">"c11539"</definedName>
    <definedName name="IQ_EST_EPS_DIFF" hidden="1">"c1864"</definedName>
    <definedName name="IQ_EST_EPS_DIFF_CIQ" hidden="1">"c4999"</definedName>
    <definedName name="IQ_EST_EPS_DIFF_THOM" hidden="1">"c5295"</definedName>
    <definedName name="IQ_EST_EPS_GROWTH_1YR" hidden="1">"c1636"</definedName>
    <definedName name="IQ_EST_EPS_GROWTH_1YR_CIQ" hidden="1">"c3628"</definedName>
    <definedName name="IQ_EST_EPS_GROWTH_1YR_THOM" hidden="1">"c3664"</definedName>
    <definedName name="IQ_EST_EPS_GROWTH_2YR" hidden="1">"c1637"</definedName>
    <definedName name="IQ_EST_EPS_GROWTH_2YR_CIQ" hidden="1">"c3689"</definedName>
    <definedName name="IQ_EST_EPS_GROWTH_2YR_THOM" hidden="1">"c5154"</definedName>
    <definedName name="IQ_EST_EPS_GROWTH_5YR" hidden="1">"c1655"</definedName>
    <definedName name="IQ_EST_EPS_GROWTH_5YR_BOTTOM_UP" hidden="1">"c5487"</definedName>
    <definedName name="IQ_EST_EPS_GROWTH_5YR_BOTTOM_UP_CIQ" hidden="1">"c12024"</definedName>
    <definedName name="IQ_EST_EPS_GROWTH_5YR_CIQ" hidden="1">"c3615"</definedName>
    <definedName name="IQ_EST_EPS_GROWTH_5YR_HIGH" hidden="1">"c1657"</definedName>
    <definedName name="IQ_EST_EPS_GROWTH_5YR_HIGH_CIQ" hidden="1">"c4663"</definedName>
    <definedName name="IQ_EST_EPS_GROWTH_5YR_HIGH_THOM" hidden="1">"c5101"</definedName>
    <definedName name="IQ_EST_EPS_GROWTH_5YR_LOW" hidden="1">"c1658"</definedName>
    <definedName name="IQ_EST_EPS_GROWTH_5YR_LOW_CIQ" hidden="1">"c4664"</definedName>
    <definedName name="IQ_EST_EPS_GROWTH_5YR_LOW_THOM" hidden="1">"c5102"</definedName>
    <definedName name="IQ_EST_EPS_GROWTH_5YR_MEDIAN" hidden="1">"c1656"</definedName>
    <definedName name="IQ_EST_EPS_GROWTH_5YR_MEDIAN_CIQ" hidden="1">"c5480"</definedName>
    <definedName name="IQ_EST_EPS_GROWTH_5YR_MEDIAN_THOM" hidden="1">"c5100"</definedName>
    <definedName name="IQ_EST_EPS_GROWTH_5YR_NUM" hidden="1">"c1659"</definedName>
    <definedName name="IQ_EST_EPS_GROWTH_5YR_NUM_CIQ" hidden="1">"c4665"</definedName>
    <definedName name="IQ_EST_EPS_GROWTH_5YR_NUM_THOM" hidden="1">"c5103"</definedName>
    <definedName name="IQ_EST_EPS_GROWTH_5YR_STDDEV" hidden="1">"c1660"</definedName>
    <definedName name="IQ_EST_EPS_GROWTH_5YR_STDDEV_CIQ" hidden="1">"c4666"</definedName>
    <definedName name="IQ_EST_EPS_GROWTH_5YR_STDDEV_THOM" hidden="1">"c5104"</definedName>
    <definedName name="IQ_EST_EPS_GROWTH_5YR_THOM" hidden="1">"c3651"</definedName>
    <definedName name="IQ_EST_EPS_GROWTH_Q_1YR" hidden="1">"c1641"</definedName>
    <definedName name="IQ_EST_EPS_GROWTH_Q_1YR_CIQ" hidden="1">"c4744"</definedName>
    <definedName name="IQ_EST_EPS_GROWTH_Q_1YR_THOM" hidden="1">"c5155"</definedName>
    <definedName name="IQ_EST_EPS_GW_DIFF" hidden="1">"c1891"</definedName>
    <definedName name="IQ_EST_EPS_GW_DIFF_CIQ" hidden="1">"c4761"</definedName>
    <definedName name="IQ_EST_EPS_GW_DIFF_THOM" hidden="1">"c5200"</definedName>
    <definedName name="IQ_EST_EPS_GW_SURPRISE_PERCENT" hidden="1">"c1892"</definedName>
    <definedName name="IQ_EST_EPS_GW_SURPRISE_PERCENT_CIQ" hidden="1">"c4762"</definedName>
    <definedName name="IQ_EST_EPS_GW_SURPRISE_PERCENT_THOM" hidden="1">"c5201"</definedName>
    <definedName name="IQ_EST_EPS_NORM_DIFF" hidden="1">"c2247"</definedName>
    <definedName name="IQ_EST_EPS_NORM_DIFF_CIQ" hidden="1">"c4745"</definedName>
    <definedName name="IQ_EST_EPS_NORM_SURPRISE_PERCENT" hidden="1">"c2248"</definedName>
    <definedName name="IQ_EST_EPS_NORM_SURPRISE_PERCENT_CIQ" hidden="1">"c4746"</definedName>
    <definedName name="IQ_EST_EPS_REPORT_DIFF" hidden="1">"c1893"</definedName>
    <definedName name="IQ_EST_EPS_REPORT_DIFF_CIQ" hidden="1">"c4763"</definedName>
    <definedName name="IQ_EST_EPS_REPORT_DIFF_THOM" hidden="1">"c5202"</definedName>
    <definedName name="IQ_EST_EPS_REPORT_SURPRISE_PERCENT" hidden="1">"c1894"</definedName>
    <definedName name="IQ_EST_EPS_REPORT_SURPRISE_PERCENT_CIQ" hidden="1">"c4764"</definedName>
    <definedName name="IQ_EST_EPS_REPORT_SURPRISE_PERCENT_THOM" hidden="1">"c5203"</definedName>
    <definedName name="IQ_EST_EPS_SBC_DIFF" hidden="1">"c4374"</definedName>
    <definedName name="IQ_EST_EPS_SBC_DIFF_CIQ_COL" hidden="1">"c11546"</definedName>
    <definedName name="IQ_EST_EPS_SBC_GW_DIFF" hidden="1">"c4378"</definedName>
    <definedName name="IQ_EST_EPS_SBC_GW_DIFF_CIQ_COL" hidden="1">"c11550"</definedName>
    <definedName name="IQ_EST_EPS_SBC_GW_SURPRISE_PERCENT" hidden="1">"c4387"</definedName>
    <definedName name="IQ_EST_EPS_SBC_GW_SURPRISE_PERCENT_CIQ_COL" hidden="1">"c11559"</definedName>
    <definedName name="IQ_EST_EPS_SBC_SURPRISE_PERCENT" hidden="1">"c4393"</definedName>
    <definedName name="IQ_EST_EPS_SBC_SURPRISE_PERCENT_CIQ_COL" hidden="1">"c11565"</definedName>
    <definedName name="IQ_EST_EPS_SEQ_GROWTH_Q" hidden="1">"c1764"</definedName>
    <definedName name="IQ_EST_EPS_SEQ_GROWTH_Q_CIQ" hidden="1">"c3690"</definedName>
    <definedName name="IQ_EST_EPS_SEQ_GROWTH_Q_THOM" hidden="1">"c5156"</definedName>
    <definedName name="IQ_EST_EPS_SURPRISE_PERCENT" hidden="1">"c1635"</definedName>
    <definedName name="IQ_EST_EPS_SURPRISE_PERCENT_CIQ" hidden="1">"c5000"</definedName>
    <definedName name="IQ_EST_EPS_SURPRISE_PERCENT_THOM" hidden="1">"c5296"</definedName>
    <definedName name="IQ_EST_FAIR_VALUE_MORT_SERVICING_ASSETS_FFIEC" hidden="1">"c12956"</definedName>
    <definedName name="IQ_EST_FFO_ADJ_DIFF" hidden="1">"c4433"</definedName>
    <definedName name="IQ_EST_FFO_ADJ_DIFF_CIQ_COL" hidden="1">"c11605"</definedName>
    <definedName name="IQ_EST_FFO_ADJ_GROWTH_1YR" hidden="1">"c4421"</definedName>
    <definedName name="IQ_EST_FFO_ADJ_GROWTH_1YR_CIQ_COL" hidden="1">"c11593"</definedName>
    <definedName name="IQ_EST_FFO_ADJ_GROWTH_2YR" hidden="1">"c4422"</definedName>
    <definedName name="IQ_EST_FFO_ADJ_GROWTH_2YR_CIQ_COL" hidden="1">"c11594"</definedName>
    <definedName name="IQ_EST_FFO_ADJ_GROWTH_Q_1YR" hidden="1">"c4423"</definedName>
    <definedName name="IQ_EST_FFO_ADJ_GROWTH_Q_1YR_CIQ_COL" hidden="1">"c11595"</definedName>
    <definedName name="IQ_EST_FFO_ADJ_SEQ_GROWTH_Q" hidden="1">"c4424"</definedName>
    <definedName name="IQ_EST_FFO_ADJ_SEQ_GROWTH_Q_CIQ_COL" hidden="1">"c11596"</definedName>
    <definedName name="IQ_EST_FFO_ADJ_SURPRISE_PERCENT" hidden="1">"c4442"</definedName>
    <definedName name="IQ_EST_FFO_ADJ_SURPRISE_PERCENT_CIQ_COL" hidden="1">"c11614"</definedName>
    <definedName name="IQ_EST_FFO_DIFF" hidden="1">"c4444"</definedName>
    <definedName name="IQ_EST_FFO_DIFF_CIQ_COL" hidden="1">"c11616"</definedName>
    <definedName name="IQ_EST_FFO_DIFF_THOM" hidden="1">"c5186"</definedName>
    <definedName name="IQ_EST_FFO_GROWTH_1YR" hidden="1">"c4425"</definedName>
    <definedName name="IQ_EST_FFO_GROWTH_1YR_CIQ_COL" hidden="1">"c11597"</definedName>
    <definedName name="IQ_EST_FFO_GROWTH_1YR_THOM" hidden="1">"c5170"</definedName>
    <definedName name="IQ_EST_FFO_GROWTH_2YR" hidden="1">"c4426"</definedName>
    <definedName name="IQ_EST_FFO_GROWTH_2YR_CIQ_COL" hidden="1">"c11598"</definedName>
    <definedName name="IQ_EST_FFO_GROWTH_2YR_THOM" hidden="1">"c5171"</definedName>
    <definedName name="IQ_EST_FFO_GROWTH_Q_1YR" hidden="1">"c4427"</definedName>
    <definedName name="IQ_EST_FFO_GROWTH_Q_1YR_CIQ_COL" hidden="1">"c11599"</definedName>
    <definedName name="IQ_EST_FFO_GROWTH_Q_1YR_THOM" hidden="1">"c5172"</definedName>
    <definedName name="IQ_EST_FFO_SEQ_GROWTH_Q" hidden="1">"c4428"</definedName>
    <definedName name="IQ_EST_FFO_SEQ_GROWTH_Q_CIQ_COL" hidden="1">"c11600"</definedName>
    <definedName name="IQ_EST_FFO_SEQ_GROWTH_Q_THOM" hidden="1">"c5173"</definedName>
    <definedName name="IQ_EST_FFO_SHARE_DIFF" hidden="1">"c1869"</definedName>
    <definedName name="IQ_EST_FFO_SHARE_DIFF_THOM" hidden="1">"c5186"</definedName>
    <definedName name="IQ_EST_FFO_SHARE_GROWTH_1YR" hidden="1">"c1770"</definedName>
    <definedName name="IQ_EST_FFO_SHARE_GROWTH_2YR" hidden="1">"c1771"</definedName>
    <definedName name="IQ_EST_FFO_SHARE_GROWTH_Q_1YR" hidden="1">"c1772"</definedName>
    <definedName name="IQ_EST_FFO_SHARE_SEQ_GROWTH_Q" hidden="1">"c1773"</definedName>
    <definedName name="IQ_EST_FFO_SHARE_SURPRISE_PERCENT" hidden="1">"c1870"</definedName>
    <definedName name="IQ_EST_FFO_SHARE_SURPRISE_PERCENT_THOM" hidden="1">"c5187"</definedName>
    <definedName name="IQ_EST_FFO_SURPRISE_PERCENT" hidden="1">"c4453"</definedName>
    <definedName name="IQ_EST_FFO_SURPRISE_PERCENT_CIQ_COL" hidden="1">"c11629"</definedName>
    <definedName name="IQ_EST_FFO_SURPRISE_PERCENT_THOM" hidden="1">"c5187"</definedName>
    <definedName name="IQ_EST_FOOTNOTE" hidden="1">"c4540"</definedName>
    <definedName name="IQ_EST_FOOTNOTE_CIQ" hidden="1">"c12022"</definedName>
    <definedName name="IQ_EST_FOOTNOTE_THOM" hidden="1">"c5313"</definedName>
    <definedName name="IQ_EST_MAINT_CAPEX_DIFF" hidden="1">"c4456"</definedName>
    <definedName name="IQ_EST_MAINT_CAPEX_DIFF_CIQ_COL" hidden="1">"c11632"</definedName>
    <definedName name="IQ_EST_MAINT_CAPEX_GROWTH_1YR" hidden="1">"c4429"</definedName>
    <definedName name="IQ_EST_MAINT_CAPEX_GROWTH_1YR_CIQ_COL" hidden="1">"c11601"</definedName>
    <definedName name="IQ_EST_MAINT_CAPEX_GROWTH_2YR" hidden="1">"c4430"</definedName>
    <definedName name="IQ_EST_MAINT_CAPEX_GROWTH_2YR_CIQ_COL" hidden="1">"c11602"</definedName>
    <definedName name="IQ_EST_MAINT_CAPEX_GROWTH_Q_1YR" hidden="1">"c4431"</definedName>
    <definedName name="IQ_EST_MAINT_CAPEX_GROWTH_Q_1YR_CIQ_COL" hidden="1">"c11603"</definedName>
    <definedName name="IQ_EST_MAINT_CAPEX_SEQ_GROWTH_Q" hidden="1">"c4432"</definedName>
    <definedName name="IQ_EST_MAINT_CAPEX_SEQ_GROWTH_Q_CIQ_COL" hidden="1">"c11604"</definedName>
    <definedName name="IQ_EST_MAINT_CAPEX_SURPRISE_PERCENT" hidden="1">"c4465"</definedName>
    <definedName name="IQ_EST_MAINT_CAPEX_SURPRISE_PERCENT_CIQ_COL" hidden="1">"c11650"</definedName>
    <definedName name="IQ_EST_NAV_DIFF" hidden="1">"c1895"</definedName>
    <definedName name="IQ_EST_NAV_SHARE_SURPRISE_PERCENT" hidden="1">"c1896"</definedName>
    <definedName name="IQ_EST_NAV_SURPRISE_PERCENT" hidden="1">"c12040"</definedName>
    <definedName name="IQ_EST_NET_DEBT_DIFF" hidden="1">"c4466"</definedName>
    <definedName name="IQ_EST_NET_DEBT_SURPRISE_PERCENT" hidden="1">"c4468"</definedName>
    <definedName name="IQ_EST_NEXT_EARNINGS_DATE" hidden="1">"c13591"</definedName>
    <definedName name="IQ_EST_NI_DIFF" hidden="1">"c1885"</definedName>
    <definedName name="IQ_EST_NI_DIFF_THOM" hidden="1">"c5198"</definedName>
    <definedName name="IQ_EST_NI_GW_DIFF" hidden="1">"c1887"</definedName>
    <definedName name="IQ_EST_NI_GW_SURPRISE_PERCENT" hidden="1">"c1888"</definedName>
    <definedName name="IQ_EST_NI_REPORT_DIFF" hidden="1">"c1889"</definedName>
    <definedName name="IQ_EST_NI_REPORT_SURPRISE_PERCENT" hidden="1">"c1890"</definedName>
    <definedName name="IQ_EST_NI_SBC_DIFF" hidden="1">"c4472"</definedName>
    <definedName name="IQ_EST_NI_SBC_DIFF_CIQ_COL" hidden="1">"c11657"</definedName>
    <definedName name="IQ_EST_NI_SBC_GW_DIFF" hidden="1">"c4476"</definedName>
    <definedName name="IQ_EST_NI_SBC_GW_DIFF_CIQ_COL" hidden="1">"c11661"</definedName>
    <definedName name="IQ_EST_NI_SBC_GW_SURPRISE_PERCENT" hidden="1">"c4485"</definedName>
    <definedName name="IQ_EST_NI_SBC_GW_SURPRISE_PERCENT_CIQ_COL" hidden="1">"c11670"</definedName>
    <definedName name="IQ_EST_NI_SBC_SURPRISE_PERCENT" hidden="1">"c4491"</definedName>
    <definedName name="IQ_EST_NI_SBC_SURPRISE_PERCENT_CIQ_COL" hidden="1">"c11676"</definedName>
    <definedName name="IQ_EST_NI_SURPRISE_PERCENT" hidden="1">"c1886"</definedName>
    <definedName name="IQ_EST_NI_SURPRISE_PERCENT_THOM" hidden="1">"c5199"</definedName>
    <definedName name="IQ_EST_NUM_BUY" hidden="1">"c1759"</definedName>
    <definedName name="IQ_EST_NUM_HIGH_REC" hidden="1">"c5649"</definedName>
    <definedName name="IQ_EST_NUM_HIGH_REC_CIQ" hidden="1">"c3701"</definedName>
    <definedName name="IQ_EST_NUM_HIGH_REC_THOM" hidden="1">"c5166"</definedName>
    <definedName name="IQ_EST_NUM_HIGHEST_REC" hidden="1">"c5648"</definedName>
    <definedName name="IQ_EST_NUM_HIGHEST_REC_CIQ" hidden="1">"c3700"</definedName>
    <definedName name="IQ_EST_NUM_HIGHEST_REC_THOM" hidden="1">"c5165"</definedName>
    <definedName name="IQ_EST_NUM_HOLD" hidden="1">"c1761"</definedName>
    <definedName name="IQ_EST_NUM_LOW_REC" hidden="1">"c5651"</definedName>
    <definedName name="IQ_EST_NUM_LOW_REC_CIQ" hidden="1">"c3703"</definedName>
    <definedName name="IQ_EST_NUM_LOW_REC_THOM" hidden="1">"c5168"</definedName>
    <definedName name="IQ_EST_NUM_LOWEST_REC" hidden="1">"c5652"</definedName>
    <definedName name="IQ_EST_NUM_LOWEST_REC_CIQ" hidden="1">"c3704"</definedName>
    <definedName name="IQ_EST_NUM_LOWEST_REC_THOM" hidden="1">"c5169"</definedName>
    <definedName name="IQ_EST_NUM_NEUTRAL_REC" hidden="1">"c5650"</definedName>
    <definedName name="IQ_EST_NUM_NEUTRAL_REC_CIQ" hidden="1">"c3702"</definedName>
    <definedName name="IQ_EST_NUM_NEUTRAL_REC_THOM" hidden="1">"c5167"</definedName>
    <definedName name="IQ_EST_NUM_NO_OPINION" hidden="1">"c1758"</definedName>
    <definedName name="IQ_EST_NUM_NO_OPINION_CIQ" hidden="1">"c3699"</definedName>
    <definedName name="IQ_EST_NUM_OUTPERFORM" hidden="1">"c1760"</definedName>
    <definedName name="IQ_EST_NUM_SELL" hidden="1">"c1763"</definedName>
    <definedName name="IQ_EST_NUM_UNDERPERFORM" hidden="1">"c1762"</definedName>
    <definedName name="IQ_EST_OPER_INC_DIFF" hidden="1">"c1877"</definedName>
    <definedName name="IQ_EST_OPER_INC_DIFF_THOM" hidden="1">"c5194"</definedName>
    <definedName name="IQ_EST_OPER_INC_SURPRISE_PERCENT" hidden="1">"c1878"</definedName>
    <definedName name="IQ_EST_OPER_INC_SURPRISE_PERCENT_THOM" hidden="1">"c5195"</definedName>
    <definedName name="IQ_EST_PERIOD_ID" hidden="1">"c13923"</definedName>
    <definedName name="IQ_EST_PRE_TAX_DIFF" hidden="1">"c1879"</definedName>
    <definedName name="IQ_EST_PRE_TAX_DIFF_THOM" hidden="1">"c5196"</definedName>
    <definedName name="IQ_EST_PRE_TAX_GW_DIFF" hidden="1">"c1881"</definedName>
    <definedName name="IQ_EST_PRE_TAX_GW_SURPRISE_PERCENT" hidden="1">"c1882"</definedName>
    <definedName name="IQ_EST_PRE_TAX_REPORT_DIFF" hidden="1">"c1883"</definedName>
    <definedName name="IQ_EST_PRE_TAX_REPORT_SURPRISE_PERCENT" hidden="1">"c1884"</definedName>
    <definedName name="IQ_EST_PRE_TAX_SURPRISE_PERCENT" hidden="1">"c1880"</definedName>
    <definedName name="IQ_EST_PRE_TAX_SURPRISE_PERCENT_THOM" hidden="1">"c5197"</definedName>
    <definedName name="IQ_EST_RECURRING_PROFIT_SHARE_DIFF" hidden="1">"c4505"</definedName>
    <definedName name="IQ_EST_RECURRING_PROFIT_SHARE_DIFF_CIQ_COL" hidden="1">"c11690"</definedName>
    <definedName name="IQ_EST_RECURRING_PROFIT_SHARE_SURPRISE_PERCENT" hidden="1">"c4515"</definedName>
    <definedName name="IQ_EST_RECURRING_PROFIT_SHARE_SURPRISE_PERCENT_CIQ_COL" hidden="1">"c11700"</definedName>
    <definedName name="IQ_EST_REV_DIFF" hidden="1">"c1865"</definedName>
    <definedName name="IQ_EST_REV_DIFF_CIQ" hidden="1">"c3717"</definedName>
    <definedName name="IQ_EST_REV_DIFF_THOM" hidden="1">"c5182"</definedName>
    <definedName name="IQ_EST_REV_GROWTH_1YR" hidden="1">"c1638"</definedName>
    <definedName name="IQ_EST_REV_GROWTH_1YR_CIQ" hidden="1">"c3691"</definedName>
    <definedName name="IQ_EST_REV_GROWTH_1YR_THOM" hidden="1">"c5157"</definedName>
    <definedName name="IQ_EST_REV_GROWTH_2YR" hidden="1">"c1639"</definedName>
    <definedName name="IQ_EST_REV_GROWTH_2YR_CIQ" hidden="1">"c3692"</definedName>
    <definedName name="IQ_EST_REV_GROWTH_2YR_THOM" hidden="1">"c5158"</definedName>
    <definedName name="IQ_EST_REV_GROWTH_Q_1YR" hidden="1">"c1640"</definedName>
    <definedName name="IQ_EST_REV_GROWTH_Q_1YR_CIQ" hidden="1">"c3693"</definedName>
    <definedName name="IQ_EST_REV_GROWTH_Q_1YR_THOM" hidden="1">"c5159"</definedName>
    <definedName name="IQ_EST_REV_SEQ_GROWTH_Q" hidden="1">"c1765"</definedName>
    <definedName name="IQ_EST_REV_SEQ_GROWTH_Q_CIQ" hidden="1">"c3694"</definedName>
    <definedName name="IQ_EST_REV_SEQ_GROWTH_Q_THOM" hidden="1">"c5160"</definedName>
    <definedName name="IQ_EST_REV_SURPRISE_PERCENT" hidden="1">"c1866"</definedName>
    <definedName name="IQ_EST_REV_SURPRISE_PERCENT_CIQ" hidden="1">"c3718"</definedName>
    <definedName name="IQ_EST_REV_SURPRISE_PERCENT_THOM" hidden="1">"c5183"</definedName>
    <definedName name="IQ_EST_VENDOR" hidden="1">"c5564"</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VENT_ADDRESS" hidden="1">"c19167"</definedName>
    <definedName name="IQ_EVENT_ADVISORS" hidden="1">"c19147"</definedName>
    <definedName name="IQ_EVENT_AGENDA" hidden="1">"c19168"</definedName>
    <definedName name="IQ_EVENT_CALL_DESCRIPTION" hidden="1">"c19154"</definedName>
    <definedName name="IQ_EVENT_CONTACT" hidden="1">"c19160"</definedName>
    <definedName name="IQ_EVENT_DATE" hidden="1">"c13819"</definedName>
    <definedName name="IQ_EVENT_EMAIL" hidden="1">"c19162"</definedName>
    <definedName name="IQ_EVENT_ID" hidden="1">"c13818"</definedName>
    <definedName name="IQ_EVENT_LIVE_AUDIO_DETAILS_WEBCAST_URL" hidden="1">"c19153"</definedName>
    <definedName name="IQ_EVENT_LIVE_OTHER_PASSCODE" hidden="1">"c19152"</definedName>
    <definedName name="IQ_EVENT_LIVE_OTHER_PHONE_NUMBER" hidden="1">"c19151"</definedName>
    <definedName name="IQ_EVENT_LIVE_PASSCODE" hidden="1">"c19150"</definedName>
    <definedName name="IQ_EVENT_LIVE_PHONE_NUMBER" hidden="1">"c19149"</definedName>
    <definedName name="IQ_EVENT_MARKETINDICATOR" hidden="1">"c19166"</definedName>
    <definedName name="IQ_EVENT_OTHER_CONTACT" hidden="1">"c19163"</definedName>
    <definedName name="IQ_EVENT_OTHER_CONTACT_EMAIL" hidden="1">"c19165"</definedName>
    <definedName name="IQ_EVENT_OTHER_CONTACT_PHONE" hidden="1">"c19164"</definedName>
    <definedName name="IQ_EVENT_PHONE" hidden="1">"c19161"</definedName>
    <definedName name="IQ_EVENT_REPLAY_AUDIO_DETAILS_WEBCAST_URL" hidden="1">"c19159"</definedName>
    <definedName name="IQ_EVENT_REPLAY_BEGINS" hidden="1">"c19157"</definedName>
    <definedName name="IQ_EVENT_REPLAY_ENDS" hidden="1">"c19158"</definedName>
    <definedName name="IQ_EVENT_REPLAY_PASSCODE" hidden="1">"c19156"</definedName>
    <definedName name="IQ_EVENT_REPLAY_PHONE_NUMBER" hidden="1">"c19155"</definedName>
    <definedName name="IQ_EVENT_SITUATION" hidden="1">"c19148"</definedName>
    <definedName name="IQ_EVENT_SOURCE" hidden="1">"c19146"</definedName>
    <definedName name="IQ_EVENT_TIME" hidden="1">"c13820"</definedName>
    <definedName name="IQ_EVENT_TYPE" hidden="1">"c13821"</definedName>
    <definedName name="IQ_EXCEL_DATA_METHOD" hidden="1">"c16229"</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IMBURSE_RENTAL_REVENUE" hidden="1">"c16064"</definedName>
    <definedName name="IQ_EXP_RETURN_PENSION_DOMESTIC" hidden="1">"c407"</definedName>
    <definedName name="IQ_EXP_RETURN_PENSION_FOREIGN" hidden="1">"c408"</definedName>
    <definedName name="IQ_EXPENSE_REIMBURSEMENTS" hidden="1">"c16020"</definedName>
    <definedName name="IQ_EXPENSES_AP" hidden="1">"c8875"</definedName>
    <definedName name="IQ_EXPENSES_AP_ABS" hidden="1">"c8894"</definedName>
    <definedName name="IQ_EXPENSES_FIXED_ASSETS_FFIEC" hidden="1">"c13024"</definedName>
    <definedName name="IQ_EXPENSES_NAME_AP" hidden="1">"c8913"</definedName>
    <definedName name="IQ_EXPENSES_NAME_AP_ABS" hidden="1">"c8932"</definedName>
    <definedName name="IQ_EXPLORATION_EXPENDITURE_ALUM" hidden="1">"c9255"</definedName>
    <definedName name="IQ_EXPLORATION_EXPENDITURE_COAL" hidden="1">"c9827"</definedName>
    <definedName name="IQ_EXPLORATION_EXPENDITURE_COP" hidden="1">"c9202"</definedName>
    <definedName name="IQ_EXPLORATION_EXPENDITURE_DIAM" hidden="1">"c9679"</definedName>
    <definedName name="IQ_EXPLORATION_EXPENDITURE_GOLD" hidden="1">"c9040"</definedName>
    <definedName name="IQ_EXPLORATION_EXPENDITURE_IRON" hidden="1">"c9414"</definedName>
    <definedName name="IQ_EXPLORATION_EXPENDITURE_LEAD" hidden="1">"c9467"</definedName>
    <definedName name="IQ_EXPLORATION_EXPENDITURE_MANG" hidden="1">"c9520"</definedName>
    <definedName name="IQ_EXPLORATION_EXPENDITURE_MOLYB" hidden="1">"c9732"</definedName>
    <definedName name="IQ_EXPLORATION_EXPENDITURE_NICK" hidden="1">"c9308"</definedName>
    <definedName name="IQ_EXPLORATION_EXPENDITURE_PLAT" hidden="1">"c9146"</definedName>
    <definedName name="IQ_EXPLORATION_EXPENDITURE_SILVER" hidden="1">"c9093"</definedName>
    <definedName name="IQ_EXPLORATION_EXPENDITURE_TITAN" hidden="1">"c9573"</definedName>
    <definedName name="IQ_EXPLORATION_EXPENDITURE_URAN" hidden="1">"c9626"</definedName>
    <definedName name="IQ_EXPLORATION_EXPENDITURE_ZINC" hidden="1">"c9361"</definedName>
    <definedName name="IQ_EXPLORE_DRILL" hidden="1">"c409"</definedName>
    <definedName name="IQ_EXPLORE_DRILL_EXP_TOTAL" hidden="1">"c13850"</definedName>
    <definedName name="IQ_EXPORT_PRICE_INDEX" hidden="1">"c6860"</definedName>
    <definedName name="IQ_EXPORT_PRICE_INDEX_APR" hidden="1">"c7520"</definedName>
    <definedName name="IQ_EXPORT_PRICE_INDEX_APR_FC" hidden="1">"c8400"</definedName>
    <definedName name="IQ_EXPORT_PRICE_INDEX_FC" hidden="1">"c7740"</definedName>
    <definedName name="IQ_EXPORT_PRICE_INDEX_POP" hidden="1">"c7080"</definedName>
    <definedName name="IQ_EXPORT_PRICE_INDEX_POP_FC" hidden="1">"c7960"</definedName>
    <definedName name="IQ_EXPORT_PRICE_INDEX_YOY" hidden="1">"c7300"</definedName>
    <definedName name="IQ_EXPORT_PRICE_INDEX_YOY_FC" hidden="1">"c8180"</definedName>
    <definedName name="IQ_EXPORTS_APR_FC_UNUSED" hidden="1">"c8401"</definedName>
    <definedName name="IQ_EXPORTS_APR_FC_UNUSED_UNUSED_UNUSED" hidden="1">"c8401"</definedName>
    <definedName name="IQ_EXPORTS_APR_UNUSED" hidden="1">"c7521"</definedName>
    <definedName name="IQ_EXPORTS_APR_UNUSED_UNUSED_UNUSED" hidden="1">"c7521"</definedName>
    <definedName name="IQ_EXPORTS_FACTOR_SERVICES" hidden="1">"c6862"</definedName>
    <definedName name="IQ_EXPORTS_FACTOR_SERVICES_APR" hidden="1">"c7522"</definedName>
    <definedName name="IQ_EXPORTS_FACTOR_SERVICES_APR_FC" hidden="1">"c8402"</definedName>
    <definedName name="IQ_EXPORTS_FACTOR_SERVICES_FC" hidden="1">"c7742"</definedName>
    <definedName name="IQ_EXPORTS_FACTOR_SERVICES_POP" hidden="1">"c7082"</definedName>
    <definedName name="IQ_EXPORTS_FACTOR_SERVICES_POP_FC" hidden="1">"c7962"</definedName>
    <definedName name="IQ_EXPORTS_FACTOR_SERVICES_SAAR" hidden="1">"c6863"</definedName>
    <definedName name="IQ_EXPORTS_FACTOR_SERVICES_SAAR_APR" hidden="1">"c7523"</definedName>
    <definedName name="IQ_EXPORTS_FACTOR_SERVICES_SAAR_APR_FC" hidden="1">"c8403"</definedName>
    <definedName name="IQ_EXPORTS_FACTOR_SERVICES_SAAR_FC" hidden="1">"c7743"</definedName>
    <definedName name="IQ_EXPORTS_FACTOR_SERVICES_SAAR_POP" hidden="1">"c7083"</definedName>
    <definedName name="IQ_EXPORTS_FACTOR_SERVICES_SAAR_POP_FC" hidden="1">"c7963"</definedName>
    <definedName name="IQ_EXPORTS_FACTOR_SERVICES_SAAR_USD_APR_FC" hidden="1">"c11817"</definedName>
    <definedName name="IQ_EXPORTS_FACTOR_SERVICES_SAAR_USD_FC" hidden="1">"c11814"</definedName>
    <definedName name="IQ_EXPORTS_FACTOR_SERVICES_SAAR_USD_POP_FC" hidden="1">"c11815"</definedName>
    <definedName name="IQ_EXPORTS_FACTOR_SERVICES_SAAR_USD_YOY_FC" hidden="1">"c11816"</definedName>
    <definedName name="IQ_EXPORTS_FACTOR_SERVICES_SAAR_YOY" hidden="1">"c7303"</definedName>
    <definedName name="IQ_EXPORTS_FACTOR_SERVICES_SAAR_YOY_FC" hidden="1">"c8183"</definedName>
    <definedName name="IQ_EXPORTS_FACTOR_SERVICES_USD_APR_FC" hidden="1">"c11813"</definedName>
    <definedName name="IQ_EXPORTS_FACTOR_SERVICES_USD_FC" hidden="1">"c11810"</definedName>
    <definedName name="IQ_EXPORTS_FACTOR_SERVICES_USD_POP_FC" hidden="1">"c11811"</definedName>
    <definedName name="IQ_EXPORTS_FACTOR_SERVICES_USD_YOY_FC" hidden="1">"c11812"</definedName>
    <definedName name="IQ_EXPORTS_FACTOR_SERVICES_YOY" hidden="1">"c7302"</definedName>
    <definedName name="IQ_EXPORTS_FACTOR_SERVICES_YOY_FC" hidden="1">"c8182"</definedName>
    <definedName name="IQ_EXPORTS_FC_UNUSED" hidden="1">"c7741"</definedName>
    <definedName name="IQ_EXPORTS_FC_UNUSED_UNUSED_UNUSED" hidden="1">"c7741"</definedName>
    <definedName name="IQ_EXPORTS_GOODS" hidden="1">"c6864"</definedName>
    <definedName name="IQ_EXPORTS_GOODS_APR" hidden="1">"c7524"</definedName>
    <definedName name="IQ_EXPORTS_GOODS_APR_FC" hidden="1">"c8404"</definedName>
    <definedName name="IQ_EXPORTS_GOODS_FC" hidden="1">"c7744"</definedName>
    <definedName name="IQ_EXPORTS_GOODS_NONFACTOR_SERVICES" hidden="1">"c6865"</definedName>
    <definedName name="IQ_EXPORTS_GOODS_NONFACTOR_SERVICES_APR" hidden="1">"c7525"</definedName>
    <definedName name="IQ_EXPORTS_GOODS_NONFACTOR_SERVICES_APR_FC" hidden="1">"c8405"</definedName>
    <definedName name="IQ_EXPORTS_GOODS_NONFACTOR_SERVICES_FC" hidden="1">"c7745"</definedName>
    <definedName name="IQ_EXPORTS_GOODS_NONFACTOR_SERVICES_POP" hidden="1">"c7085"</definedName>
    <definedName name="IQ_EXPORTS_GOODS_NONFACTOR_SERVICES_POP_FC" hidden="1">"c7965"</definedName>
    <definedName name="IQ_EXPORTS_GOODS_NONFACTOR_SERVICES_YOY" hidden="1">"c7305"</definedName>
    <definedName name="IQ_EXPORTS_GOODS_NONFACTOR_SERVICES_YOY_FC" hidden="1">"c8185"</definedName>
    <definedName name="IQ_EXPORTS_GOODS_POP" hidden="1">"c7084"</definedName>
    <definedName name="IQ_EXPORTS_GOODS_POP_FC" hidden="1">"c7964"</definedName>
    <definedName name="IQ_EXPORTS_GOODS_REAL" hidden="1">"c6973"</definedName>
    <definedName name="IQ_EXPORTS_GOODS_REAL_APR" hidden="1">"c7633"</definedName>
    <definedName name="IQ_EXPORTS_GOODS_REAL_APR_FC" hidden="1">"c8513"</definedName>
    <definedName name="IQ_EXPORTS_GOODS_REAL_FC" hidden="1">"c7853"</definedName>
    <definedName name="IQ_EXPORTS_GOODS_REAL_POP" hidden="1">"c7193"</definedName>
    <definedName name="IQ_EXPORTS_GOODS_REAL_POP_FC" hidden="1">"c8073"</definedName>
    <definedName name="IQ_EXPORTS_GOODS_REAL_SAAR" hidden="1">"c11930"</definedName>
    <definedName name="IQ_EXPORTS_GOODS_REAL_SAAR_APR" hidden="1">"c11933"</definedName>
    <definedName name="IQ_EXPORTS_GOODS_REAL_SAAR_APR_FC_UNUSED" hidden="1">"c8512"</definedName>
    <definedName name="IQ_EXPORTS_GOODS_REAL_SAAR_APR_FC_UNUSED_UNUSED_UNUSED" hidden="1">"c8512"</definedName>
    <definedName name="IQ_EXPORTS_GOODS_REAL_SAAR_APR_UNUSED" hidden="1">"c7632"</definedName>
    <definedName name="IQ_EXPORTS_GOODS_REAL_SAAR_APR_UNUSED_UNUSED_UNUSED" hidden="1">"c7632"</definedName>
    <definedName name="IQ_EXPORTS_GOODS_REAL_SAAR_FC_UNUSED" hidden="1">"c7852"</definedName>
    <definedName name="IQ_EXPORTS_GOODS_REAL_SAAR_FC_UNUSED_UNUSED_UNUSED" hidden="1">"c7852"</definedName>
    <definedName name="IQ_EXPORTS_GOODS_REAL_SAAR_POP" hidden="1">"c11931"</definedName>
    <definedName name="IQ_EXPORTS_GOODS_REAL_SAAR_POP_FC_UNUSED" hidden="1">"c8072"</definedName>
    <definedName name="IQ_EXPORTS_GOODS_REAL_SAAR_POP_FC_UNUSED_UNUSED_UNUSED" hidden="1">"c8072"</definedName>
    <definedName name="IQ_EXPORTS_GOODS_REAL_SAAR_POP_UNUSED" hidden="1">"c7192"</definedName>
    <definedName name="IQ_EXPORTS_GOODS_REAL_SAAR_POP_UNUSED_UNUSED_UNUSED" hidden="1">"c7192"</definedName>
    <definedName name="IQ_EXPORTS_GOODS_REAL_SAAR_UNUSED" hidden="1">"c6972"</definedName>
    <definedName name="IQ_EXPORTS_GOODS_REAL_SAAR_UNUSED_UNUSED_UNUSED" hidden="1">"c6972"</definedName>
    <definedName name="IQ_EXPORTS_GOODS_REAL_SAAR_YOY" hidden="1">"c11932"</definedName>
    <definedName name="IQ_EXPORTS_GOODS_REAL_SAAR_YOY_FC_UNUSED" hidden="1">"c8292"</definedName>
    <definedName name="IQ_EXPORTS_GOODS_REAL_SAAR_YOY_FC_UNUSED_UNUSED_UNUSED" hidden="1">"c8292"</definedName>
    <definedName name="IQ_EXPORTS_GOODS_REAL_SAAR_YOY_UNUSED" hidden="1">"c7412"</definedName>
    <definedName name="IQ_EXPORTS_GOODS_REAL_SAAR_YOY_UNUSED_UNUSED_UNUSED" hidden="1">"c7412"</definedName>
    <definedName name="IQ_EXPORTS_GOODS_REAL_YOY" hidden="1">"c7413"</definedName>
    <definedName name="IQ_EXPORTS_GOODS_REAL_YOY_FC" hidden="1">"c8293"</definedName>
    <definedName name="IQ_EXPORTS_GOODS_SERVICES" hidden="1">"c6866"</definedName>
    <definedName name="IQ_EXPORTS_GOODS_SERVICES_APR" hidden="1">"c7526"</definedName>
    <definedName name="IQ_EXPORTS_GOODS_SERVICES_APR_FC" hidden="1">"c8406"</definedName>
    <definedName name="IQ_EXPORTS_GOODS_SERVICES_FC" hidden="1">"c7746"</definedName>
    <definedName name="IQ_EXPORTS_GOODS_SERVICES_POP" hidden="1">"c7086"</definedName>
    <definedName name="IQ_EXPORTS_GOODS_SERVICES_POP_FC" hidden="1">"c7966"</definedName>
    <definedName name="IQ_EXPORTS_GOODS_SERVICES_REAL" hidden="1">"c6974"</definedName>
    <definedName name="IQ_EXPORTS_GOODS_SERVICES_REAL_APR" hidden="1">"c7634"</definedName>
    <definedName name="IQ_EXPORTS_GOODS_SERVICES_REAL_APR_FC" hidden="1">"c8514"</definedName>
    <definedName name="IQ_EXPORTS_GOODS_SERVICES_REAL_FC" hidden="1">"c7854"</definedName>
    <definedName name="IQ_EXPORTS_GOODS_SERVICES_REAL_POP" hidden="1">"c7194"</definedName>
    <definedName name="IQ_EXPORTS_GOODS_SERVICES_REAL_POP_FC" hidden="1">"c8074"</definedName>
    <definedName name="IQ_EXPORTS_GOODS_SERVICES_REAL_SAAR" hidden="1">"c6975"</definedName>
    <definedName name="IQ_EXPORTS_GOODS_SERVICES_REAL_SAAR_APR" hidden="1">"c7635"</definedName>
    <definedName name="IQ_EXPORTS_GOODS_SERVICES_REAL_SAAR_APR_FC" hidden="1">"c8515"</definedName>
    <definedName name="IQ_EXPORTS_GOODS_SERVICES_REAL_SAAR_FC" hidden="1">"c7855"</definedName>
    <definedName name="IQ_EXPORTS_GOODS_SERVICES_REAL_SAAR_POP" hidden="1">"c7195"</definedName>
    <definedName name="IQ_EXPORTS_GOODS_SERVICES_REAL_SAAR_POP_FC" hidden="1">"c8075"</definedName>
    <definedName name="IQ_EXPORTS_GOODS_SERVICES_REAL_SAAR_YOY" hidden="1">"c7415"</definedName>
    <definedName name="IQ_EXPORTS_GOODS_SERVICES_REAL_SAAR_YOY_FC" hidden="1">"c8295"</definedName>
    <definedName name="IQ_EXPORTS_GOODS_SERVICES_REAL_USD" hidden="1">"c11926"</definedName>
    <definedName name="IQ_EXPORTS_GOODS_SERVICES_REAL_USD_APR" hidden="1">"c11929"</definedName>
    <definedName name="IQ_EXPORTS_GOODS_SERVICES_REAL_USD_POP" hidden="1">"c11927"</definedName>
    <definedName name="IQ_EXPORTS_GOODS_SERVICES_REAL_USD_YOY" hidden="1">"c11928"</definedName>
    <definedName name="IQ_EXPORTS_GOODS_SERVICES_REAL_YOY" hidden="1">"c7414"</definedName>
    <definedName name="IQ_EXPORTS_GOODS_SERVICES_REAL_YOY_FC" hidden="1">"c8294"</definedName>
    <definedName name="IQ_EXPORTS_GOODS_SERVICES_SAAR" hidden="1">"c6867"</definedName>
    <definedName name="IQ_EXPORTS_GOODS_SERVICES_SAAR_APR" hidden="1">"c7527"</definedName>
    <definedName name="IQ_EXPORTS_GOODS_SERVICES_SAAR_APR_FC" hidden="1">"c8407"</definedName>
    <definedName name="IQ_EXPORTS_GOODS_SERVICES_SAAR_FC" hidden="1">"c7747"</definedName>
    <definedName name="IQ_EXPORTS_GOODS_SERVICES_SAAR_POP" hidden="1">"c7087"</definedName>
    <definedName name="IQ_EXPORTS_GOODS_SERVICES_SAAR_POP_FC" hidden="1">"c7967"</definedName>
    <definedName name="IQ_EXPORTS_GOODS_SERVICES_SAAR_YOY" hidden="1">"c7307"</definedName>
    <definedName name="IQ_EXPORTS_GOODS_SERVICES_SAAR_YOY_FC" hidden="1">"c8187"</definedName>
    <definedName name="IQ_EXPORTS_GOODS_SERVICES_USD" hidden="1">"c11822"</definedName>
    <definedName name="IQ_EXPORTS_GOODS_SERVICES_USD_APR" hidden="1">"c11825"</definedName>
    <definedName name="IQ_EXPORTS_GOODS_SERVICES_USD_POP" hidden="1">"c11823"</definedName>
    <definedName name="IQ_EXPORTS_GOODS_SERVICES_USD_YOY" hidden="1">"c11824"</definedName>
    <definedName name="IQ_EXPORTS_GOODS_SERVICES_YOY" hidden="1">"c7306"</definedName>
    <definedName name="IQ_EXPORTS_GOODS_SERVICES_YOY_FC" hidden="1">"c8186"</definedName>
    <definedName name="IQ_EXPORTS_GOODS_USD" hidden="1">"c11818"</definedName>
    <definedName name="IQ_EXPORTS_GOODS_USD_APR" hidden="1">"c11821"</definedName>
    <definedName name="IQ_EXPORTS_GOODS_USD_POP" hidden="1">"c11819"</definedName>
    <definedName name="IQ_EXPORTS_GOODS_USD_YOY" hidden="1">"c11820"</definedName>
    <definedName name="IQ_EXPORTS_GOODS_YOY" hidden="1">"c7304"</definedName>
    <definedName name="IQ_EXPORTS_GOODS_YOY_FC" hidden="1">"c8184"</definedName>
    <definedName name="IQ_EXPORTS_NONFACTOR_SERVICES" hidden="1">"c6868"</definedName>
    <definedName name="IQ_EXPORTS_NONFACTOR_SERVICES_APR" hidden="1">"c7528"</definedName>
    <definedName name="IQ_EXPORTS_NONFACTOR_SERVICES_APR_FC" hidden="1">"c8408"</definedName>
    <definedName name="IQ_EXPORTS_NONFACTOR_SERVICES_FC" hidden="1">"c7748"</definedName>
    <definedName name="IQ_EXPORTS_NONFACTOR_SERVICES_POP" hidden="1">"c7088"</definedName>
    <definedName name="IQ_EXPORTS_NONFACTOR_SERVICES_POP_FC" hidden="1">"c7968"</definedName>
    <definedName name="IQ_EXPORTS_NONFACTOR_SERVICES_YOY" hidden="1">"c7308"</definedName>
    <definedName name="IQ_EXPORTS_NONFACTOR_SERVICES_YOY_FC" hidden="1">"c8188"</definedName>
    <definedName name="IQ_EXPORTS_POP_FC_UNUSED" hidden="1">"c7961"</definedName>
    <definedName name="IQ_EXPORTS_POP_FC_UNUSED_UNUSED_UNUSED" hidden="1">"c7961"</definedName>
    <definedName name="IQ_EXPORTS_POP_UNUSED" hidden="1">"c7081"</definedName>
    <definedName name="IQ_EXPORTS_POP_UNUSED_UNUSED_UNUSED" hidden="1">"c7081"</definedName>
    <definedName name="IQ_EXPORTS_SERVICES_REAL" hidden="1">"c6977"</definedName>
    <definedName name="IQ_EXPORTS_SERVICES_REAL_APR" hidden="1">"c7637"</definedName>
    <definedName name="IQ_EXPORTS_SERVICES_REAL_APR_FC" hidden="1">"c8517"</definedName>
    <definedName name="IQ_EXPORTS_SERVICES_REAL_FC" hidden="1">"c7857"</definedName>
    <definedName name="IQ_EXPORTS_SERVICES_REAL_POP" hidden="1">"c7197"</definedName>
    <definedName name="IQ_EXPORTS_SERVICES_REAL_POP_FC" hidden="1">"c8077"</definedName>
    <definedName name="IQ_EXPORTS_SERVICES_REAL_SAAR" hidden="1">"c11934"</definedName>
    <definedName name="IQ_EXPORTS_SERVICES_REAL_SAAR_APR" hidden="1">"c11937"</definedName>
    <definedName name="IQ_EXPORTS_SERVICES_REAL_SAAR_APR_FC_UNUSED" hidden="1">"c8516"</definedName>
    <definedName name="IQ_EXPORTS_SERVICES_REAL_SAAR_APR_FC_UNUSED_UNUSED_UNUSED" hidden="1">"c8516"</definedName>
    <definedName name="IQ_EXPORTS_SERVICES_REAL_SAAR_APR_UNUSED" hidden="1">"c7636"</definedName>
    <definedName name="IQ_EXPORTS_SERVICES_REAL_SAAR_APR_UNUSED_UNUSED_UNUSED" hidden="1">"c7636"</definedName>
    <definedName name="IQ_EXPORTS_SERVICES_REAL_SAAR_FC_UNUSED" hidden="1">"c7856"</definedName>
    <definedName name="IQ_EXPORTS_SERVICES_REAL_SAAR_FC_UNUSED_UNUSED_UNUSED" hidden="1">"c7856"</definedName>
    <definedName name="IQ_EXPORTS_SERVICES_REAL_SAAR_POP" hidden="1">"c11935"</definedName>
    <definedName name="IQ_EXPORTS_SERVICES_REAL_SAAR_POP_FC_UNUSED" hidden="1">"c8076"</definedName>
    <definedName name="IQ_EXPORTS_SERVICES_REAL_SAAR_POP_FC_UNUSED_UNUSED_UNUSED" hidden="1">"c8076"</definedName>
    <definedName name="IQ_EXPORTS_SERVICES_REAL_SAAR_POP_UNUSED" hidden="1">"c7196"</definedName>
    <definedName name="IQ_EXPORTS_SERVICES_REAL_SAAR_POP_UNUSED_UNUSED_UNUSED" hidden="1">"c7196"</definedName>
    <definedName name="IQ_EXPORTS_SERVICES_REAL_SAAR_UNUSED" hidden="1">"c6976"</definedName>
    <definedName name="IQ_EXPORTS_SERVICES_REAL_SAAR_UNUSED_UNUSED_UNUSED" hidden="1">"c6976"</definedName>
    <definedName name="IQ_EXPORTS_SERVICES_REAL_SAAR_YOY" hidden="1">"c11936"</definedName>
    <definedName name="IQ_EXPORTS_SERVICES_REAL_SAAR_YOY_FC_UNUSED" hidden="1">"c8296"</definedName>
    <definedName name="IQ_EXPORTS_SERVICES_REAL_SAAR_YOY_FC_UNUSED_UNUSED_UNUSED" hidden="1">"c8296"</definedName>
    <definedName name="IQ_EXPORTS_SERVICES_REAL_SAAR_YOY_UNUSED" hidden="1">"c7416"</definedName>
    <definedName name="IQ_EXPORTS_SERVICES_REAL_SAAR_YOY_UNUSED_UNUSED_UNUSED" hidden="1">"c7416"</definedName>
    <definedName name="IQ_EXPORTS_SERVICES_REAL_YOY" hidden="1">"c7417"</definedName>
    <definedName name="IQ_EXPORTS_SERVICES_REAL_YOY_FC" hidden="1">"c8297"</definedName>
    <definedName name="IQ_EXPORTS_UNUSED" hidden="1">"c6861"</definedName>
    <definedName name="IQ_EXPORTS_UNUSED_UNUSED_UNUSED" hidden="1">"c6861"</definedName>
    <definedName name="IQ_EXPORTS_USD" hidden="1">"c11806"</definedName>
    <definedName name="IQ_EXPORTS_USD_APR" hidden="1">"c11809"</definedName>
    <definedName name="IQ_EXPORTS_USD_POP" hidden="1">"c11807"</definedName>
    <definedName name="IQ_EXPORTS_USD_YOY" hidden="1">"c11808"</definedName>
    <definedName name="IQ_EXPORTS_YOY_FC_UNUSED" hidden="1">"c8181"</definedName>
    <definedName name="IQ_EXPORTS_YOY_FC_UNUSED_UNUSED_UNUSED" hidden="1">"c8181"</definedName>
    <definedName name="IQ_EXPORTS_YOY_UNUSED" hidden="1">"c7301"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AVG_ASSETS_FFIEC" hidden="1">"c13369"</definedName>
    <definedName name="IQ_EXTRA_ITEMS" hidden="1">"c1459"</definedName>
    <definedName name="IQ_EXTRA_ITEMS_OTHER_ADJUSTMENTS_FOREIGN_FFIEC" hidden="1">"c15392"</definedName>
    <definedName name="IQ_EXTRAORDINARY_GAINS_FDIC" hidden="1">"c6586"</definedName>
    <definedName name="IQ_EXTRAORDINARY_ITEMS_FFIEC" hidden="1">"c13033"</definedName>
    <definedName name="IQ_FAD" hidden="1">"c8757"</definedName>
    <definedName name="IQ_FAD_PAYOUT_RATIO" hidden="1">"c8872"</definedName>
    <definedName name="IQ_FAIR_VALUE_CHANGE_INCL_EARNINGS" hidden="1">"c13849"</definedName>
    <definedName name="IQ_FAIR_VALUE_DEBT" hidden="1">"c16007"</definedName>
    <definedName name="IQ_FAIR_VALUE_FDIC" hidden="1">"c6427"</definedName>
    <definedName name="IQ_FAIR_VALUE_FIN_INSTRUMENTS_NAV" hidden="1">"c16002"</definedName>
    <definedName name="IQ_FAIR_VALUE_FIN_INSTRUMENTS_NNAV" hidden="1">"c16006"</definedName>
    <definedName name="IQ_FAIR_VALUE_TRADING_PROP" hidden="1">"c16001"</definedName>
    <definedName name="IQ_FARM_LOANS_NET_FDIC" hidden="1">"c6316"</definedName>
    <definedName name="IQ_FARM_LOANS_TOT_LOANS_FFIEC" hidden="1">"c13870"</definedName>
    <definedName name="IQ_FARM_LOANS_TOTAL_LOANS_FOREIGN_FDIC" hidden="1">"c6450"</definedName>
    <definedName name="IQ_FARMLAND_DOM_FFIEC" hidden="1">"c15268"</definedName>
    <definedName name="IQ_FARMLAND_LOANS_FDIC" hidden="1">"c6314"</definedName>
    <definedName name="IQ_FDIC" hidden="1">"c417"</definedName>
    <definedName name="IQ_FDIC_DEPOSIT_INSURANCE_FFIEC" hidden="1">"c13053"</definedName>
    <definedName name="IQ_FED_BUDGET_RECEIPTS" hidden="1">"c6869"</definedName>
    <definedName name="IQ_FED_BUDGET_RECEIPTS_APR" hidden="1">"c7529"</definedName>
    <definedName name="IQ_FED_BUDGET_RECEIPTS_APR_FC" hidden="1">"c8409"</definedName>
    <definedName name="IQ_FED_BUDGET_RECEIPTS_FC" hidden="1">"c7749"</definedName>
    <definedName name="IQ_FED_BUDGET_RECEIPTS_POP" hidden="1">"c7089"</definedName>
    <definedName name="IQ_FED_BUDGET_RECEIPTS_POP_FC" hidden="1">"c7969"</definedName>
    <definedName name="IQ_FED_BUDGET_RECEIPTS_YOY" hidden="1">"c7309"</definedName>
    <definedName name="IQ_FED_BUDGET_RECEIPTS_YOY_FC" hidden="1">"c8189"</definedName>
    <definedName name="IQ_FED_FUND_PURCHASED_SEC_SOLD_REPURCHASE_FFIEC" hidden="1">"c15489"</definedName>
    <definedName name="IQ_FED_FUND_SOLD_SEC_PURCHASED_RESELL_FFIEC" hidden="1">"c15488"</definedName>
    <definedName name="IQ_FED_FUNDS_AVAIL" hidden="1">"c2523"</definedName>
    <definedName name="IQ_FED_FUNDS_PURCH_SEC_SOLD_FAIR_VALUE_TOT_FFIEC" hidden="1">"c15406"</definedName>
    <definedName name="IQ_FED_FUNDS_PURCH_SEC_SOLD_LEVEL_1_FFIEC" hidden="1">"c15428"</definedName>
    <definedName name="IQ_FED_FUNDS_PURCH_SEC_SOLD_LEVEL_2_FFIEC" hidden="1">"c15441"</definedName>
    <definedName name="IQ_FED_FUNDS_PURCH_SEC_SOLD_LEVEL_3_FFIEC" hidden="1">"c15454"</definedName>
    <definedName name="IQ_FED_FUNDS_PURCHASED_DOM_FFIEC" hidden="1">"c12856"</definedName>
    <definedName name="IQ_FED_FUNDS_PURCHASED_FDIC" hidden="1">"c6343"</definedName>
    <definedName name="IQ_FED_FUNDS_PURCHASED_QUARTERLY_AVG_FFIEC" hidden="1">"c13090"</definedName>
    <definedName name="IQ_FED_FUNDS_SOLD_DOM_FFIEC" hidden="1">"c12806"</definedName>
    <definedName name="IQ_FED_FUNDS_SOLD_FDIC" hidden="1">"c6307"</definedName>
    <definedName name="IQ_FED_FUNDS_SOLD_QUARTERLY_AVG_FFIEC" hidden="1">"c13080"</definedName>
    <definedName name="IQ_FED_FUNDS_SOLD_SEC_PURCH_FAIR_VALUE_TOT_FFIEC" hidden="1">"c15402"</definedName>
    <definedName name="IQ_FED_FUNDS_SOLD_SEC_PURCH_LEVEL_1_FFIEC" hidden="1">"c15424"</definedName>
    <definedName name="IQ_FED_FUNDS_SOLD_SEC_PURCH_LEVEL_2_FFIEC" hidden="1">"c15437"</definedName>
    <definedName name="IQ_FED_FUNDS_SOLD_SEC_PURCH_LEVEL_3_FFIEC" hidden="1">"c15450"</definedName>
    <definedName name="IQ_FEDFUNDS_PURCHASED_RELATED" hidden="1">"c19132"</definedName>
    <definedName name="IQ_FEDFUNDS_SOLD" hidden="1">"c2256"</definedName>
    <definedName name="IQ_FEDFUNDS_SOLD_RELATED" hidden="1">"c19130"</definedName>
    <definedName name="IQ_FEES_COMMISSIONS_BROKERAGE_FFIEC" hidden="1">"c13005"</definedName>
    <definedName name="IQ_FEES_OTHER_INCOME" hidden="1">"c15257"</definedName>
    <definedName name="IQ_FFO" hidden="1">"c1574"</definedName>
    <definedName name="IQ_FFO_ACT_OR_EST" hidden="1">"c4446"</definedName>
    <definedName name="IQ_FFO_ADJ_ACT_OR_EST" hidden="1">"c4435"</definedName>
    <definedName name="IQ_FFO_ADJ_ACT_OR_EST_CIQ" hidden="1">"c4960"</definedName>
    <definedName name="IQ_FFO_ADJ_ACT_OR_EST_CIQ_COL" hidden="1">"c11607"</definedName>
    <definedName name="IQ_FFO_ADJ_EST" hidden="1">"c4434"</definedName>
    <definedName name="IQ_FFO_ADJ_GUIDANCE_CIQ" hidden="1">"c4961"</definedName>
    <definedName name="IQ_FFO_ADJ_GUIDANCE_CIQ_COL" hidden="1">"c11608"</definedName>
    <definedName name="IQ_FFO_ADJ_HIGH_EST" hidden="1">"c4437"</definedName>
    <definedName name="IQ_FFO_ADJ_HIGH_GUIDANCE_CIQ" hidden="1">"c4614"</definedName>
    <definedName name="IQ_FFO_ADJ_HIGH_GUIDANCE_CIQ_COL" hidden="1">"c11263"</definedName>
    <definedName name="IQ_FFO_ADJ_LOW_EST" hidden="1">"c4438"</definedName>
    <definedName name="IQ_FFO_ADJ_LOW_GUIDANCE_CIQ" hidden="1">"c4654"</definedName>
    <definedName name="IQ_FFO_ADJ_LOW_GUIDANCE_CIQ_COL" hidden="1">"c11303"</definedName>
    <definedName name="IQ_FFO_ADJ_MEDIAN_EST" hidden="1">"c4439"</definedName>
    <definedName name="IQ_FFO_ADJ_NUM_EST" hidden="1">"c4440"</definedName>
    <definedName name="IQ_FFO_ADJ_STDDEV_EST" hidden="1">"c4441"</definedName>
    <definedName name="IQ_FFO_DILUTED" hidden="1">"c16186"</definedName>
    <definedName name="IQ_FFO_EST" hidden="1">"c4445"</definedName>
    <definedName name="IQ_FFO_EST_CIQ_COL" hidden="1">"c11617"</definedName>
    <definedName name="IQ_FFO_EST_THOM" hidden="1">"c3999"</definedName>
    <definedName name="IQ_FFO_GUIDANCE_CIQ" hidden="1">"c4968"</definedName>
    <definedName name="IQ_FFO_GUIDANCE_CIQ_COL" hidden="1">"c11615"</definedName>
    <definedName name="IQ_FFO_HIGH_EST" hidden="1">"c4448"</definedName>
    <definedName name="IQ_FFO_HIGH_EST_CIQ_COL" hidden="1">"c11624"</definedName>
    <definedName name="IQ_FFO_HIGH_EST_THOM" hidden="1">"c4001"</definedName>
    <definedName name="IQ_FFO_HIGH_GUIDANCE_CIQ" hidden="1">"c4596"</definedName>
    <definedName name="IQ_FFO_HIGH_GUIDANCE_CIQ_COL" hidden="1">"c11245"</definedName>
    <definedName name="IQ_FFO_LOW_EST" hidden="1">"c4449"</definedName>
    <definedName name="IQ_FFO_LOW_EST_CIQ_COL" hidden="1">"c11625"</definedName>
    <definedName name="IQ_FFO_LOW_EST_THOM" hidden="1">"c4002"</definedName>
    <definedName name="IQ_FFO_LOW_GUIDANCE_CIQ" hidden="1">"c4636"</definedName>
    <definedName name="IQ_FFO_LOW_GUIDANCE_CIQ_COL" hidden="1">"c11285"</definedName>
    <definedName name="IQ_FFO_MEDIAN_EST" hidden="1">"c4450"</definedName>
    <definedName name="IQ_FFO_MEDIAN_EST_CIQ_COL" hidden="1">"c11626"</definedName>
    <definedName name="IQ_FFO_MEDIAN_EST_THOM" hidden="1">"c4000"</definedName>
    <definedName name="IQ_FFO_NUM_EST" hidden="1">"c4451"</definedName>
    <definedName name="IQ_FFO_NUM_EST_CIQ_COL" hidden="1">"c11627"</definedName>
    <definedName name="IQ_FFO_NUM_EST_THOM" hidden="1">"c4003"</definedName>
    <definedName name="IQ_FFO_PAYOUT_RATIO" hidden="1">"c3492"</definedName>
    <definedName name="IQ_FFO_PER_SHARE_BASIC" hidden="1">"c8867"</definedName>
    <definedName name="IQ_FFO_PER_SHARE_DILUTED" hidden="1">"c8868"</definedName>
    <definedName name="IQ_FFO_SHARE_ACT_OR_EST" hidden="1">"c2216"</definedName>
    <definedName name="IQ_FFO_SHARE_ACT_OR_EST_CIQ" hidden="1">"c4971"</definedName>
    <definedName name="IQ_FFO_SHARE_ACT_OR_EST_CIQ_COL" hidden="1">"c11618"</definedName>
    <definedName name="IQ_FFO_SHARE_EST" hidden="1">"c418"</definedName>
    <definedName name="IQ_FFO_SHARE_EST_DET_EST" hidden="1">"c12059"</definedName>
    <definedName name="IQ_FFO_SHARE_EST_DET_EST_CURRENCY" hidden="1">"c12466"</definedName>
    <definedName name="IQ_FFO_SHARE_EST_DET_EST_CURRENCY_THOM" hidden="1">"c12487"</definedName>
    <definedName name="IQ_FFO_SHARE_EST_DET_EST_DATE" hidden="1">"c12212"</definedName>
    <definedName name="IQ_FFO_SHARE_EST_DET_EST_DATE_THOM" hidden="1">"c12238"</definedName>
    <definedName name="IQ_FFO_SHARE_EST_DET_EST_INCL" hidden="1">"c12349"</definedName>
    <definedName name="IQ_FFO_SHARE_EST_DET_EST_INCL_THOM" hidden="1">"c12370"</definedName>
    <definedName name="IQ_FFO_SHARE_EST_DET_EST_ORIGIN" hidden="1">"c12722"</definedName>
    <definedName name="IQ_FFO_SHARE_EST_DET_EST_ORIGIN_THOM" hidden="1">"c12608"</definedName>
    <definedName name="IQ_FFO_SHARE_EST_DET_EST_THOM" hidden="1">"c12088"</definedName>
    <definedName name="IQ_FFO_SHARE_EST_THOM" hidden="1">"c3999"</definedName>
    <definedName name="IQ_FFO_SHARE_GUIDANCE_CIQ" hidden="1">"c4976"</definedName>
    <definedName name="IQ_FFO_SHARE_GUIDANCE_CIQ_COL" hidden="1">"c11623"</definedName>
    <definedName name="IQ_FFO_SHARE_HIGH_EST" hidden="1">"c419"</definedName>
    <definedName name="IQ_FFO_SHARE_HIGH_EST_THOM" hidden="1">"c4001"</definedName>
    <definedName name="IQ_FFO_SHARE_HIGH_GUIDANCE_CIQ" hidden="1">"c4615"</definedName>
    <definedName name="IQ_FFO_SHARE_HIGH_GUIDANCE_CIQ_COL" hidden="1">"c11264"</definedName>
    <definedName name="IQ_FFO_SHARE_LOW_EST" hidden="1">"c420"</definedName>
    <definedName name="IQ_FFO_SHARE_LOW_EST_THOM" hidden="1">"c4002"</definedName>
    <definedName name="IQ_FFO_SHARE_LOW_GUIDANCE_CIQ" hidden="1">"c4655"</definedName>
    <definedName name="IQ_FFO_SHARE_LOW_GUIDANCE_CIQ_COL" hidden="1">"c11304"</definedName>
    <definedName name="IQ_FFO_SHARE_MEDIAN_EST" hidden="1">"c1665"</definedName>
    <definedName name="IQ_FFO_SHARE_MEDIAN_EST_THOM" hidden="1">"c4000"</definedName>
    <definedName name="IQ_FFO_SHARE_NUM_EST" hidden="1">"c421"</definedName>
    <definedName name="IQ_FFO_SHARE_NUM_EST_THOM" hidden="1">"c4003"</definedName>
    <definedName name="IQ_FFO_SHARE_STDDEV_EST" hidden="1">"c422"</definedName>
    <definedName name="IQ_FFO_SHARE_STDDEV_EST_THOM" hidden="1">"c4004"</definedName>
    <definedName name="IQ_FFO_SHARES_BASIC" hidden="1">"c16185"</definedName>
    <definedName name="IQ_FFO_SHARES_DILUTED" hidden="1">"c16187"</definedName>
    <definedName name="IQ_FFO_STDDEV_EST" hidden="1">"c4452"</definedName>
    <definedName name="IQ_FFO_STDDEV_EST_CIQ_COL" hidden="1">"c11628"</definedName>
    <definedName name="IQ_FFO_STDDEV_EST_THOM" hidden="1">"c4004"</definedName>
    <definedName name="IQ_FFO_TOTAL_REVENUE" hidden="1">"c16060"</definedName>
    <definedName name="IQ_FH" hidden="1">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DUCIARY_INCOME_OPERATING_INC_FFIEC" hidden="1">"c13383"</definedName>
    <definedName name="IQ_FIFETEEN_YEAR_FIXED_AND_FLOATING_RATE_FDIC" hidden="1">"c6423"</definedName>
    <definedName name="IQ_FIFETEEN_YEAR_MORTGAGE_PASS_THROUGHS_FDIC" hidden="1">"c6415"</definedName>
    <definedName name="IQ_FILING_CURRENCY" hidden="1">"c2129"</definedName>
    <definedName name="IQ_FILING_CURRENCY_AP" hidden="1">"c11747"</definedName>
    <definedName name="IQ_FILINGDATE_BS" hidden="1">"c424"</definedName>
    <definedName name="IQ_FILINGDATE_CF" hidden="1">"c425"</definedName>
    <definedName name="IQ_FILINGDATE_IS" hidden="1">"c426"</definedName>
    <definedName name="IQ_FILM_RIGHTS" hidden="1">"c2254"</definedName>
    <definedName name="IQ_FIN_COLLECTION_ID" hidden="1">"c13922"</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DEBT_CURRENT" hidden="1">"c429"</definedName>
    <definedName name="IQ_FIN_DIV_DEBT_LT" hidden="1">"c430"</definedName>
    <definedName name="IQ_FIN_DIV_DEBT_TOTAL" hidden="1">"c5656"</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REV" hidden="1">"c437"</definedName>
    <definedName name="IQ_FIN_DIV_ST_DEBT_TOTAL" hidden="1">"c5527"</definedName>
    <definedName name="IQ_FIN_DIV_ST_INVEST" hidden="1">"c6288"</definedName>
    <definedName name="IQ_FIN_INSTANCE_ID" hidden="1">"c13921"</definedName>
    <definedName name="IQ_FIN_PERIOD_ID" hidden="1">"c13920"</definedName>
    <definedName name="IQ_FINANCIAL_LOC_FOREIGN_GUARANTEES_FFIEC" hidden="1">"c13249"</definedName>
    <definedName name="IQ_FINANCIAL_SERVICING_ASSETS_FAIR_VALUE_TOT_FFIEC" hidden="1">"c13212"</definedName>
    <definedName name="IQ_FINANCIAL_SERVICING_ASSETS_LEVEL_1_FFIEC" hidden="1">"c13220"</definedName>
    <definedName name="IQ_FINANCIAL_SERVICING_ASSETS_LEVEL_2_FFIEC" hidden="1">"c13228"</definedName>
    <definedName name="IQ_FINANCIAL_SERVICING_ASSETS_LEVEL_3_FFIEC" hidden="1">"c13236"</definedName>
    <definedName name="IQ_FINANCIAL_SERVICING_LIAB_FAIR_VALUE_TOT_FFIEC" hidden="1">"c13215"</definedName>
    <definedName name="IQ_FINANCIAL_SERVICING_LIAB_LEVEL_1_FFIEC" hidden="1">"c13223"</definedName>
    <definedName name="IQ_FINANCIAL_SERVICING_LIAB_LEVEL_2_FFIEC" hidden="1">"c13231"</definedName>
    <definedName name="IQ_FINANCIAL_SERVICING_LIAB_LEVEL_3_FFIEC" hidden="1">"c13239"</definedName>
    <definedName name="IQ_FINANCING_CASH" hidden="1">"c1405"</definedName>
    <definedName name="IQ_FINANCING_CASH_SUPPL" hidden="1">"c1406"</definedName>
    <definedName name="IQ_FINANCING_OBLIG_CURRENT" hidden="1">"c11753"</definedName>
    <definedName name="IQ_FINANCING_OBLIG_NON_CURRENT" hidden="1">"c11754"</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Q_EST" hidden="1">"c6794"</definedName>
    <definedName name="IQ_FISCAL_Q_EST_CIQ" hidden="1">"c6806"</definedName>
    <definedName name="IQ_FISCAL_Q_EST_CIQ_COL" hidden="1">"c11741"</definedName>
    <definedName name="IQ_FISCAL_Q_EST_THOM" hidden="1">"c6802"</definedName>
    <definedName name="IQ_FISCAL_Y" hidden="1">"c441"</definedName>
    <definedName name="IQ_FISCAL_Y_EST" hidden="1">"c6795"</definedName>
    <definedName name="IQ_FISCAL_Y_EST_CIQ" hidden="1">"c6807"</definedName>
    <definedName name="IQ_FISCAL_Y_EST_CIQ_COL" hidden="1">"c11742"</definedName>
    <definedName name="IQ_FISCAL_Y_EST_THOM" hidden="1">"c6803"</definedName>
    <definedName name="IQ_FIVE_PERCENT_CIQID" hidden="1">"c19094"</definedName>
    <definedName name="IQ_FIVE_PERCENT_DERIVATIVES" hidden="1">"c19096"</definedName>
    <definedName name="IQ_FIVE_PERCENT_NAME" hidden="1">"c19093"</definedName>
    <definedName name="IQ_FIVE_PERCENT_OWNER" hidden="1">"c442"</definedName>
    <definedName name="IQ_FIVE_PERCENT_PERCENT" hidden="1">"c19097"</definedName>
    <definedName name="IQ_FIVE_PERCENT_POSITION_DATE" hidden="1">"c19099"</definedName>
    <definedName name="IQ_FIVE_PERCENT_SHARES" hidden="1">"c19095"</definedName>
    <definedName name="IQ_FIVE_PERCENT_VALUE" hidden="1">"c19098"</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_FREQUENCY" hidden="1">"c8964"</definedName>
    <definedName name="IQ_FIXED_ASSET_TURNS" hidden="1">"c445"</definedName>
    <definedName name="IQ_FIXED_INCOME_LIST" hidden="1">"c13504"</definedName>
    <definedName name="IQ_FIXED_INVEST_APR_FC_UNUSED" hidden="1">"c8410"</definedName>
    <definedName name="IQ_FIXED_INVEST_APR_FC_UNUSED_UNUSED_UNUSED" hidden="1">"c8410"</definedName>
    <definedName name="IQ_FIXED_INVEST_APR_UNUSED" hidden="1">"c7530"</definedName>
    <definedName name="IQ_FIXED_INVEST_APR_UNUSED_UNUSED_UNUSED" hidden="1">"c7530"</definedName>
    <definedName name="IQ_FIXED_INVEST_FC_UNUSED" hidden="1">"c7750"</definedName>
    <definedName name="IQ_FIXED_INVEST_FC_UNUSED_UNUSED_UNUSED" hidden="1">"c7750"</definedName>
    <definedName name="IQ_FIXED_INVEST_MACH_EQUIP" hidden="1">"c6871"</definedName>
    <definedName name="IQ_FIXED_INVEST_MACH_EQUIP_APR" hidden="1">"c7531"</definedName>
    <definedName name="IQ_FIXED_INVEST_MACH_EQUIP_APR_FC" hidden="1">"c8411"</definedName>
    <definedName name="IQ_FIXED_INVEST_MACH_EQUIP_FC" hidden="1">"c7751"</definedName>
    <definedName name="IQ_FIXED_INVEST_MACH_EQUIP_POP" hidden="1">"c7091"</definedName>
    <definedName name="IQ_FIXED_INVEST_MACH_EQUIP_POP_FC" hidden="1">"c7971"</definedName>
    <definedName name="IQ_FIXED_INVEST_MACH_EQUIP_REAL" hidden="1">"c6979"</definedName>
    <definedName name="IQ_FIXED_INVEST_MACH_EQUIP_REAL_APR" hidden="1">"c7639"</definedName>
    <definedName name="IQ_FIXED_INVEST_MACH_EQUIP_REAL_APR_FC" hidden="1">"c8519"</definedName>
    <definedName name="IQ_FIXED_INVEST_MACH_EQUIP_REAL_FC" hidden="1">"c7859"</definedName>
    <definedName name="IQ_FIXED_INVEST_MACH_EQUIP_REAL_POP" hidden="1">"c7199"</definedName>
    <definedName name="IQ_FIXED_INVEST_MACH_EQUIP_REAL_POP_FC" hidden="1">"c8079"</definedName>
    <definedName name="IQ_FIXED_INVEST_MACH_EQUIP_REAL_YOY" hidden="1">"c7419"</definedName>
    <definedName name="IQ_FIXED_INVEST_MACH_EQUIP_REAL_YOY_FC" hidden="1">"c8299"</definedName>
    <definedName name="IQ_FIXED_INVEST_MACH_EQUIP_YOY" hidden="1">"c7311"</definedName>
    <definedName name="IQ_FIXED_INVEST_MACH_EQUIP_YOY_FC" hidden="1">"c8191"</definedName>
    <definedName name="IQ_FIXED_INVEST_POP_FC_UNUSED" hidden="1">"c7970"</definedName>
    <definedName name="IQ_FIXED_INVEST_POP_FC_UNUSED_UNUSED_UNUSED" hidden="1">"c7970"</definedName>
    <definedName name="IQ_FIXED_INVEST_POP_UNUSED" hidden="1">"c7090"</definedName>
    <definedName name="IQ_FIXED_INVEST_POP_UNUSED_UNUSED_UNUSED" hidden="1">"c7090"</definedName>
    <definedName name="IQ_FIXED_INVEST_REAL_APR_FC_UNUSED" hidden="1">"c8518"</definedName>
    <definedName name="IQ_FIXED_INVEST_REAL_APR_FC_UNUSED_UNUSED_UNUSED" hidden="1">"c8518"</definedName>
    <definedName name="IQ_FIXED_INVEST_REAL_APR_UNUSED" hidden="1">"c7638"</definedName>
    <definedName name="IQ_FIXED_INVEST_REAL_APR_UNUSED_UNUSED_UNUSED" hidden="1">"c7638"</definedName>
    <definedName name="IQ_FIXED_INVEST_REAL_FC_UNUSED" hidden="1">"c7858"</definedName>
    <definedName name="IQ_FIXED_INVEST_REAL_FC_UNUSED_UNUSED_UNUSED" hidden="1">"c7858"</definedName>
    <definedName name="IQ_FIXED_INVEST_REAL_POP_FC_UNUSED" hidden="1">"c8078"</definedName>
    <definedName name="IQ_FIXED_INVEST_REAL_POP_FC_UNUSED_UNUSED_UNUSED" hidden="1">"c8078"</definedName>
    <definedName name="IQ_FIXED_INVEST_REAL_POP_UNUSED" hidden="1">"c7198"</definedName>
    <definedName name="IQ_FIXED_INVEST_REAL_POP_UNUSED_UNUSED_UNUSED" hidden="1">"c7198"</definedName>
    <definedName name="IQ_FIXED_INVEST_REAL_SAAR" hidden="1">"c6980"</definedName>
    <definedName name="IQ_FIXED_INVEST_REAL_SAAR_APR" hidden="1">"c7640"</definedName>
    <definedName name="IQ_FIXED_INVEST_REAL_SAAR_APR_FC" hidden="1">"c8520"</definedName>
    <definedName name="IQ_FIXED_INVEST_REAL_SAAR_FC" hidden="1">"c7860"</definedName>
    <definedName name="IQ_FIXED_INVEST_REAL_SAAR_POP" hidden="1">"c7200"</definedName>
    <definedName name="IQ_FIXED_INVEST_REAL_SAAR_POP_FC" hidden="1">"c8080"</definedName>
    <definedName name="IQ_FIXED_INVEST_REAL_SAAR_USD_APR_FC" hidden="1">"c11945"</definedName>
    <definedName name="IQ_FIXED_INVEST_REAL_SAAR_USD_FC" hidden="1">"c11942"</definedName>
    <definedName name="IQ_FIXED_INVEST_REAL_SAAR_USD_POP_FC" hidden="1">"c11943"</definedName>
    <definedName name="IQ_FIXED_INVEST_REAL_SAAR_USD_YOY_FC" hidden="1">"c11944"</definedName>
    <definedName name="IQ_FIXED_INVEST_REAL_SAAR_YOY" hidden="1">"c7420"</definedName>
    <definedName name="IQ_FIXED_INVEST_REAL_SAAR_YOY_FC" hidden="1">"c8300"</definedName>
    <definedName name="IQ_FIXED_INVEST_REAL_UNUSED" hidden="1">"c6978"</definedName>
    <definedName name="IQ_FIXED_INVEST_REAL_UNUSED_UNUSED_UNUSED" hidden="1">"c6978"</definedName>
    <definedName name="IQ_FIXED_INVEST_REAL_USD_APR_FC" hidden="1">"c11941"</definedName>
    <definedName name="IQ_FIXED_INVEST_REAL_USD_FC" hidden="1">"c11938"</definedName>
    <definedName name="IQ_FIXED_INVEST_REAL_USD_POP_FC" hidden="1">"c11939"</definedName>
    <definedName name="IQ_FIXED_INVEST_REAL_USD_YOY_FC" hidden="1">"c11940"</definedName>
    <definedName name="IQ_FIXED_INVEST_REAL_YOY_FC_UNUSED" hidden="1">"c8298"</definedName>
    <definedName name="IQ_FIXED_INVEST_REAL_YOY_FC_UNUSED_UNUSED_UNUSED" hidden="1">"c8298"</definedName>
    <definedName name="IQ_FIXED_INVEST_REAL_YOY_UNUSED" hidden="1">"c7418"</definedName>
    <definedName name="IQ_FIXED_INVEST_REAL_YOY_UNUSED_UNUSED_UNUSED" hidden="1">"c7418"</definedName>
    <definedName name="IQ_FIXED_INVEST_SAAR" hidden="1">"c6872"</definedName>
    <definedName name="IQ_FIXED_INVEST_SAAR_APR" hidden="1">"c7532"</definedName>
    <definedName name="IQ_FIXED_INVEST_SAAR_APR_FC" hidden="1">"c8412"</definedName>
    <definedName name="IQ_FIXED_INVEST_SAAR_FC" hidden="1">"c7752"</definedName>
    <definedName name="IQ_FIXED_INVEST_SAAR_POP" hidden="1">"c7092"</definedName>
    <definedName name="IQ_FIXED_INVEST_SAAR_POP_FC" hidden="1">"c7972"</definedName>
    <definedName name="IQ_FIXED_INVEST_SAAR_USD_APR_FC" hidden="1">"c11833"</definedName>
    <definedName name="IQ_FIXED_INVEST_SAAR_USD_FC" hidden="1">"c11830"</definedName>
    <definedName name="IQ_FIXED_INVEST_SAAR_USD_POP_FC" hidden="1">"c11831"</definedName>
    <definedName name="IQ_FIXED_INVEST_SAAR_USD_YOY_FC" hidden="1">"c11832"</definedName>
    <definedName name="IQ_FIXED_INVEST_SAAR_YOY" hidden="1">"c7312"</definedName>
    <definedName name="IQ_FIXED_INVEST_SAAR_YOY_FC" hidden="1">"c8192"</definedName>
    <definedName name="IQ_FIXED_INVEST_UNUSED" hidden="1">"c6870"</definedName>
    <definedName name="IQ_FIXED_INVEST_UNUSED_UNUSED_UNUSED" hidden="1">"c6870"</definedName>
    <definedName name="IQ_FIXED_INVEST_USD_APR_FC" hidden="1">"c11829"</definedName>
    <definedName name="IQ_FIXED_INVEST_USD_FC" hidden="1">"c11826"</definedName>
    <definedName name="IQ_FIXED_INVEST_USD_POP_FC" hidden="1">"c11827"</definedName>
    <definedName name="IQ_FIXED_INVEST_USD_YOY_FC" hidden="1">"c11828"</definedName>
    <definedName name="IQ_FIXED_INVEST_YOY_FC_UNUSED" hidden="1">"c8190"</definedName>
    <definedName name="IQ_FIXED_INVEST_YOY_FC_UNUSED_UNUSED_UNUSED" hidden="1">"c8190"</definedName>
    <definedName name="IQ_FIXED_INVEST_YOY_UNUSED" hidden="1">"c7310"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_GNMA_LOANS_FFIEC" hidden="1">"c15272"</definedName>
    <definedName name="IQ_FORECLOSED_PROPERTIES_FDIC" hidden="1">"c6459"</definedName>
    <definedName name="IQ_FOREIGN_BANK_LOANS_FDIC" hidden="1">"c6437"</definedName>
    <definedName name="IQ_FOREIGN_BANKS_DEPOSITS_FOREIGN_FDIC" hidden="1">"c6481"</definedName>
    <definedName name="IQ_FOREIGN_BANKS_DUE_30_89_FFIEC" hidden="1">"c13269"</definedName>
    <definedName name="IQ_FOREIGN_BANKS_DUE_90_FFIEC" hidden="1">"c13295"</definedName>
    <definedName name="IQ_FOREIGN_BANKS_LOAN_CHARG_OFFS_FDIC" hidden="1">"c6645"</definedName>
    <definedName name="IQ_FOREIGN_BANKS_NET_CHARGE_OFFS_FDIC" hidden="1">"c6647"</definedName>
    <definedName name="IQ_FOREIGN_BANKS_NON_ACCRUAL_FFIEC" hidden="1">"c13321"</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LOANS_FDIC" hidden="1">"c6438"</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ASSETS_TOT_FFIEC" hidden="1">"c13445"</definedName>
    <definedName name="IQ_FOREIGN_DEPOSITS_NONTRANSACTION_ACCOUNTS_FDIC" hidden="1">"c6549"</definedName>
    <definedName name="IQ_FOREIGN_DEPOSITS_TOT_FFIEC" hidden="1">"c13486"</definedName>
    <definedName name="IQ_FOREIGN_DEPOSITS_TOTAL_DEPOSITS" hidden="1">"c15719"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GOVT_OFFICIAL_INST_FOREIGN_DEP_FFIEC" hidden="1">"c15345"</definedName>
    <definedName name="IQ_FOREIGN_GOVT_OFFICIAL_INST_NON_TRANS_ACCTS_FFIEC" hidden="1">"c15327"</definedName>
    <definedName name="IQ_FOREIGN_GOVT_OFFICIAL_INST_TRANS_ACCTS_FFIEC" hidden="1">"c15319"</definedName>
    <definedName name="IQ_FOREIGN_LL_REC_FFIEC" hidden="1">"c12892"</definedName>
    <definedName name="IQ_FOREIGN_LOANS" hidden="1">"c448"</definedName>
    <definedName name="IQ_FOREIGN_LOANS_LEASES_FOREIGN_FFIEC" hidden="1">"c13478"</definedName>
    <definedName name="IQ_FOREIGN_LOANS_TOTAL_LOANS" hidden="1">"c15714"</definedName>
    <definedName name="IQ_FOUNDATION_OVER_TOTAL" hidden="1">"c13769"</definedName>
    <definedName name="IQ_FQ" hidden="1">500</definedName>
    <definedName name="IQ_FTOOL_CAPEX" hidden="1">"c16212"</definedName>
    <definedName name="IQ_FTOOL_CASH" hidden="1">"c16213"</definedName>
    <definedName name="IQ_FTOOL_CASH_INVEST" hidden="1">"c16214"</definedName>
    <definedName name="IQ_FTOOL_EBT" hidden="1">"c16215"</definedName>
    <definedName name="IQ_FTOOL_NI" hidden="1">"c16216"</definedName>
    <definedName name="IQ_FTOOL_NI_CF" hidden="1">"c16206"</definedName>
    <definedName name="IQ_FTOOL_NUMBER_SHAREHOLDERS" hidden="1">"c16207"</definedName>
    <definedName name="IQ_FTOOL_SHARES_PER_DR" hidden="1">"c16208"</definedName>
    <definedName name="IQ_FTOOL_TOTAL_ASSETS" hidden="1">"c16209"</definedName>
    <definedName name="IQ_FTOOL_TOTAL_LIAB_EQUITY" hidden="1">"c16210"</definedName>
    <definedName name="IQ_FTOOL_TOTAL_REV" hidden="1">"c16211"</definedName>
    <definedName name="IQ_FUEL" hidden="1">"c449"</definedName>
    <definedName name="IQ_FULL_TIME" hidden="1">"c450"</definedName>
    <definedName name="IQ_FULLY_INSURED_BROKERED_DEPOSITS_FFIEC" hidden="1">"c15305"</definedName>
    <definedName name="IQ_FULLY_INSURED_DEPOSITS_FDIC" hidden="1">"c6487"</definedName>
    <definedName name="IQ_FUND_ANALYSIS" hidden="1">"c19198"</definedName>
    <definedName name="IQ_FUND_AUTHORIZED_SALE" hidden="1">"c19199"</definedName>
    <definedName name="IQ_FUND_BENCHMARK" hidden="1">"c19200"</definedName>
    <definedName name="IQ_FUND_BENCHMARK_ID" hidden="1">"c19201"</definedName>
    <definedName name="IQ_FUND_DISCOUNT_OR_PREMIUM" hidden="1">"c19242"</definedName>
    <definedName name="IQ_FUND_FEE_INC_NON_INT_INC_FFIEC" hidden="1">"c13493"</definedName>
    <definedName name="IQ_FUND_GEOGRAPHIC_MANDATE" hidden="1">"c19195"</definedName>
    <definedName name="IQ_FUND_MARKET_CAP_EMPHASIS" hidden="1">"c19197"</definedName>
    <definedName name="IQ_FUND_NAV" hidden="1">"c15225"</definedName>
    <definedName name="IQ_FUND_PRIMARY_ADVISOR" hidden="1">"c19091"</definedName>
    <definedName name="IQ_FUND_SECTOR_EMPHASIS" hidden="1">"c19196"</definedName>
    <definedName name="IQ_FUND_VEHICLE_TYPE" hidden="1">"c19194"</definedName>
    <definedName name="IQ_FUNDING_DEPENDENCE_FFIEC" hidden="1">"c13336"</definedName>
    <definedName name="IQ_FUNDING_DEPENDENCE_ST_FFIEC" hidden="1">"c13337"</definedName>
    <definedName name="IQ_FUNDS_PURCHASED_ASSETS_TOT_FFIEC" hidden="1">"c13446"</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FFIEC" hidden="1">"c13125"</definedName>
    <definedName name="IQ_FX_CONTRACTS_SPOT_FDIC" hidden="1">"c6356"</definedName>
    <definedName name="IQ_FX_EXPOSURE_FFIEC" hidden="1">"c13059"</definedName>
    <definedName name="IQ_FY" hidden="1">1000</definedName>
    <definedName name="IQ_GA_EXP" hidden="1">"c2241"</definedName>
    <definedName name="IQ_GAAP_BS" hidden="1">"c6789"</definedName>
    <definedName name="IQ_GAAP_CF" hidden="1">"c6790"</definedName>
    <definedName name="IQ_GAAP_EST_CIQ" hidden="1">"c13924"</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CREDIT_DERIVATIVES_FFIEC" hidden="1">"c13066"</definedName>
    <definedName name="IQ_GAIN_CREDIT_DERIVATIVES_NON_TRADING_FFIEC" hidden="1">"c13067"</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LOSS_HTM_AFS_SECURITIES_FOREIGN_FFIEC" hidden="1">"c15384"</definedName>
    <definedName name="IQ_GAIN_SALE_ASSETS" hidden="1">"c1377"</definedName>
    <definedName name="IQ_GAIN_SALE_LOANS_FDIC" hidden="1">"c6673"</definedName>
    <definedName name="IQ_GAIN_SALE_RE_FDIC" hidden="1">"c6674"</definedName>
    <definedName name="IQ_GAINS_AFS_AVG_ASSETS_FFIEC" hidden="1">"c13364"</definedName>
    <definedName name="IQ_GAINS_ASSETS_TOT_FFIEC" hidden="1">"c13073"</definedName>
    <definedName name="IQ_GAINS_AVAIL_SALE_EQUITY_SEC_T2_FFIEC" hidden="1">"c13147"</definedName>
    <definedName name="IQ_GAINS_AVAIL_SALE_SEC_T1_FFIEC" hidden="1">"c13131"</definedName>
    <definedName name="IQ_GAINS_CASH_FLOW_HEDGES_T1_FFIEC" hidden="1">"c13133"</definedName>
    <definedName name="IQ_GAINS_HTM_AVG_ASSETS_FFIEC" hidden="1">"c13363"</definedName>
    <definedName name="IQ_GAINS_INSTRUMENT_SPECIFIC_CREDIT_RISK_LIAB_FFIEC" hidden="1">"c13076"</definedName>
    <definedName name="IQ_GAINS_INSTRUMENT_SPECIFIC_RISK_FFIEC" hidden="1">"c13074"</definedName>
    <definedName name="IQ_GAINS_INSURANCE_ACTIVITIES_FFIEC" hidden="1">"c13072"</definedName>
    <definedName name="IQ_GAINS_LIABILITIES_FFIEC" hidden="1">"c13075"</definedName>
    <definedName name="IQ_GAINS_SALE_ASSETS_FDIC" hidden="1">"c6675"</definedName>
    <definedName name="IQ_GAINS_SALE_LOANS_LEASES_FFIEC" hidden="1">"c13013"</definedName>
    <definedName name="IQ_GAINS_SALE_OTHER_ASSETS_FFIEC" hidden="1">"c13015"</definedName>
    <definedName name="IQ_GAINS_SALE_OTHER_RE_OWNED_FFIEC" hidden="1">"c13014"</definedName>
    <definedName name="IQ_GAINS_SECURITIZATION_OPERATING_INC_FFIEC" hidden="1">"c13391"</definedName>
    <definedName name="IQ_GDP" hidden="1">"c6874"</definedName>
    <definedName name="IQ_GDP_APR" hidden="1">"c7534"</definedName>
    <definedName name="IQ_GDP_APR_FC" hidden="1">"c8414"</definedName>
    <definedName name="IQ_GDP_FC" hidden="1">"c7754"</definedName>
    <definedName name="IQ_GDP_POP" hidden="1">"c7094"</definedName>
    <definedName name="IQ_GDP_POP_FC" hidden="1">"c7974"</definedName>
    <definedName name="IQ_GDP_REAL" hidden="1">"c6981"</definedName>
    <definedName name="IQ_GDP_REAL_APR" hidden="1">"c7641"</definedName>
    <definedName name="IQ_GDP_REAL_APR_FC" hidden="1">"c8521"</definedName>
    <definedName name="IQ_GDP_REAL_FC" hidden="1">"c7861"</definedName>
    <definedName name="IQ_GDP_REAL_POP" hidden="1">"c7201"</definedName>
    <definedName name="IQ_GDP_REAL_POP_FC" hidden="1">"c8081"</definedName>
    <definedName name="IQ_GDP_REAL_SAAR" hidden="1">"c6982"</definedName>
    <definedName name="IQ_GDP_REAL_SAAR_APR" hidden="1">"c7642"</definedName>
    <definedName name="IQ_GDP_REAL_SAAR_APR_FC" hidden="1">"c8522"</definedName>
    <definedName name="IQ_GDP_REAL_SAAR_FC" hidden="1">"c7862"</definedName>
    <definedName name="IQ_GDP_REAL_SAAR_POP" hidden="1">"c7202"</definedName>
    <definedName name="IQ_GDP_REAL_SAAR_POP_FC" hidden="1">"c8082"</definedName>
    <definedName name="IQ_GDP_REAL_SAAR_YOY" hidden="1">"c7422"</definedName>
    <definedName name="IQ_GDP_REAL_SAAR_YOY_FC" hidden="1">"c8302"</definedName>
    <definedName name="IQ_GDP_REAL_USD" hidden="1">"c11946"</definedName>
    <definedName name="IQ_GDP_REAL_USD_APR" hidden="1">"c11949"</definedName>
    <definedName name="IQ_GDP_REAL_USD_POP" hidden="1">"c11947"</definedName>
    <definedName name="IQ_GDP_REAL_USD_YOY" hidden="1">"c11948"</definedName>
    <definedName name="IQ_GDP_REAL_YOY" hidden="1">"c7421"</definedName>
    <definedName name="IQ_GDP_REAL_YOY_FC" hidden="1">"c8301"</definedName>
    <definedName name="IQ_GDP_SAAR" hidden="1">"c6875"</definedName>
    <definedName name="IQ_GDP_SAAR_APR" hidden="1">"c7535"</definedName>
    <definedName name="IQ_GDP_SAAR_APR_FC" hidden="1">"c8415"</definedName>
    <definedName name="IQ_GDP_SAAR_FC" hidden="1">"c7755"</definedName>
    <definedName name="IQ_GDP_SAAR_POP" hidden="1">"c7095"</definedName>
    <definedName name="IQ_GDP_SAAR_POP_FC" hidden="1">"c7975"</definedName>
    <definedName name="IQ_GDP_SAAR_YOY" hidden="1">"c7315"</definedName>
    <definedName name="IQ_GDP_SAAR_YOY_FC" hidden="1">"c8195"</definedName>
    <definedName name="IQ_GDP_USD" hidden="1">"c11834"</definedName>
    <definedName name="IQ_GDP_USD_APR" hidden="1">"c11837"</definedName>
    <definedName name="IQ_GDP_USD_POP" hidden="1">"c11835"</definedName>
    <definedName name="IQ_GDP_USD_YOY" hidden="1">"c11836"</definedName>
    <definedName name="IQ_GDP_YOY" hidden="1">"c7314"</definedName>
    <definedName name="IQ_GDP_YOY_FC" hidden="1">"c8194"</definedName>
    <definedName name="IQ_GENERAL_ALLOWANCE" hidden="1">"c15248"</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ICS_CODE" hidden="1">"c16201"</definedName>
    <definedName name="IQ_GLA_PCT_LEASED_CONSOL" hidden="1">"c8810"</definedName>
    <definedName name="IQ_GLA_PCT_LEASED_MANAGED" hidden="1">"c8812"</definedName>
    <definedName name="IQ_GLA_PCT_LEASED_OTHER" hidden="1">"c8813"</definedName>
    <definedName name="IQ_GLA_PCT_LEASED_TOTAL" hidden="1">"c8814"</definedName>
    <definedName name="IQ_GLA_PCT_LEASED_UNCONSOL" hidden="1">"c8811"</definedName>
    <definedName name="IQ_GLA_SQ_FT_CONSOL" hidden="1">"c8790"</definedName>
    <definedName name="IQ_GLA_SQ_FT_MANAGED" hidden="1">"c8792"</definedName>
    <definedName name="IQ_GLA_SQ_FT_OTHER" hidden="1">"c8793"</definedName>
    <definedName name="IQ_GLA_SQ_FT_TOTAL" hidden="1">"c8794"</definedName>
    <definedName name="IQ_GLA_SQ_FT_UNCONSOL" hidden="1">"c8791"</definedName>
    <definedName name="IQ_GLA_SQ_METER_CONSOL" hidden="1">"c8795"</definedName>
    <definedName name="IQ_GLA_SQ_METER_MANAGED" hidden="1">"c8797"</definedName>
    <definedName name="IQ_GLA_SQ_METER_OTHER" hidden="1">"c8798"</definedName>
    <definedName name="IQ_GLA_SQ_METER_TOTAL" hidden="1">"c8799"</definedName>
    <definedName name="IQ_GLA_SQ_METER_UNCONSOL" hidden="1">"c8796"</definedName>
    <definedName name="IQ_GNMA_FDIC" hidden="1">"c6398"</definedName>
    <definedName name="IQ_GOODWILL_FDIC" hidden="1">"c6334"</definedName>
    <definedName name="IQ_GOODWILL_FFIEC" hidden="1">"c12836"</definedName>
    <definedName name="IQ_GOODWILL_IMPAIRMENT_FDIC" hidden="1">"c6678"</definedName>
    <definedName name="IQ_GOODWILL_IMPAIRMENT_FFIEC" hidden="1">"c13025"</definedName>
    <definedName name="IQ_GOODWILL_INTAN_FDIC" hidden="1">"c6333"</definedName>
    <definedName name="IQ_GOODWILL_NET" hidden="1">"c1380"</definedName>
    <definedName name="IQ_GOVT_PERSONAL_TAXES_RECEIPTS" hidden="1">"c6876"</definedName>
    <definedName name="IQ_GOVT_PERSONAL_TAXES_RECEIPTS_APR" hidden="1">"c7536"</definedName>
    <definedName name="IQ_GOVT_PERSONAL_TAXES_RECEIPTS_APR_FC" hidden="1">"c8416"</definedName>
    <definedName name="IQ_GOVT_PERSONAL_TAXES_RECEIPTS_FC" hidden="1">"c7756"</definedName>
    <definedName name="IQ_GOVT_PERSONAL_TAXES_RECEIPTS_POP" hidden="1">"c7096"</definedName>
    <definedName name="IQ_GOVT_PERSONAL_TAXES_RECEIPTS_POP_FC" hidden="1">"c7976"</definedName>
    <definedName name="IQ_GOVT_PERSONAL_TAXES_RECEIPTS_YOY" hidden="1">"c7316"</definedName>
    <definedName name="IQ_GOVT_PERSONAL_TAXES_RECEIPTS_YOY_FC" hidden="1">"c8196"</definedName>
    <definedName name="IQ_GOVT_RECEIPTS" hidden="1">"c6877"</definedName>
    <definedName name="IQ_GOVT_RECEIPTS_APR" hidden="1">"c7537"</definedName>
    <definedName name="IQ_GOVT_RECEIPTS_APR_FC" hidden="1">"c8417"</definedName>
    <definedName name="IQ_GOVT_RECEIPTS_FC" hidden="1">"c7757"</definedName>
    <definedName name="IQ_GOVT_RECEIPTS_POP" hidden="1">"c7097"</definedName>
    <definedName name="IQ_GOVT_RECEIPTS_POP_FC" hidden="1">"c7977"</definedName>
    <definedName name="IQ_GOVT_RECEIPTS_YOY" hidden="1">"c7317"</definedName>
    <definedName name="IQ_GOVT_RECEIPTS_YOY_FC" hidden="1">"c8197"</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DD_BASIC" hidden="1">"c15776"</definedName>
    <definedName name="IQ_GROSS_ADD_BBAND" hidden="1">"c15779"</definedName>
    <definedName name="IQ_GROSS_ADD_DIG" hidden="1">"c15777"</definedName>
    <definedName name="IQ_GROSS_ADD_PHONE" hidden="1">"c15780"</definedName>
    <definedName name="IQ_GROSS_ADD_POSTPAID_WIRELESS" hidden="1">"c15750"</definedName>
    <definedName name="IQ_GROSS_ADD_PREPAID_WIRELESS" hidden="1">"c15751"</definedName>
    <definedName name="IQ_GROSS_ADD_RESELL_WHOLESALE_WIRELESS" hidden="1">"c15752"</definedName>
    <definedName name="IQ_GROSS_ADD_RGU" hidden="1">"c15781"</definedName>
    <definedName name="IQ_GROSS_ADD_SATELLITE" hidden="1">"c15778"</definedName>
    <definedName name="IQ_GROSS_ADD_TOTAL_WIRELESS" hidden="1">"c15753"</definedName>
    <definedName name="IQ_GROSS_AH_EARNED" hidden="1">"c2742"</definedName>
    <definedName name="IQ_GROSS_CLAIM_ADJ_EXP_RESERVE_BOP" hidden="1">"c15874"</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LOSSES" hidden="1">"c15871"</definedName>
    <definedName name="IQ_GROSS_LOSSES_AVG_LOANS_FFIEC" hidden="1">"c13475"</definedName>
    <definedName name="IQ_GROSS_MARGIN" hidden="1">"c529"</definedName>
    <definedName name="IQ_GROSS_MARGIN_ACT_OR_EST" hidden="1">"c5554"</definedName>
    <definedName name="IQ_GROSS_MARGIN_ACT_OR_EST_THOM" hidden="1">"c5562"</definedName>
    <definedName name="IQ_GROSS_MARGIN_DET_EST_DATE_THOM" hidden="1">"c12239"</definedName>
    <definedName name="IQ_GROSS_MARGIN_DET_EST_INCL_THOM" hidden="1">"c12371"</definedName>
    <definedName name="IQ_GROSS_MARGIN_DET_EST_ORIGIN_THOM" hidden="1">"c12609"</definedName>
    <definedName name="IQ_GROSS_MARGIN_DET_EST_THOM" hidden="1">"c12089"</definedName>
    <definedName name="IQ_GROSS_MARGIN_EST" hidden="1">"c5547"</definedName>
    <definedName name="IQ_GROSS_MARGIN_EST_THOM" hidden="1">"c5555"</definedName>
    <definedName name="IQ_GROSS_MARGIN_HIGH_EST" hidden="1">"c5549"</definedName>
    <definedName name="IQ_GROSS_MARGIN_HIGH_EST_THOM" hidden="1">"c5557"</definedName>
    <definedName name="IQ_GROSS_MARGIN_LOW_EST" hidden="1">"c5550"</definedName>
    <definedName name="IQ_GROSS_MARGIN_LOW_EST_THOM" hidden="1">"c5558"</definedName>
    <definedName name="IQ_GROSS_MARGIN_MEDIAN_EST" hidden="1">"c5548"</definedName>
    <definedName name="IQ_GROSS_MARGIN_MEDIAN_EST_THOM" hidden="1">"c5556"</definedName>
    <definedName name="IQ_GROSS_MARGIN_NUM_EST" hidden="1">"c5551"</definedName>
    <definedName name="IQ_GROSS_MARGIN_NUM_EST_THOM" hidden="1">"c5559"</definedName>
    <definedName name="IQ_GROSS_MARGIN_STDDEV_EST" hidden="1">"c5552"</definedName>
    <definedName name="IQ_GROSS_MARGIN_STDDEV_EST_THOM" hidden="1">"c5560"</definedName>
    <definedName name="IQ_GROSS_PC_EARNED" hidden="1">"c2747"</definedName>
    <definedName name="IQ_GROSS_PREMIUMS_WRITTEN_AVG_ASSETS" hidden="1">"c15893"</definedName>
    <definedName name="IQ_GROSS_PREMIUMS_WRITTEN_AVG_EQUITY" hidden="1">"c15892"</definedName>
    <definedName name="IQ_GROSS_PREMIUMS_WRITTEN_AVG_STATUTORY_SURPLUS" hidden="1">"c15894"</definedName>
    <definedName name="IQ_GROSS_PROFIT" hidden="1">"c1378"</definedName>
    <definedName name="IQ_GROSS_SPRD" hidden="1">"c2155"</definedName>
    <definedName name="IQ_GROSS_WRITTEN" hidden="1">"c2726"</definedName>
    <definedName name="IQ_GROUP_EMBEDDED_VALUE_ASSET_MANAGEMENT" hidden="1">"c9955"</definedName>
    <definedName name="IQ_GROUP_EMBEDDED_VALUE_HEALTH" hidden="1">"c9954"</definedName>
    <definedName name="IQ_GROUP_EMBEDDED_VALUE_LIFE" hidden="1">"c9953"</definedName>
    <definedName name="IQ_GROUP_EMBEDDED_VALUE_LIFE_OTHER" hidden="1">"c9956"</definedName>
    <definedName name="IQ_GVKEY" hidden="1">"c15590"</definedName>
    <definedName name="IQ_GVKEY_OTHER" hidden="1">"c15633"</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 hidden="1">"c19145"</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JUSTED_DISCHARGES" hidden="1">"c9977"</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SO_COVERED_LIVES" hidden="1">"c9982"</definedName>
    <definedName name="IQ_HC_ASO_MEMBERSHIP" hidden="1">"c9985"</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CASES" hidden="1">"c9978"</definedName>
    <definedName name="IQ_HC_CLAIMS_RESERVES" hidden="1">"c9989"</definedName>
    <definedName name="IQ_HC_DAYS_REV_OUT" hidden="1">"c5993"</definedName>
    <definedName name="IQ_HC_DISCHARGES" hidden="1">"c9976"</definedName>
    <definedName name="IQ_HC_EQUIV_ADMISSIONS_GROWTH" hidden="1">"c5998"</definedName>
    <definedName name="IQ_HC_EQUIVALENT_ADMISSIONS" hidden="1">"c5958"</definedName>
    <definedName name="IQ_HC_EQUIVALENT_ADMISSIONS_SF" hidden="1">"c6007"</definedName>
    <definedName name="IQ_HC_EQUIVALENT_PATIENT_DAYS" hidden="1">"c9980"</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L_EXPENSE_RATIO" hidden="1">"c9987"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CASE" hidden="1">"c9979"</definedName>
    <definedName name="IQ_HC_REV_PER_DISCHARGE" hidden="1">"c9990"</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RISK_COVERED_LIVES" hidden="1">"c9981"</definedName>
    <definedName name="IQ_HC_RISK_MEMBERSHIP" hidden="1">"c9984"</definedName>
    <definedName name="IQ_HC_SALARIES_PCT_REV" hidden="1">"c5970"</definedName>
    <definedName name="IQ_HC_SGA_MARGIN" hidden="1">"c9988"</definedName>
    <definedName name="IQ_HC_SUPPLIES_PCT_REV" hidden="1">"c5971"</definedName>
    <definedName name="IQ_HC_TOTAL_COVERED_LIVES" hidden="1">"c9983"</definedName>
    <definedName name="IQ_HC_TOTAL_MEMBERSHIP" hidden="1">"c9986"</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DGEFUND_OVER_TOTAL" hidden="1">"c13771"</definedName>
    <definedName name="IQ_HELD_MATURITY_FDIC" hidden="1">"c6408"</definedName>
    <definedName name="IQ_HG_ACQUIRED_FRANCHISE_HOTEL_PROPERTIES" hidden="1">"c8584"</definedName>
    <definedName name="IQ_HG_ACQUIRED_FRANCHISE_ROOMS" hidden="1">"c8614"</definedName>
    <definedName name="IQ_HG_ACQUIRED_HOTEL_PROPERTIES" hidden="1">"c8572"</definedName>
    <definedName name="IQ_HG_ACQUIRED_MANAGED_HOTEL_PROPERTIES" hidden="1">"c8590"</definedName>
    <definedName name="IQ_HG_ACQUIRED_MANAGED_ROOMS" hidden="1">"c8620"</definedName>
    <definedName name="IQ_HG_ACQUIRED_OTHER_HOTEL_PROPERTIES" hidden="1">"c8596"</definedName>
    <definedName name="IQ_HG_ACQUIRED_OTHER_ROOMS" hidden="1">"c8626"</definedName>
    <definedName name="IQ_HG_ACQUIRED_OWNED_HOTEL_PROPERTIES" hidden="1">"c8578"</definedName>
    <definedName name="IQ_HG_ACQUIRED_OWNED_ROOMS" hidden="1">"c8608"</definedName>
    <definedName name="IQ_HG_ACQUIRED_ROOMS" hidden="1">"c8602"</definedName>
    <definedName name="IQ_HG_ADR_CHANGE_FRANCHISE" hidden="1">"c8684"</definedName>
    <definedName name="IQ_HG_ADR_CHANGE_MANAGED" hidden="1">"c8685"</definedName>
    <definedName name="IQ_HG_ADR_CHANGE_OTHER" hidden="1">"c8686"</definedName>
    <definedName name="IQ_HG_ADR_CHANGE_OWNED" hidden="1">"c8683"</definedName>
    <definedName name="IQ_HG_ADR_CHANGE_OWNED_COMP" hidden="1">"c8709"</definedName>
    <definedName name="IQ_HG_ADR_CHANGE_TOTAL" hidden="1">"c8687"</definedName>
    <definedName name="IQ_HG_ADR_CHANGE_TOTAL_COMP" hidden="1">"c8710"</definedName>
    <definedName name="IQ_HG_ADR_FRANCHISE" hidden="1">"c8664"</definedName>
    <definedName name="IQ_HG_ADR_MANAGED" hidden="1">"c8665"</definedName>
    <definedName name="IQ_HG_ADR_OTHER" hidden="1">"c8666"</definedName>
    <definedName name="IQ_HG_ADR_OWNED" hidden="1">"c8663"</definedName>
    <definedName name="IQ_HG_ADR_OWNED_COMP" hidden="1">"c8701"</definedName>
    <definedName name="IQ_HG_ADR_TOTAL" hidden="1">"c8667"</definedName>
    <definedName name="IQ_HG_ADR_TOTAL_COMP" hidden="1">"c8702"</definedName>
    <definedName name="IQ_HG_CASINO_EXP_DIRECT_OPERATING_EXP" hidden="1">"c15981"</definedName>
    <definedName name="IQ_HG_CASINO_GROSS_PROFIT" hidden="1">"c15974"</definedName>
    <definedName name="IQ_HG_CASINO_MARGIN" hidden="1">"c15976"</definedName>
    <definedName name="IQ_HG_CASINO_OPERATING_MARGIN" hidden="1">"c15977"</definedName>
    <definedName name="IQ_HG_CASINOS_JV" hidden="1">"c8631"</definedName>
    <definedName name="IQ_HG_CASINOS_MANAGED" hidden="1">"c8632"</definedName>
    <definedName name="IQ_HG_CASINOS_OWNED" hidden="1">"c8630"</definedName>
    <definedName name="IQ_HG_CASINOS_TOTAL" hidden="1">"c8633"</definedName>
    <definedName name="IQ_HG_CLOSED_FRANCHISE_HOTEL_PROPERTIES" hidden="1">"c8586"</definedName>
    <definedName name="IQ_HG_CLOSED_FRANCHISE_ROOMS" hidden="1">"c8616"</definedName>
    <definedName name="IQ_HG_CLOSED_HOTEL_PROPERTIES" hidden="1">"c8574"</definedName>
    <definedName name="IQ_HG_CLOSED_MANAGED_HOTEL_PROPERTIES" hidden="1">"c8592"</definedName>
    <definedName name="IQ_HG_CLOSED_MANAGED_ROOMS" hidden="1">"c8622"</definedName>
    <definedName name="IQ_HG_CLOSED_OTHER_HOTEL_PROPERTIES" hidden="1">"c8598"</definedName>
    <definedName name="IQ_HG_CLOSED_OTHER_ROOMS" hidden="1">"c8628"</definedName>
    <definedName name="IQ_HG_CLOSED_OWNED_HOTEL_PROPERTIES" hidden="1">"c8580"</definedName>
    <definedName name="IQ_HG_CLOSED_OWNED_ROOMS" hidden="1">"c8610"</definedName>
    <definedName name="IQ_HG_CLOSED_ROOMS" hidden="1">"c8604"</definedName>
    <definedName name="IQ_HG_CONFERENCE_SPACE" hidden="1">"c15971"</definedName>
    <definedName name="IQ_HG_EXP_CASINO" hidden="1">"c8733"</definedName>
    <definedName name="IQ_HG_EXP_DEVELOPMENT" hidden="1">"c8738"</definedName>
    <definedName name="IQ_HG_EXP_DIRECT_CASINO_GAMING" hidden="1">"c15994"</definedName>
    <definedName name="IQ_HG_EXP_ENTERTAINMENT" hidden="1">"c8736"</definedName>
    <definedName name="IQ_HG_EXP_FOOD_BEV" hidden="1">"c8734"</definedName>
    <definedName name="IQ_HG_EXP_FRANCHISE_MANAGEMENT" hidden="1">"c8744"</definedName>
    <definedName name="IQ_HG_EXP_OTHER_DIRECT_HOTEL_MOTEL" hidden="1">"c15995"</definedName>
    <definedName name="IQ_HG_EXP_OTHER_MNGD_FRANCHISE_PROP" hidden="1">"c8742"</definedName>
    <definedName name="IQ_HG_EXP_OWNED_LEASED_CONSOL_JV" hidden="1">"c8740"</definedName>
    <definedName name="IQ_HG_EXP_REIMBURSEMENTS" hidden="1">"c8743"</definedName>
    <definedName name="IQ_HG_EXP_RETAIL" hidden="1">"c8737"</definedName>
    <definedName name="IQ_HG_EXP_ROOMS" hidden="1">"c8735"</definedName>
    <definedName name="IQ_HG_EXP_THEATRE_CONCESSION" hidden="1">"c8739"</definedName>
    <definedName name="IQ_HG_EXP_VACA_OWNERSHIP_RES" hidden="1">"c8741"</definedName>
    <definedName name="IQ_HG_FOOD_BEV_EXP_DIRECT_OPERATING_EXP" hidden="1">"c15980"</definedName>
    <definedName name="IQ_HG_FOOD_BEV_REV_TOTAL_REV" hidden="1">"c15983"</definedName>
    <definedName name="IQ_HG_FOOD_PROM_COSTS" hidden="1">"c8746"</definedName>
    <definedName name="IQ_HG_FRANCHISE_HOTEL_PROPERTIES_BEG" hidden="1">"c8582"</definedName>
    <definedName name="IQ_HG_FRANCHISE_ROOMS_BEG" hidden="1">"c8612"</definedName>
    <definedName name="IQ_HG_GAMING_SPACE_JV" hidden="1">"c8635"</definedName>
    <definedName name="IQ_HG_GAMING_SPACE_MANAGED" hidden="1">"c8636"</definedName>
    <definedName name="IQ_HG_GAMING_SPACE_OWNED" hidden="1">"c8634"</definedName>
    <definedName name="IQ_HG_GAMING_SPACE_TOTAL" hidden="1">"c8637"</definedName>
    <definedName name="IQ_HG_HOTEL_PROPERTIES_BEG" hidden="1">"c8570"</definedName>
    <definedName name="IQ_HG_LAND_AVAIL_JV" hidden="1">"c8647"</definedName>
    <definedName name="IQ_HG_LAND_AVAIL_MANAGED" hidden="1">"c8648"</definedName>
    <definedName name="IQ_HG_LAND_AVAIL_OWNED" hidden="1">"c8646"</definedName>
    <definedName name="IQ_HG_LAND_AVAIL_TOTAL" hidden="1">"c8649"</definedName>
    <definedName name="IQ_HG_LAND_JV" hidden="1">"c8651"</definedName>
    <definedName name="IQ_HG_LAND_MANAGED" hidden="1">"c8652"</definedName>
    <definedName name="IQ_HG_LAND_OWNED" hidden="1">"c8650"</definedName>
    <definedName name="IQ_HG_LAND_TOTAL" hidden="1">"c8653"</definedName>
    <definedName name="IQ_HG_MANAGED_HOTEL_PROPERTIES_BEG" hidden="1">"c8588"</definedName>
    <definedName name="IQ_HG_MANAGED_ROOMS_BEG" hidden="1">"c8618"</definedName>
    <definedName name="IQ_HG_NUMBER_SUITES" hidden="1">"c15970"</definedName>
    <definedName name="IQ_HG_NUMBER_TABLES_AVG" hidden="1">"c15973"</definedName>
    <definedName name="IQ_HG_OCCUPANCY_CHANGE_FRANCHISE" hidden="1">"c8675"</definedName>
    <definedName name="IQ_HG_OCCUPANCY_CHANGE_MANAGED" hidden="1">"c8677"</definedName>
    <definedName name="IQ_HG_OCCUPANCY_CHANGE_OTHER" hidden="1">"c8679"</definedName>
    <definedName name="IQ_HG_OCCUPANCY_CHANGE_OWNED" hidden="1">"c8673"</definedName>
    <definedName name="IQ_HG_OCCUPANCY_CHANGE_OWNED_COMP" hidden="1">"c8705"</definedName>
    <definedName name="IQ_HG_OCCUPANCY_CHANGE_TOTAL" hidden="1">"c8681"</definedName>
    <definedName name="IQ_HG_OCCUPANCY_CHANGE_TOTAL_COMP" hidden="1">"c8707"</definedName>
    <definedName name="IQ_HG_OCCUPANCY_FRANCHISE" hidden="1">"c8659"</definedName>
    <definedName name="IQ_HG_OCCUPANCY_INCDEC_FRANCHISE" hidden="1">"c8676"</definedName>
    <definedName name="IQ_HG_OCCUPANCY_INCDEC_MANAGED" hidden="1">"c8678"</definedName>
    <definedName name="IQ_HG_OCCUPANCY_INCDEC_OTHER" hidden="1">"c8680"</definedName>
    <definedName name="IQ_HG_OCCUPANCY_INCDEC_OWNED" hidden="1">"c8674"</definedName>
    <definedName name="IQ_HG_OCCUPANCY_INCDEC_OWNED_COMP" hidden="1">"c8706"</definedName>
    <definedName name="IQ_HG_OCCUPANCY_INCDEC_TOTAL" hidden="1">"c8682"</definedName>
    <definedName name="IQ_HG_OCCUPANCY_INCDEC_TOTAL_COMP" hidden="1">"c8708"</definedName>
    <definedName name="IQ_HG_OCCUPANCY_MANAGED" hidden="1">"c8660"</definedName>
    <definedName name="IQ_HG_OCCUPANCY_OTHER" hidden="1">"c8661"</definedName>
    <definedName name="IQ_HG_OCCUPANCY_OWNED" hidden="1">"c8658"</definedName>
    <definedName name="IQ_HG_OCCUPANCY_OWNED_COMP" hidden="1">"c8699"</definedName>
    <definedName name="IQ_HG_OCCUPANCY_TOTAL" hidden="1">"c8662"</definedName>
    <definedName name="IQ_HG_OCCUPANCY_TOTAL_COMP" hidden="1">"c8700"</definedName>
    <definedName name="IQ_HG_OPENED_FRANCHISE_HOTEL_PROPERTIES" hidden="1">"c8583"</definedName>
    <definedName name="IQ_HG_OPENED_FRANCHISE_ROOMS" hidden="1">"c8613"</definedName>
    <definedName name="IQ_HG_OPENED_HOTEL_PROPERTIES" hidden="1">"c8571"</definedName>
    <definedName name="IQ_HG_OPENED_MANAGED_HOTEL_PROPERTIES" hidden="1">"c8589"</definedName>
    <definedName name="IQ_HG_OPENED_MANAGED_ROOMS" hidden="1">"c8619"</definedName>
    <definedName name="IQ_HG_OPENED_OTHER_HOTEL_PROPERTIES" hidden="1">"c8595"</definedName>
    <definedName name="IQ_HG_OPENED_OTHER_ROOMS" hidden="1">"c8625"</definedName>
    <definedName name="IQ_HG_OPENED_OWNED_HOTEL_PROPERTIES" hidden="1">"c8577"</definedName>
    <definedName name="IQ_HG_OPENED_OWNED_ROOMS" hidden="1">"c8607"</definedName>
    <definedName name="IQ_HG_OPENED_ROOMS" hidden="1">"c8601"</definedName>
    <definedName name="IQ_HG_OTHER_HOTEL_PROPERTIES_BEG" hidden="1">"c8594"</definedName>
    <definedName name="IQ_HG_OTHER_PROM_COSTS" hidden="1">"c8747"</definedName>
    <definedName name="IQ_HG_OTHER_ROOMS_BEG" hidden="1">"c8624"</definedName>
    <definedName name="IQ_HG_OWNED_HOTEL_PROPERTIES_BEG" hidden="1">"c8576"</definedName>
    <definedName name="IQ_HG_OWNED_ROOMS_BEG" hidden="1">"c8606"</definedName>
    <definedName name="IQ_HG_PARKING_SPACES_JV" hidden="1">"c8655"</definedName>
    <definedName name="IQ_HG_PARKING_SPACES_MANAGED" hidden="1">"c8656"</definedName>
    <definedName name="IQ_HG_PARKING_SPACES_OWNED" hidden="1">"c8654"</definedName>
    <definedName name="IQ_HG_PARKING_SPACES_TOTAL" hidden="1">"c8657"</definedName>
    <definedName name="IQ_HG_PROMO_ALLOW_GROSS_OPERATING_REV" hidden="1">"c15979"</definedName>
    <definedName name="IQ_HG_REV_BASE_MANAGEMENT_FEES" hidden="1">"c8726"</definedName>
    <definedName name="IQ_HG_REV_CASINO" hidden="1">"c8713"</definedName>
    <definedName name="IQ_HG_REV_COST_REIMBURSEMENT" hidden="1">"c8728"</definedName>
    <definedName name="IQ_HG_REV_ENTERTAINMENT" hidden="1">"c8716"</definedName>
    <definedName name="IQ_HG_REV_FOOD_BEV" hidden="1">"c8714"</definedName>
    <definedName name="IQ_HG_REV_FRANCHISE" hidden="1">"c8725"</definedName>
    <definedName name="IQ_HG_REV_GROSS_OPERATING" hidden="1">"c15993"</definedName>
    <definedName name="IQ_HG_REV_INCENTIVE_MANAGEMENT_FEES" hidden="1">"c8727"</definedName>
    <definedName name="IQ_HG_REV_MANAGEMENT_FEES" hidden="1">"c8718"</definedName>
    <definedName name="IQ_HG_REV_OTHER_CASINO" hidden="1">"c15992"</definedName>
    <definedName name="IQ_HG_REV_OTHER_MNGD_FRANCHISE_PROP" hidden="1">"c8730"</definedName>
    <definedName name="IQ_HG_REV_OTHER_OP_SEGMENT" hidden="1">"c8721"</definedName>
    <definedName name="IQ_HG_REV_OTHER_OWNERSHIP_MIX" hidden="1">"c8731"</definedName>
    <definedName name="IQ_HG_REV_OWNED_LEASED_CONSOL_JV_HOTELS" hidden="1">"c8724"</definedName>
    <definedName name="IQ_HG_REV_PROMOTIONAL_ALLOWANCE" hidden="1">"c8722"</definedName>
    <definedName name="IQ_HG_REV_RACING" hidden="1">"c8719"</definedName>
    <definedName name="IQ_HG_REV_RETAIL" hidden="1">"c8717"</definedName>
    <definedName name="IQ_HG_REV_ROOMS" hidden="1">"c8715"</definedName>
    <definedName name="IQ_HG_REV_SLOT_MACHINE" hidden="1">"c15990"</definedName>
    <definedName name="IQ_HG_REV_TABLE" hidden="1">"c15991"</definedName>
    <definedName name="IQ_HG_REV_THEATRE_CONCESSION" hidden="1">"c8720"</definedName>
    <definedName name="IQ_HG_REV_TOTAL_OP_SEGMENT" hidden="1">"c8723"</definedName>
    <definedName name="IQ_HG_REV_TOTAL_OWNERSHIP_MIX" hidden="1">"c8732"</definedName>
    <definedName name="IQ_HG_REV_VACA_OWNERSHIP_RES_SALES_SVCS" hidden="1">"c8729"</definedName>
    <definedName name="IQ_HG_REVENUES_CHANGE_OWNED_COMP" hidden="1">"c8697"</definedName>
    <definedName name="IQ_HG_REVENUES_CHANGE_TOTAL_COMP" hidden="1">"c8698"</definedName>
    <definedName name="IQ_HG_REVPAR_CHANGE_MANAGED" hidden="1">"c8690"</definedName>
    <definedName name="IQ_HG_REVPAR_CHANGE_OTHER" hidden="1">"c8691"</definedName>
    <definedName name="IQ_HG_REVPAR_CHANGE_OWNED" hidden="1">"c8688"</definedName>
    <definedName name="IQ_HG_REVPAR_CHANGE_OWNED_COMP" hidden="1">"c8711"</definedName>
    <definedName name="IQ_HG_REVPAR_CHANGE_TOTAL" hidden="1">"c8692"</definedName>
    <definedName name="IQ_HG_REVPAR_CHANGE_TOTAL_COMP" hidden="1">"c8712"</definedName>
    <definedName name="IQ_HG_REVPAR_CHNAGE_FRANCHISE" hidden="1">"c8689"</definedName>
    <definedName name="IQ_HG_REVPAR_FRANCHISE" hidden="1">"c8669"</definedName>
    <definedName name="IQ_HG_REVPAR_MANAGED" hidden="1">"c8670"</definedName>
    <definedName name="IQ_HG_REVPAR_OTHER" hidden="1">"c8671"</definedName>
    <definedName name="IQ_HG_REVPAR_OWNED" hidden="1">"c8668"</definedName>
    <definedName name="IQ_HG_REVPAR_OWNED_COMP" hidden="1">"c8703"</definedName>
    <definedName name="IQ_HG_REVPAR_TOTAL" hidden="1">"c8672"</definedName>
    <definedName name="IQ_HG_REVPAR_TOTAL_COMP" hidden="1">"c8704"</definedName>
    <definedName name="IQ_HG_ROOM_EXP_DIRECT_OPERATING_EXP" hidden="1">"c15982"</definedName>
    <definedName name="IQ_HG_ROOM_GROSS_PROFIT" hidden="1">"c15975"</definedName>
    <definedName name="IQ_HG_ROOM_MARGIN" hidden="1">"c15978"</definedName>
    <definedName name="IQ_HG_ROOM_PROM_COSTS" hidden="1">"c8745"</definedName>
    <definedName name="IQ_HG_ROOM_REV_TOTAL_REV" hidden="1">"c15984"</definedName>
    <definedName name="IQ_HG_ROOMS_BEG" hidden="1">"c8600"</definedName>
    <definedName name="IQ_HG_SAME_PROPERTIES_CASINO_REV_CHANGE" hidden="1">"c15987"</definedName>
    <definedName name="IQ_HG_SAME_PROPERTIES_FOOD_BEV_REV_CHANGE" hidden="1">"c15989"</definedName>
    <definedName name="IQ_HG_SAME_PROPERTIES_ROOM_REV_CHANGE" hidden="1">"c15988"</definedName>
    <definedName name="IQ_HG_SAME_PROPERTIES_SLOT_MACHINE_REV_CHANGE" hidden="1">"c15985"</definedName>
    <definedName name="IQ_HG_SAME_PROPERTIES_TABLE_REV_CHANGE" hidden="1">"c15986"</definedName>
    <definedName name="IQ_HG_SLOT_MACHINES_AVG" hidden="1">"c15972"</definedName>
    <definedName name="IQ_HG_SLOT_MACHINES_JV" hidden="1">"c8639"</definedName>
    <definedName name="IQ_HG_SLOT_MACHINES_MANAGED" hidden="1">"c8640"</definedName>
    <definedName name="IQ_HG_SLOT_MACHINES_OWNED" hidden="1">"c8638"</definedName>
    <definedName name="IQ_HG_SLOT_MACHINES_TOTAL" hidden="1">"c8641"</definedName>
    <definedName name="IQ_HG_SOLD_FRANCHISE_HOTEL_PROPERTIES" hidden="1">"c8585"</definedName>
    <definedName name="IQ_HG_SOLD_FRANCHISE_ROOMS" hidden="1">"c8615"</definedName>
    <definedName name="IQ_HG_SOLD_HOTEL_PROPERTIES" hidden="1">"c8573"</definedName>
    <definedName name="IQ_HG_SOLD_MANAGED_HOTEL_PROPERTIES" hidden="1">"c8591"</definedName>
    <definedName name="IQ_HG_SOLD_MANAGED_ROOMS" hidden="1">"c8621"</definedName>
    <definedName name="IQ_HG_SOLD_OTHER_HOTEL_PROPERTIES" hidden="1">"c8597"</definedName>
    <definedName name="IQ_HG_SOLD_OTHER_ROOMS" hidden="1">"c8627"</definedName>
    <definedName name="IQ_HG_SOLD_OWNED_HOTEL_PROPERTIES" hidden="1">"c8579"</definedName>
    <definedName name="IQ_HG_SOLD_OWNED_ROOMS" hidden="1">"c8609"</definedName>
    <definedName name="IQ_HG_SOLD_ROOMS" hidden="1">"c8603"</definedName>
    <definedName name="IQ_HG_TABLE_GAMES_JV" hidden="1">"c16124"</definedName>
    <definedName name="IQ_HG_TABLE_GAMES_MANAGED" hidden="1">"c16125"</definedName>
    <definedName name="IQ_HG_TABLE_GAMES_OWNED" hidden="1">"c16123"</definedName>
    <definedName name="IQ_HG_TABLE_GAMES_TOTAL" hidden="1">"c16126"</definedName>
    <definedName name="IQ_HG_TABLES_JV" hidden="1">"c8643"</definedName>
    <definedName name="IQ_HG_TABLES_MANAGED" hidden="1">"c8644"</definedName>
    <definedName name="IQ_HG_TABLES_OWNED" hidden="1">"c8642"</definedName>
    <definedName name="IQ_HG_TABLES_TOTAL" hidden="1">"c8645"</definedName>
    <definedName name="IQ_HG_TOTAL_FRANCHISE_HOTEL_PROPERTIES" hidden="1">"c8587"</definedName>
    <definedName name="IQ_HG_TOTAL_FRANCHISE_ROOMS" hidden="1">"c8617"</definedName>
    <definedName name="IQ_HG_TOTAL_HOTEL_PROPERTIES" hidden="1">"c8575"</definedName>
    <definedName name="IQ_HG_TOTAL_MANAGED_HOTEL_PROPERTIES" hidden="1">"c8593"</definedName>
    <definedName name="IQ_HG_TOTAL_MANAGED_ROOMS" hidden="1">"c8623"</definedName>
    <definedName name="IQ_HG_TOTAL_OTHER_HOTEL_PROPERTIES" hidden="1">"c8599"</definedName>
    <definedName name="IQ_HG_TOTAL_OTHER_ROOMS" hidden="1">"c8629"</definedName>
    <definedName name="IQ_HG_TOTAL_OWNED_HOTEL_PROPERTIES" hidden="1">"c8581"</definedName>
    <definedName name="IQ_HG_TOTAL_OWNED_PROPERTIES_COMP" hidden="1">"c8693"</definedName>
    <definedName name="IQ_HG_TOTAL_OWNED_ROOMS" hidden="1">"c8611"</definedName>
    <definedName name="IQ_HG_TOTAL_OWNED_ROOMS_COMP" hidden="1">"c8695"</definedName>
    <definedName name="IQ_HG_TOTAL_PROM_COSTS" hidden="1">"c8748"</definedName>
    <definedName name="IQ_HG_TOTAL_PROPERTIES_COMP" hidden="1">"c8694"</definedName>
    <definedName name="IQ_HG_TOTAL_ROOMS" hidden="1">"c8605"</definedName>
    <definedName name="IQ_HG_TOTAL_ROOMS_COMP" hidden="1">"c8696"</definedName>
    <definedName name="IQ_HIGH_LOW_CLOSEPRICE_DATE" hidden="1">"c1204"</definedName>
    <definedName name="IQ_HIGH_SULFUR_CONTENT_RESERVES_COAL" hidden="1">"c15928"</definedName>
    <definedName name="IQ_HIGH_SULFURE_RESERVES_TO_TOTAL_RESERVES_COAL" hidden="1">"c15963"</definedName>
    <definedName name="IQ_HIGH_TARGET_PRICE" hidden="1">"c1651"</definedName>
    <definedName name="IQ_HIGH_TARGET_PRICE_CIQ" hidden="1">"c4659"</definedName>
    <definedName name="IQ_HIGH_TARGET_PRICE_THOM" hidden="1">"c5096"</definedName>
    <definedName name="IQ_HIGHPRICE" hidden="1">"c545"</definedName>
    <definedName name="IQ_HOLDER_CIQID" hidden="1">"c13787"</definedName>
    <definedName name="IQ_HOLDER_CIQID_SECURITY" hidden="1">"c13794"</definedName>
    <definedName name="IQ_HOLDER_DERIVATIVES" hidden="1">"c13789"</definedName>
    <definedName name="IQ_HOLDER_DERIVATIVES_SECURITY" hidden="1">"c13796"</definedName>
    <definedName name="IQ_HOLDER_FUND_CIQID" hidden="1">"c19084"</definedName>
    <definedName name="IQ_HOLDER_FUND_DERIVATIVES" hidden="1">"c19115"</definedName>
    <definedName name="IQ_HOLDER_FUND_NAME" hidden="1">"c19083"</definedName>
    <definedName name="IQ_HOLDER_FUND_NUMBER" hidden="1">"c19090"</definedName>
    <definedName name="IQ_HOLDER_FUND_PERCENT" hidden="1">"c19085"</definedName>
    <definedName name="IQ_HOLDER_FUND_POSITION_DATE" hidden="1">"c19088"</definedName>
    <definedName name="IQ_HOLDER_FUND_PRIMARY_ADVISOR" hidden="1">"c19089"</definedName>
    <definedName name="IQ_HOLDER_FUND_SHARES" hidden="1">"c19086"</definedName>
    <definedName name="IQ_HOLDER_FUND_VALUE" hidden="1">"c19087"</definedName>
    <definedName name="IQ_HOLDER_NAME" hidden="1">"c13786"</definedName>
    <definedName name="IQ_HOLDER_NAME_SECURITY" hidden="1">"c13793"</definedName>
    <definedName name="IQ_HOLDER_PERCENT" hidden="1">"c13790"</definedName>
    <definedName name="IQ_HOLDER_PERCENT_SECURITY" hidden="1">"c13831"</definedName>
    <definedName name="IQ_HOLDER_POSITION_DATE" hidden="1">"c13792"</definedName>
    <definedName name="IQ_HOLDER_POSITION_DATE_SECURITY" hidden="1">"c13798"</definedName>
    <definedName name="IQ_HOLDER_SHARES" hidden="1">"c13788"</definedName>
    <definedName name="IQ_HOLDER_SHARES_SECURITY" hidden="1">"c13795"</definedName>
    <definedName name="IQ_HOLDER_VALUE" hidden="1">"c13791"</definedName>
    <definedName name="IQ_HOLDER_VALUE_SECURITY" hidden="1">"c13797"</definedName>
    <definedName name="IQ_HOLDING_CIQID" hidden="1">"c13802"</definedName>
    <definedName name="IQ_HOLDING_NAME" hidden="1">"c13799"</definedName>
    <definedName name="IQ_HOLDING_PERCENT" hidden="1">"c13805"</definedName>
    <definedName name="IQ_HOLDING_PERCENT_PORTFOLIO" hidden="1">"c13806"</definedName>
    <definedName name="IQ_HOLDING_POSITION_DATE" hidden="1">"c13808"</definedName>
    <definedName name="IQ_HOLDING_SECURITY_TYPE" hidden="1">"c13803"</definedName>
    <definedName name="IQ_HOLDING_SHARES" hidden="1">"c13804"</definedName>
    <definedName name="IQ_HOLDING_TICKER" hidden="1">"c13800"</definedName>
    <definedName name="IQ_HOLDING_TRADING_ITEM_CIQID" hidden="1">"c13801"</definedName>
    <definedName name="IQ_HOLDING_VALUE" hidden="1">"c13807"</definedName>
    <definedName name="IQ_HOLDINGS_AFRICA_MIDEAST_PERCENT" hidden="1">"c19235"</definedName>
    <definedName name="IQ_HOLDINGS_AFRICA_MIDEAST_VALUE" hidden="1">"c19234"</definedName>
    <definedName name="IQ_HOLDINGS_ASIA_PERCENT" hidden="1">"c19233"</definedName>
    <definedName name="IQ_HOLDINGS_ASIA_VALUE" hidden="1">"c19232"</definedName>
    <definedName name="IQ_HOLDINGS_CONSUMER_DISCRETIONARY_PERCENT" hidden="1">"c19213"</definedName>
    <definedName name="IQ_HOLDINGS_CONSUMER_DISCRETIONARY_VALUE" hidden="1">"c19212"</definedName>
    <definedName name="IQ_HOLDINGS_CONSUMER_STAPLES_PERCENT" hidden="1">"c19219"</definedName>
    <definedName name="IQ_HOLDINGS_CONSUMER_STAPLES_VALUE" hidden="1">"c19218"</definedName>
    <definedName name="IQ_HOLDINGS_ENERGY_PERCENT" hidden="1">"c19215"</definedName>
    <definedName name="IQ_HOLDINGS_ENERGY_VALUE" hidden="1">"c19214"</definedName>
    <definedName name="IQ_HOLDINGS_EUROPE_PERCENT" hidden="1">"c19229"</definedName>
    <definedName name="IQ_HOLDINGS_EUROPE_VALUE" hidden="1">"c19228"</definedName>
    <definedName name="IQ_HOLDINGS_FINANCIALS_PERCENT" hidden="1">"c19209"</definedName>
    <definedName name="IQ_HOLDINGS_FINANCIALS_VALUE" hidden="1">"c19208"</definedName>
    <definedName name="IQ_HOLDINGS_HEALTHCARE_PERCENT" hidden="1">"c19211"</definedName>
    <definedName name="IQ_HOLDINGS_HEALTHCARE_VALUE" hidden="1">"c19210"</definedName>
    <definedName name="IQ_HOLDINGS_INDUSTRIALS_PERCENT" hidden="1">"c19217"</definedName>
    <definedName name="IQ_HOLDINGS_INDUSTRIALS_VALUE" hidden="1">"c19216"</definedName>
    <definedName name="IQ_HOLDINGS_IT_PERCENT" hidden="1">"c19207"</definedName>
    <definedName name="IQ_HOLDINGS_IT_VALUE" hidden="1">"c19206"</definedName>
    <definedName name="IQ_HOLDINGS_LATIN_CARIBBEAN_PERCENT" hidden="1">"c19231"</definedName>
    <definedName name="IQ_HOLDINGS_LATIN_CARIBBEAN_VALUE" hidden="1">"c19230"</definedName>
    <definedName name="IQ_HOLDINGS_MATERIALS_PERCENT" hidden="1">"c19223"</definedName>
    <definedName name="IQ_HOLDINGS_MATERIALS_VALUE" hidden="1">"c19222"</definedName>
    <definedName name="IQ_HOLDINGS_TELECOMM_PERCENT" hidden="1">"c19221"</definedName>
    <definedName name="IQ_HOLDINGS_TELECOMM_VALUE" hidden="1">"c19220"</definedName>
    <definedName name="IQ_HOLDINGS_US_CANADA_PERCENT" hidden="1">"c19227"</definedName>
    <definedName name="IQ_HOLDINGS_US_CANADA_VALUE" hidden="1">"c19226"</definedName>
    <definedName name="IQ_HOLDINGS_UTILITIES_PERCENT" hidden="1">"c19225"</definedName>
    <definedName name="IQ_HOLDINGS_UTILITIES_VALUE" hidden="1">"c19224"</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ANCELLATION_RATE" hidden="1">"c16192"</definedName>
    <definedName name="IQ_HOME_CANCELLATION_RATE_INCL_JV" hidden="1">"c16194"</definedName>
    <definedName name="IQ_HOME_CANCELLATION_RATE_JV" hidden="1">"c16193"</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ANS_TOT_LOANS_FFIEC" hidden="1">"c13867"</definedName>
    <definedName name="IQ_HOME_EQUITY_LOC_NET_CHARGE_OFFS_FDIC" hidden="1">"c6644"</definedName>
    <definedName name="IQ_HOME_EQUITY_LOC_TOTAL_CHARGE_OFFS_FDIC" hidden="1">"c6606"</definedName>
    <definedName name="IQ_HOME_EQUITY_LOC_TOTAL_RECOVERIES_FDIC" hidden="1">"c6625"</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SALES_NEW" hidden="1">"c6924"</definedName>
    <definedName name="IQ_HOME_SALES_NEW_APR" hidden="1">"c7584"</definedName>
    <definedName name="IQ_HOME_SALES_NEW_APR_FC" hidden="1">"c8464"</definedName>
    <definedName name="IQ_HOME_SALES_NEW_FC" hidden="1">"c7804"</definedName>
    <definedName name="IQ_HOME_SALES_NEW_POP" hidden="1">"c7144"</definedName>
    <definedName name="IQ_HOME_SALES_NEW_POP_FC" hidden="1">"c8024"</definedName>
    <definedName name="IQ_HOME_SALES_NEW_YOY" hidden="1">"c7364"</definedName>
    <definedName name="IQ_HOME_SALES_NEW_YOY_FC" hidden="1">"c8244"</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BUILDING_COGS_SALES" hidden="1">"c15813"</definedName>
    <definedName name="IQ_HOMEBUILDING_INV_TURN" hidden="1">"c15819"</definedName>
    <definedName name="IQ_HOMEBUILDING_TURN" hidden="1">"c15820"</definedName>
    <definedName name="IQ_HOMEOWNERS_WRITTEN" hidden="1">"c546"</definedName>
    <definedName name="IQ_HOTEL_OPERATING_EXPENSE" hidden="1">"c16042"</definedName>
    <definedName name="IQ_HOTEL_OPERATING_REVENUE" hidden="1">"c16026"</definedName>
    <definedName name="IQ_HOURLY_COMP" hidden="1">"c6879"</definedName>
    <definedName name="IQ_HOURLY_COMP_APR" hidden="1">"c7539"</definedName>
    <definedName name="IQ_HOURLY_COMP_APR_FC" hidden="1">"c8419"</definedName>
    <definedName name="IQ_HOURLY_COMP_FC" hidden="1">"c7759"</definedName>
    <definedName name="IQ_HOURLY_COMP_POP" hidden="1">"c7099"</definedName>
    <definedName name="IQ_HOURLY_COMP_POP_FC" hidden="1">"c7979"</definedName>
    <definedName name="IQ_HOURLY_COMP_YOY" hidden="1">"c7319"</definedName>
    <definedName name="IQ_HOURLY_COMP_YOY_FC" hidden="1">"c8199"</definedName>
    <definedName name="IQ_HOUSING_COMPLETIONS" hidden="1">"c6881"</definedName>
    <definedName name="IQ_HOUSING_COMPLETIONS_APR" hidden="1">"c7541"</definedName>
    <definedName name="IQ_HOUSING_COMPLETIONS_APR_FC" hidden="1">"c8421"</definedName>
    <definedName name="IQ_HOUSING_COMPLETIONS_FC" hidden="1">"c7761"</definedName>
    <definedName name="IQ_HOUSING_COMPLETIONS_POP" hidden="1">"c7101"</definedName>
    <definedName name="IQ_HOUSING_COMPLETIONS_POP_FC" hidden="1">"c7981"</definedName>
    <definedName name="IQ_HOUSING_COMPLETIONS_SINGLE_FAM_APR_FC_UNUSED" hidden="1">"c8422"</definedName>
    <definedName name="IQ_HOUSING_COMPLETIONS_SINGLE_FAM_APR_FC_UNUSED_UNUSED_UNUSED" hidden="1">"c8422"</definedName>
    <definedName name="IQ_HOUSING_COMPLETIONS_SINGLE_FAM_APR_UNUSED" hidden="1">"c7542"</definedName>
    <definedName name="IQ_HOUSING_COMPLETIONS_SINGLE_FAM_APR_UNUSED_UNUSED_UNUSED" hidden="1">"c7542"</definedName>
    <definedName name="IQ_HOUSING_COMPLETIONS_SINGLE_FAM_FC_UNUSED" hidden="1">"c7762"</definedName>
    <definedName name="IQ_HOUSING_COMPLETIONS_SINGLE_FAM_FC_UNUSED_UNUSED_UNUSED" hidden="1">"c7762"</definedName>
    <definedName name="IQ_HOUSING_COMPLETIONS_SINGLE_FAM_POP_FC_UNUSED" hidden="1">"c7982"</definedName>
    <definedName name="IQ_HOUSING_COMPLETIONS_SINGLE_FAM_POP_FC_UNUSED_UNUSED_UNUSED" hidden="1">"c7982"</definedName>
    <definedName name="IQ_HOUSING_COMPLETIONS_SINGLE_FAM_POP_UNUSED" hidden="1">"c7102"</definedName>
    <definedName name="IQ_HOUSING_COMPLETIONS_SINGLE_FAM_POP_UNUSED_UNUSED_UNUSED" hidden="1">"c7102"</definedName>
    <definedName name="IQ_HOUSING_COMPLETIONS_SINGLE_FAM_UNUSED" hidden="1">"c6882"</definedName>
    <definedName name="IQ_HOUSING_COMPLETIONS_SINGLE_FAM_UNUSED_UNUSED_UNUSED" hidden="1">"c6882"</definedName>
    <definedName name="IQ_HOUSING_COMPLETIONS_SINGLE_FAM_YOY_FC_UNUSED" hidden="1">"c8202"</definedName>
    <definedName name="IQ_HOUSING_COMPLETIONS_SINGLE_FAM_YOY_FC_UNUSED_UNUSED_UNUSED" hidden="1">"c8202"</definedName>
    <definedName name="IQ_HOUSING_COMPLETIONS_SINGLE_FAM_YOY_UNUSED" hidden="1">"c7322"</definedName>
    <definedName name="IQ_HOUSING_COMPLETIONS_SINGLE_FAM_YOY_UNUSED_UNUSED_UNUSED" hidden="1">"c7322"</definedName>
    <definedName name="IQ_HOUSING_COMPLETIONS_YOY" hidden="1">"c7321"</definedName>
    <definedName name="IQ_HOUSING_COMPLETIONS_YOY_FC" hidden="1">"c8201"</definedName>
    <definedName name="IQ_HOUSING_PERMITS" hidden="1">"c6883"</definedName>
    <definedName name="IQ_HOUSING_PERMITS_APR" hidden="1">"c7543"</definedName>
    <definedName name="IQ_HOUSING_PERMITS_APR_FC" hidden="1">"c8423"</definedName>
    <definedName name="IQ_HOUSING_PERMITS_FC" hidden="1">"c7763"</definedName>
    <definedName name="IQ_HOUSING_PERMITS_POP" hidden="1">"c7103"</definedName>
    <definedName name="IQ_HOUSING_PERMITS_POP_FC" hidden="1">"c7983"</definedName>
    <definedName name="IQ_HOUSING_PERMITS_YOY" hidden="1">"c7323"</definedName>
    <definedName name="IQ_HOUSING_PERMITS_YOY_FC" hidden="1">"c8203"</definedName>
    <definedName name="IQ_HOUSING_STARTS" hidden="1">"c6884"</definedName>
    <definedName name="IQ_HOUSING_STARTS_APR" hidden="1">"c7544"</definedName>
    <definedName name="IQ_HOUSING_STARTS_APR_FC" hidden="1">"c8424"</definedName>
    <definedName name="IQ_HOUSING_STARTS_FC" hidden="1">"c7764"</definedName>
    <definedName name="IQ_HOUSING_STARTS_POP" hidden="1">"c7104"</definedName>
    <definedName name="IQ_HOUSING_STARTS_POP_FC" hidden="1">"c7984"</definedName>
    <definedName name="IQ_HOUSING_STARTS_SAAR" hidden="1">"c6885"</definedName>
    <definedName name="IQ_HOUSING_STARTS_SAAR_APR" hidden="1">"c7545"</definedName>
    <definedName name="IQ_HOUSING_STARTS_SAAR_APR_FC" hidden="1">"c8425"</definedName>
    <definedName name="IQ_HOUSING_STARTS_SAAR_FC" hidden="1">"c7765"</definedName>
    <definedName name="IQ_HOUSING_STARTS_SAAR_POP" hidden="1">"c7105"</definedName>
    <definedName name="IQ_HOUSING_STARTS_SAAR_POP_FC" hidden="1">"c7985"</definedName>
    <definedName name="IQ_HOUSING_STARTS_SAAR_YOY" hidden="1">"c7325"</definedName>
    <definedName name="IQ_HOUSING_STARTS_SAAR_YOY_FC" hidden="1">"c8205"</definedName>
    <definedName name="IQ_HOUSING_STARTS_YOY" hidden="1">"c7324"</definedName>
    <definedName name="IQ_HOUSING_STARTS_YOY_FC" hidden="1">"c8204"</definedName>
    <definedName name="IQ_HRS_WORKED_FULL_PT" hidden="1">"c6880"</definedName>
    <definedName name="IQ_HRS_WORKED_FULL_PT_APR" hidden="1">"c7540"</definedName>
    <definedName name="IQ_HRS_WORKED_FULL_PT_APR_FC" hidden="1">"c8420"</definedName>
    <definedName name="IQ_HRS_WORKED_FULL_PT_FC" hidden="1">"c7760"</definedName>
    <definedName name="IQ_HRS_WORKED_FULL_PT_POP" hidden="1">"c7100"</definedName>
    <definedName name="IQ_HRS_WORKED_FULL_PT_POP_FC" hidden="1">"c7980"</definedName>
    <definedName name="IQ_HRS_WORKED_FULL_PT_YOY" hidden="1">"c7320"</definedName>
    <definedName name="IQ_HRS_WORKED_FULL_PT_YOY_FC" hidden="1">"c8200"</definedName>
    <definedName name="IQ_HTM_INVEST_SECURITIES_FFIEC" hidden="1">"c13455"</definedName>
    <definedName name="IQ_HTM_SECURITIES_TIER_1_FFIEC" hidden="1">"c13342"</definedName>
    <definedName name="IQ_HYBRID_CAPITAL" hidden="1">"c15245"</definedName>
    <definedName name="IQ_HYBRID_STRUCTURED_PRODUCTS_AVAIL_SALE_FFIEC" hidden="1">"c15265"</definedName>
    <definedName name="IQ_HYBRID_STRUCTURED_PRODUCTS_FFIEC" hidden="1">"c15262"</definedName>
    <definedName name="IQ_IB_ADVISORY_UNDERWRITING_FEES_FOREIGN_FFIEC" hidden="1">"c15378"</definedName>
    <definedName name="IQ_IBF_COMM_INDUST_LOANS_FFIEC" hidden="1">"c15298"</definedName>
    <definedName name="IQ_IBF_DEPOSIT_LIABILITIES_DUE_TO_BANKS_FFIEC" hidden="1">"c15300"</definedName>
    <definedName name="IQ_IM_AVG_REV_PER_CLICK" hidden="1">"c9991"</definedName>
    <definedName name="IQ_IM_NUMBER_PAGE_VIEWS" hidden="1">"c9993"</definedName>
    <definedName name="IQ_IM_NUMBER_PAID_CLICKS" hidden="1">"c9995"</definedName>
    <definedName name="IQ_IM_NUMBER_PAID_CLICKS_GROWTH" hidden="1">"c9996"</definedName>
    <definedName name="IQ_IM_PAGE_VIEWS_GROWTH" hidden="1">"c9994"</definedName>
    <definedName name="IQ_IM_REV_PER_PAGE_VIEW_GROWTH" hidden="1">"c9992"</definedName>
    <definedName name="IQ_IM_TRAFFIC_ACQUISITION_CHANGE" hidden="1">"c9998"</definedName>
    <definedName name="IQ_IM_TRAFFIC_ACQUISITION_COST_TO_AD_REV_RATIO" hidden="1">"c10000"</definedName>
    <definedName name="IQ_IM_TRAFFIC_ACQUISITION_COST_TO_TOTAL_REV_RATIO" hidden="1">"c9999"</definedName>
    <definedName name="IQ_IM_TRAFFIC_ACQUISITION_COSTS" hidden="1">"c9997"</definedName>
    <definedName name="IQ_IMPACT_UNRECOG_TAX_BENEFIT_EFFECTIVE_TAX" hidden="1">"c15748"</definedName>
    <definedName name="IQ_IMPAIR_OIL" hidden="1">"c547"</definedName>
    <definedName name="IQ_IMPAIRED_LOANS" hidden="1">"c15250"</definedName>
    <definedName name="IQ_IMPAIRMENT_GW" hidden="1">"c548"</definedName>
    <definedName name="IQ_IMPAIRMENT_GW_SUPPLE" hidden="1">"c13811"</definedName>
    <definedName name="IQ_IMPORT_PRICE_INDEX" hidden="1">"c6886"</definedName>
    <definedName name="IQ_IMPORT_PRICE_INDEX_APR" hidden="1">"c7546"</definedName>
    <definedName name="IQ_IMPORT_PRICE_INDEX_APR_FC" hidden="1">"c8426"</definedName>
    <definedName name="IQ_IMPORT_PRICE_INDEX_FC" hidden="1">"c7766"</definedName>
    <definedName name="IQ_IMPORT_PRICE_INDEX_POP" hidden="1">"c7106"</definedName>
    <definedName name="IQ_IMPORT_PRICE_INDEX_POP_FC" hidden="1">"c7986"</definedName>
    <definedName name="IQ_IMPORT_PRICE_INDEX_YOY" hidden="1">"c7326"</definedName>
    <definedName name="IQ_IMPORT_PRICE_INDEX_YOY_FC" hidden="1">"c8206"</definedName>
    <definedName name="IQ_IMPORTS_GOODS" hidden="1">"c6887"</definedName>
    <definedName name="IQ_IMPORTS_GOODS_APR" hidden="1">"c7547"</definedName>
    <definedName name="IQ_IMPORTS_GOODS_APR_FC" hidden="1">"c8427"</definedName>
    <definedName name="IQ_IMPORTS_GOODS_FC" hidden="1">"c7767"</definedName>
    <definedName name="IQ_IMPORTS_GOODS_NONFACTOR_SERVICES" hidden="1">"c6888"</definedName>
    <definedName name="IQ_IMPORTS_GOODS_NONFACTOR_SERVICES_APR" hidden="1">"c7548"</definedName>
    <definedName name="IQ_IMPORTS_GOODS_NONFACTOR_SERVICES_APR_FC" hidden="1">"c8428"</definedName>
    <definedName name="IQ_IMPORTS_GOODS_NONFACTOR_SERVICES_FC" hidden="1">"c7768"</definedName>
    <definedName name="IQ_IMPORTS_GOODS_NONFACTOR_SERVICES_POP" hidden="1">"c7108"</definedName>
    <definedName name="IQ_IMPORTS_GOODS_NONFACTOR_SERVICES_POP_FC" hidden="1">"c7988"</definedName>
    <definedName name="IQ_IMPORTS_GOODS_NONFACTOR_SERVICES_YOY" hidden="1">"c7328"</definedName>
    <definedName name="IQ_IMPORTS_GOODS_NONFACTOR_SERVICES_YOY_FC" hidden="1">"c8208"</definedName>
    <definedName name="IQ_IMPORTS_GOODS_POP" hidden="1">"c7107"</definedName>
    <definedName name="IQ_IMPORTS_GOODS_POP_FC" hidden="1">"c7987"</definedName>
    <definedName name="IQ_IMPORTS_GOODS_REAL" hidden="1">"c11950"</definedName>
    <definedName name="IQ_IMPORTS_GOODS_REAL_APR" hidden="1">"c11953"</definedName>
    <definedName name="IQ_IMPORTS_GOODS_REAL_POP" hidden="1">"c11951"</definedName>
    <definedName name="IQ_IMPORTS_GOODS_REAL_SAAR_APR_FC_UNUSED" hidden="1">"c8523"</definedName>
    <definedName name="IQ_IMPORTS_GOODS_REAL_SAAR_APR_FC_UNUSED_UNUSED_UNUSED" hidden="1">"c8523"</definedName>
    <definedName name="IQ_IMPORTS_GOODS_REAL_SAAR_APR_UNUSED" hidden="1">"c7643"</definedName>
    <definedName name="IQ_IMPORTS_GOODS_REAL_SAAR_APR_UNUSED_UNUSED_UNUSED" hidden="1">"c7643"</definedName>
    <definedName name="IQ_IMPORTS_GOODS_REAL_SAAR_FC_UNUSED" hidden="1">"c7863"</definedName>
    <definedName name="IQ_IMPORTS_GOODS_REAL_SAAR_FC_UNUSED_UNUSED_UNUSED" hidden="1">"c7863"</definedName>
    <definedName name="IQ_IMPORTS_GOODS_REAL_SAAR_POP_FC_UNUSED" hidden="1">"c8083"</definedName>
    <definedName name="IQ_IMPORTS_GOODS_REAL_SAAR_POP_FC_UNUSED_UNUSED_UNUSED" hidden="1">"c8083"</definedName>
    <definedName name="IQ_IMPORTS_GOODS_REAL_SAAR_POP_UNUSED" hidden="1">"c7203"</definedName>
    <definedName name="IQ_IMPORTS_GOODS_REAL_SAAR_POP_UNUSED_UNUSED_UNUSED" hidden="1">"c7203"</definedName>
    <definedName name="IQ_IMPORTS_GOODS_REAL_SAAR_UNUSED" hidden="1">"c6983"</definedName>
    <definedName name="IQ_IMPORTS_GOODS_REAL_SAAR_UNUSED_UNUSED_UNUSED" hidden="1">"c6983"</definedName>
    <definedName name="IQ_IMPORTS_GOODS_REAL_SAAR_YOY_FC_UNUSED" hidden="1">"c8303"</definedName>
    <definedName name="IQ_IMPORTS_GOODS_REAL_SAAR_YOY_FC_UNUSED_UNUSED_UNUSED" hidden="1">"c8303"</definedName>
    <definedName name="IQ_IMPORTS_GOODS_REAL_SAAR_YOY_UNUSED" hidden="1">"c7423"</definedName>
    <definedName name="IQ_IMPORTS_GOODS_REAL_SAAR_YOY_UNUSED_UNUSED_UNUSED" hidden="1">"c7423"</definedName>
    <definedName name="IQ_IMPORTS_GOODS_REAL_YOY" hidden="1">"c11952"</definedName>
    <definedName name="IQ_IMPORTS_GOODS_SAAR" hidden="1">"c6891"</definedName>
    <definedName name="IQ_IMPORTS_GOODS_SAAR_APR" hidden="1">"c7551"</definedName>
    <definedName name="IQ_IMPORTS_GOODS_SAAR_APR_FC" hidden="1">"c8431"</definedName>
    <definedName name="IQ_IMPORTS_GOODS_SAAR_FC" hidden="1">"c7771"</definedName>
    <definedName name="IQ_IMPORTS_GOODS_SAAR_POP" hidden="1">"c7111"</definedName>
    <definedName name="IQ_IMPORTS_GOODS_SAAR_POP_FC" hidden="1">"c7991"</definedName>
    <definedName name="IQ_IMPORTS_GOODS_SAAR_USD_APR_FC" hidden="1">"c11849"</definedName>
    <definedName name="IQ_IMPORTS_GOODS_SAAR_USD_FC" hidden="1">"c11846"</definedName>
    <definedName name="IQ_IMPORTS_GOODS_SAAR_USD_POP_FC" hidden="1">"c11847"</definedName>
    <definedName name="IQ_IMPORTS_GOODS_SAAR_USD_YOY_FC" hidden="1">"c11848"</definedName>
    <definedName name="IQ_IMPORTS_GOODS_SAAR_YOY" hidden="1">"c7331"</definedName>
    <definedName name="IQ_IMPORTS_GOODS_SAAR_YOY_FC" hidden="1">"c8211"</definedName>
    <definedName name="IQ_IMPORTS_GOODS_SERVICES_APR_FC_UNUSED" hidden="1">"c8429"</definedName>
    <definedName name="IQ_IMPORTS_GOODS_SERVICES_APR_FC_UNUSED_UNUSED_UNUSED" hidden="1">"c8429"</definedName>
    <definedName name="IQ_IMPORTS_GOODS_SERVICES_APR_UNUSED" hidden="1">"c7549"</definedName>
    <definedName name="IQ_IMPORTS_GOODS_SERVICES_APR_UNUSED_UNUSED_UNUSED" hidden="1">"c7549"</definedName>
    <definedName name="IQ_IMPORTS_GOODS_SERVICES_FC_UNUSED" hidden="1">"c7769"</definedName>
    <definedName name="IQ_IMPORTS_GOODS_SERVICES_FC_UNUSED_UNUSED_UNUSED" hidden="1">"c7769"</definedName>
    <definedName name="IQ_IMPORTS_GOODS_SERVICES_POP_FC_UNUSED" hidden="1">"c7989"</definedName>
    <definedName name="IQ_IMPORTS_GOODS_SERVICES_POP_FC_UNUSED_UNUSED_UNUSED" hidden="1">"c7989"</definedName>
    <definedName name="IQ_IMPORTS_GOODS_SERVICES_POP_UNUSED" hidden="1">"c7109"</definedName>
    <definedName name="IQ_IMPORTS_GOODS_SERVICES_POP_UNUSED_UNUSED_UNUSED" hidden="1">"c7109"</definedName>
    <definedName name="IQ_IMPORTS_GOODS_SERVICES_REAL" hidden="1">"c6985"</definedName>
    <definedName name="IQ_IMPORTS_GOODS_SERVICES_REAL_APR" hidden="1">"c7645"</definedName>
    <definedName name="IQ_IMPORTS_GOODS_SERVICES_REAL_APR_FC" hidden="1">"c8525"</definedName>
    <definedName name="IQ_IMPORTS_GOODS_SERVICES_REAL_FC" hidden="1">"c7865"</definedName>
    <definedName name="IQ_IMPORTS_GOODS_SERVICES_REAL_POP" hidden="1">"c7205"</definedName>
    <definedName name="IQ_IMPORTS_GOODS_SERVICES_REAL_POP_FC" hidden="1">"c8085"</definedName>
    <definedName name="IQ_IMPORTS_GOODS_SERVICES_REAL_SAAR" hidden="1">"c11958"</definedName>
    <definedName name="IQ_IMPORTS_GOODS_SERVICES_REAL_SAAR_APR" hidden="1">"c11961"</definedName>
    <definedName name="IQ_IMPORTS_GOODS_SERVICES_REAL_SAAR_APR_FC_UNUSED" hidden="1">"c8524"</definedName>
    <definedName name="IQ_IMPORTS_GOODS_SERVICES_REAL_SAAR_APR_FC_UNUSED_UNUSED_UNUSED" hidden="1">"c8524"</definedName>
    <definedName name="IQ_IMPORTS_GOODS_SERVICES_REAL_SAAR_APR_UNUSED" hidden="1">"c7644"</definedName>
    <definedName name="IQ_IMPORTS_GOODS_SERVICES_REAL_SAAR_APR_UNUSED_UNUSED_UNUSED" hidden="1">"c7644"</definedName>
    <definedName name="IQ_IMPORTS_GOODS_SERVICES_REAL_SAAR_FC_UNUSED" hidden="1">"c7864"</definedName>
    <definedName name="IQ_IMPORTS_GOODS_SERVICES_REAL_SAAR_FC_UNUSED_UNUSED_UNUSED" hidden="1">"c7864"</definedName>
    <definedName name="IQ_IMPORTS_GOODS_SERVICES_REAL_SAAR_POP" hidden="1">"c11959"</definedName>
    <definedName name="IQ_IMPORTS_GOODS_SERVICES_REAL_SAAR_POP_FC_UNUSED" hidden="1">"c8084"</definedName>
    <definedName name="IQ_IMPORTS_GOODS_SERVICES_REAL_SAAR_POP_FC_UNUSED_UNUSED_UNUSED" hidden="1">"c8084"</definedName>
    <definedName name="IQ_IMPORTS_GOODS_SERVICES_REAL_SAAR_POP_UNUSED" hidden="1">"c7204"</definedName>
    <definedName name="IQ_IMPORTS_GOODS_SERVICES_REAL_SAAR_POP_UNUSED_UNUSED_UNUSED" hidden="1">"c7204"</definedName>
    <definedName name="IQ_IMPORTS_GOODS_SERVICES_REAL_SAAR_UNUSED" hidden="1">"c6984"</definedName>
    <definedName name="IQ_IMPORTS_GOODS_SERVICES_REAL_SAAR_UNUSED_UNUSED_UNUSED" hidden="1">"c6984"</definedName>
    <definedName name="IQ_IMPORTS_GOODS_SERVICES_REAL_SAAR_USD" hidden="1">"c11962"</definedName>
    <definedName name="IQ_IMPORTS_GOODS_SERVICES_REAL_SAAR_USD_APR" hidden="1">"c11965"</definedName>
    <definedName name="IQ_IMPORTS_GOODS_SERVICES_REAL_SAAR_USD_APR_FC" hidden="1">"c11969"</definedName>
    <definedName name="IQ_IMPORTS_GOODS_SERVICES_REAL_SAAR_USD_FC" hidden="1">"c11966"</definedName>
    <definedName name="IQ_IMPORTS_GOODS_SERVICES_REAL_SAAR_USD_POP" hidden="1">"c11963"</definedName>
    <definedName name="IQ_IMPORTS_GOODS_SERVICES_REAL_SAAR_USD_POP_FC" hidden="1">"c11967"</definedName>
    <definedName name="IQ_IMPORTS_GOODS_SERVICES_REAL_SAAR_USD_YOY" hidden="1">"c11964"</definedName>
    <definedName name="IQ_IMPORTS_GOODS_SERVICES_REAL_SAAR_USD_YOY_FC" hidden="1">"c11968"</definedName>
    <definedName name="IQ_IMPORTS_GOODS_SERVICES_REAL_SAAR_YOY" hidden="1">"c11960"</definedName>
    <definedName name="IQ_IMPORTS_GOODS_SERVICES_REAL_SAAR_YOY_FC_UNUSED" hidden="1">"c8304"</definedName>
    <definedName name="IQ_IMPORTS_GOODS_SERVICES_REAL_SAAR_YOY_FC_UNUSED_UNUSED_UNUSED" hidden="1">"c8304"</definedName>
    <definedName name="IQ_IMPORTS_GOODS_SERVICES_REAL_SAAR_YOY_UNUSED" hidden="1">"c7424"</definedName>
    <definedName name="IQ_IMPORTS_GOODS_SERVICES_REAL_SAAR_YOY_UNUSED_UNUSED_UNUSED" hidden="1">"c7424"</definedName>
    <definedName name="IQ_IMPORTS_GOODS_SERVICES_REAL_USD" hidden="1">"c11954"</definedName>
    <definedName name="IQ_IMPORTS_GOODS_SERVICES_REAL_USD_APR" hidden="1">"c11957"</definedName>
    <definedName name="IQ_IMPORTS_GOODS_SERVICES_REAL_USD_POP" hidden="1">"c11955"</definedName>
    <definedName name="IQ_IMPORTS_GOODS_SERVICES_REAL_USD_YOY" hidden="1">"c11956"</definedName>
    <definedName name="IQ_IMPORTS_GOODS_SERVICES_REAL_YOY" hidden="1">"c7425"</definedName>
    <definedName name="IQ_IMPORTS_GOODS_SERVICES_REAL_YOY_FC" hidden="1">"c8305"</definedName>
    <definedName name="IQ_IMPORTS_GOODS_SERVICES_SAAR" hidden="1">"c6890"</definedName>
    <definedName name="IQ_IMPORTS_GOODS_SERVICES_SAAR_APR" hidden="1">"c7550"</definedName>
    <definedName name="IQ_IMPORTS_GOODS_SERVICES_SAAR_APR_FC" hidden="1">"c8430"</definedName>
    <definedName name="IQ_IMPORTS_GOODS_SERVICES_SAAR_FC" hidden="1">"c7770"</definedName>
    <definedName name="IQ_IMPORTS_GOODS_SERVICES_SAAR_POP" hidden="1">"c7110"</definedName>
    <definedName name="IQ_IMPORTS_GOODS_SERVICES_SAAR_POP_FC" hidden="1">"c7990"</definedName>
    <definedName name="IQ_IMPORTS_GOODS_SERVICES_SAAR_YOY" hidden="1">"c7330"</definedName>
    <definedName name="IQ_IMPORTS_GOODS_SERVICES_SAAR_YOY_FC" hidden="1">"c8210"</definedName>
    <definedName name="IQ_IMPORTS_GOODS_SERVICES_UNUSED" hidden="1">"c6889"</definedName>
    <definedName name="IQ_IMPORTS_GOODS_SERVICES_UNUSED_UNUSED_UNUSED" hidden="1">"c6889"</definedName>
    <definedName name="IQ_IMPORTS_GOODS_SERVICES_USD" hidden="1">"c11842"</definedName>
    <definedName name="IQ_IMPORTS_GOODS_SERVICES_USD_APR" hidden="1">"c11845"</definedName>
    <definedName name="IQ_IMPORTS_GOODS_SERVICES_USD_POP" hidden="1">"c11843"</definedName>
    <definedName name="IQ_IMPORTS_GOODS_SERVICES_USD_YOY" hidden="1">"c11844"</definedName>
    <definedName name="IQ_IMPORTS_GOODS_SERVICES_YOY_FC_UNUSED" hidden="1">"c8209"</definedName>
    <definedName name="IQ_IMPORTS_GOODS_SERVICES_YOY_FC_UNUSED_UNUSED_UNUSED" hidden="1">"c8209"</definedName>
    <definedName name="IQ_IMPORTS_GOODS_SERVICES_YOY_UNUSED" hidden="1">"c7329"</definedName>
    <definedName name="IQ_IMPORTS_GOODS_SERVICES_YOY_UNUSED_UNUSED_UNUSED" hidden="1">"c7329"</definedName>
    <definedName name="IQ_IMPORTS_GOODS_USD_APR_FC" hidden="1">"c11841"</definedName>
    <definedName name="IQ_IMPORTS_GOODS_USD_FC" hidden="1">"c11838"</definedName>
    <definedName name="IQ_IMPORTS_GOODS_USD_POP_FC" hidden="1">"c11839"</definedName>
    <definedName name="IQ_IMPORTS_GOODS_USD_YOY_FC" hidden="1">"c11840"</definedName>
    <definedName name="IQ_IMPORTS_GOODS_YOY" hidden="1">"c7327"</definedName>
    <definedName name="IQ_IMPORTS_GOODS_YOY_FC" hidden="1">"c8207"</definedName>
    <definedName name="IQ_IMPORTS_NONFACTOR_SERVICES" hidden="1">"c6892"</definedName>
    <definedName name="IQ_IMPORTS_NONFACTOR_SERVICES_APR" hidden="1">"c7552"</definedName>
    <definedName name="IQ_IMPORTS_NONFACTOR_SERVICES_APR_FC" hidden="1">"c8432"</definedName>
    <definedName name="IQ_IMPORTS_NONFACTOR_SERVICES_FC" hidden="1">"c7772"</definedName>
    <definedName name="IQ_IMPORTS_NONFACTOR_SERVICES_POP" hidden="1">"c7112"</definedName>
    <definedName name="IQ_IMPORTS_NONFACTOR_SERVICES_POP_FC" hidden="1">"c7992"</definedName>
    <definedName name="IQ_IMPORTS_NONFACTOR_SERVICES_SAAR" hidden="1">"c6893"</definedName>
    <definedName name="IQ_IMPORTS_NONFACTOR_SERVICES_SAAR_APR" hidden="1">"c7553"</definedName>
    <definedName name="IQ_IMPORTS_NONFACTOR_SERVICES_SAAR_APR_FC" hidden="1">"c8433"</definedName>
    <definedName name="IQ_IMPORTS_NONFACTOR_SERVICES_SAAR_FC" hidden="1">"c7773"</definedName>
    <definedName name="IQ_IMPORTS_NONFACTOR_SERVICES_SAAR_POP" hidden="1">"c7113"</definedName>
    <definedName name="IQ_IMPORTS_NONFACTOR_SERVICES_SAAR_POP_FC" hidden="1">"c7993"</definedName>
    <definedName name="IQ_IMPORTS_NONFACTOR_SERVICES_SAAR_USD_APR_FC" hidden="1">"c11857"</definedName>
    <definedName name="IQ_IMPORTS_NONFACTOR_SERVICES_SAAR_USD_FC" hidden="1">"c11854"</definedName>
    <definedName name="IQ_IMPORTS_NONFACTOR_SERVICES_SAAR_USD_POP_FC" hidden="1">"c11855"</definedName>
    <definedName name="IQ_IMPORTS_NONFACTOR_SERVICES_SAAR_USD_YOY_FC" hidden="1">"c11856"</definedName>
    <definedName name="IQ_IMPORTS_NONFACTOR_SERVICES_SAAR_YOY" hidden="1">"c7333"</definedName>
    <definedName name="IQ_IMPORTS_NONFACTOR_SERVICES_SAAR_YOY_FC" hidden="1">"c8213"</definedName>
    <definedName name="IQ_IMPORTS_NONFACTOR_SERVICES_USD_APR_FC" hidden="1">"c11853"</definedName>
    <definedName name="IQ_IMPORTS_NONFACTOR_SERVICES_USD_FC" hidden="1">"c11850"</definedName>
    <definedName name="IQ_IMPORTS_NONFACTOR_SERVICES_USD_POP_FC" hidden="1">"c11851"</definedName>
    <definedName name="IQ_IMPORTS_NONFACTOR_SERVICES_USD_YOY_FC" hidden="1">"c11852"</definedName>
    <definedName name="IQ_IMPORTS_NONFACTOR_SERVICES_YOY" hidden="1">"c7332"</definedName>
    <definedName name="IQ_IMPORTS_NONFACTOR_SERVICES_YOY_FC" hidden="1">"c8212"</definedName>
    <definedName name="IQ_IMPORTS_SERVICES" hidden="1">"c11858"</definedName>
    <definedName name="IQ_IMPORTS_SERVICES_APR" hidden="1">"c11861"</definedName>
    <definedName name="IQ_IMPORTS_SERVICES_POP" hidden="1">"c11859"</definedName>
    <definedName name="IQ_IMPORTS_SERVICES_REAL" hidden="1">"c6986"</definedName>
    <definedName name="IQ_IMPORTS_SERVICES_REAL_APR" hidden="1">"c7646"</definedName>
    <definedName name="IQ_IMPORTS_SERVICES_REAL_APR_FC" hidden="1">"c8526"</definedName>
    <definedName name="IQ_IMPORTS_SERVICES_REAL_FC" hidden="1">"c7866"</definedName>
    <definedName name="IQ_IMPORTS_SERVICES_REAL_POP" hidden="1">"c7206"</definedName>
    <definedName name="IQ_IMPORTS_SERVICES_REAL_POP_FC" hidden="1">"c8086"</definedName>
    <definedName name="IQ_IMPORTS_SERVICES_REAL_YOY" hidden="1">"c7426"</definedName>
    <definedName name="IQ_IMPORTS_SERVICES_REAL_YOY_FC" hidden="1">"c8306"</definedName>
    <definedName name="IQ_IMPORTS_SERVICES_YOY" hidden="1">"c11860"</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DOM_LOANS_FFIEC" hidden="1">"c12975"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CHECKS_FFIEC" hidden="1">"c13040"</definedName>
    <definedName name="IQ_INCOME_EARNED_FDIC" hidden="1">"c6359"</definedName>
    <definedName name="IQ_INCOME_FIDUCIARY_ACTIVITIES_FFIEC" hidden="1">"c13002"</definedName>
    <definedName name="IQ_INCOME_LEASE_FINANCING_REC_FFIEC" hidden="1">"c12980"</definedName>
    <definedName name="IQ_INCOME_LOANS_LEASES_TAX_EXEMPT_FFIEC" hidden="1">"c13038"</definedName>
    <definedName name="IQ_INCOME_OTHER_INSURANCE_ACTIVITIES_FFIEC" hidden="1">"c13009"</definedName>
    <definedName name="IQ_INCOME_SALE_MUTUAL_FUNDS_DOM_FFIEC" hidden="1">"c13069"</definedName>
    <definedName name="IQ_INCOME_SECURITIES_TAX_EXEMPT_FFIEC" hidden="1">"c13039"</definedName>
    <definedName name="IQ_INCOME_TAX_FOREIGN_FFIEC" hidden="1">"c15391"</definedName>
    <definedName name="IQ_INCOME_TAXES_FDIC" hidden="1">"c6582"</definedName>
    <definedName name="IQ_INCOME_TAXES_FFIEC" hidden="1">"c13030"</definedName>
    <definedName name="IQ_INCREASE_INT_INCOME_FFIEC" hidden="1">"c13063"</definedName>
    <definedName name="IQ_INDEX_CURRENCY" hidden="1">"c15224"</definedName>
    <definedName name="IQ_INDEX_LEADING_IND" hidden="1">"c6894"</definedName>
    <definedName name="IQ_INDEX_LEADING_IND_APR" hidden="1">"c7554"</definedName>
    <definedName name="IQ_INDEX_LEADING_IND_APR_FC" hidden="1">"c8434"</definedName>
    <definedName name="IQ_INDEX_LEADING_IND_FC" hidden="1">"c7774"</definedName>
    <definedName name="IQ_INDEX_LEADING_IND_POP" hidden="1">"c7114"</definedName>
    <definedName name="IQ_INDEX_LEADING_IND_POP_FC" hidden="1">"c7994"</definedName>
    <definedName name="IQ_INDEX_LEADING_IND_YOY" hidden="1">"c7334"</definedName>
    <definedName name="IQ_INDEX_LEADING_IND_YOY_FC" hidden="1">"c8214"</definedName>
    <definedName name="IQ_INDEX_SHARES" hidden="1">"c19193"</definedName>
    <definedName name="IQ_INDEX_TYPE" hidden="1">"c15223"</definedName>
    <definedName name="IQ_INDEXCONSTITUENT_CLOSEPRICE" hidden="1">"c19241"</definedName>
    <definedName name="IQ_INDICATED_ATTRIB_ORE_RESOURCES_ALUM" hidden="1">"c9238"</definedName>
    <definedName name="IQ_INDICATED_ATTRIB_ORE_RESOURCES_COP" hidden="1">"c9182"</definedName>
    <definedName name="IQ_INDICATED_ATTRIB_ORE_RESOURCES_DIAM" hidden="1">"c9662"</definedName>
    <definedName name="IQ_INDICATED_ATTRIB_ORE_RESOURCES_GOLD" hidden="1">"c9023"</definedName>
    <definedName name="IQ_INDICATED_ATTRIB_ORE_RESOURCES_IRON" hidden="1">"c9397"</definedName>
    <definedName name="IQ_INDICATED_ATTRIB_ORE_RESOURCES_LEAD" hidden="1">"c9450"</definedName>
    <definedName name="IQ_INDICATED_ATTRIB_ORE_RESOURCES_MANG" hidden="1">"c9503"</definedName>
    <definedName name="IQ_INDICATED_ATTRIB_ORE_RESOURCES_MOLYB" hidden="1">"c9715"</definedName>
    <definedName name="IQ_INDICATED_ATTRIB_ORE_RESOURCES_NICK" hidden="1">"c9291"</definedName>
    <definedName name="IQ_INDICATED_ATTRIB_ORE_RESOURCES_PLAT" hidden="1">"c9129"</definedName>
    <definedName name="IQ_INDICATED_ATTRIB_ORE_RESOURCES_SILVER" hidden="1">"c9076"</definedName>
    <definedName name="IQ_INDICATED_ATTRIB_ORE_RESOURCES_TITAN" hidden="1">"c9556"</definedName>
    <definedName name="IQ_INDICATED_ATTRIB_ORE_RESOURCES_URAN" hidden="1">"c9609"</definedName>
    <definedName name="IQ_INDICATED_ATTRIB_ORE_RESOURCES_ZINC" hidden="1">"c9344"</definedName>
    <definedName name="IQ_INDICATED_ORE_RESOURCES_ALUM" hidden="1">"c9224"</definedName>
    <definedName name="IQ_INDICATED_ORE_RESOURCES_COP" hidden="1">"c9168"</definedName>
    <definedName name="IQ_INDICATED_ORE_RESOURCES_DIAM" hidden="1">"c9648"</definedName>
    <definedName name="IQ_INDICATED_ORE_RESOURCES_GOLD" hidden="1">"c9009"</definedName>
    <definedName name="IQ_INDICATED_ORE_RESOURCES_IRON" hidden="1">"c9383"</definedName>
    <definedName name="IQ_INDICATED_ORE_RESOURCES_LEAD" hidden="1">"c9436"</definedName>
    <definedName name="IQ_INDICATED_ORE_RESOURCES_MANG" hidden="1">"c9489"</definedName>
    <definedName name="IQ_INDICATED_ORE_RESOURCES_MOLYB" hidden="1">"c9701"</definedName>
    <definedName name="IQ_INDICATED_ORE_RESOURCES_NICK" hidden="1">"c9277"</definedName>
    <definedName name="IQ_INDICATED_ORE_RESOURCES_PLAT" hidden="1">"c9115"</definedName>
    <definedName name="IQ_INDICATED_ORE_RESOURCES_SILVER" hidden="1">"c9062"</definedName>
    <definedName name="IQ_INDICATED_ORE_RESOURCES_TITAN" hidden="1">"c9542"</definedName>
    <definedName name="IQ_INDICATED_ORE_RESOURCES_URAN" hidden="1">"c9595"</definedName>
    <definedName name="IQ_INDICATED_ORE_RESOURCES_ZINC" hidden="1">"c9330"</definedName>
    <definedName name="IQ_INDICATED_RECOV_ATTRIB_RESOURCES_ALUM" hidden="1">"c9243"</definedName>
    <definedName name="IQ_INDICATED_RECOV_ATTRIB_RESOURCES_COAL" hidden="1">"c9817"</definedName>
    <definedName name="IQ_INDICATED_RECOV_ATTRIB_RESOURCES_COP" hidden="1">"c9187"</definedName>
    <definedName name="IQ_INDICATED_RECOV_ATTRIB_RESOURCES_DIAM" hidden="1">"c9667"</definedName>
    <definedName name="IQ_INDICATED_RECOV_ATTRIB_RESOURCES_GOLD" hidden="1">"c9028"</definedName>
    <definedName name="IQ_INDICATED_RECOV_ATTRIB_RESOURCES_IRON" hidden="1">"c9402"</definedName>
    <definedName name="IQ_INDICATED_RECOV_ATTRIB_RESOURCES_LEAD" hidden="1">"c9455"</definedName>
    <definedName name="IQ_INDICATED_RECOV_ATTRIB_RESOURCES_MANG" hidden="1">"c9508"</definedName>
    <definedName name="IQ_INDICATED_RECOV_ATTRIB_RESOURCES_MET_COAL" hidden="1">"c9757"</definedName>
    <definedName name="IQ_INDICATED_RECOV_ATTRIB_RESOURCES_MOLYB" hidden="1">"c9720"</definedName>
    <definedName name="IQ_INDICATED_RECOV_ATTRIB_RESOURCES_NICK" hidden="1">"c9296"</definedName>
    <definedName name="IQ_INDICATED_RECOV_ATTRIB_RESOURCES_PLAT" hidden="1">"c9134"</definedName>
    <definedName name="IQ_INDICATED_RECOV_ATTRIB_RESOURCES_SILVER" hidden="1">"c9081"</definedName>
    <definedName name="IQ_INDICATED_RECOV_ATTRIB_RESOURCES_STEAM" hidden="1">"c9787"</definedName>
    <definedName name="IQ_INDICATED_RECOV_ATTRIB_RESOURCES_TITAN" hidden="1">"c9561"</definedName>
    <definedName name="IQ_INDICATED_RECOV_ATTRIB_RESOURCES_URAN" hidden="1">"c9614"</definedName>
    <definedName name="IQ_INDICATED_RECOV_ATTRIB_RESOURCES_ZINC" hidden="1">"c9349"</definedName>
    <definedName name="IQ_INDICATED_RECOV_RESOURCES_ALUM" hidden="1">"c9233"</definedName>
    <definedName name="IQ_INDICATED_RECOV_RESOURCES_COAL" hidden="1">"c9812"</definedName>
    <definedName name="IQ_INDICATED_RECOV_RESOURCES_COP" hidden="1">"c9177"</definedName>
    <definedName name="IQ_INDICATED_RECOV_RESOURCES_DIAM" hidden="1">"c9657"</definedName>
    <definedName name="IQ_INDICATED_RECOV_RESOURCES_GOLD" hidden="1">"c9018"</definedName>
    <definedName name="IQ_INDICATED_RECOV_RESOURCES_IRON" hidden="1">"c9392"</definedName>
    <definedName name="IQ_INDICATED_RECOV_RESOURCES_LEAD" hidden="1">"c9445"</definedName>
    <definedName name="IQ_INDICATED_RECOV_RESOURCES_MANG" hidden="1">"c9498"</definedName>
    <definedName name="IQ_INDICATED_RECOV_RESOURCES_MET_COAL" hidden="1">"c9752"</definedName>
    <definedName name="IQ_INDICATED_RECOV_RESOURCES_MOLYB" hidden="1">"c9710"</definedName>
    <definedName name="IQ_INDICATED_RECOV_RESOURCES_NICK" hidden="1">"c9286"</definedName>
    <definedName name="IQ_INDICATED_RECOV_RESOURCES_PLAT" hidden="1">"c9124"</definedName>
    <definedName name="IQ_INDICATED_RECOV_RESOURCES_SILVER" hidden="1">"c9071"</definedName>
    <definedName name="IQ_INDICATED_RECOV_RESOURCES_STEAM" hidden="1">"c9782"</definedName>
    <definedName name="IQ_INDICATED_RECOV_RESOURCES_TITAN" hidden="1">"c9551"</definedName>
    <definedName name="IQ_INDICATED_RECOV_RESOURCES_URAN" hidden="1">"c9604"</definedName>
    <definedName name="IQ_INDICATED_RECOV_RESOURCES_ZINC" hidden="1">"c9339"</definedName>
    <definedName name="IQ_INDICATED_RESOURCES_CALORIFIC_VALUE_COAL" hidden="1">"c9807"</definedName>
    <definedName name="IQ_INDICATED_RESOURCES_CALORIFIC_VALUE_MET_COAL" hidden="1">"c9747"</definedName>
    <definedName name="IQ_INDICATED_RESOURCES_CALORIFIC_VALUE_STEAM" hidden="1">"c9777"</definedName>
    <definedName name="IQ_INDICATED_RESOURCES_GRADE_ALUM" hidden="1">"c9225"</definedName>
    <definedName name="IQ_INDICATED_RESOURCES_GRADE_COP" hidden="1">"c9169"</definedName>
    <definedName name="IQ_INDICATED_RESOURCES_GRADE_DIAM" hidden="1">"c9649"</definedName>
    <definedName name="IQ_INDICATED_RESOURCES_GRADE_GOLD" hidden="1">"c9010"</definedName>
    <definedName name="IQ_INDICATED_RESOURCES_GRADE_IRON" hidden="1">"c9384"</definedName>
    <definedName name="IQ_INDICATED_RESOURCES_GRADE_LEAD" hidden="1">"c9437"</definedName>
    <definedName name="IQ_INDICATED_RESOURCES_GRADE_MANG" hidden="1">"c9490"</definedName>
    <definedName name="IQ_INDICATED_RESOURCES_GRADE_MOLYB" hidden="1">"c9702"</definedName>
    <definedName name="IQ_INDICATED_RESOURCES_GRADE_NICK" hidden="1">"c9278"</definedName>
    <definedName name="IQ_INDICATED_RESOURCES_GRADE_PLAT" hidden="1">"c9116"</definedName>
    <definedName name="IQ_INDICATED_RESOURCES_GRADE_SILVER" hidden="1">"c9063"</definedName>
    <definedName name="IQ_INDICATED_RESOURCES_GRADE_TITAN" hidden="1">"c9543"</definedName>
    <definedName name="IQ_INDICATED_RESOURCES_GRADE_URAN" hidden="1">"c9596"</definedName>
    <definedName name="IQ_INDICATED_RESOURCES_GRADE_ZINC" hidden="1">"c9331"</definedName>
    <definedName name="IQ_INDIVIDUAL" hidden="1">"c15182"</definedName>
    <definedName name="IQ_INDIVIDUAL_ACTIVE_BOARD_MEMBERSHIPS" hidden="1">"c15201"</definedName>
    <definedName name="IQ_INDIVIDUAL_ACTIVE_PRO_AFFILIATIONS" hidden="1">"c15199"</definedName>
    <definedName name="IQ_INDIVIDUAL_AGE" hidden="1">"c15191"</definedName>
    <definedName name="IQ_INDIVIDUAL_ALL_OTHER_COMP" hidden="1">"c19040"</definedName>
    <definedName name="IQ_INDIVIDUAL_ANNUAL_CASH_COMP" hidden="1">"c19041"</definedName>
    <definedName name="IQ_INDIVIDUAL_AS_REPORTED_COMP" hidden="1">"c19045"</definedName>
    <definedName name="IQ_INDIVIDUAL_AS_REPORTED_DIRECTOR_COMP" hidden="1">"c19057"</definedName>
    <definedName name="IQ_INDIVIDUAL_ASSISTANT_EMAIL" hidden="1">"c15206"</definedName>
    <definedName name="IQ_INDIVIDUAL_ASSISTANT_FAX" hidden="1">"c15208"</definedName>
    <definedName name="IQ_INDIVIDUAL_ASSISTANT_NAME" hidden="1">"c15205"</definedName>
    <definedName name="IQ_INDIVIDUAL_ASSISTANT_PHONE" hidden="1">"c15207"</definedName>
    <definedName name="IQ_INDIVIDUAL_BACKGROUND" hidden="1">"c15184"</definedName>
    <definedName name="IQ_INDIVIDUAL_BONUS" hidden="1">"c19036"</definedName>
    <definedName name="IQ_INDIVIDUAL_CALCULATED_COMP" hidden="1">"c19043"</definedName>
    <definedName name="IQ_INDIVIDUAL_CHANGE_PENSION" hidden="1">"c19058"</definedName>
    <definedName name="IQ_INDIVIDUAL_DIRECT_FAX" hidden="1">"c15189"</definedName>
    <definedName name="IQ_INDIVIDUAL_DIRECT_PHONE" hidden="1">"c15188"</definedName>
    <definedName name="IQ_INDIVIDUAL_DIRECTOR_BONUS" hidden="1">"c19052"</definedName>
    <definedName name="IQ_INDIVIDUAL_DIRECTOR_CHANGE_PENSION" hidden="1">"c19053"</definedName>
    <definedName name="IQ_INDIVIDUAL_DIRECTOR_FEE" hidden="1">"c19049"</definedName>
    <definedName name="IQ_INDIVIDUAL_DIRECTOR_NON_EQUITY_COMP" hidden="1">"c19054"</definedName>
    <definedName name="IQ_INDIVIDUAL_DIRECTOR_OPTION_AWARDS" hidden="1">"c19050"</definedName>
    <definedName name="IQ_INDIVIDUAL_DIRECTOR_OTHER" hidden="1">"c19051"</definedName>
    <definedName name="IQ_INDIVIDUAL_DIRECTOR_STOCK_AWARDS" hidden="1">"c19055"</definedName>
    <definedName name="IQ_INDIVIDUAL_DIRECTOR_STOCK_GRANTS" hidden="1">"c19082"</definedName>
    <definedName name="IQ_INDIVIDUAL_DIRECTOR_STOCK_OPTIONS" hidden="1">"c19056"</definedName>
    <definedName name="IQ_INDIVIDUAL_EDUCATION" hidden="1">"c15203"</definedName>
    <definedName name="IQ_INDIVIDUAL_EMAIL" hidden="1">"c15193"</definedName>
    <definedName name="IQ_INDIVIDUAL_EQUITY_INCENTIVE" hidden="1">"c19078"</definedName>
    <definedName name="IQ_INDIVIDUAL_EST_PAYMENTS_CHANGE_CONTROL" hidden="1">"c19047"</definedName>
    <definedName name="IQ_INDIVIDUAL_EST_PAYMENTS_TERMINATION" hidden="1">"c19059"</definedName>
    <definedName name="IQ_INDIVIDUAL_EXERCISABLE_OPTIONS" hidden="1">"c19062"</definedName>
    <definedName name="IQ_INDIVIDUAL_EXERCISABLE_VALUES" hidden="1">"c19063"</definedName>
    <definedName name="IQ_INDIVIDUAL_EXERCISED_OPTIONS" hidden="1">"c19060"</definedName>
    <definedName name="IQ_INDIVIDUAL_EXERCISED_VALUES" hidden="1">"c19061"</definedName>
    <definedName name="IQ_INDIVIDUAL_FAMILY_LOAN_DOM_QUARTERLY_AVG_FFIEC" hidden="1">"c15479"</definedName>
    <definedName name="IQ_INDIVIDUAL_HOME_ADDRESS" hidden="1">"c15194"</definedName>
    <definedName name="IQ_INDIVIDUAL_HOME_FAX" hidden="1">"c15196"</definedName>
    <definedName name="IQ_INDIVIDUAL_HOME_PHONE" hidden="1">"c15195"</definedName>
    <definedName name="IQ_INDIVIDUAL_LT_INCENTIVE" hidden="1">"c19039"</definedName>
    <definedName name="IQ_INDIVIDUAL_MAIN_FAX" hidden="1">"c15187"</definedName>
    <definedName name="IQ_INDIVIDUAL_MAIN_PHONE" hidden="1">"c15186"</definedName>
    <definedName name="IQ_INDIVIDUAL_MARKET_VALUE_SHARES_NOT_VESTED" hidden="1">"c19077"</definedName>
    <definedName name="IQ_INDIVIDUAL_MOBILE" hidden="1">"c15198"</definedName>
    <definedName name="IQ_INDIVIDUAL_NICKNAME" hidden="1">"c15192"</definedName>
    <definedName name="IQ_INDIVIDUAL_NON_EQUITY_INCENTIVE" hidden="1">"c19048"</definedName>
    <definedName name="IQ_INDIVIDUAL_NOTES" hidden="1">"c15204"</definedName>
    <definedName name="IQ_INDIVIDUAL_NUM_SHARED_NOT_VESTED" hidden="1">"c19076"</definedName>
    <definedName name="IQ_INDIVIDUAL_NUM_SHARES_ACQUIRED" hidden="1">"c19074"</definedName>
    <definedName name="IQ_INDIVIDUAL_OFFICE_ADDRESS" hidden="1">"c15185"</definedName>
    <definedName name="IQ_INDIVIDUAL_OPTION_AWARDS" hidden="1">"c19044"</definedName>
    <definedName name="IQ_INDIVIDUAL_OPTION_MARKET_PRICE" hidden="1">"c19073"</definedName>
    <definedName name="IQ_INDIVIDUAL_OPTION_PRICE" hidden="1">"c19072"</definedName>
    <definedName name="IQ_INDIVIDUAL_OTHER_ANNUAL_COMP" hidden="1">"c19037"</definedName>
    <definedName name="IQ_INDIVIDUAL_OTHER_COMP" hidden="1">"c19046"</definedName>
    <definedName name="IQ_INDIVIDUAL_OTHER_PHONE" hidden="1">"c15197"</definedName>
    <definedName name="IQ_INDIVIDUAL_PARTNER_CORP_NON_TRANS_ACCTS_FFIEC" hidden="1">"c15322"</definedName>
    <definedName name="IQ_INDIVIDUAL_PARTNER_CORP_TRANS_ACCTS_FFIEC" hidden="1">"c15314"</definedName>
    <definedName name="IQ_INDIVIDUAL_PARTNER_CORPS_FOREIGN_DEP_FFIEC" hidden="1">"c15342"</definedName>
    <definedName name="IQ_INDIVIDUAL_PRIOR_BOARD_MEMBERSHIPS" hidden="1">"c15202"</definedName>
    <definedName name="IQ_INDIVIDUAL_PRIOR_PRO_AFFILIATIONS" hidden="1">"c15200"</definedName>
    <definedName name="IQ_INDIVIDUAL_RESTRICTED_STOCK_COMP" hidden="1">"c19038"</definedName>
    <definedName name="IQ_INDIVIDUAL_SALARY" hidden="1">"c19035"</definedName>
    <definedName name="IQ_INDIVIDUAL_SPECIALTY" hidden="1">"c15190"</definedName>
    <definedName name="IQ_INDIVIDUAL_ST_COMP" hidden="1">"c19042"</definedName>
    <definedName name="IQ_INDIVIDUAL_TITLE" hidden="1">"c15183"</definedName>
    <definedName name="IQ_INDIVIDUAL_TOTAL_NUM_STOCK_AWARDS" hidden="1">"c19081"</definedName>
    <definedName name="IQ_INDIVIDUAL_TOTAL_OPTIONS" hidden="1">"c19070"</definedName>
    <definedName name="IQ_INDIVIDUAL_TOTAL_STOCK_VALUE" hidden="1">"c19080"</definedName>
    <definedName name="IQ_INDIVIDUAL_TOTAL_VALUE_OPTIONS" hidden="1">"c19071"</definedName>
    <definedName name="IQ_INDIVIDUAL_UNCLASSIFIED_OPTIONS" hidden="1">"c19066"</definedName>
    <definedName name="IQ_INDIVIDUAL_UNCLASSIFIED_OPTIONS_VALUE" hidden="1">"c19067"</definedName>
    <definedName name="IQ_INDIVIDUAL_UNEARNED_STOCK_VALUE" hidden="1">"c19079"</definedName>
    <definedName name="IQ_INDIVIDUAL_UNEXERCISABLE_OPTIONS" hidden="1">"c19064"</definedName>
    <definedName name="IQ_INDIVIDUAL_UNEXERCISABLE_VALUES" hidden="1">"c19065"</definedName>
    <definedName name="IQ_INDIVIDUAL_UNEXERCISED_UNEARNED_OPTIONS" hidden="1">"c19068"</definedName>
    <definedName name="IQ_INDIVIDUAL_UNEXERCISED_UNEARNED_OPTIONS_VALUE" hidden="1">"c19069"</definedName>
    <definedName name="IQ_INDIVIDUAL_VALUE_VESTING" hidden="1">"c19075"</definedName>
    <definedName name="IQ_INDIVIDUALS_CHARGE_OFFS_FDIC" hidden="1">"c6599"</definedName>
    <definedName name="IQ_INDIVIDUALS_GROSS_LOANS_FFIEC" hidden="1">"c13411"</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DIVIDUALS_RISK_BASED_FFIEC" hidden="1">"c13432"</definedName>
    <definedName name="IQ_INDUSTRIAL_PROD" hidden="1">"c6895"</definedName>
    <definedName name="IQ_INDUSTRIAL_PROD_APR" hidden="1">"c7555"</definedName>
    <definedName name="IQ_INDUSTRIAL_PROD_APR_FC" hidden="1">"c8435"</definedName>
    <definedName name="IQ_INDUSTRIAL_PROD_FC" hidden="1">"c7775"</definedName>
    <definedName name="IQ_INDUSTRIAL_PROD_POP" hidden="1">"c7115"</definedName>
    <definedName name="IQ_INDUSTRIAL_PROD_POP_FC" hidden="1">"c7995"</definedName>
    <definedName name="IQ_INDUSTRIAL_PROD_YOY" hidden="1">"c7335"</definedName>
    <definedName name="IQ_INDUSTRIAL_PROD_YOY_FC" hidden="1">"c8215"</definedName>
    <definedName name="IQ_INDUSTRY" hidden="1">"c3601"</definedName>
    <definedName name="IQ_INDUSTRY_GROUP" hidden="1">"c3602"</definedName>
    <definedName name="IQ_INDUSTRY_SECTOR" hidden="1">"c3603"</definedName>
    <definedName name="IQ_INFERRED_ATTRIB_ORE_RESOURCES_ALUM" hidden="1">"c9240"</definedName>
    <definedName name="IQ_INFERRED_ATTRIB_ORE_RESOURCES_COP" hidden="1">"c9184"</definedName>
    <definedName name="IQ_INFERRED_ATTRIB_ORE_RESOURCES_DIAM" hidden="1">"c9664"</definedName>
    <definedName name="IQ_INFERRED_ATTRIB_ORE_RESOURCES_GOLD" hidden="1">"c9025"</definedName>
    <definedName name="IQ_INFERRED_ATTRIB_ORE_RESOURCES_IRON" hidden="1">"c9399"</definedName>
    <definedName name="IQ_INFERRED_ATTRIB_ORE_RESOURCES_LEAD" hidden="1">"c9452"</definedName>
    <definedName name="IQ_INFERRED_ATTRIB_ORE_RESOURCES_MANG" hidden="1">"c9505"</definedName>
    <definedName name="IQ_INFERRED_ATTRIB_ORE_RESOURCES_MOLYB" hidden="1">"c9717"</definedName>
    <definedName name="IQ_INFERRED_ATTRIB_ORE_RESOURCES_NICK" hidden="1">"c9293"</definedName>
    <definedName name="IQ_INFERRED_ATTRIB_ORE_RESOURCES_PLAT" hidden="1">"c9131"</definedName>
    <definedName name="IQ_INFERRED_ATTRIB_ORE_RESOURCES_SILVER" hidden="1">"c9078"</definedName>
    <definedName name="IQ_INFERRED_ATTRIB_ORE_RESOURCES_TITAN" hidden="1">"c9558"</definedName>
    <definedName name="IQ_INFERRED_ATTRIB_ORE_RESOURCES_URAN" hidden="1">"c9611"</definedName>
    <definedName name="IQ_INFERRED_ATTRIB_ORE_RESOURCES_ZINC" hidden="1">"c9346"</definedName>
    <definedName name="IQ_INFERRED_ORE_RESOURCES_ALUM" hidden="1">"c9228"</definedName>
    <definedName name="IQ_INFERRED_ORE_RESOURCES_COP" hidden="1">"c9172"</definedName>
    <definedName name="IQ_INFERRED_ORE_RESOURCES_DIAM" hidden="1">"c9652"</definedName>
    <definedName name="IQ_INFERRED_ORE_RESOURCES_GOLD" hidden="1">"c9013"</definedName>
    <definedName name="IQ_INFERRED_ORE_RESOURCES_IRON" hidden="1">"c9387"</definedName>
    <definedName name="IQ_INFERRED_ORE_RESOURCES_LEAD" hidden="1">"c9440"</definedName>
    <definedName name="IQ_INFERRED_ORE_RESOURCES_MANG" hidden="1">"c9493"</definedName>
    <definedName name="IQ_INFERRED_ORE_RESOURCES_MOLYB" hidden="1">"c9705"</definedName>
    <definedName name="IQ_INFERRED_ORE_RESOURCES_NICK" hidden="1">"c9281"</definedName>
    <definedName name="IQ_INFERRED_ORE_RESOURCES_PLAT" hidden="1">"c9119"</definedName>
    <definedName name="IQ_INFERRED_ORE_RESOURCES_SILVER" hidden="1">"c9066"</definedName>
    <definedName name="IQ_INFERRED_ORE_RESOURCES_TITAN" hidden="1">"c9546"</definedName>
    <definedName name="IQ_INFERRED_ORE_RESOURCES_URAN" hidden="1">"c9599"</definedName>
    <definedName name="IQ_INFERRED_ORE_RESOURCES_ZINC" hidden="1">"c9334"</definedName>
    <definedName name="IQ_INFERRED_RECOV_ATTRIB_RESOURCES_ALUM" hidden="1">"c9245"</definedName>
    <definedName name="IQ_INFERRED_RECOV_ATTRIB_RESOURCES_COAL" hidden="1">"c9819"</definedName>
    <definedName name="IQ_INFERRED_RECOV_ATTRIB_RESOURCES_COP" hidden="1">"c9189"</definedName>
    <definedName name="IQ_INFERRED_RECOV_ATTRIB_RESOURCES_DIAM" hidden="1">"c9669"</definedName>
    <definedName name="IQ_INFERRED_RECOV_ATTRIB_RESOURCES_GOLD" hidden="1">"c9030"</definedName>
    <definedName name="IQ_INFERRED_RECOV_ATTRIB_RESOURCES_IRON" hidden="1">"c9404"</definedName>
    <definedName name="IQ_INFERRED_RECOV_ATTRIB_RESOURCES_LEAD" hidden="1">"c9457"</definedName>
    <definedName name="IQ_INFERRED_RECOV_ATTRIB_RESOURCES_MANG" hidden="1">"c9510"</definedName>
    <definedName name="IQ_INFERRED_RECOV_ATTRIB_RESOURCES_MET_COAL" hidden="1">"c9759"</definedName>
    <definedName name="IQ_INFERRED_RECOV_ATTRIB_RESOURCES_MOLYB" hidden="1">"c9722"</definedName>
    <definedName name="IQ_INFERRED_RECOV_ATTRIB_RESOURCES_NICK" hidden="1">"c9298"</definedName>
    <definedName name="IQ_INFERRED_RECOV_ATTRIB_RESOURCES_PLAT" hidden="1">"c9136"</definedName>
    <definedName name="IQ_INFERRED_RECOV_ATTRIB_RESOURCES_SILVER" hidden="1">"c9083"</definedName>
    <definedName name="IQ_INFERRED_RECOV_ATTRIB_RESOURCES_STEAM" hidden="1">"c9789"</definedName>
    <definedName name="IQ_INFERRED_RECOV_ATTRIB_RESOURCES_TITAN" hidden="1">"c9563"</definedName>
    <definedName name="IQ_INFERRED_RECOV_ATTRIB_RESOURCES_URAN" hidden="1">"c9616"</definedName>
    <definedName name="IQ_INFERRED_RECOV_ATTRIB_RESOURCES_ZINC" hidden="1">"c9351"</definedName>
    <definedName name="IQ_INFERRED_RECOV_RESOURCES_ALUM" hidden="1">"c9235"</definedName>
    <definedName name="IQ_INFERRED_RECOV_RESOURCES_COAL" hidden="1">"c9814"</definedName>
    <definedName name="IQ_INFERRED_RECOV_RESOURCES_COP" hidden="1">"c9179"</definedName>
    <definedName name="IQ_INFERRED_RECOV_RESOURCES_DIAM" hidden="1">"c9659"</definedName>
    <definedName name="IQ_INFERRED_RECOV_RESOURCES_GOLD" hidden="1">"c9020"</definedName>
    <definedName name="IQ_INFERRED_RECOV_RESOURCES_IRON" hidden="1">"c9394"</definedName>
    <definedName name="IQ_INFERRED_RECOV_RESOURCES_LEAD" hidden="1">"c9447"</definedName>
    <definedName name="IQ_INFERRED_RECOV_RESOURCES_MANG" hidden="1">"c9500"</definedName>
    <definedName name="IQ_INFERRED_RECOV_RESOURCES_MET_COAL" hidden="1">"c9754"</definedName>
    <definedName name="IQ_INFERRED_RECOV_RESOURCES_MOLYB" hidden="1">"c9712"</definedName>
    <definedName name="IQ_INFERRED_RECOV_RESOURCES_NICK" hidden="1">"c9288"</definedName>
    <definedName name="IQ_INFERRED_RECOV_RESOURCES_PLAT" hidden="1">"c9126"</definedName>
    <definedName name="IQ_INFERRED_RECOV_RESOURCES_SILVER" hidden="1">"c9073"</definedName>
    <definedName name="IQ_INFERRED_RECOV_RESOURCES_STEAM" hidden="1">"c9784"</definedName>
    <definedName name="IQ_INFERRED_RECOV_RESOURCES_TITAN" hidden="1">"c9553"</definedName>
    <definedName name="IQ_INFERRED_RECOV_RESOURCES_URAN" hidden="1">"c9606"</definedName>
    <definedName name="IQ_INFERRED_RECOV_RESOURCES_ZINC" hidden="1">"c9341"</definedName>
    <definedName name="IQ_INFERRED_RESOURCES_CALORIFIC_VALUE_COAL" hidden="1">"c9809"</definedName>
    <definedName name="IQ_INFERRED_RESOURCES_CALORIFIC_VALUE_MET_COAL" hidden="1">"c9749"</definedName>
    <definedName name="IQ_INFERRED_RESOURCES_CALORIFIC_VALUE_STEAM" hidden="1">"c9779"</definedName>
    <definedName name="IQ_INFERRED_RESOURCES_GRADE_ALUM" hidden="1">"c9229"</definedName>
    <definedName name="IQ_INFERRED_RESOURCES_GRADE_COP" hidden="1">"c9173"</definedName>
    <definedName name="IQ_INFERRED_RESOURCES_GRADE_DIAM" hidden="1">"c9653"</definedName>
    <definedName name="IQ_INFERRED_RESOURCES_GRADE_GOLD" hidden="1">"c9014"</definedName>
    <definedName name="IQ_INFERRED_RESOURCES_GRADE_IRON" hidden="1">"c9388"</definedName>
    <definedName name="IQ_INFERRED_RESOURCES_GRADE_LEAD" hidden="1">"c9441"</definedName>
    <definedName name="IQ_INFERRED_RESOURCES_GRADE_MANG" hidden="1">"c9494"</definedName>
    <definedName name="IQ_INFERRED_RESOURCES_GRADE_MOLYB" hidden="1">"c9706"</definedName>
    <definedName name="IQ_INFERRED_RESOURCES_GRADE_NICK" hidden="1">"c9282"</definedName>
    <definedName name="IQ_INFERRED_RESOURCES_GRADE_PLAT" hidden="1">"c9120"</definedName>
    <definedName name="IQ_INFERRED_RESOURCES_GRADE_SILVER" hidden="1">"c9067"</definedName>
    <definedName name="IQ_INFERRED_RESOURCES_GRADE_TITAN" hidden="1">"c9547"</definedName>
    <definedName name="IQ_INFERRED_RESOURCES_GRADE_URAN" hidden="1">"c9600"</definedName>
    <definedName name="IQ_INFERRED_RESOURCES_GRADE_ZINC" hidden="1">"c9335"</definedName>
    <definedName name="IQ_INFLATION_RATE" hidden="1">"c6899"</definedName>
    <definedName name="IQ_INFLATION_RATE_CORE" hidden="1">"c11783"</definedName>
    <definedName name="IQ_INFLATION_RATE_CORE_POP" hidden="1">"c11784"</definedName>
    <definedName name="IQ_INFLATION_RATE_CORE_YOY" hidden="1">"c11785"</definedName>
    <definedName name="IQ_INFLATION_RATE_FC" hidden="1">"c7779"</definedName>
    <definedName name="IQ_INFLATION_RATE_POP" hidden="1">"c7119"</definedName>
    <definedName name="IQ_INFLATION_RATE_POP_FC" hidden="1">"c7999"</definedName>
    <definedName name="IQ_INFLATION_RATE_YOY" hidden="1">"c7339"</definedName>
    <definedName name="IQ_INFLATION_RATE_YOY_FC" hidden="1">"c8219"</definedName>
    <definedName name="IQ_INITIAL_CLAIMS" hidden="1">"c6900"</definedName>
    <definedName name="IQ_INITIAL_CLAIMS_APR" hidden="1">"c7560"</definedName>
    <definedName name="IQ_INITIAL_CLAIMS_APR_FC" hidden="1">"c8440"</definedName>
    <definedName name="IQ_INITIAL_CLAIMS_FC" hidden="1">"c7780"</definedName>
    <definedName name="IQ_INITIAL_CLAIMS_POP" hidden="1">"c7120"</definedName>
    <definedName name="IQ_INITIAL_CLAIMS_POP_FC" hidden="1">"c8000"</definedName>
    <definedName name="IQ_INITIAL_TRANSACTION" hidden="1">"c18885"</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SUPPLE" hidden="1">"c13814"</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CIQID" hidden="1">"c19101"</definedName>
    <definedName name="IQ_INSIDER_DERIVATIVES" hidden="1">"c19102"</definedName>
    <definedName name="IQ_INSIDER_LOANS_FDIC" hidden="1">"c6365"</definedName>
    <definedName name="IQ_INSIDER_NAME" hidden="1">"c19100"</definedName>
    <definedName name="IQ_INSIDER_OVER_TOTAL" hidden="1">"c1581"</definedName>
    <definedName name="IQ_INSIDER_OWNER" hidden="1">"c577"</definedName>
    <definedName name="IQ_INSIDER_PERCENT" hidden="1">"c578"</definedName>
    <definedName name="IQ_INSIDER_POSITION_DATE" hidden="1">"c19104"</definedName>
    <definedName name="IQ_INSIDER_SHARES" hidden="1">"c579"</definedName>
    <definedName name="IQ_INSIDER_VALUE" hidden="1">"c19103"</definedName>
    <definedName name="IQ_INST_DEPOSITS" hidden="1">"c89"</definedName>
    <definedName name="IQ_INSTITUTIONAL_CIQID" hidden="1">"c19106"</definedName>
    <definedName name="IQ_INSTITUTIONAL_DERIVATIVES" hidden="1">"c19107"</definedName>
    <definedName name="IQ_INSTITUTIONAL_NAME" hidden="1">"c19105"</definedName>
    <definedName name="IQ_INSTITUTIONAL_OVER_TOTAL" hidden="1">"c1580"</definedName>
    <definedName name="IQ_INSTITUTIONAL_OWNER" hidden="1">"c580"</definedName>
    <definedName name="IQ_INSTITUTIONAL_PERCENT" hidden="1">"c581"</definedName>
    <definedName name="IQ_INSTITUTIONAL_POSITION_DATE" hidden="1">"c19109"</definedName>
    <definedName name="IQ_INSTITUTIONAL_SHARES" hidden="1">"c582"</definedName>
    <definedName name="IQ_INSTITUTIONAL_VALUE" hidden="1">"c19108"</definedName>
    <definedName name="IQ_INSTITUTIONS_EARNINGS_GAINS_FDIC" hidden="1">"c6723"</definedName>
    <definedName name="IQ_INSUR_RECEIV" hidden="1">"c1600"</definedName>
    <definedName name="IQ_INSURANCE_COMMISSION_FEES_FDIC" hidden="1">"c6670"</definedName>
    <definedName name="IQ_INSURANCE_REINSURANCE_UNDERWRITING_INCOME_FFIEC" hidden="1">"c13008"</definedName>
    <definedName name="IQ_INSURANCE_REV_OPERATING_INC_FFIEC" hidden="1">"c13387"</definedName>
    <definedName name="IQ_INSURANCE_UNDERWRITING_INCOME_FDIC" hidden="1">"c6671"</definedName>
    <definedName name="IQ_INT_BEARING_DEPOSITS" hidden="1">"c1166"</definedName>
    <definedName name="IQ_INT_BEARING_FUNDS_AVG_ASSETS_FFIEC" hidden="1">"c13355"</definedName>
    <definedName name="IQ_INT_BEARING_LIABILITIES_REPRICE_ASSETS_TOT_FFIEC" hidden="1">"c13452"</definedName>
    <definedName name="IQ_INT_BORROW" hidden="1">"c583"</definedName>
    <definedName name="IQ_INT_DEMAND_NOTES_FDIC" hidden="1">"c6567"</definedName>
    <definedName name="IQ_INT_DEPOSITS" hidden="1">"c584"</definedName>
    <definedName name="IQ_INT_DEPOSITS_DOM_FFIEC" hidden="1">"c12852"</definedName>
    <definedName name="IQ_INT_DEPOSITS_DOM_QUARTERLY_AVG_FFIEC" hidden="1">"c13088"</definedName>
    <definedName name="IQ_INT_DEPOSITS_FOREIGN_FFIEC" hidden="1">"c12855"</definedName>
    <definedName name="IQ_INT_DEPOSITS_FOREIGN_QUARTERLY_AVG_FFIEC" hidden="1">"c13089"</definedName>
    <definedName name="IQ_INT_DIV_INC" hidden="1">"c585"</definedName>
    <definedName name="IQ_INT_DIV_INC_MBS_FFIEC" hidden="1">"c12984"</definedName>
    <definedName name="IQ_INT_DIV_INC_SECURITIES_FFIEC" hidden="1">"c12982"</definedName>
    <definedName name="IQ_INT_DIV_INC_SECURITIES_OTHER_FFIEC" hidden="1">"c12985"</definedName>
    <definedName name="IQ_INT_DIV_INC_TREASURY_SECURITIES_FFIEC" hidden="1">"c12983"</definedName>
    <definedName name="IQ_INT_DOMESTIC_DEPOSITS_FDIC" hidden="1">"c6564"</definedName>
    <definedName name="IQ_INT_EXP_AVG_ASSETS_FFIEC" hidden="1">"c13357"</definedName>
    <definedName name="IQ_INT_EXP_BR" hidden="1">"c586"</definedName>
    <definedName name="IQ_INT_EXP_COVERAGE" hidden="1">"c587"</definedName>
    <definedName name="IQ_INT_EXP_EARNING_ASSETS_FFIEC" hidden="1">"c13376"</definedName>
    <definedName name="IQ_INT_EXP_FED_FUNDS_PURCHASED_FFIEC" hidden="1">"c12996"</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TOTAL_BNK_SUBTOTAL_AP" hidden="1">"c8977"</definedName>
    <definedName name="IQ_INT_EXP_TOTAL_FDIC" hidden="1">"c6569"</definedName>
    <definedName name="IQ_INT_EXP_UTI" hidden="1">"c592"</definedName>
    <definedName name="IQ_INT_EXPENSE_AVG_ASSET" hidden="1">"c15705"</definedName>
    <definedName name="IQ_INT_FED_FUNDS_FDIC" hidden="1">"c6566"</definedName>
    <definedName name="IQ_INT_FEE_INC_ACCEPTANCE_OTHER_BANKS_DOM_FFIEC" hidden="1">"c15357"</definedName>
    <definedName name="IQ_INT_FEE_INC_AGRICULTURE_LOANS_FARMERS_DOM_FFIEC" hidden="1">"c15355"</definedName>
    <definedName name="IQ_INT_FEE_INC_COMM_IND_LOANS_DOM_FFIEC" hidden="1">"c15356"</definedName>
    <definedName name="IQ_INT_FEE_INC_CREDIT_CARDS_DOM_FFIEC" hidden="1">"c15358"</definedName>
    <definedName name="IQ_INT_FEE_INC_DEPOSITORY_LOANS_DOM_FFIEC" hidden="1">"c15354"</definedName>
    <definedName name="IQ_INT_FEE_INC_FOREIGN_GOVT_LOANS_DOM_FFIEC" hidden="1">"c15360"</definedName>
    <definedName name="IQ_INT_FEE_INC_INDIVIDUAL_LOANS_DOM_FFIEC" hidden="1">"c15359"</definedName>
    <definedName name="IQ_INT_FEE_INC_LOANS_1_4_DOM_FFIEC" hidden="1">"c12976"</definedName>
    <definedName name="IQ_INT_FEE_INC_LOANS_DOM_FFIEC" hidden="1">"c13335"</definedName>
    <definedName name="IQ_INT_FEE_INC_LOANS_FOREIGN_FFIEC" hidden="1">"c12979"</definedName>
    <definedName name="IQ_INT_FEE_INC_LOANS_OTHER_DOM_FFIEC" hidden="1">"c12978"</definedName>
    <definedName name="IQ_INT_FEE_INC_RE_LOANS_DOM_FFIEC" hidden="1">"c15353"</definedName>
    <definedName name="IQ_INT_FEE_INC_SECURED_RE_DOM_FFIEC" hidden="1">"c12977"</definedName>
    <definedName name="IQ_INT_FEE_INC_TAX_EXEMPT_OBLIGATIONS_DOM_FFIEC" hidden="1">"c15362"</definedName>
    <definedName name="IQ_INT_FEE_INC_TAXABLE_OBLIGATIONS_DOM_FFIEC" hidden="1">"c15361"</definedName>
    <definedName name="IQ_INT_FEE_INCOME_FFIEC" hidden="1">"c12974"</definedName>
    <definedName name="IQ_INT_FOREIGN_DEPOSITS_FDIC" hidden="1">"c6565"</definedName>
    <definedName name="IQ_INT_INC_AVG_ASSETS_FFIEC" hidden="1">"c13356"</definedName>
    <definedName name="IQ_INT_INC_BR" hidden="1">"c593"</definedName>
    <definedName name="IQ_INT_INC_DEPOSITORY_INST_FDIC" hidden="1">"c6558"</definedName>
    <definedName name="IQ_INT_INC_DOM_LOANS_FDIC" hidden="1">"c6555"</definedName>
    <definedName name="IQ_INT_INC_DUE_DEPOSITORY_INSTITUTIONS_FFIEC" hidden="1">"c12981"</definedName>
    <definedName name="IQ_INT_INC_EARNING_ASSETS_FFIEC" hidden="1">"c13375"</definedName>
    <definedName name="IQ_INT_INC_FED_FUNDS_FDIC" hidden="1">"c6561"</definedName>
    <definedName name="IQ_INT_INC_FED_FUNDS_SOLD_FFIEC" hidden="1">"c12987"</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 hidden="1">"c6225"</definedName>
    <definedName name="IQ_INT_INC_REIT" hidden="1">"c597"</definedName>
    <definedName name="IQ_INT_INC_SECURITIES_FDIC" hidden="1">"c6559"</definedName>
    <definedName name="IQ_INT_INC_TE_AVG_ASSETS_FFIEC" hidden="1">"c13358"</definedName>
    <definedName name="IQ_INT_INC_TE_EARNING_ASSETS_FFIEC" hidden="1">"c13377"</definedName>
    <definedName name="IQ_INT_INC_TOTAL" hidden="1">"c598"</definedName>
    <definedName name="IQ_INT_INC_TOTAL_BNK_SUBTOTAL_AP" hidden="1">"c8976"</definedName>
    <definedName name="IQ_INT_INC_TOTAL_FDIC" hidden="1">"c6563"</definedName>
    <definedName name="IQ_INT_INC_TRADING_ACCOUNTS_FDIC" hidden="1">"c6560"</definedName>
    <definedName name="IQ_INT_INC_TRADING_ASSETS_FFIEC" hidden="1">"c12986"</definedName>
    <definedName name="IQ_INT_INC_UTI" hidden="1">"c599"</definedName>
    <definedName name="IQ_INT_INCOME_AVG_ASSET" hidden="1">"c15704"</definedName>
    <definedName name="IQ_INT_INCOME_FTE_AVG_ASSETS_FFIEC" hidden="1">"c13856"</definedName>
    <definedName name="IQ_INT_INCOME_FTE_AVG_EARNING_ASSETS_FFIEC" hidden="1">"c13857"</definedName>
    <definedName name="IQ_INT_INCOME_FTE_FFIEC" hidden="1">"c13852"</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ON_DEPOSITS_DOM_FFIEC" hidden="1">"c12991"</definedName>
    <definedName name="IQ_INT_ON_DEPOSITS_FFIEC" hidden="1">"c12990"</definedName>
    <definedName name="IQ_INT_ON_DEPOSITS_FOREIGN_FFIEC" hidden="1">"c12995"</definedName>
    <definedName name="IQ_INT_RATE_EXPOSURE_FFIEC" hidden="1">"c13058"</definedName>
    <definedName name="IQ_INT_RATE_SPREAD" hidden="1">"c604"</definedName>
    <definedName name="IQ_INT_SAVINGS_DEPOSITS_MMDA_DOM_FFIEC" hidden="1">"c15364"</definedName>
    <definedName name="IQ_INT_SUB_NOTES_FDIC" hidden="1">"c6568"</definedName>
    <definedName name="IQ_INT_SUB_NOTES_FFIEC" hidden="1">"c12998"</definedName>
    <definedName name="IQ_INT_TIME_DEPOSITS_LESS_THAN_100K_DOM_FFIEC" hidden="1">"c12993"</definedName>
    <definedName name="IQ_INT_TIME_DEPOSITS_MORE_THAN_100K_DOM_FFIEC" hidden="1">"c12992"</definedName>
    <definedName name="IQ_INT_TRADING_LIABILITIES_FFIEC" hidden="1">"c12997"</definedName>
    <definedName name="IQ_INT_TRANSACTION_ACCOUNTS_DOM_FFIEC" hidden="1">"c15363"</definedName>
    <definedName name="IQ_INTANGIBLES_NET" hidden="1">"c1407"</definedName>
    <definedName name="IQ_INTEL_EPS_EST" hidden="1">"c24729"</definedName>
    <definedName name="IQ_INTERBANK_RATIO" hidden="1">"c19134"</definedName>
    <definedName name="IQ_INTEREST_ACCRUED_ON_DEPOSITS_DOM_FFIEC" hidden="1">"c15277"</definedName>
    <definedName name="IQ_INTEREST_BEARING_BALANCES_FDIC" hidden="1">"c6371"</definedName>
    <definedName name="IQ_INTEREST_BEARING_BALANCES_QUARTERLY_AVG_FFIEC" hidden="1">"c15467"</definedName>
    <definedName name="IQ_INTEREST_BEARING_CASH_FFIEC" hidden="1">"c15259"</definedName>
    <definedName name="IQ_INTEREST_BEARING_CASH_FOREIGN_FFIEC" hidden="1">"c12776"</definedName>
    <definedName name="IQ_INTEREST_BEARING_CASH_US_FFIEC" hidden="1">"c12775"</definedName>
    <definedName name="IQ_INTEREST_BEARING_DEPOSITS_DOMESTIC_FDIC" hidden="1">"c6478"</definedName>
    <definedName name="IQ_INTEREST_BEARING_DEPOSITS_FDIC" hidden="1">"c6373"</definedName>
    <definedName name="IQ_INTEREST_BEARING_DEPOSITS_FOREIGN_FDIC" hidden="1">"c6485"</definedName>
    <definedName name="IQ_INTEREST_BEARING_TRANS_DOM_QUARTERLY_AVG_FFIEC" hidden="1">"c15484"</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PENALTIES_RECOG_BS_AFTER_TAX" hidden="1">"c15745"</definedName>
    <definedName name="IQ_INTEREST_PENALTIES_RECOG_BS_PRE_TAX" hidden="1">"c15744"</definedName>
    <definedName name="IQ_INTEREST_PENALTIES_RECOG_IS_AFTER_TAX" hidden="1">"c15743"</definedName>
    <definedName name="IQ_INTEREST_PENALTIES_RECOG_IS_PRE_TAX" hidden="1">"c15742"</definedName>
    <definedName name="IQ_INTEREST_RATE_CONTRACTS_FDIC" hidden="1">"c6512"</definedName>
    <definedName name="IQ_INTEREST_RATE_EXPOSURES_FDIC" hidden="1">"c6662"</definedName>
    <definedName name="IQ_INTERNAL_ALLOCATIONS_INC_EXP_FOREIGN_FFIEC" hidden="1">"c15394"</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_REL_ID" hidden="1">"c15220"</definedName>
    <definedName name="IQ_INV_REL_NAME" hidden="1">"c15219"</definedName>
    <definedName name="IQ_INVENTORIES" hidden="1">"c6901"</definedName>
    <definedName name="IQ_INVENTORIES_APR" hidden="1">"c7561"</definedName>
    <definedName name="IQ_INVENTORIES_APR_FC" hidden="1">"c8441"</definedName>
    <definedName name="IQ_INVENTORIES_FC" hidden="1">"c7781"</definedName>
    <definedName name="IQ_INVENTORIES_POP" hidden="1">"c7121"</definedName>
    <definedName name="IQ_INVENTORIES_POP_FC" hidden="1">"c8001"</definedName>
    <definedName name="IQ_INVENTORIES_YOY" hidden="1">"c7341"</definedName>
    <definedName name="IQ_INVENTORIES_YOY_FC" hidden="1">"c8221"</definedName>
    <definedName name="IQ_INVENTORY" hidden="1">"c622"</definedName>
    <definedName name="IQ_INVENTORY_TURNS" hidden="1">"c623"</definedName>
    <definedName name="IQ_INVENTORY_UTI" hidden="1">"c624"</definedName>
    <definedName name="IQ_INVEST_CRITERIA_EBITDA_MAX" hidden="1">"c18907"</definedName>
    <definedName name="IQ_INVEST_CRITERIA_EBITDA_MIN" hidden="1">"c18906"</definedName>
    <definedName name="IQ_INVEST_CRITERIA_EQUITY_MAX" hidden="1">"c18901"</definedName>
    <definedName name="IQ_INVEST_CRITERIA_EQUITY_MIN" hidden="1">"c18900"</definedName>
    <definedName name="IQ_INVEST_CRITERIA_EV_MAX" hidden="1">"c18903"</definedName>
    <definedName name="IQ_INVEST_CRITERIA_EV_MIN" hidden="1">"c18902"</definedName>
    <definedName name="IQ_INVEST_CRITERIA_GEOGRAPHY" hidden="1">"c18898"</definedName>
    <definedName name="IQ_INVEST_CRITERIA_INDUSTRY" hidden="1">"c18897"</definedName>
    <definedName name="IQ_INVEST_CRITERIA_STAGES" hidden="1">"c18899"</definedName>
    <definedName name="IQ_INVEST_CRITERIA_TOT_REV_MAX" hidden="1">"c18905"</definedName>
    <definedName name="IQ_INVEST_CRITERIA_TOT_REV_MIN" hidden="1">"c18904"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IES_ASSETS_TOT_FFIEC" hidden="1">"c13440"</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_UNCONSOLIDATED_SUBS_FFIEC" hidden="1">"c12834"</definedName>
    <definedName name="IQ_INVESTMENT_ADVISOR" hidden="1">"c19236"</definedName>
    <definedName name="IQ_INVESTMENT_ADVISOR_ID" hidden="1">"c19237"</definedName>
    <definedName name="IQ_INVESTMENT_ADVISOR_PRIMARY" hidden="1">"c19239"</definedName>
    <definedName name="IQ_INVESTMENT_ADVISOR_PRIMARY_ID" hidden="1">"c19240"</definedName>
    <definedName name="IQ_INVESTMENT_ADVISOR_REL" hidden="1">"c19238"</definedName>
    <definedName name="IQ_INVESTMENT_BANKING_BROKERAGE_FEES_FFIEC" hidden="1">"c13627"</definedName>
    <definedName name="IQ_INVESTMENT_BANKING_FEES_COMMISSIONS_FFIEC" hidden="1">"c13006"</definedName>
    <definedName name="IQ_INVESTMENT_BANKING_OTHER_FEES_FDIC" hidden="1">"c6666"</definedName>
    <definedName name="IQ_INVESTMENT_PARTNERSHIP" hidden="1">"c16072"</definedName>
    <definedName name="IQ_INVESTMENTS_ALL" hidden="1">"c18891"</definedName>
    <definedName name="IQ_INVESTMENTS_ALL_COVER" hidden="1">"c19112"</definedName>
    <definedName name="IQ_INVESTMENTS_ALL_ID" hidden="1">"c18892"</definedName>
    <definedName name="IQ_INVESTMENTS_ALL_REL" hidden="1">"c18894"</definedName>
    <definedName name="IQ_INVESTMENTS_ALL_STAKE" hidden="1">"c18893"</definedName>
    <definedName name="IQ_INVESTMENTS_CURR" hidden="1">"c18881"</definedName>
    <definedName name="IQ_INVESTMENTS_CURR_COVER" hidden="1">"c19110"</definedName>
    <definedName name="IQ_INVESTMENTS_CURR_ID" hidden="1">"c18882"</definedName>
    <definedName name="IQ_INVESTMENTS_CURR_REL" hidden="1">"c18884"</definedName>
    <definedName name="IQ_INVESTMENTS_CURR_STAKE" hidden="1">"c18883"</definedName>
    <definedName name="IQ_INVESTMENTS_LP" hidden="1">"c18912"</definedName>
    <definedName name="IQ_INVESTMENTS_LP_ID" hidden="1">"c18913"</definedName>
    <definedName name="IQ_INVESTMENTS_LP_REL" hidden="1">"c18914"</definedName>
    <definedName name="IQ_INVESTMENTS_PENDING" hidden="1">"c18887"</definedName>
    <definedName name="IQ_INVESTMENTS_PENDING_COVER" hidden="1">"c19111"</definedName>
    <definedName name="IQ_INVESTMENTS_PENDING_ID" hidden="1">"c18888"</definedName>
    <definedName name="IQ_INVESTMENTS_PENDING_REL" hidden="1">"c18890"</definedName>
    <definedName name="IQ_INVESTMENTS_PENDING_STAKE" hidden="1">"c18889"</definedName>
    <definedName name="IQ_INVESTMENTS_PRIOR" hidden="1">"c18895"</definedName>
    <definedName name="IQ_INVESTMENTS_PRIOR_ID" hidden="1">"c18896"</definedName>
    <definedName name="IQ_IPRD" hidden="1">"c644"</definedName>
    <definedName name="IQ_IPRD_SUPPLE" hidden="1">"c13813"</definedName>
    <definedName name="IQ_IRA_KEOGH_ACCOUNTS_FDIC" hidden="1">"c6496"</definedName>
    <definedName name="IQ_ISIN" hidden="1">"c12041"</definedName>
    <definedName name="IQ_ISM_INDEX" hidden="1">"c6902"</definedName>
    <definedName name="IQ_ISM_INDEX_APR" hidden="1">"c7562"</definedName>
    <definedName name="IQ_ISM_INDEX_APR_FC" hidden="1">"c8442"</definedName>
    <definedName name="IQ_ISM_INDEX_FC" hidden="1">"c7782"</definedName>
    <definedName name="IQ_ISM_INDEX_POP" hidden="1">"c7122"</definedName>
    <definedName name="IQ_ISM_INDEX_POP_FC" hidden="1">"c8002"</definedName>
    <definedName name="IQ_ISM_INDEX_YOY" hidden="1">"c7342"</definedName>
    <definedName name="IQ_ISM_INDEX_YOY_FC" hidden="1">"c8222"</definedName>
    <definedName name="IQ_ISM_SERVICES_APR_FC_UNUSED" hidden="1">"c8443"</definedName>
    <definedName name="IQ_ISM_SERVICES_APR_FC_UNUSED_UNUSED_UNUSED" hidden="1">"c8443"</definedName>
    <definedName name="IQ_ISM_SERVICES_APR_UNUSED" hidden="1">"c7563"</definedName>
    <definedName name="IQ_ISM_SERVICES_APR_UNUSED_UNUSED_UNUSED" hidden="1">"c7563"</definedName>
    <definedName name="IQ_ISM_SERVICES_FC_UNUSED" hidden="1">"c7783"</definedName>
    <definedName name="IQ_ISM_SERVICES_FC_UNUSED_UNUSED_UNUSED" hidden="1">"c7783"</definedName>
    <definedName name="IQ_ISM_SERVICES_INDEX" hidden="1">"c11862"</definedName>
    <definedName name="IQ_ISM_SERVICES_INDEX_APR" hidden="1">"c11865"</definedName>
    <definedName name="IQ_ISM_SERVICES_INDEX_POP" hidden="1">"c11863"</definedName>
    <definedName name="IQ_ISM_SERVICES_INDEX_YOY" hidden="1">"c11864"</definedName>
    <definedName name="IQ_ISM_SERVICES_POP_FC_UNUSED" hidden="1">"c8003"</definedName>
    <definedName name="IQ_ISM_SERVICES_POP_FC_UNUSED_UNUSED_UNUSED" hidden="1">"c8003"</definedName>
    <definedName name="IQ_ISM_SERVICES_POP_UNUSED" hidden="1">"c7123"</definedName>
    <definedName name="IQ_ISM_SERVICES_POP_UNUSED_UNUSED_UNUSED" hidden="1">"c7123"</definedName>
    <definedName name="IQ_ISM_SERVICES_UNUSED" hidden="1">"c6903"</definedName>
    <definedName name="IQ_ISM_SERVICES_UNUSED_UNUSED_UNUSED" hidden="1">"c6903"</definedName>
    <definedName name="IQ_ISM_SERVICES_YOY_FC_UNUSED" hidden="1">"c8223"</definedName>
    <definedName name="IQ_ISM_SERVICES_YOY_FC_UNUSED_UNUSED_UNUSED" hidden="1">"c8223"</definedName>
    <definedName name="IQ_ISM_SERVICES_YOY_UNUSED" hidden="1">"c7343"</definedName>
    <definedName name="IQ_ISM_SERVICES_YOY_UNUSED_UNUSED_UNUSED" hidden="1">"c7343"</definedName>
    <definedName name="IQ_ISS_DEBT_NET" hidden="1">"c1391"</definedName>
    <definedName name="IQ_ISS_STOCK_NET" hidden="1">"c1601"</definedName>
    <definedName name="IQ_ISSUE_CURRENCY" hidden="1">"c2156"</definedName>
    <definedName name="IQ_ISSUE_NAME" hidden="1">"c2142"</definedName>
    <definedName name="IQ_ISSUED_GUARANTEED_US_FDIC" hidden="1">"c6404"</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KEY_DEV_COMPANY_ID" hidden="1">"c13830"</definedName>
    <definedName name="IQ_KEY_DEV_COMPANY_NAME" hidden="1">"c13829"</definedName>
    <definedName name="IQ_KEY_DEV_DATE" hidden="1">"c13763"</definedName>
    <definedName name="IQ_KEY_DEV_HEADLINE" hidden="1">"c13761"</definedName>
    <definedName name="IQ_KEY_DEV_ID" hidden="1">"c13760"</definedName>
    <definedName name="IQ_KEY_DEV_ID_INCL_SUBS" hidden="1">"c13832"</definedName>
    <definedName name="IQ_KEY_DEV_SITUATION" hidden="1">"c13762"</definedName>
    <definedName name="IQ_KEY_DEV_SOURCE" hidden="1">"c13765"</definedName>
    <definedName name="IQ_KEY_DEV_TIME" hidden="1">"c13833"</definedName>
    <definedName name="IQ_KEY_DEV_TRANSACTION_ID" hidden="1">"c13766"</definedName>
    <definedName name="IQ_KEY_DEV_TYPE" hidden="1">"c13764"</definedName>
    <definedName name="IQ_LAND" hidden="1">"c645"</definedName>
    <definedName name="IQ_LAND_MINERAL_RIGHTS_TO_PPE_GROSS_COAL" hidden="1">"c15949"</definedName>
    <definedName name="IQ_LAND_MINERAL_RIGHTS_TO_PPE_NET_COAL" hidden="1">"c15950"</definedName>
    <definedName name="IQ_LANDS_MINERAL_RIGHTS_GROSS_COAL" hidden="1">"c15938"</definedName>
    <definedName name="IQ_LANDS_MINERAL_RIGHTS_NET_COAL" hidden="1">"c15939"</definedName>
    <definedName name="IQ_LAPSE_STATUTE_LIMITATIONS" hidden="1">"c15738"</definedName>
    <definedName name="IQ_LARGE_CAP_LABOR_COST_INDEX" hidden="1">"c6904"</definedName>
    <definedName name="IQ_LARGE_CAP_LABOR_COST_INDEX_APR" hidden="1">"c7564"</definedName>
    <definedName name="IQ_LARGE_CAP_LABOR_COST_INDEX_APR_FC" hidden="1">"c8444"</definedName>
    <definedName name="IQ_LARGE_CAP_LABOR_COST_INDEX_FC" hidden="1">"c7784"</definedName>
    <definedName name="IQ_LARGE_CAP_LABOR_COST_INDEX_POP" hidden="1">"c7124"</definedName>
    <definedName name="IQ_LARGE_CAP_LABOR_COST_INDEX_POP_FC" hidden="1">"c8004"</definedName>
    <definedName name="IQ_LARGE_CAP_LABOR_COST_INDEX_YOY" hidden="1">"c7344"</definedName>
    <definedName name="IQ_LARGE_CAP_LABOR_COST_INDEX_YOY_FC" hidden="1">"c8224"</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_MONTHLY_FACTOR" hidden="1">"c8971"</definedName>
    <definedName name="IQ_LATEST_MONTHLY_FACTOR_DATE" hidden="1">"c8972"</definedName>
    <definedName name="IQ_LATEST_TRANSACTION" hidden="1">"c18886"</definedName>
    <definedName name="IQ_LATESTK" hidden="1">1000</definedName>
    <definedName name="IQ_LATESTQ" hidden="1">500</definedName>
    <definedName name="IQ_LEAD_UNDERWRITER" hidden="1">"c8957"</definedName>
    <definedName name="IQ_LEASE_EXPENSE" hidden="1">"c16039"</definedName>
    <definedName name="IQ_LEASE_FIN_RECEIVABLES_NON_US_CHARGE_OFFS_FFIEC" hidden="1">"c13631"</definedName>
    <definedName name="IQ_LEASE_FIN_RECEIVABLES_NON_US_RECOV_FFIEC" hidden="1">"c13635"</definedName>
    <definedName name="IQ_LEASE_FIN_RECEIVABLES_US_CHARGE_OFFS_FFIEC" hidden="1">"c13630"</definedName>
    <definedName name="IQ_LEASE_FIN_RECEIVABLES_US_RECOV_FFIEC" hidden="1">"c13634"</definedName>
    <definedName name="IQ_LEASE_FINANCE" hidden="1">"c5654"</definedName>
    <definedName name="IQ_LEASE_FINANCING_REC_DUE_30_89_FFIEC" hidden="1">"c13276"</definedName>
    <definedName name="IQ_LEASE_FINANCING_REC_DUE_90_FFIEC" hidden="1">"c13302"</definedName>
    <definedName name="IQ_LEASE_FINANCING_REC_NON_ACCRUAL_FFIEC" hidden="1">"c13328"</definedName>
    <definedName name="IQ_LEASE_FINANCING_RECEIVABLES_CHARGE_OFFS_FDIC" hidden="1">"c6602"</definedName>
    <definedName name="IQ_LEASE_FINANCING_RECEIVABLES_DOM_FFIEC" hidden="1">"c12915"</definedName>
    <definedName name="IQ_LEASE_FINANCING_RECEIVABLES_FDIC" hidden="1">"c6433"</definedName>
    <definedName name="IQ_LEASE_FINANCING_RECEIVABLES_NET_CHARGE_OFFS_FDIC" hidden="1">"c6640"</definedName>
    <definedName name="IQ_LEASE_FINANCING_RECEIVABLES_QUARTERLY_AVG_FFIEC" hidden="1">"c15483"</definedName>
    <definedName name="IQ_LEASE_FINANCING_RECEIVABLES_RECOVERIES_FDIC" hidden="1">"c6621"</definedName>
    <definedName name="IQ_LEASE_FINANCING_RECEIVABLES_TOTAL_LOANS_FOREIGN_FDIC" hidden="1">"c6449"</definedName>
    <definedName name="IQ_LEASE_PMT_REC_AFTER_FIVE" hidden="1">"c16099"</definedName>
    <definedName name="IQ_LEASE_PMT_REC_CY" hidden="1">"c16093"</definedName>
    <definedName name="IQ_LEASE_PMT_REC_CY1" hidden="1">"c16094"</definedName>
    <definedName name="IQ_LEASE_PMT_REC_CY2" hidden="1">"c16095"</definedName>
    <definedName name="IQ_LEASE_PMT_REC_CY3" hidden="1">"c16096"</definedName>
    <definedName name="IQ_LEASE_PMT_REC_CY4" hidden="1">"c16097"</definedName>
    <definedName name="IQ_LEASE_PMT_REC_NEXT_FIVE" hidden="1">"c16098"</definedName>
    <definedName name="IQ_LEASE_PMT_REC_TOTAL" hidden="1">"c16100"</definedName>
    <definedName name="IQ_LEASE_RECEIVABLES_FOREIGN_FFIEC" hidden="1">"c13483"</definedName>
    <definedName name="IQ_LEASE_REVENUE" hidden="1">"c16023"</definedName>
    <definedName name="IQ_LEASE_TERMINATION_FEES" hidden="1">"c16182"</definedName>
    <definedName name="IQ_LEASED_RESERVES_COAL" hidden="1">"c15918"</definedName>
    <definedName name="IQ_LEASED_RESERVES_TO_TOTAL_RESERVES_COAL" hidden="1">"c15958"</definedName>
    <definedName name="IQ_LEASES_INDIVIDUALS_CHARGE_OFFS_FFIEC" hidden="1">"c13184"</definedName>
    <definedName name="IQ_LEASES_INDIVIDUALS_RECOV_FFIEC" hidden="1">"c13206"</definedName>
    <definedName name="IQ_LEASES_PERSONAL_EXP_DUE_30_89_FFIEC" hidden="1">"c13277"</definedName>
    <definedName name="IQ_LEASES_PERSONAL_EXP_DUE_90_FFIEC" hidden="1">"c13303"</definedName>
    <definedName name="IQ_LEASES_PERSONAL_EXP_NON_ACCRUAL_FFIEC" hidden="1">"c13329"</definedName>
    <definedName name="IQ_LEGAL_FEES_FFIEC" hidden="1">"c13052"</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SUPPLE" hidden="1">"c13815"</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AB_AP" hidden="1">"c8886"</definedName>
    <definedName name="IQ_LIAB_AP_ABS" hidden="1">"c8905"</definedName>
    <definedName name="IQ_LIAB_NAME_AP" hidden="1">"c8924"</definedName>
    <definedName name="IQ_LIAB_NAME_AP_ABS" hidden="1">"c8943"</definedName>
    <definedName name="IQ_LIABILITIES_FAIR_VALUE" hidden="1">"c13848"</definedName>
    <definedName name="IQ_LIABILITIES_LEVEL_1" hidden="1">"c13844"</definedName>
    <definedName name="IQ_LIABILITIES_LEVEL_2" hidden="1">"c13845"</definedName>
    <definedName name="IQ_LIABILITIES_LEVEL_3" hidden="1">"c13846"</definedName>
    <definedName name="IQ_LIABILITIES_NETTING_OTHER_ADJUSTMENTS" hidden="1">"c13847"</definedName>
    <definedName name="IQ_LIABILITY_ACCEPTANCES_OUT_FFIEC" hidden="1">"c12866"</definedName>
    <definedName name="IQ_LIABILITY_SHORT_POSITIONS_DOM_FFIEC" hidden="1">"c12941"</definedName>
    <definedName name="IQ_LICENSED_POPS" hidden="1">"c2123"</definedName>
    <definedName name="IQ_LICENSED_WIRELESS_POPS" hidden="1">"c2123"</definedName>
    <definedName name="IQ_LIFE_EARNED" hidden="1">"c2739"</definedName>
    <definedName name="IQ_LIFE_INSURANCE_ASSETS_FDIC" hidden="1">"c6372"</definedName>
    <definedName name="IQ_LIFE_INSURANCE_ASSETS_FFIEC" hidden="1">"c12847"</definedName>
    <definedName name="IQ_LIFOR" hidden="1">"c655"</definedName>
    <definedName name="IQ_LIMITED_PARTNERS" hidden="1">"c18915"</definedName>
    <definedName name="IQ_LIMITED_PARTNERS_ID" hidden="1">"c18916"</definedName>
    <definedName name="IQ_LIMITED_PARTNERS_REL" hidden="1">"c19114"</definedName>
    <definedName name="IQ_LINE_EXTENSIONS_CABLE_INVEST" hidden="1">"c15803"</definedName>
    <definedName name="IQ_LIQUID_ASSETS_ASSETS_TOT_FFIEC" hidden="1">"c13439"</definedName>
    <definedName name="IQ_LIQUID_ASSETS_NONCORE_FUNDING_FFIEC" hidden="1">"c13339"</definedName>
    <definedName name="IQ_LIQUIDATION_VALUE_PREFERRED_CONVERT" hidden="1">"c13835"</definedName>
    <definedName name="IQ_LIQUIDATION_VALUE_PREFERRED_NON_REDEEM" hidden="1">"c13836"</definedName>
    <definedName name="IQ_LIQUIDATION_VALUE_PREFERRED_REDEEM" hidden="1">"c13837"</definedName>
    <definedName name="IQ_LL" hidden="1">"c656"</definedName>
    <definedName name="IQ_LOAN_ALLOW_GROSS_LOANS_FFIEC" hidden="1">"c13415"</definedName>
    <definedName name="IQ_LOAN_ALLOWANCE_GROSS_LOSSES_FFIEC" hidden="1">"c13352"</definedName>
    <definedName name="IQ_LOAN_ALLOWANCE_NET_LOANS_FFIEC" hidden="1">"c13472"</definedName>
    <definedName name="IQ_LOAN_ALLOWANCE_NONACCRUAL_ASSETS_FFIEC" hidden="1">"c13473"</definedName>
    <definedName name="IQ_LOAN_ALLOWANCE_PAST_DUE_NONACCRUAL_FFIEC" hidden="1">"c13474"</definedName>
    <definedName name="IQ_LOAN_COMMITMENTS_FAIR_VALUE_TOT_FFIEC" hidden="1">"c13216"</definedName>
    <definedName name="IQ_LOAN_COMMITMENTS_LEVEL_1_FFIEC" hidden="1">"c13224"</definedName>
    <definedName name="IQ_LOAN_COMMITMENTS_LEVEL_2_FFIEC" hidden="1">"c13232"</definedName>
    <definedName name="IQ_LOAN_COMMITMENTS_LEVEL_3_FFIEC" hidden="1">"c13240"</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_PERF_ASSETS_FFIEC" hidden="1">"c13912"</definedName>
    <definedName name="IQ_LOAN_LOSS_ALLOWANCE_NONCURRENT_LOANS_FDIC" hidden="1">"c6740"</definedName>
    <definedName name="IQ_LOAN_LOSS_PROVISION_FOREIGN_FFIEC" hidden="1">"c15382"</definedName>
    <definedName name="IQ_LOAN_LOSSES_AVERAGE_LOANS_FFIEC" hidden="1">"c13350"</definedName>
    <definedName name="IQ_LOAN_LOSSES_FDIC" hidden="1">"c6580"</definedName>
    <definedName name="IQ_LOAN_SERVICE_REV" hidden="1">"c658"</definedName>
    <definedName name="IQ_LOANS_AGRICULTURAL_PROD_LL_REC_FFIEC" hidden="1">"c12886"</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OSITORY_INST_US_LL_REC_FFIEC" hidden="1">"c12884"</definedName>
    <definedName name="IQ_LOANS_DEPOSITORY_INSTITUTIONS_FDIC" hidden="1">"c6382"</definedName>
    <definedName name="IQ_LOANS_DOM_QUARTERLY_AVG_FFIEC" hidden="1">"c13084"</definedName>
    <definedName name="IQ_LOANS_FARMERS_CHARGE_OFFS_FFIEC" hidden="1">"c13177"</definedName>
    <definedName name="IQ_LOANS_FARMERS_RECOV_FFIEC" hidden="1">"c13199"</definedName>
    <definedName name="IQ_LOANS_FINANCE_AGRICULTURAL_DUE_30_89_FFIEC" hidden="1">"c13270"</definedName>
    <definedName name="IQ_LOANS_FINANCE_AGRICULTURAL_DUE_90_FFIEC" hidden="1">"c13296"</definedName>
    <definedName name="IQ_LOANS_FINANCE_AGRICULTURAL_NON_ACCRUAL_FFIEC" hidden="1">"c13322"</definedName>
    <definedName name="IQ_LOANS_FINANCE_AGRICULTURAL_PROD_LL_REC_DOM_FFIEC" hidden="1">"c12909"</definedName>
    <definedName name="IQ_LOANS_FOR_SALE" hidden="1">"c666"</definedName>
    <definedName name="IQ_LOANS_FOREIGN_GOV_CHARGE_OFFS_FFIEC" hidden="1">"c13182"</definedName>
    <definedName name="IQ_LOANS_FOREIGN_GOV_DUE_30_89_FFIEC" hidden="1">"c13274"</definedName>
    <definedName name="IQ_LOANS_FOREIGN_GOV_DUE_90_FFIEC" hidden="1">"c13300"</definedName>
    <definedName name="IQ_LOANS_FOREIGN_GOV_LL_REC_DOM_FFIEC" hidden="1">"c12912"</definedName>
    <definedName name="IQ_LOANS_FOREIGN_GOV_NON_ACCRUAL_FFIEC" hidden="1">"c13326"</definedName>
    <definedName name="IQ_LOANS_FOREIGN_GOV_RECOV_FFIEC" hidden="1">"c13204"</definedName>
    <definedName name="IQ_LOANS_FOREIGN_INST_CHARGE_OFFS_FFIEC" hidden="1">"c13176"</definedName>
    <definedName name="IQ_LOANS_FOREIGN_INST_RECOV_FFIEC" hidden="1">"c13198"</definedName>
    <definedName name="IQ_LOANS_FOREIGN_LL_REC_FFIEC" hidden="1">"c12885"</definedName>
    <definedName name="IQ_LOANS_GOV_GUARANTEED_DUE_30_89_FFIEC" hidden="1">"c13281"</definedName>
    <definedName name="IQ_LOANS_GOV_GUARANTEED_DUE_90_FFIEC" hidden="1">"c13307"</definedName>
    <definedName name="IQ_LOANS_GOV_GUARANTEED_EXCL_GNMA_DUE_30_89_FFIEC" hidden="1">"c13282"</definedName>
    <definedName name="IQ_LOANS_GOV_GUARANTEED_EXCL_GNMA_DUE_90_FFIEC" hidden="1">"c13308"</definedName>
    <definedName name="IQ_LOANS_GOV_GUARANTEED_EXCL_GNMA_NON_ACCRUAL_FFIEC" hidden="1">"c13333"</definedName>
    <definedName name="IQ_LOANS_GOV_GUARANTEED_NON_ACCRUAL_FFIEC" hidden="1">"c13332"</definedName>
    <definedName name="IQ_LOANS_HELD_FOREIGN_FDIC" hidden="1">"c6315"</definedName>
    <definedName name="IQ_LOANS_INDIVIDUALS_FOREIGN_FFIEC" hidden="1">"c13480"</definedName>
    <definedName name="IQ_LOANS_LEASES_ASSETS_TOT_FFIEC" hidden="1">"c13437"</definedName>
    <definedName name="IQ_LOANS_LEASES_FAIR_VALUE_TOT_FFIEC" hidden="1">"c13209"</definedName>
    <definedName name="IQ_LOANS_LEASES_FOREIGN_FDIC" hidden="1">"c6383"</definedName>
    <definedName name="IQ_LOANS_LEASES_GROSS_FDIC" hidden="1">"c6323"</definedName>
    <definedName name="IQ_LOANS_LEASES_GROSS_FOREIGN_FDIC" hidden="1">"c6384"</definedName>
    <definedName name="IQ_LOANS_LEASES_HELD_SALE_FFIEC" hidden="1">"c12808"</definedName>
    <definedName name="IQ_LOANS_LEASES_HFI_FAIR_VALUE_TOT_FFIEC" hidden="1">"c15401"</definedName>
    <definedName name="IQ_LOANS_LEASES_HFI_LEVEL_1_FFIEC" hidden="1">"c15423"</definedName>
    <definedName name="IQ_LOANS_LEASES_HFI_LEVEL_2_FFIEC" hidden="1">"c15436"</definedName>
    <definedName name="IQ_LOANS_LEASES_HFI_LEVEL_3_FFIEC" hidden="1">"c15449"</definedName>
    <definedName name="IQ_LOANS_LEASES_HFS_FAIR_VALUE_TOT_FFIEC" hidden="1">"c15400"</definedName>
    <definedName name="IQ_LOANS_LEASES_HFS_LEVEL_1_FFIEC" hidden="1">"c15422"</definedName>
    <definedName name="IQ_LOANS_LEASES_HFS_LEVEL_2_FFIEC" hidden="1">"c15435"</definedName>
    <definedName name="IQ_LOANS_LEASES_HFS_LEVEL_3_FFIEC" hidden="1">"c15448"</definedName>
    <definedName name="IQ_LOANS_LEASES_LEVEL_1_FFIEC" hidden="1">"c13217"</definedName>
    <definedName name="IQ_LOANS_LEASES_LEVEL_2_FFIEC" hidden="1">"c13225"</definedName>
    <definedName name="IQ_LOANS_LEASES_LEVEL_3_FFIEC" hidden="1">"c13233"</definedName>
    <definedName name="IQ_LOANS_LEASES_NET_FDIC" hidden="1">"c6327"</definedName>
    <definedName name="IQ_LOANS_LEASES_NET_UNEARNED_FDIC" hidden="1">"c6325"</definedName>
    <definedName name="IQ_LOANS_LEASES_NET_UNEARNED_INC_ALLOWANCE_FFIEC" hidden="1">"c12811"</definedName>
    <definedName name="IQ_LOANS_LEASES_NET_UNEARNED_INCOME_FFIEC" hidden="1">"c12809"</definedName>
    <definedName name="IQ_LOANS_LEASES_QUARTERLY_AVG_FFIEC" hidden="1">"c13081"</definedName>
    <definedName name="IQ_LOANS_LOC_ASSETS_TOT_FFIEC" hidden="1">"c13441"</definedName>
    <definedName name="IQ_LOANS_NOT_SECURED_RE_FDIC" hidden="1">"c6381"</definedName>
    <definedName name="IQ_LOANS_PAST_DUE" hidden="1">"c667"</definedName>
    <definedName name="IQ_LOANS_PURCHASING_CARRYING_SECURITIES_LL_REC_DOM_FFIEC" hidden="1">"c12913"</definedName>
    <definedName name="IQ_LOANS_RECEIV_CURRENT" hidden="1">"c668"</definedName>
    <definedName name="IQ_LOANS_RECEIV_LT" hidden="1">"c669"</definedName>
    <definedName name="IQ_LOANS_RECEIV_LT_UTI" hidden="1">"c670"</definedName>
    <definedName name="IQ_LOANS_SEC_RE_FOREIGN_CHARGE_OFFS_FFIEC" hidden="1">"c13174"</definedName>
    <definedName name="IQ_LOANS_SEC_RE_FOREIGN_RECOV_FFIEC" hidden="1">"c13196"</definedName>
    <definedName name="IQ_LOANS_SECURED_1_4_DOM_QUARTERLY_AVG_FFIEC" hidden="1">"c13082"</definedName>
    <definedName name="IQ_LOANS_SECURED_BY_RE_CHARGE_OFFS_FDIC" hidden="1">"c6588"</definedName>
    <definedName name="IQ_LOANS_SECURED_BY_RE_RECOVERIES_FDIC" hidden="1">"c6607"</definedName>
    <definedName name="IQ_LOANS_SECURED_CONSTRUCTION_TRADING_DOM_FFIEC" hidden="1">"c12925"</definedName>
    <definedName name="IQ_LOANS_SECURED_FARMLAND_TRADING_DOM_FFIEC" hidden="1">"c12926"</definedName>
    <definedName name="IQ_LOANS_SECURED_NON_US_FDIC" hidden="1">"c6380"</definedName>
    <definedName name="IQ_LOANS_SECURED_RE_DOM_QUARTERLY_AVG_FFIEC" hidden="1">"c13083"</definedName>
    <definedName name="IQ_LOANS_SECURED_RE_FFIEC" hidden="1">"c12820"</definedName>
    <definedName name="IQ_LOANS_SECURED_RE_LL_REC_FFIEC" hidden="1">"c12883"</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ANS_US_INST_CHARGE_OFFS_FFIEC" hidden="1">"c13175"</definedName>
    <definedName name="IQ_LOANS_US_INST_RECOV_FFIEC" hidden="1">"c13197"</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AVAIL_SALE_EQUITY_SEC_T1_FFIEC" hidden="1">"c13132"</definedName>
    <definedName name="IQ_LOSS_LOSS_EXP" hidden="1">"c672"</definedName>
    <definedName name="IQ_LOSS_TO_NET_EARNED" hidden="1">"c2751"</definedName>
    <definedName name="IQ_LOW_SULFUR_CONTENT_RESERVES_COAL" hidden="1">"c15924"</definedName>
    <definedName name="IQ_LOW_SULFURE_RESERVES_TO_TOTAL_RESERVES_COAL" hidden="1">"c15961"</definedName>
    <definedName name="IQ_LOW_TARGET_PRICE" hidden="1">"c1652"</definedName>
    <definedName name="IQ_LOW_TARGET_PRICE_CIQ" hidden="1">"c4660"</definedName>
    <definedName name="IQ_LOW_TARGET_PRICE_THOM" hidden="1">"c5097"</definedName>
    <definedName name="IQ_LOWPRICE" hidden="1">"c673"</definedName>
    <definedName name="IQ_LT_ASSETS_AP" hidden="1">"c8882"</definedName>
    <definedName name="IQ_LT_ASSETS_AP_ABS" hidden="1">"c8901"</definedName>
    <definedName name="IQ_LT_ASSETS_NAME_AP" hidden="1">"c8920"</definedName>
    <definedName name="IQ_LT_ASSETS_NAME_AP_ABS" hidden="1">"c8939"</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MATURING_1YR_INT_SENSITIVITY_FFIEC" hidden="1">"c13097"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REPRICE_ASSETS_TOT_FFIEC" hidden="1">"c13453"</definedName>
    <definedName name="IQ_LT_DEBT_REPRICING_WITHIN_1_YR_INT_SENSITIVITY_FFIEC" hidden="1">"c13095"</definedName>
    <definedName name="IQ_LT_DEBT_UTI" hidden="1">"c696"</definedName>
    <definedName name="IQ_LT_GROWTH_DET_EST" hidden="1">"c12060"</definedName>
    <definedName name="IQ_LT_GROWTH_DET_EST_DATE" hidden="1">"c12213"</definedName>
    <definedName name="IQ_LT_GROWTH_DET_EST_DATE_THOM" hidden="1">"c12240"</definedName>
    <definedName name="IQ_LT_GROWTH_DET_EST_INCL" hidden="1">"c12350"</definedName>
    <definedName name="IQ_LT_GROWTH_DET_EST_INCL_THOM" hidden="1">"c12372"</definedName>
    <definedName name="IQ_LT_GROWTH_DET_EST_ORIGIN" hidden="1">"c12725"</definedName>
    <definedName name="IQ_LT_GROWTH_DET_EST_ORIGIN_THOM" hidden="1">"c12610"</definedName>
    <definedName name="IQ_LT_GROWTH_DET_EST_THOM" hidden="1">"c12090"</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LIAB_AP" hidden="1">"c8885"</definedName>
    <definedName name="IQ_LT_LIAB_AP_ABS" hidden="1">"c8904"</definedName>
    <definedName name="IQ_LT_LIAB_NAME_AP" hidden="1">"c8923"</definedName>
    <definedName name="IQ_LT_LIAB_NAME_AP_ABS" hidden="1">"c8942"</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1" hidden="1">"c6906"</definedName>
    <definedName name="IQ_M1_APR" hidden="1">"c7566"</definedName>
    <definedName name="IQ_M1_APR_FC" hidden="1">"c8446"</definedName>
    <definedName name="IQ_M1_FC" hidden="1">"c7786"</definedName>
    <definedName name="IQ_M1_POP" hidden="1">"c7126"</definedName>
    <definedName name="IQ_M1_POP_FC" hidden="1">"c8006"</definedName>
    <definedName name="IQ_M1_YOY" hidden="1">"c7346"</definedName>
    <definedName name="IQ_M1_YOY_FC" hidden="1">"c8226"</definedName>
    <definedName name="IQ_M2" hidden="1">"c6907"</definedName>
    <definedName name="IQ_M2_APR" hidden="1">"c7567"</definedName>
    <definedName name="IQ_M2_APR_FC" hidden="1">"c8447"</definedName>
    <definedName name="IQ_M2_FC" hidden="1">"c7787"</definedName>
    <definedName name="IQ_M2_POP" hidden="1">"c7127"</definedName>
    <definedName name="IQ_M2_POP_FC" hidden="1">"c8007"</definedName>
    <definedName name="IQ_M2_YOY" hidden="1">"c7347"</definedName>
    <definedName name="IQ_M2_YOY_FC" hidden="1">"c8227"</definedName>
    <definedName name="IQ_M3" hidden="1">"c6908"</definedName>
    <definedName name="IQ_M3_APR" hidden="1">"c7568"</definedName>
    <definedName name="IQ_M3_APR_FC" hidden="1">"c8448"</definedName>
    <definedName name="IQ_M3_FC" hidden="1">"c7788"</definedName>
    <definedName name="IQ_M3_POP" hidden="1">"c7128"</definedName>
    <definedName name="IQ_M3_POP_FC" hidden="1">"c8008"</definedName>
    <definedName name="IQ_M3_YOY" hidden="1">"c7348"</definedName>
    <definedName name="IQ_M3_YOY_FC" hidden="1">"c8228"</definedName>
    <definedName name="IQ_MACHINERY" hidden="1">"c711"</definedName>
    <definedName name="IQ_MACRO_SURVEY_CONSUMER_SENTIMENT" hidden="1">"c20808"</definedName>
    <definedName name="IQ_MAINT_CAPEX" hidden="1">"c2947"</definedName>
    <definedName name="IQ_MAINT_CAPEX_ACT_OR_EST" hidden="1">"c4458"</definedName>
    <definedName name="IQ_MAINT_CAPEX_ACT_OR_EST_CIQ" hidden="1">"c4987"</definedName>
    <definedName name="IQ_MAINT_CAPEX_ACT_OR_EST_CIQ_COL" hidden="1">"c11634"</definedName>
    <definedName name="IQ_MAINT_CAPEX_EST" hidden="1">"c4457"</definedName>
    <definedName name="IQ_MAINT_CAPEX_GUIDANCE_CIQ" hidden="1">"c4988"</definedName>
    <definedName name="IQ_MAINT_CAPEX_GUIDANCE_CIQ_COL" hidden="1">"c11635"</definedName>
    <definedName name="IQ_MAINT_CAPEX_HIGH_EST" hidden="1">"c4460"</definedName>
    <definedName name="IQ_MAINT_CAPEX_HIGH_GUIDANCE_CIQ" hidden="1">"c4609"</definedName>
    <definedName name="IQ_MAINT_CAPEX_HIGH_GUIDANCE_CIQ_COL" hidden="1">"c11258"</definedName>
    <definedName name="IQ_MAINT_CAPEX_LOW_EST" hidden="1">"c4461"</definedName>
    <definedName name="IQ_MAINT_CAPEX_LOW_GUIDANCE_CIQ" hidden="1">"c4649"</definedName>
    <definedName name="IQ_MAINT_CAPEX_LOW_GUIDANCE_CIQ_COL" hidden="1">"c11298"</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KE_WHOLE_END_DATE" hidden="1">"c2493"</definedName>
    <definedName name="IQ_MAKE_WHOLE_SPREAD" hidden="1">"c2494"</definedName>
    <definedName name="IQ_MAKE_WHOLE_START_DATE" hidden="1">"c2492"</definedName>
    <definedName name="IQ_MAN_INVENTORIES" hidden="1">"c6913"</definedName>
    <definedName name="IQ_MAN_INVENTORIES_APR" hidden="1">"c7573"</definedName>
    <definedName name="IQ_MAN_INVENTORIES_APR_FC" hidden="1">"c8453"</definedName>
    <definedName name="IQ_MAN_INVENTORIES_FC" hidden="1">"c7793"</definedName>
    <definedName name="IQ_MAN_INVENTORIES_POP" hidden="1">"c7133"</definedName>
    <definedName name="IQ_MAN_INVENTORIES_POP_FC" hidden="1">"c8013"</definedName>
    <definedName name="IQ_MAN_INVENTORIES_YOY" hidden="1">"c7353"</definedName>
    <definedName name="IQ_MAN_INVENTORIES_YOY_FC" hidden="1">"c8233"</definedName>
    <definedName name="IQ_MAN_IS_RATIO" hidden="1">"c6912"</definedName>
    <definedName name="IQ_MAN_IS_RATIO_APR" hidden="1">"c7572"</definedName>
    <definedName name="IQ_MAN_IS_RATIO_APR_FC" hidden="1">"c8452"</definedName>
    <definedName name="IQ_MAN_IS_RATIO_FC" hidden="1">"c7792"</definedName>
    <definedName name="IQ_MAN_IS_RATIO_POP" hidden="1">"c7132"</definedName>
    <definedName name="IQ_MAN_IS_RATIO_POP_FC" hidden="1">"c8012"</definedName>
    <definedName name="IQ_MAN_IS_RATIO_YOY" hidden="1">"c7352"</definedName>
    <definedName name="IQ_MAN_IS_RATIO_YOY_FC" hidden="1">"c8232"</definedName>
    <definedName name="IQ_MAN_ORDERS" hidden="1">"c6914"</definedName>
    <definedName name="IQ_MAN_ORDERS_APR" hidden="1">"c7574"</definedName>
    <definedName name="IQ_MAN_ORDERS_APR_FC" hidden="1">"c8454"</definedName>
    <definedName name="IQ_MAN_ORDERS_FC" hidden="1">"c7794"</definedName>
    <definedName name="IQ_MAN_ORDERS_POP" hidden="1">"c7134"</definedName>
    <definedName name="IQ_MAN_ORDERS_POP_FC" hidden="1">"c8014"</definedName>
    <definedName name="IQ_MAN_ORDERS_YOY" hidden="1">"c7354"</definedName>
    <definedName name="IQ_MAN_ORDERS_YOY_FC" hidden="1">"c8234"</definedName>
    <definedName name="IQ_MAN_OUTPUT_HR" hidden="1">"c6915"</definedName>
    <definedName name="IQ_MAN_OUTPUT_HR_APR" hidden="1">"c7575"</definedName>
    <definedName name="IQ_MAN_OUTPUT_HR_APR_FC" hidden="1">"c8455"</definedName>
    <definedName name="IQ_MAN_OUTPUT_HR_FC" hidden="1">"c7795"</definedName>
    <definedName name="IQ_MAN_OUTPUT_HR_POP" hidden="1">"c7135"</definedName>
    <definedName name="IQ_MAN_OUTPUT_HR_POP_FC" hidden="1">"c8015"</definedName>
    <definedName name="IQ_MAN_OUTPUT_HR_YOY" hidden="1">"c7355"</definedName>
    <definedName name="IQ_MAN_OUTPUT_HR_YOY_FC" hidden="1">"c8235"</definedName>
    <definedName name="IQ_MAN_PAYROLLS" hidden="1">"c6916"</definedName>
    <definedName name="IQ_MAN_PAYROLLS_APR" hidden="1">"c7576"</definedName>
    <definedName name="IQ_MAN_PAYROLLS_APR_FC" hidden="1">"c8456"</definedName>
    <definedName name="IQ_MAN_PAYROLLS_FC" hidden="1">"c7796"</definedName>
    <definedName name="IQ_MAN_PAYROLLS_POP" hidden="1">"c7136"</definedName>
    <definedName name="IQ_MAN_PAYROLLS_POP_FC" hidden="1">"c8016"</definedName>
    <definedName name="IQ_MAN_PAYROLLS_YOY" hidden="1">"c7356"</definedName>
    <definedName name="IQ_MAN_PAYROLLS_YOY_FC" hidden="1">"c8236"</definedName>
    <definedName name="IQ_MAN_SHIPMENTS" hidden="1">"c6917"</definedName>
    <definedName name="IQ_MAN_SHIPMENTS_APR" hidden="1">"c7577"</definedName>
    <definedName name="IQ_MAN_SHIPMENTS_APR_FC" hidden="1">"c8457"</definedName>
    <definedName name="IQ_MAN_SHIPMENTS_FC" hidden="1">"c7797"</definedName>
    <definedName name="IQ_MAN_SHIPMENTS_POP" hidden="1">"c7137"</definedName>
    <definedName name="IQ_MAN_SHIPMENTS_POP_FC" hidden="1">"c8017"</definedName>
    <definedName name="IQ_MAN_SHIPMENTS_YOY" hidden="1">"c7357"</definedName>
    <definedName name="IQ_MAN_SHIPMENTS_YOY_FC" hidden="1">"c8237"</definedName>
    <definedName name="IQ_MAN_TOTAL_HR" hidden="1">"c6918"</definedName>
    <definedName name="IQ_MAN_TOTAL_HR_APR" hidden="1">"c7578"</definedName>
    <definedName name="IQ_MAN_TOTAL_HR_APR_FC" hidden="1">"c8458"</definedName>
    <definedName name="IQ_MAN_TOTAL_HR_FC" hidden="1">"c7798"</definedName>
    <definedName name="IQ_MAN_TOTAL_HR_POP" hidden="1">"c7138"</definedName>
    <definedName name="IQ_MAN_TOTAL_HR_POP_FC" hidden="1">"c8018"</definedName>
    <definedName name="IQ_MAN_TOTAL_HR_YOY" hidden="1">"c7358"</definedName>
    <definedName name="IQ_MAN_TOTAL_HR_YOY_FC" hidden="1">"c8238"</definedName>
    <definedName name="IQ_MAN_TRADE_INVENTORIES" hidden="1">"c6910"</definedName>
    <definedName name="IQ_MAN_TRADE_INVENTORIES_APR" hidden="1">"c7570"</definedName>
    <definedName name="IQ_MAN_TRADE_INVENTORIES_APR_FC" hidden="1">"c8450"</definedName>
    <definedName name="IQ_MAN_TRADE_INVENTORIES_FC" hidden="1">"c7790"</definedName>
    <definedName name="IQ_MAN_TRADE_INVENTORIES_POP" hidden="1">"c7130"</definedName>
    <definedName name="IQ_MAN_TRADE_INVENTORIES_POP_FC" hidden="1">"c8010"</definedName>
    <definedName name="IQ_MAN_TRADE_INVENTORIES_YOY" hidden="1">"c7350"</definedName>
    <definedName name="IQ_MAN_TRADE_INVENTORIES_YOY_FC" hidden="1">"c8230"</definedName>
    <definedName name="IQ_MAN_TRADE_IS_RATIO" hidden="1">"c6909"</definedName>
    <definedName name="IQ_MAN_TRADE_IS_RATIO_FC" hidden="1">"c7789"</definedName>
    <definedName name="IQ_MAN_TRADE_IS_RATIO_POP" hidden="1">"c7129"</definedName>
    <definedName name="IQ_MAN_TRADE_IS_RATIO_POP_FC" hidden="1">"c8009"</definedName>
    <definedName name="IQ_MAN_TRADE_IS_RATIO_YOY" hidden="1">"c7349"</definedName>
    <definedName name="IQ_MAN_TRADE_IS_RATIO_YOY_FC" hidden="1">"c8229"</definedName>
    <definedName name="IQ_MAN_TRADE_SALES" hidden="1">"c6911"</definedName>
    <definedName name="IQ_MAN_TRADE_SALES_APR" hidden="1">"c7571"</definedName>
    <definedName name="IQ_MAN_TRADE_SALES_APR_FC" hidden="1">"c8451"</definedName>
    <definedName name="IQ_MAN_TRADE_SALES_FC" hidden="1">"c7791"</definedName>
    <definedName name="IQ_MAN_TRADE_SALES_POP" hidden="1">"c7131"</definedName>
    <definedName name="IQ_MAN_TRADE_SALES_POP_FC" hidden="1">"c8011"</definedName>
    <definedName name="IQ_MAN_TRADE_SALES_YOY" hidden="1">"c7351"</definedName>
    <definedName name="IQ_MAN_TRADE_SALES_YOY_FC" hidden="1">"c8231"</definedName>
    <definedName name="IQ_MAN_WAGES" hidden="1">"c6919"</definedName>
    <definedName name="IQ_MAN_WAGES_APR" hidden="1">"c7579"</definedName>
    <definedName name="IQ_MAN_WAGES_APR_FC" hidden="1">"c8459"</definedName>
    <definedName name="IQ_MAN_WAGES_FC" hidden="1">"c7799"</definedName>
    <definedName name="IQ_MAN_WAGES_POP" hidden="1">"c7139"</definedName>
    <definedName name="IQ_MAN_WAGES_POP_FC" hidden="1">"c8019"</definedName>
    <definedName name="IQ_MAN_WAGES_YOY" hidden="1">"c7359"</definedName>
    <definedName name="IQ_MAN_WAGES_YOY_FC" hidden="1">"c8239"</definedName>
    <definedName name="IQ_MANAGED_PROP" hidden="1">"c8763"</definedName>
    <definedName name="IQ_MANAGED_SQ_FT" hidden="1">"c8779"</definedName>
    <definedName name="IQ_MANAGED_UNITS" hidden="1">"c8771"</definedName>
    <definedName name="IQ_MARGIN_ANNUAL_PREMIUM_EQUIVALENT_NEW_BUSINESS" hidden="1">"c9970"</definedName>
    <definedName name="IQ_MARGIN_PV_PREMIUMS_NEW_BUSINESS" hidden="1">"c9971"</definedName>
    <definedName name="IQ_MARKET_CAP_LFCF" hidden="1">"c2209"</definedName>
    <definedName name="IQ_MARKETCAP" hidden="1">"c712"</definedName>
    <definedName name="IQ_MARKETING" hidden="1">"c2239"</definedName>
    <definedName name="IQ_MARKETING_PROMOTION_EXPENSE" hidden="1">"c16035"</definedName>
    <definedName name="IQ_MATERIALS_SUPPLES_INVENTORY_COAL" hidden="1">"c15942"</definedName>
    <definedName name="IQ_MATURITY_DATE" hidden="1">"c2146"</definedName>
    <definedName name="IQ_MATURITY_ONE_YEAR_LESS_FDIC" hidden="1">"c6425"</definedName>
    <definedName name="IQ_MBS_INVEST_SECURITIES_FFIEC" hidden="1">"c13460"</definedName>
    <definedName name="IQ_MBS_OTHER_ISSUED_FNMA_OTHERS_AVAIL_SALE_FFIEC" hidden="1">"c12799"</definedName>
    <definedName name="IQ_MBS_OTHER_ISSUED_FNMA_OTHERS_FFIEC" hidden="1">"c12785"</definedName>
    <definedName name="IQ_MBS_PASS_THROUGH_FNMA_AVAIL_SALE_FFIEC" hidden="1">"c12797"</definedName>
    <definedName name="IQ_MBS_PASS_THROUGH_FNMA_FFIEC" hidden="1">"c12783"</definedName>
    <definedName name="IQ_MBS_PASS_THROUGH_GNMA_AVAIL_SALE_FFIEC" hidden="1">"c12796"</definedName>
    <definedName name="IQ_MBS_PASS_THROUGH_GNMA_FFIEC" hidden="1">"c12782"</definedName>
    <definedName name="IQ_MBS_PASS_THROUGH_ISSUED_FNMA_GNMA_TRADING_DOM_FFIEC" hidden="1">"c12921"</definedName>
    <definedName name="IQ_MBS_PASS_THROUGH_OTHER_AVAIL_SALE_FFIEC" hidden="1">"c12798"</definedName>
    <definedName name="IQ_MBS_PASS_THROUGH_OTHER_FFIEC" hidden="1">"c12784"</definedName>
    <definedName name="IQ_MBS_QUARTERLY_AVG_FFIEC" hidden="1">"c15471"</definedName>
    <definedName name="IQ_MC_ASO_COVERED_LIVES" hidden="1">"c9918"</definedName>
    <definedName name="IQ_MC_ASO_MEMBERSHIP" hidden="1">"c9921"</definedName>
    <definedName name="IQ_MC_CLAIMS_RESERVES" hidden="1">"c9941"</definedName>
    <definedName name="IQ_MC_COMBINED_RATIO" hidden="1">"c9933"</definedName>
    <definedName name="IQ_MC_COMMERCIAL_ASO_FEES" hidden="1">"c15862"</definedName>
    <definedName name="IQ_MC_COMMERCIAL_NON_RISK_MEMBERS" hidden="1">"c15835"</definedName>
    <definedName name="IQ_MC_COMMERCIAL_PREMIUMS" hidden="1">"c15852"</definedName>
    <definedName name="IQ_MC_DAYS_CLAIMS_PAYABLE" hidden="1">"c9937"</definedName>
    <definedName name="IQ_MC_DAYS_CLAIMS_PAYABLE_EXCL_CAPITATION" hidden="1">"c9938"</definedName>
    <definedName name="IQ_MC_DENTAL_MEMBERS" hidden="1">"c15832"</definedName>
    <definedName name="IQ_MC_DENTAL_PREMIUMS" hidden="1">"c15858"</definedName>
    <definedName name="IQ_MC_HMO_MEMBERS" hidden="1">"c15824"</definedName>
    <definedName name="IQ_MC_HMO_PREMIUMS" hidden="1">"c15850"</definedName>
    <definedName name="IQ_MC_INDEMNITY_MEMBERS" hidden="1">"c15825"</definedName>
    <definedName name="IQ_MC_INDEMNITY_PREMIUMS" hidden="1">"c15851"</definedName>
    <definedName name="IQ_MC_MEDICAID_ASO_FEES" hidden="1">"c15865"</definedName>
    <definedName name="IQ_MC_MEDICAID_MEMBERS" hidden="1">"c15830"</definedName>
    <definedName name="IQ_MC_MEDICAID_NON_RISK_MEMBERS" hidden="1">"c15838"</definedName>
    <definedName name="IQ_MC_MEDICAID_PREMIUMS" hidden="1">"c15856"</definedName>
    <definedName name="IQ_MC_MEDICAL_COST" hidden="1">"c15847"</definedName>
    <definedName name="IQ_MC_MEDICAL_COSTS_PMPM" hidden="1">"c9925"</definedName>
    <definedName name="IQ_MC_MEDICARE_ASO_FEES" hidden="1">"c15864"</definedName>
    <definedName name="IQ_MC_MEDICARE_MEMBERS" hidden="1">"c15828"</definedName>
    <definedName name="IQ_MC_MEDICARE_NON_RISK_MEMBERS" hidden="1">"c15837"</definedName>
    <definedName name="IQ_MC_MEDICARE_PART_D_MEMBERS" hidden="1">"c15829"</definedName>
    <definedName name="IQ_MC_MEDICARE_PART_D_PREMIUMS" hidden="1">"c15855"</definedName>
    <definedName name="IQ_MC_MEDICARE_PREMIUMS" hidden="1">"c15854"</definedName>
    <definedName name="IQ_MC_MILITARY_ASO_FEES" hidden="1">"c15863"</definedName>
    <definedName name="IQ_MC_MILITARY_MEMBERS" hidden="1">"c15827"</definedName>
    <definedName name="IQ_MC_MILITARY_NON_RISK_MEMBERS" hidden="1">"c15836"</definedName>
    <definedName name="IQ_MC_MILITARY_PREMIUMS" hidden="1">"c15853"</definedName>
    <definedName name="IQ_MC_NET_INVESTMENT_INCOME" hidden="1">"c15845"</definedName>
    <definedName name="IQ_MC_OTHER_REV" hidden="1">"c15846"</definedName>
    <definedName name="IQ_MC_PARENT_CASH" hidden="1">"c9942"</definedName>
    <definedName name="IQ_MC_PPO_POS_MEMBERS" hidden="1">"c15823"</definedName>
    <definedName name="IQ_MC_PPO_POS_PREMIUMS" hidden="1">"c15849"</definedName>
    <definedName name="IQ_MC_PREMIUMS" hidden="1">"c15861"</definedName>
    <definedName name="IQ_MC_PREMIUMS_PMPM" hidden="1">"c9924"</definedName>
    <definedName name="IQ_MC_RATIO" hidden="1">"c2783"</definedName>
    <definedName name="IQ_MC_RECEIPT_CYCLE_TIME_DAYS" hidden="1">"c9939"</definedName>
    <definedName name="IQ_MC_RECEIPT_CYCLE_TIME_MONTHS" hidden="1">"c9940"</definedName>
    <definedName name="IQ_MC_RISK_COVERED_LIVES" hidden="1">"c9917"</definedName>
    <definedName name="IQ_MC_RISK_MEMBERSHIP" hidden="1">"c9920"</definedName>
    <definedName name="IQ_MC_SELLILNG_COSTS_RATIO" hidden="1">"c9928"</definedName>
    <definedName name="IQ_MC_SGA_PMPM" hidden="1">"c9926"</definedName>
    <definedName name="IQ_MC_SPECIALTY_ASO_FEES" hidden="1">"c15867"</definedName>
    <definedName name="IQ_MC_SPECIALTY_NON_RISK_MEMBERS" hidden="1">"c15840"</definedName>
    <definedName name="IQ_MC_STATUTORY_SURPLUS" hidden="1">"c2772"</definedName>
    <definedName name="IQ_MC_TANGIBLE_EQUITY_MEDICAL_COST" hidden="1">"c15848"</definedName>
    <definedName name="IQ_MC_TANGIBLE_EQUITY_PER_MEMBER" hidden="1">"c15843"</definedName>
    <definedName name="IQ_MC_TOTAL_ASO_FEES" hidden="1">"c15868"</definedName>
    <definedName name="IQ_MC_TOTAL_COMMERCIAL_MEMBERS" hidden="1">"c15826"</definedName>
    <definedName name="IQ_MC_TOTAL_COVERED_LIVES" hidden="1">"c9919"</definedName>
    <definedName name="IQ_MC_TOTAL_EQUITY_PER_MEMBER" hidden="1">"c15842"</definedName>
    <definedName name="IQ_MC_TOTAL_GOVT_ASO_FEES" hidden="1">"c15866"</definedName>
    <definedName name="IQ_MC_TOTAL_GOVT_MEMBERS" hidden="1">"c15831"</definedName>
    <definedName name="IQ_MC_TOTAL_GOVT_NON_RISK_MEMBERS" hidden="1">"c15839"</definedName>
    <definedName name="IQ_MC_TOTAL_GOVT_PREMIUMS" hidden="1">"c15857"</definedName>
    <definedName name="IQ_MC_TOTAL_MEMBERSHIP" hidden="1">"c9922"</definedName>
    <definedName name="IQ_MC_TOTAL_MEMBERSHIP_CAPITATION" hidden="1">"c9923"</definedName>
    <definedName name="IQ_MC_TOTAL_OTHER_MEMBERS" hidden="1">"c15833"</definedName>
    <definedName name="IQ_MC_TOTAL_OTHER_PREMIUMS" hidden="1">"c15859"</definedName>
    <definedName name="IQ_MC_TOTAL_RESERVES_PER_MEMBER" hidden="1">"c15844"</definedName>
    <definedName name="IQ_MC_TOTAL_SEPCIALTY_MEMBERS" hidden="1">"c15834"</definedName>
    <definedName name="IQ_MC_TOTAL_SEPCIALTY_PREMIUMS" hidden="1">"c15860"</definedName>
    <definedName name="IQ_MC_TOTAL_STATUTORY_CAPITAL_SURPLUS_PER_MEMBER" hidden="1">"c15841"</definedName>
    <definedName name="IQ_MC_UNPROCESSED_CLAIMS_INVENTORY_DAYS" hidden="1">"c9936"</definedName>
    <definedName name="IQ_MC_UNPROCESSED_CLAIMS_INVENTORY_NUMBER" hidden="1">"c9934"</definedName>
    <definedName name="IQ_MC_UNPROCESSED_CLAIMS_INVENTORY_VALUE" hidden="1">"c9935"</definedName>
    <definedName name="IQ_MEASURED_ATTRIB_ORE_RESOURCES_ALUM" hidden="1">"c9237"</definedName>
    <definedName name="IQ_MEASURED_ATTRIB_ORE_RESOURCES_COP" hidden="1">"c9181"</definedName>
    <definedName name="IQ_MEASURED_ATTRIB_ORE_RESOURCES_DIAM" hidden="1">"c9661"</definedName>
    <definedName name="IQ_MEASURED_ATTRIB_ORE_RESOURCES_GOLD" hidden="1">"c9022"</definedName>
    <definedName name="IQ_MEASURED_ATTRIB_ORE_RESOURCES_IRON" hidden="1">"c9396"</definedName>
    <definedName name="IQ_MEASURED_ATTRIB_ORE_RESOURCES_LEAD" hidden="1">"c9449"</definedName>
    <definedName name="IQ_MEASURED_ATTRIB_ORE_RESOURCES_MANG" hidden="1">"c9502"</definedName>
    <definedName name="IQ_MEASURED_ATTRIB_ORE_RESOURCES_MOLYB" hidden="1">"c9714"</definedName>
    <definedName name="IQ_MEASURED_ATTRIB_ORE_RESOURCES_NICK" hidden="1">"c9290"</definedName>
    <definedName name="IQ_MEASURED_ATTRIB_ORE_RESOURCES_PLAT" hidden="1">"c9128"</definedName>
    <definedName name="IQ_MEASURED_ATTRIB_ORE_RESOURCES_SILVER" hidden="1">"c9075"</definedName>
    <definedName name="IQ_MEASURED_ATTRIB_ORE_RESOURCES_TITAN" hidden="1">"c9555"</definedName>
    <definedName name="IQ_MEASURED_ATTRIB_ORE_RESOURCES_URAN" hidden="1">"c9608"</definedName>
    <definedName name="IQ_MEASURED_ATTRIB_ORE_RESOURCES_ZINC" hidden="1">"c9343"</definedName>
    <definedName name="IQ_MEASURED_INDICATED_ATTRIB_ORE_RESOURCES_ALUM" hidden="1">"c9239"</definedName>
    <definedName name="IQ_MEASURED_INDICATED_ATTRIB_ORE_RESOURCES_COP" hidden="1">"c9183"</definedName>
    <definedName name="IQ_MEASURED_INDICATED_ATTRIB_ORE_RESOURCES_DIAM" hidden="1">"c9663"</definedName>
    <definedName name="IQ_MEASURED_INDICATED_ATTRIB_ORE_RESOURCES_GOLD" hidden="1">"c9024"</definedName>
    <definedName name="IQ_MEASURED_INDICATED_ATTRIB_ORE_RESOURCES_IRON" hidden="1">"c9398"</definedName>
    <definedName name="IQ_MEASURED_INDICATED_ATTRIB_ORE_RESOURCES_LEAD" hidden="1">"c9451"</definedName>
    <definedName name="IQ_MEASURED_INDICATED_ATTRIB_ORE_RESOURCES_MANG" hidden="1">"c9504"</definedName>
    <definedName name="IQ_MEASURED_INDICATED_ATTRIB_ORE_RESOURCES_MOLYB" hidden="1">"c9716"</definedName>
    <definedName name="IQ_MEASURED_INDICATED_ATTRIB_ORE_RESOURCES_NICK" hidden="1">"c9292"</definedName>
    <definedName name="IQ_MEASURED_INDICATED_ATTRIB_ORE_RESOURCES_PLAT" hidden="1">"c9130"</definedName>
    <definedName name="IQ_MEASURED_INDICATED_ATTRIB_ORE_RESOURCES_SILVER" hidden="1">"c9077"</definedName>
    <definedName name="IQ_MEASURED_INDICATED_ATTRIB_ORE_RESOURCES_TITAN" hidden="1">"c9557"</definedName>
    <definedName name="IQ_MEASURED_INDICATED_ATTRIB_ORE_RESOURCES_URAN" hidden="1">"c9610"</definedName>
    <definedName name="IQ_MEASURED_INDICATED_ATTRIB_ORE_RESOURCES_ZINC" hidden="1">"c9345"</definedName>
    <definedName name="IQ_MEASURED_INDICATED_ORE_RESOURCES_ALUM" hidden="1">"c9226"</definedName>
    <definedName name="IQ_MEASURED_INDICATED_ORE_RESOURCES_COP" hidden="1">"c9170"</definedName>
    <definedName name="IQ_MEASURED_INDICATED_ORE_RESOURCES_DIAM" hidden="1">"c9650"</definedName>
    <definedName name="IQ_MEASURED_INDICATED_ORE_RESOURCES_GOLD" hidden="1">"c9011"</definedName>
    <definedName name="IQ_MEASURED_INDICATED_ORE_RESOURCES_IRON" hidden="1">"c9385"</definedName>
    <definedName name="IQ_MEASURED_INDICATED_ORE_RESOURCES_LEAD" hidden="1">"c9438"</definedName>
    <definedName name="IQ_MEASURED_INDICATED_ORE_RESOURCES_MANG" hidden="1">"c9491"</definedName>
    <definedName name="IQ_MEASURED_INDICATED_ORE_RESOURCES_MOLYB" hidden="1">"c9703"</definedName>
    <definedName name="IQ_MEASURED_INDICATED_ORE_RESOURCES_NICK" hidden="1">"c9279"</definedName>
    <definedName name="IQ_MEASURED_INDICATED_ORE_RESOURCES_PLAT" hidden="1">"c9117"</definedName>
    <definedName name="IQ_MEASURED_INDICATED_ORE_RESOURCES_SILVER" hidden="1">"c9064"</definedName>
    <definedName name="IQ_MEASURED_INDICATED_ORE_RESOURCES_TITAN" hidden="1">"c9544"</definedName>
    <definedName name="IQ_MEASURED_INDICATED_ORE_RESOURCES_URAN" hidden="1">"c9597"</definedName>
    <definedName name="IQ_MEASURED_INDICATED_ORE_RESOURCES_ZINC" hidden="1">"c9332"</definedName>
    <definedName name="IQ_MEASURED_INDICATED_RECOV_RESOURCES_ALUM" hidden="1">"c9234"</definedName>
    <definedName name="IQ_MEASURED_INDICATED_RECOV_RESOURCES_COAL" hidden="1">"c9813"</definedName>
    <definedName name="IQ_MEASURED_INDICATED_RECOV_RESOURCES_COP" hidden="1">"c9178"</definedName>
    <definedName name="IQ_MEASURED_INDICATED_RECOV_RESOURCES_DIAM" hidden="1">"c9658"</definedName>
    <definedName name="IQ_MEASURED_INDICATED_RECOV_RESOURCES_GOLD" hidden="1">"c9019"</definedName>
    <definedName name="IQ_MEASURED_INDICATED_RECOV_RESOURCES_IRON" hidden="1">"c9393"</definedName>
    <definedName name="IQ_MEASURED_INDICATED_RECOV_RESOURCES_LEAD" hidden="1">"c9446"</definedName>
    <definedName name="IQ_MEASURED_INDICATED_RECOV_RESOURCES_MANG" hidden="1">"c9499"</definedName>
    <definedName name="IQ_MEASURED_INDICATED_RECOV_RESOURCES_MET_COAL" hidden="1">"c9753"</definedName>
    <definedName name="IQ_MEASURED_INDICATED_RECOV_RESOURCES_MOLYB" hidden="1">"c9711"</definedName>
    <definedName name="IQ_MEASURED_INDICATED_RECOV_RESOURCES_NICK" hidden="1">"c9287"</definedName>
    <definedName name="IQ_MEASURED_INDICATED_RECOV_RESOURCES_PLAT" hidden="1">"c9125"</definedName>
    <definedName name="IQ_MEASURED_INDICATED_RECOV_RESOURCES_SILVER" hidden="1">"c9072"</definedName>
    <definedName name="IQ_MEASURED_INDICATED_RECOV_RESOURCES_STEAM" hidden="1">"c9783"</definedName>
    <definedName name="IQ_MEASURED_INDICATED_RECOV_RESOURCES_TITAN" hidden="1">"c9552"</definedName>
    <definedName name="IQ_MEASURED_INDICATED_RECOV_RESOURCES_URAN" hidden="1">"c9605"</definedName>
    <definedName name="IQ_MEASURED_INDICATED_RECOV_RESOURCES_ZINC" hidden="1">"c9340"</definedName>
    <definedName name="IQ_MEASURED_INDICATED_RESOURCES_GRADE_ALUM" hidden="1">"c9227"</definedName>
    <definedName name="IQ_MEASURED_INDICATED_RESOURCES_GRADE_COP" hidden="1">"c9171"</definedName>
    <definedName name="IQ_MEASURED_INDICATED_RESOURCES_GRADE_DIAM" hidden="1">"c9651"</definedName>
    <definedName name="IQ_MEASURED_INDICATED_RESOURCES_GRADE_GOLD" hidden="1">"c9012"</definedName>
    <definedName name="IQ_MEASURED_INDICATED_RESOURCES_GRADE_IRON" hidden="1">"c9386"</definedName>
    <definedName name="IQ_MEASURED_INDICATED_RESOURCES_GRADE_LEAD" hidden="1">"c9439"</definedName>
    <definedName name="IQ_MEASURED_INDICATED_RESOURCES_GRADE_MANG" hidden="1">"c9492"</definedName>
    <definedName name="IQ_MEASURED_INDICATED_RESOURCES_GRADE_MOLYB" hidden="1">"c9704"</definedName>
    <definedName name="IQ_MEASURED_INDICATED_RESOURCES_GRADE_NICK" hidden="1">"c9280"</definedName>
    <definedName name="IQ_MEASURED_INDICATED_RESOURCES_GRADE_PLAT" hidden="1">"c9118"</definedName>
    <definedName name="IQ_MEASURED_INDICATED_RESOURCES_GRADE_SILVER" hidden="1">"c9065"</definedName>
    <definedName name="IQ_MEASURED_INDICATED_RESOURCES_GRADE_TITAN" hidden="1">"c9545"</definedName>
    <definedName name="IQ_MEASURED_INDICATED_RESOURCES_GRADE_URAN" hidden="1">"c9598"</definedName>
    <definedName name="IQ_MEASURED_INDICATED_RESOURCES_GRADE_ZINC" hidden="1">"c9333"</definedName>
    <definedName name="IQ_MEASURED_ORE_RESOURCES_ALUM" hidden="1">"c9222"</definedName>
    <definedName name="IQ_MEASURED_ORE_RESOURCES_COP" hidden="1">"c9166"</definedName>
    <definedName name="IQ_MEASURED_ORE_RESOURCES_DIAM" hidden="1">"c9646"</definedName>
    <definedName name="IQ_MEASURED_ORE_RESOURCES_GOLD" hidden="1">"c9007"</definedName>
    <definedName name="IQ_MEASURED_ORE_RESOURCES_IRON" hidden="1">"c9381"</definedName>
    <definedName name="IQ_MEASURED_ORE_RESOURCES_LEAD" hidden="1">"c9434"</definedName>
    <definedName name="IQ_MEASURED_ORE_RESOURCES_MANG" hidden="1">"c9487"</definedName>
    <definedName name="IQ_MEASURED_ORE_RESOURCES_MOLYB" hidden="1">"c9699"</definedName>
    <definedName name="IQ_MEASURED_ORE_RESOURCES_NICK" hidden="1">"c9275"</definedName>
    <definedName name="IQ_MEASURED_ORE_RESOURCES_PLAT" hidden="1">"c9113"</definedName>
    <definedName name="IQ_MEASURED_ORE_RESOURCES_SILVER" hidden="1">"c9060"</definedName>
    <definedName name="IQ_MEASURED_ORE_RESOURCES_TITAN" hidden="1">"c9540"</definedName>
    <definedName name="IQ_MEASURED_ORE_RESOURCES_URAN" hidden="1">"c9593"</definedName>
    <definedName name="IQ_MEASURED_ORE_RESOURCES_ZINC" hidden="1">"c9328"</definedName>
    <definedName name="IQ_MEASURED_RECOV_ATTRIB_RESOURCES_ALUM" hidden="1">"c9242"</definedName>
    <definedName name="IQ_MEASURED_RECOV_ATTRIB_RESOURCES_COAL" hidden="1">"c9816"</definedName>
    <definedName name="IQ_MEASURED_RECOV_ATTRIB_RESOURCES_COP" hidden="1">"c9186"</definedName>
    <definedName name="IQ_MEASURED_RECOV_ATTRIB_RESOURCES_DIAM" hidden="1">"c9666"</definedName>
    <definedName name="IQ_MEASURED_RECOV_ATTRIB_RESOURCES_GOLD" hidden="1">"c9027"</definedName>
    <definedName name="IQ_MEASURED_RECOV_ATTRIB_RESOURCES_IRON" hidden="1">"c9401"</definedName>
    <definedName name="IQ_MEASURED_RECOV_ATTRIB_RESOURCES_LEAD" hidden="1">"c9454"</definedName>
    <definedName name="IQ_MEASURED_RECOV_ATTRIB_RESOURCES_MANG" hidden="1">"c9507"</definedName>
    <definedName name="IQ_MEASURED_RECOV_ATTRIB_RESOURCES_MET_COAL" hidden="1">"c9756"</definedName>
    <definedName name="IQ_MEASURED_RECOV_ATTRIB_RESOURCES_MOLYB" hidden="1">"c9719"</definedName>
    <definedName name="IQ_MEASURED_RECOV_ATTRIB_RESOURCES_NICK" hidden="1">"c9295"</definedName>
    <definedName name="IQ_MEASURED_RECOV_ATTRIB_RESOURCES_PLAT" hidden="1">"c9133"</definedName>
    <definedName name="IQ_MEASURED_RECOV_ATTRIB_RESOURCES_SILVER" hidden="1">"c9080"</definedName>
    <definedName name="IQ_MEASURED_RECOV_ATTRIB_RESOURCES_STEAM" hidden="1">"c9786"</definedName>
    <definedName name="IQ_MEASURED_RECOV_ATTRIB_RESOURCES_TITAN" hidden="1">"c9560"</definedName>
    <definedName name="IQ_MEASURED_RECOV_ATTRIB_RESOURCES_URAN" hidden="1">"c9613"</definedName>
    <definedName name="IQ_MEASURED_RECOV_ATTRIB_RESOURCES_ZINC" hidden="1">"c9348"</definedName>
    <definedName name="IQ_MEASURED_RECOV_RESOURCES_ALUM" hidden="1">"c9232"</definedName>
    <definedName name="IQ_MEASURED_RECOV_RESOURCES_COAL" hidden="1">"c9811"</definedName>
    <definedName name="IQ_MEASURED_RECOV_RESOURCES_COP" hidden="1">"c9176"</definedName>
    <definedName name="IQ_MEASURED_RECOV_RESOURCES_DIAM" hidden="1">"c9656"</definedName>
    <definedName name="IQ_MEASURED_RECOV_RESOURCES_GOLD" hidden="1">"c9017"</definedName>
    <definedName name="IQ_MEASURED_RECOV_RESOURCES_IRON" hidden="1">"c9391"</definedName>
    <definedName name="IQ_MEASURED_RECOV_RESOURCES_LEAD" hidden="1">"c9444"</definedName>
    <definedName name="IQ_MEASURED_RECOV_RESOURCES_MANG" hidden="1">"c9497"</definedName>
    <definedName name="IQ_MEASURED_RECOV_RESOURCES_MET_COAL" hidden="1">"c9751"</definedName>
    <definedName name="IQ_MEASURED_RECOV_RESOURCES_MOLYB" hidden="1">"c9709"</definedName>
    <definedName name="IQ_MEASURED_RECOV_RESOURCES_NICK" hidden="1">"c9285"</definedName>
    <definedName name="IQ_MEASURED_RECOV_RESOURCES_PLAT" hidden="1">"c9123"</definedName>
    <definedName name="IQ_MEASURED_RECOV_RESOURCES_SILVER" hidden="1">"c9070"</definedName>
    <definedName name="IQ_MEASURED_RECOV_RESOURCES_STEAM" hidden="1">"c9781"</definedName>
    <definedName name="IQ_MEASURED_RECOV_RESOURCES_TITAN" hidden="1">"c9550"</definedName>
    <definedName name="IQ_MEASURED_RECOV_RESOURCES_URAN" hidden="1">"c9603"</definedName>
    <definedName name="IQ_MEASURED_RECOV_RESOURCES_ZINC" hidden="1">"c9338"</definedName>
    <definedName name="IQ_MEASURED_RESOURCES_CALORIFIC_VALUE_COAL" hidden="1">"c9806"</definedName>
    <definedName name="IQ_MEASURED_RESOURCES_CALORIFIC_VALUE_MET_COAL" hidden="1">"c9746"</definedName>
    <definedName name="IQ_MEASURED_RESOURCES_CALORIFIC_VALUE_STEAM" hidden="1">"c9776"</definedName>
    <definedName name="IQ_MEASURED_RESOURCES_GRADE_ALUM" hidden="1">"c9223"</definedName>
    <definedName name="IQ_MEASURED_RESOURCES_GRADE_COP" hidden="1">"c9167"</definedName>
    <definedName name="IQ_MEASURED_RESOURCES_GRADE_DIAM" hidden="1">"c9647"</definedName>
    <definedName name="IQ_MEASURED_RESOURCES_GRADE_GOLD" hidden="1">"c9008"</definedName>
    <definedName name="IQ_MEASURED_RESOURCES_GRADE_IRON" hidden="1">"c9382"</definedName>
    <definedName name="IQ_MEASURED_RESOURCES_GRADE_LEAD" hidden="1">"c9435"</definedName>
    <definedName name="IQ_MEASURED_RESOURCES_GRADE_MANG" hidden="1">"c9488"</definedName>
    <definedName name="IQ_MEASURED_RESOURCES_GRADE_MOLYB" hidden="1">"c9700"</definedName>
    <definedName name="IQ_MEASURED_RESOURCES_GRADE_NICK" hidden="1">"c9276"</definedName>
    <definedName name="IQ_MEASURED_RESOURCES_GRADE_PLAT" hidden="1">"c9114"</definedName>
    <definedName name="IQ_MEASURED_RESOURCES_GRADE_SILVER" hidden="1">"c9061"</definedName>
    <definedName name="IQ_MEASURED_RESOURCES_GRADE_TITAN" hidden="1">"c9541"</definedName>
    <definedName name="IQ_MEASURED_RESOURCES_GRADE_URAN" hidden="1">"c9594"</definedName>
    <definedName name="IQ_MEASURED_RESOURCES_GRADE_ZINC" hidden="1">"c9329"</definedName>
    <definedName name="IQ_MEDIAN_NEW_HOME_SALES_APR_FC_UNUSED" hidden="1">"c8460"</definedName>
    <definedName name="IQ_MEDIAN_NEW_HOME_SALES_APR_FC_UNUSED_UNUSED_UNUSED" hidden="1">"c8460"</definedName>
    <definedName name="IQ_MEDIAN_NEW_HOME_SALES_APR_UNUSED" hidden="1">"c7580"</definedName>
    <definedName name="IQ_MEDIAN_NEW_HOME_SALES_APR_UNUSED_UNUSED_UNUSED" hidden="1">"c7580"</definedName>
    <definedName name="IQ_MEDIAN_NEW_HOME_SALES_FC_UNUSED" hidden="1">"c7800"</definedName>
    <definedName name="IQ_MEDIAN_NEW_HOME_SALES_FC_UNUSED_UNUSED_UNUSED" hidden="1">"c7800"</definedName>
    <definedName name="IQ_MEDIAN_NEW_HOME_SALES_POP_FC_UNUSED" hidden="1">"c8020"</definedName>
    <definedName name="IQ_MEDIAN_NEW_HOME_SALES_POP_FC_UNUSED_UNUSED_UNUSED" hidden="1">"c8020"</definedName>
    <definedName name="IQ_MEDIAN_NEW_HOME_SALES_POP_UNUSED" hidden="1">"c7140"</definedName>
    <definedName name="IQ_MEDIAN_NEW_HOME_SALES_POP_UNUSED_UNUSED_UNUSED" hidden="1">"c7140"</definedName>
    <definedName name="IQ_MEDIAN_NEW_HOME_SALES_UNUSED" hidden="1">"c6920"</definedName>
    <definedName name="IQ_MEDIAN_NEW_HOME_SALES_UNUSED_UNUSED_UNUSED" hidden="1">"c6920"</definedName>
    <definedName name="IQ_MEDIAN_NEW_HOME_SALES_YOY_FC_UNUSED" hidden="1">"c8240"</definedName>
    <definedName name="IQ_MEDIAN_NEW_HOME_SALES_YOY_FC_UNUSED_UNUSED_UNUSED" hidden="1">"c8240"</definedName>
    <definedName name="IQ_MEDIAN_NEW_HOME_SALES_YOY_UNUSED" hidden="1">"c7360"</definedName>
    <definedName name="IQ_MEDIAN_NEW_HOME_SALES_YOY_UNUSED_UNUSED_UNUSED" hidden="1">"c7360"</definedName>
    <definedName name="IQ_MEDIAN_TARGET_PRICE" hidden="1">"c1650"</definedName>
    <definedName name="IQ_MEDIAN_TARGET_PRICE_CIQ" hidden="1">"c4658"</definedName>
    <definedName name="IQ_MEDIAN_TARGET_PRICE_THOM" hidden="1">"c5095"</definedName>
    <definedName name="IQ_MEDIUM_SULFUR_CONTENT_RESERVES_COAL" hidden="1">"c15926"</definedName>
    <definedName name="IQ_MEDIUM_SULFURE_RESERVES_TO_TOTAL_RESERVES_COAL" hidden="1">"c15962"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SUPPLE" hidden="1">"c13810"</definedName>
    <definedName name="IQ_MERGER_UTI" hidden="1">"c726"</definedName>
    <definedName name="IQ_MI_RECOV_ATTRIB_RESOURCES_ALUM" hidden="1">"c9244"</definedName>
    <definedName name="IQ_MI_RECOV_ATTRIB_RESOURCES_COAL" hidden="1">"c9818"</definedName>
    <definedName name="IQ_MI_RECOV_ATTRIB_RESOURCES_COP" hidden="1">"c9188"</definedName>
    <definedName name="IQ_MI_RECOV_ATTRIB_RESOURCES_DIAM" hidden="1">"c9668"</definedName>
    <definedName name="IQ_MI_RECOV_ATTRIB_RESOURCES_GOLD" hidden="1">"c9029"</definedName>
    <definedName name="IQ_MI_RECOV_ATTRIB_RESOURCES_IRON" hidden="1">"c9403"</definedName>
    <definedName name="IQ_MI_RECOV_ATTRIB_RESOURCES_LEAD" hidden="1">"c9456"</definedName>
    <definedName name="IQ_MI_RECOV_ATTRIB_RESOURCES_MANG" hidden="1">"c9509"</definedName>
    <definedName name="IQ_MI_RECOV_ATTRIB_RESOURCES_MET_COAL" hidden="1">"c9758"</definedName>
    <definedName name="IQ_MI_RECOV_ATTRIB_RESOURCES_MOLYB" hidden="1">"c9721"</definedName>
    <definedName name="IQ_MI_RECOV_ATTRIB_RESOURCES_NICK" hidden="1">"c9297"</definedName>
    <definedName name="IQ_MI_RECOV_ATTRIB_RESOURCES_PLAT" hidden="1">"c9135"</definedName>
    <definedName name="IQ_MI_RECOV_ATTRIB_RESOURCES_SILVER" hidden="1">"c9082"</definedName>
    <definedName name="IQ_MI_RECOV_ATTRIB_RESOURCES_STEAM" hidden="1">"c9788"</definedName>
    <definedName name="IQ_MI_RECOV_ATTRIB_RESOURCES_TITAN" hidden="1">"c9562"</definedName>
    <definedName name="IQ_MI_RECOV_ATTRIB_RESOURCES_URAN" hidden="1">"c9615"</definedName>
    <definedName name="IQ_MI_RECOV_ATTRIB_RESOURCES_ZINC" hidden="1">"c9350"</definedName>
    <definedName name="IQ_MI_RESOURCES_CALORIFIC_VALUE_COAL" hidden="1">"c9808"</definedName>
    <definedName name="IQ_MI_RESOURCES_CALORIFIC_VALUE_MET_COAL" hidden="1">"c9748"</definedName>
    <definedName name="IQ_MI_RESOURCES_CALORIFIC_VALUE_STEAM" hidden="1">"c9778"</definedName>
    <definedName name="IQ_MILES_PASSED" hidden="1">"c2848"</definedName>
    <definedName name="IQ_MIN_USE_PER_SUB" hidden="1">"c15764"</definedName>
    <definedName name="IQ_MINE_DEVELOPMENT_GROSS_COAL" hidden="1">"c15940"</definedName>
    <definedName name="IQ_MINORITY_INT_AVG_ASSETS_FFIEC" hidden="1">"c13367"</definedName>
    <definedName name="IQ_MINORITY_INT_BS_FFIEC" hidden="1">"c12874"</definedName>
    <definedName name="IQ_MINORITY_INT_FFIEC" hidden="1">"c13031"</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NTUTES_USED_LOCAL" hidden="1">"c15808"</definedName>
    <definedName name="IQ_MINTUTES_USED_LONG_DIST" hidden="1">"c15809"</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CIQ" hidden="1">"c4041"</definedName>
    <definedName name="IQ_MKTCAP_TOTAL_REV_FWD_THOM" hidden="1">"c4055"</definedName>
    <definedName name="IQ_MM_ACCOUNT" hidden="1">"c743"</definedName>
    <definedName name="IQ_MM_ACCRETION_EXPENSE" hidden="1">"c9845"</definedName>
    <definedName name="IQ_MM_ARO_BEG" hidden="1">"c9842"</definedName>
    <definedName name="IQ_MM_ARO_TOTAL" hidden="1">"c9850"</definedName>
    <definedName name="IQ_MM_CURRENT_PORT_ARO" hidden="1">"c9851"</definedName>
    <definedName name="IQ_MM_DEVELOPED_ACREAGE" hidden="1">"c9832"</definedName>
    <definedName name="IQ_MM_DEVELOPED_SQ_KMS" hidden="1">"c9831"</definedName>
    <definedName name="IQ_MM_DEVELOPED_SQ_MILES" hidden="1">"c9833"</definedName>
    <definedName name="IQ_MM_EXPLORATION_EXPENDITURE_TOT" hidden="1">"c9840"</definedName>
    <definedName name="IQ_MM_FX_ADJUSTMENT" hidden="1">"c9847"</definedName>
    <definedName name="IQ_MM_LIABILITIES_INCURRED_ACQUIRED" hidden="1">"c9843"</definedName>
    <definedName name="IQ_MM_LIABILITIES_REL_SPIN_OFFS" hidden="1">"c9848"</definedName>
    <definedName name="IQ_MM_LIABILITIES_SETTLED_DISPOSED" hidden="1">"c9844"</definedName>
    <definedName name="IQ_MM_NON_CURRENT_PORT_ARO" hidden="1">"c9852"</definedName>
    <definedName name="IQ_MM_NUMBER_MINES" hidden="1">"c9839"</definedName>
    <definedName name="IQ_MM_OTHER_ADJUSTMENTS_ARO" hidden="1">"c9849"</definedName>
    <definedName name="IQ_MM_REMAINING_MINE_LIFE" hidden="1">"c9838"</definedName>
    <definedName name="IQ_MM_RESOURCES_INCL_EXCL_RESERVES" hidden="1">"c9841"</definedName>
    <definedName name="IQ_MM_REVISIONS_ESTIMATE" hidden="1">"c9846"</definedName>
    <definedName name="IQ_MM_STRIPPING_RATIO" hidden="1">"c9837"</definedName>
    <definedName name="IQ_MM_UNDEVELOPED_ACREAGE" hidden="1">"c9835"</definedName>
    <definedName name="IQ_MM_UNDEVELOPED_SQ_KMS" hidden="1">"c9834"</definedName>
    <definedName name="IQ_MM_UNDEVELOPED_SQ_MILES" hidden="1">"c9836"</definedName>
    <definedName name="IQ_MMDA_NON_TRANS_ACCTS_FFIEC" hidden="1">"c15330"</definedName>
    <definedName name="IQ_MMDA_SAVINGS_TOT_DEPOSITS_FFIEC" hidden="1">"c13905"</definedName>
    <definedName name="IQ_MONEY_MARKET_ACCOUNTS_COMMERCIAL_BANK_SUBS_FFIEC" hidden="1">"c12947"</definedName>
    <definedName name="IQ_MONEY_MARKET_ACCOUNTS_OTHER_INSTITUTIONS_FFIEC" hidden="1">"c12952"</definedName>
    <definedName name="IQ_MONEY_MARKET_DEPOSIT_ACCOUNTS_FDIC" hidden="1">"c6553"</definedName>
    <definedName name="IQ_MONEY_MKT_DEPOSITS_TOTAL_DEPOSITS" hidden="1">"c15720"</definedName>
    <definedName name="IQ_MONEY_MKT_SAVINGS_ACCT_DEPOSITS_TOTAL_DEPOSITS" hidden="1">"c15722"</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DEBT_UNDER_CAPITAL_LEASES_FFIEC" hidden="1">"c15276"</definedName>
    <definedName name="IQ_MORTGAGE_SERV_RIGHTS" hidden="1">"c2242"</definedName>
    <definedName name="IQ_MORTGAGE_SERVICING_ASSETS_FFIEC" hidden="1">"c12838"</definedName>
    <definedName name="IQ_MORTGAGE_SERVICING_FDIC" hidden="1">"c6335"</definedName>
    <definedName name="IQ_MTM_ADJ" hidden="1">"c16000"</definedName>
    <definedName name="IQ_MULTI_RES_PROPERTIES_TRADING_DOM_FFIEC" hidden="1">"c12930"</definedName>
    <definedName name="IQ_MULTIFAM_5_LOANS_TOT_LOANS_FFIEC" hidden="1">"c13869"</definedName>
    <definedName name="IQ_MULTIFAMILY_LOANS_GROSS_LOANS_FFIEC" hidden="1">"c13404"</definedName>
    <definedName name="IQ_MULTIFAMILY_LOANS_RISK_BASED_FFIEC" hidden="1">"c13425"</definedName>
    <definedName name="IQ_MULTIFAMILY_RES_DOM_FFIEC" hidden="1">"c15270"</definedName>
    <definedName name="IQ_MULTIFAMILY_RESIDENTIAL_LOANS_FDIC" hidden="1">"c6311"</definedName>
    <definedName name="IQ_MUNI_ADVALOREM_TAX" hidden="1">"c15144"</definedName>
    <definedName name="IQ_MUNI_AMT_TAX" hidden="1">"c15146"</definedName>
    <definedName name="IQ_MUNI_BANK_QUALIFIED" hidden="1">"c15148"</definedName>
    <definedName name="IQ_MUNI_DEP_TRUST_ELIGIBLE" hidden="1">"c15149"</definedName>
    <definedName name="IQ_MUNI_ECONOMIC_DEFEASANCE" hidden="1">"c15151"</definedName>
    <definedName name="IQ_MUNI_ESCROW" hidden="1">"c15228"</definedName>
    <definedName name="IQ_MUNI_FED_TAX" hidden="1">"c15147"</definedName>
    <definedName name="IQ_MUNI_LEGAL_DEFEASANCE" hidden="1">"c15150"</definedName>
    <definedName name="IQ_MUNI_OFFERING_TYPE" hidden="1">"c15143"</definedName>
    <definedName name="IQ_MUNI_OPTIONAL_REDEMPTION_DEFEASANCE" hidden="1">"c15152"</definedName>
    <definedName name="IQ_MUNI_PRE_REFUNDED_DATE" hidden="1">"c15154"</definedName>
    <definedName name="IQ_MUNI_PRE_REFUNDED_DATED_DATE" hidden="1">"c15156"</definedName>
    <definedName name="IQ_MUNI_PRE_REFUNDED_PRICE" hidden="1">"c15155"</definedName>
    <definedName name="IQ_MUNI_PRE_REFUNDED_TYPE" hidden="1">"c15153"</definedName>
    <definedName name="IQ_MUNI_PURPOSE" hidden="1">"c15226"</definedName>
    <definedName name="IQ_MUNI_STATE_TAX" hidden="1">"c15145"</definedName>
    <definedName name="IQ_MUNI_TERRITORY" hidden="1">"c15142"</definedName>
    <definedName name="IQ_MUNI_TYPE" hidden="1">"c15227"</definedName>
    <definedName name="IQ_MUNICIPAL_INVEST_SECURITIES_FFIEC" hidden="1">"c13459"</definedName>
    <definedName name="IQ_MUTUAL_FUND_LIST" hidden="1">"c19092"</definedName>
    <definedName name="IQ_NAMES_REVISION_DATE_" hidden="1">40603.4370949074</definedName>
    <definedName name="IQ_NAPM_BUS_CONDITIONS" hidden="1">"c6921"</definedName>
    <definedName name="IQ_NAPM_BUS_CONDITIONS_APR" hidden="1">"c7581"</definedName>
    <definedName name="IQ_NAPM_BUS_CONDITIONS_APR_FC" hidden="1">"c8461"</definedName>
    <definedName name="IQ_NAPM_BUS_CONDITIONS_FC" hidden="1">"c7801"</definedName>
    <definedName name="IQ_NAPM_BUS_CONDITIONS_POP" hidden="1">"c7141"</definedName>
    <definedName name="IQ_NAPM_BUS_CONDITIONS_POP_FC" hidden="1">"c8021"</definedName>
    <definedName name="IQ_NAPM_BUS_CONDITIONS_YOY" hidden="1">"c7361"</definedName>
    <definedName name="IQ_NAPM_BUS_CONDITIONS_YOY_FC" hidden="1">"c8241"</definedName>
    <definedName name="IQ_NATIVE_COMPANY_NAME" hidden="1">"c13822"</definedName>
    <definedName name="IQ_NAV_ACT_OR_EST_THOM" hidden="1">"c5607"</definedName>
    <definedName name="IQ_NAV_DET_EST_CURRENCY_THOM" hidden="1">"c12490"</definedName>
    <definedName name="IQ_NAV_DET_EST_DATE_THOM" hidden="1">"c12241"</definedName>
    <definedName name="IQ_NAV_DET_EST_INCL_THOM" hidden="1">"c12373"</definedName>
    <definedName name="IQ_NAV_DET_EST_ORIGIN_THOM" hidden="1">"c12707"</definedName>
    <definedName name="IQ_NAV_DET_EST_THOM" hidden="1">"c12091"</definedName>
    <definedName name="IQ_NAV_EST" hidden="1">"c1751"</definedName>
    <definedName name="IQ_NAV_EST_THOM" hidden="1">"c5601"</definedName>
    <definedName name="IQ_NAV_HIGH_EST" hidden="1">"c1753"</definedName>
    <definedName name="IQ_NAV_HIGH_EST_THOM" hidden="1">"c5604"</definedName>
    <definedName name="IQ_NAV_LOW_EST" hidden="1">"c1754"</definedName>
    <definedName name="IQ_NAV_LOW_EST_THOM" hidden="1">"c5605"</definedName>
    <definedName name="IQ_NAV_MEDIAN_EST" hidden="1">"c1752"</definedName>
    <definedName name="IQ_NAV_MEDIAN_EST_THOM" hidden="1">"c5602"</definedName>
    <definedName name="IQ_NAV_NUM_EST" hidden="1">"c1755"</definedName>
    <definedName name="IQ_NAV_NUM_EST_THOM" hidden="1">"c5606"</definedName>
    <definedName name="IQ_NAV_RE" hidden="1">"c15996"</definedName>
    <definedName name="IQ_NAV_SHARE_ACT_OR_EST" hidden="1">"c2225"</definedName>
    <definedName name="IQ_NAV_SHARE_DET_EST_ORIGIN" hidden="1">"c12585"</definedName>
    <definedName name="IQ_NAV_SHARE_DET_EST_ORIGIN_THOM" hidden="1">"c12611"</definedName>
    <definedName name="IQ_NAV_SHARE_EST" hidden="1">"c5609"</definedName>
    <definedName name="IQ_NAV_SHARE_HIGH_EST" hidden="1">"c5612"</definedName>
    <definedName name="IQ_NAV_SHARE_LOW_EST" hidden="1">"c5613"</definedName>
    <definedName name="IQ_NAV_SHARE_MEDIAN_EST" hidden="1">"c5610"</definedName>
    <definedName name="IQ_NAV_SHARE_NUM_EST" hidden="1">"c5614"</definedName>
    <definedName name="IQ_NAV_SHARE_RE" hidden="1">"c16011"</definedName>
    <definedName name="IQ_NAV_SHARE_STDDEV_EST" hidden="1">"c5611"</definedName>
    <definedName name="IQ_NAV_STDDEV_EST" hidden="1">"c1756"</definedName>
    <definedName name="IQ_NAV_STDDEV_EST_THOM" hidden="1">"c5603"</definedName>
    <definedName name="IQ_NCLS_CLOSED_END_1_4_FAM_LOANS_TOT_LOANS_FFIEC" hidden="1">"c13891"</definedName>
    <definedName name="IQ_NCLS_COMM_IND_LOANS_TOT_LOANS_FFIEC" hidden="1">"c13898"</definedName>
    <definedName name="IQ_NCLS_COMM_RE_FARM_LOANS_TOT_LOANS_FFIEC" hidden="1">"c13897"</definedName>
    <definedName name="IQ_NCLS_COMM_RE_NONFARM_NONRES_TOT_LOANS_FFIEC" hidden="1">"c13896"</definedName>
    <definedName name="IQ_NCLS_CONST_LAND_DEV_LOANS_TOT_LOANS_FFIEC" hidden="1">"c13890"</definedName>
    <definedName name="IQ_NCLS_CONSUMER_LOANS_TOT_LOANS_FFIEC" hidden="1">"c13899"</definedName>
    <definedName name="IQ_NCLS_FARM_LOANS_TOT_LOANS_FFIEC" hidden="1">"c13895"</definedName>
    <definedName name="IQ_NCLS_HOME_EQUITY_LOANS_TOT_LOANS_FFIEC" hidden="1">"c13892"</definedName>
    <definedName name="IQ_NCLS_MULTIFAM_5_LOANS_TOT_LOANS_FFIEC" hidden="1">"c13894"</definedName>
    <definedName name="IQ_NCLS_TOT_1_4_FAM_LOANS_TOT_LOANS_FFIEC" hidden="1">"c13893"</definedName>
    <definedName name="IQ_NCLS_TOT_LEASES_TOT_LOANS_FFIEC" hidden="1">"c13900"</definedName>
    <definedName name="IQ_NCLS_TOT_LOANS_TOT_LOANS_FFIEC" hidden="1">"c13901"</definedName>
    <definedName name="IQ_NCOS_CLOSED_END_1_4_FAM_LOANS_TOT_LOANS_FFIEC" hidden="1">"c13879"</definedName>
    <definedName name="IQ_NCOS_COMM_IND_LOANS_TOT_LOANS_FFIEC" hidden="1">"c13886"</definedName>
    <definedName name="IQ_NCOS_COMM_RE_FARM_LOANS_TOT_LOANS_FFIEC" hidden="1">"c13885"</definedName>
    <definedName name="IQ_NCOS_COMM_RE_NONFARM_NONRES_TOT_LOANS_FFIEC" hidden="1">"c13884"</definedName>
    <definedName name="IQ_NCOS_CONST_LAND_DEV_LOANS_TOT_LOANS_FFIEC" hidden="1">"c13878"</definedName>
    <definedName name="IQ_NCOS_CONSUMER_LOANS_TOT_LOANS_FFIEC" hidden="1">"c13887"</definedName>
    <definedName name="IQ_NCOS_FARM_LOANS_TOT_LOANS_FFIEC" hidden="1">"c13883"</definedName>
    <definedName name="IQ_NCOS_HOME_EQUITY_LOANS_TOT_LOANS_FFIEC" hidden="1">"c13880"</definedName>
    <definedName name="IQ_NCOS_MULTIFAM_5_LOANS_TOT_LOANS_FFIEC" hidden="1">"c13882"</definedName>
    <definedName name="IQ_NCOS_TOT_1_4_FAM_LOANS_TOT_LOANS_FFIEC" hidden="1">"c13881"</definedName>
    <definedName name="IQ_NCOS_TOT_LEASES_TOT_LOANS_FFIEC" hidden="1">"c13888"</definedName>
    <definedName name="IQ_NCOS_TOT_LOANS_TOT_LOANS_FFIEC" hidden="1">"c13889"</definedName>
    <definedName name="IQ_NEGATIVE_FAIR_VALUE_DERIVATIVES_BENEFICIARY_FFIEC" hidden="1">"c13124"</definedName>
    <definedName name="IQ_NEGATIVE_FAIR_VALUE_DERIVATIVES_GUARANTOR_FFIEC" hidden="1">"c13117"</definedName>
    <definedName name="IQ_NET_ADD_BASIC" hidden="1">"c15782"</definedName>
    <definedName name="IQ_NET_ADD_BBAND" hidden="1">"c15785"</definedName>
    <definedName name="IQ_NET_ADD_DIG" hidden="1">"c15783"</definedName>
    <definedName name="IQ_NET_ADD_PHONE" hidden="1">"c15786"</definedName>
    <definedName name="IQ_NET_ADD_POSTPAID_WIRELESS" hidden="1">"c15754"</definedName>
    <definedName name="IQ_NET_ADD_PREPAID_WIRELESS" hidden="1">"c15755"</definedName>
    <definedName name="IQ_NET_ADD_RESELL_WHOLESALE_WIRELESS" hidden="1">"c15756"</definedName>
    <definedName name="IQ_NET_ADD_RGU" hidden="1">"c15787"</definedName>
    <definedName name="IQ_NET_ADD_SATELLITE" hidden="1">"c15784"</definedName>
    <definedName name="IQ_NET_ADD_TOTAL_WIRELESS" hidden="1">"c15757"</definedName>
    <definedName name="IQ_NET_BOOKING_LOCATION_ADJUSTMENT_FOREIGN_FFIEC" hidden="1">"c15385"</definedName>
    <definedName name="IQ_NET_CHANGE" hidden="1">"c749"</definedName>
    <definedName name="IQ_NET_CHARGE_OFFS_FDIC" hidden="1">"c6641"</definedName>
    <definedName name="IQ_NET_CHARGE_OFFS_LOANS_FDIC" hidden="1">"c6751"</definedName>
    <definedName name="IQ_NET_CLAIM_ADJ_EXP_RESERVE_BOP" hidden="1">"c15877"</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ACT_OR_EST" hidden="1">"c3583"</definedName>
    <definedName name="IQ_NET_DEBT_ACT_OR_EST_CIQ_COL" hidden="1">"c11717"</definedName>
    <definedName name="IQ_NET_DEBT_ACT_OR_EST_THOM" hidden="1">"c5309"</definedName>
    <definedName name="IQ_NET_DEBT_DET_EST" hidden="1">"c12061"</definedName>
    <definedName name="IQ_NET_DEBT_DET_EST_CURRENCY" hidden="1">"c12468"</definedName>
    <definedName name="IQ_NET_DEBT_DET_EST_CURRENCY_THOM" hidden="1">"c12491"</definedName>
    <definedName name="IQ_NET_DEBT_DET_EST_DATE" hidden="1">"c12214"</definedName>
    <definedName name="IQ_NET_DEBT_DET_EST_DATE_THOM" hidden="1">"c12242"</definedName>
    <definedName name="IQ_NET_DEBT_DET_EST_INCL" hidden="1">"c12351"</definedName>
    <definedName name="IQ_NET_DEBT_DET_EST_INCL_THOM" hidden="1">"c12374"</definedName>
    <definedName name="IQ_NET_DEBT_DET_EST_ORIGIN" hidden="1">"c12586"</definedName>
    <definedName name="IQ_NET_DEBT_DET_EST_ORIGIN_THOM" hidden="1">"c12612"</definedName>
    <definedName name="IQ_NET_DEBT_DET_EST_THOM" hidden="1">"c12092"</definedName>
    <definedName name="IQ_NET_DEBT_EBITDA" hidden="1">"c750"</definedName>
    <definedName name="IQ_NET_DEBT_EBITDA_CAPEX" hidden="1">"c2949"</definedName>
    <definedName name="IQ_NET_DEBT_EST" hidden="1">"c3517"</definedName>
    <definedName name="IQ_NET_DEBT_EST_THOM" hidden="1">"c4027"</definedName>
    <definedName name="IQ_NET_DEBT_GUIDANCE_CIQ" hidden="1">"c5005"</definedName>
    <definedName name="IQ_NET_DEBT_GUIDANCE_CIQ_COL" hidden="1">"c11652"</definedName>
    <definedName name="IQ_NET_DEBT_HIGH_EST" hidden="1">"c3518"</definedName>
    <definedName name="IQ_NET_DEBT_HIGH_EST_THOM" hidden="1">"c4029"</definedName>
    <definedName name="IQ_NET_DEBT_HIGH_GUIDANCE_CIQ" hidden="1">"c4593"</definedName>
    <definedName name="IQ_NET_DEBT_HIGH_GUIDANCE_CIQ_COL" hidden="1">"c11242"</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DEBT_LOW_EST" hidden="1">"c3519"</definedName>
    <definedName name="IQ_NET_DEBT_LOW_EST_THOM" hidden="1">"c4030"</definedName>
    <definedName name="IQ_NET_DEBT_LOW_GUIDANCE_CIQ" hidden="1">"c4633"</definedName>
    <definedName name="IQ_NET_DEBT_LOW_GUIDANCE_CIQ_COL" hidden="1">"c11282"</definedName>
    <definedName name="IQ_NET_DEBT_MEDIAN_EST" hidden="1">"c3520"</definedName>
    <definedName name="IQ_NET_DEBT_MEDIAN_EST_THOM" hidden="1">"c4028"</definedName>
    <definedName name="IQ_NET_DEBT_NUM_EST" hidden="1">"c3515"</definedName>
    <definedName name="IQ_NET_DEBT_NUM_EST_THOM" hidden="1">"c4031"</definedName>
    <definedName name="IQ_NET_DEBT_STDDEV_EST" hidden="1">"c3516"</definedName>
    <definedName name="IQ_NET_DEBT_STDDEV_EST_THOM" hidden="1">"c4032"</definedName>
    <definedName name="IQ_NET_EARNED" hidden="1">"c2734"</definedName>
    <definedName name="IQ_NET_FUNDS_PURCHASED_ASSETS_TOT_FFIEC" hidden="1">"c13448"</definedName>
    <definedName name="IQ_NET_GAIN_LOSS_OREO_EXP_FFIEC" hidden="1">"c15370"</definedName>
    <definedName name="IQ_NET_GAIN_LOSS_OREO_INC_FFIEC" hidden="1">"c15367"</definedName>
    <definedName name="IQ_NET_GAIN_LOSS_SALES_LOANS_EXP_FFIEC" hidden="1">"c15371"</definedName>
    <definedName name="IQ_NET_GAIN_LOSS_SALES_LOANS_INC_FFIEC" hidden="1">"c15368"</definedName>
    <definedName name="IQ_NET_GAIN_SALE_PREMISES_FIXED_ASSETS_EXP_FFIEC" hidden="1">"c15372"</definedName>
    <definedName name="IQ_NET_GAIN_SALE_PREMISES_FIXED_ASSETS_INC_FFIEC" hidden="1">"c15369"</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COME_HOMEBUILDING_SALES" hidden="1">"c15818"</definedName>
    <definedName name="IQ_NET_INCOME_LH_FFIEC" hidden="1">"c13110"</definedName>
    <definedName name="IQ_NET_INCOME_PC_FFIEC" hidden="1">"c13103"</definedName>
    <definedName name="IQ_NET_INCOME_SHE_FFIEC" hidden="1">"c12960"</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AFTER_LL_BNK_SUBTOTAL_AP" hidden="1">"c8979"</definedName>
    <definedName name="IQ_NET_INT_INC_BNK" hidden="1">"c764"</definedName>
    <definedName name="IQ_NET_INT_INC_BNK_AP" hidden="1">"c8874"</definedName>
    <definedName name="IQ_NET_INT_INC_BNK_AP_ABS" hidden="1">"c8893"</definedName>
    <definedName name="IQ_NET_INT_INC_BNK_FDIC" hidden="1">"c6570"</definedName>
    <definedName name="IQ_NET_INT_INC_BNK_NAME_AP" hidden="1">"c8912"</definedName>
    <definedName name="IQ_NET_INT_INC_BNK_NAME_AP_ABS" hidden="1">"c8931"</definedName>
    <definedName name="IQ_NET_INT_INC_BNK_SUBTOTAL_AP" hidden="1">"c8978"</definedName>
    <definedName name="IQ_NET_INT_INC_BR" hidden="1">"c765"</definedName>
    <definedName name="IQ_NET_INT_INC_FIN" hidden="1">"c766"</definedName>
    <definedName name="IQ_NET_INT_INC_TOTAL_REV" hidden="1">"c767"</definedName>
    <definedName name="IQ_NET_INT_INCOME_AVG_ASSET" hidden="1">"c15706"</definedName>
    <definedName name="IQ_NET_INT_INCOME_FFIEC" hidden="1">"c13001"</definedName>
    <definedName name="IQ_NET_INT_INCOME_FTE_FFIEC" hidden="1">"c13036"</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INC_INTERNATIONAL_OPS_FFIEC" hidden="1">"c15375"</definedName>
    <definedName name="IQ_NET_INTEREST_MARGIN_FDIC" hidden="1">"c6726"</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CORE_DEPOSITS_FFIEC" hidden="1">"c13341"</definedName>
    <definedName name="IQ_NET_LOANS_DEPOSITS_FFIEC" hidden="1">"c13340"</definedName>
    <definedName name="IQ_NET_LOANS_EQUITY_FFIEC" hidden="1">"c13347"</definedName>
    <definedName name="IQ_NET_LOANS_LEASES_CORE_DEPOSITS_FDIC" hidden="1">"c6743"</definedName>
    <definedName name="IQ_NET_LOANS_LEASES_DEPOSITS_FDIC" hidden="1">"c6742"</definedName>
    <definedName name="IQ_NET_LOANS_TOTAL_DEPOSITS" hidden="1">"c779"</definedName>
    <definedName name="IQ_NET_LOSSES" hidden="1">"c15873"</definedName>
    <definedName name="IQ_NET_NONINTEREST_INC_EXP_INTERNATIONAL_OPS_FFIEC" hidden="1">"c15387"</definedName>
    <definedName name="IQ_NET_OPERATING_INCOME_ASSETS_FDIC" hidden="1">"c6729"</definedName>
    <definedName name="IQ_NET_PREMIUM_WRITTEN_STATUTORY_SURPLUS" hidden="1">"c15880"</definedName>
    <definedName name="IQ_NET_PREMIUMS_WRITTEN_AVG_ASSETS" hidden="1">"c15888"</definedName>
    <definedName name="IQ_NET_PREMIUMS_WRITTEN_AVG_EQUITY" hidden="1">"c15891"</definedName>
    <definedName name="IQ_NET_PREMIUMS_WRITTEN_AVG_STATUTORY_SURPLUS" hidden="1">"c15890"</definedName>
    <definedName name="IQ_NET_PREMIUMS_WRITTEN_GROSS_PREMIUMS_WRITTEN" hidden="1">"c15889"</definedName>
    <definedName name="IQ_NET_RENTAL_EXP_FN" hidden="1">"c780"</definedName>
    <definedName name="IQ_NET_SECURITIZATION_INC_FOREIGN_FFIEC" hidden="1">"c15379"</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WS" hidden="1">"c13743"</definedName>
    <definedName name="IQ_NEWS_DATE" hidden="1">"c13746"</definedName>
    <definedName name="IQ_NEWS_SOURCE" hidden="1">"c13745"</definedName>
    <definedName name="IQ_NEWS_TIME" hidden="1">"c13759"</definedName>
    <definedName name="IQ_NEWS_URL" hidden="1">"c13744"</definedName>
    <definedName name="IQ_NEXT_CALL_DATE" hidden="1">"c2198"</definedName>
    <definedName name="IQ_NEXT_CALL_PRICE" hidden="1">"c2199"</definedName>
    <definedName name="IQ_NEXT_EARNINGS_DATE" hidden="1">"c13592"</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EXT_YR_PROD_EST_MAX_ALUM" hidden="1">"c9251"</definedName>
    <definedName name="IQ_NEXT_YR_PROD_EST_MAX_CATHODE_COP" hidden="1">"c9198"</definedName>
    <definedName name="IQ_NEXT_YR_PROD_EST_MAX_COP" hidden="1">"c9196"</definedName>
    <definedName name="IQ_NEXT_YR_PROD_EST_MAX_DIAM" hidden="1">"c9675"</definedName>
    <definedName name="IQ_NEXT_YR_PROD_EST_MAX_GOLD" hidden="1">"c9036"</definedName>
    <definedName name="IQ_NEXT_YR_PROD_EST_MAX_IRON" hidden="1">"c9410"</definedName>
    <definedName name="IQ_NEXT_YR_PROD_EST_MAX_LEAD" hidden="1">"c9463"</definedName>
    <definedName name="IQ_NEXT_YR_PROD_EST_MAX_MANG" hidden="1">"c9516"</definedName>
    <definedName name="IQ_NEXT_YR_PROD_EST_MAX_MOLYB" hidden="1">"c9728"</definedName>
    <definedName name="IQ_NEXT_YR_PROD_EST_MAX_NICK" hidden="1">"c9304"</definedName>
    <definedName name="IQ_NEXT_YR_PROD_EST_MAX_PLAT" hidden="1">"c9142"</definedName>
    <definedName name="IQ_NEXT_YR_PROD_EST_MAX_SILVER" hidden="1">"c9089"</definedName>
    <definedName name="IQ_NEXT_YR_PROD_EST_MAX_TITAN" hidden="1">"c9569"</definedName>
    <definedName name="IQ_NEXT_YR_PROD_EST_MAX_URAN" hidden="1">"c9622"</definedName>
    <definedName name="IQ_NEXT_YR_PROD_EST_MAX_ZINC" hidden="1">"c9357"</definedName>
    <definedName name="IQ_NEXT_YR_PROD_EST_MIN_ALUM" hidden="1">"c9250"</definedName>
    <definedName name="IQ_NEXT_YR_PROD_EST_MIN_CATHODE_COP" hidden="1">"c9197"</definedName>
    <definedName name="IQ_NEXT_YR_PROD_EST_MIN_COP" hidden="1">"c9195"</definedName>
    <definedName name="IQ_NEXT_YR_PROD_EST_MIN_DIAM" hidden="1">"c9674"</definedName>
    <definedName name="IQ_NEXT_YR_PROD_EST_MIN_GOLD" hidden="1">"c9035"</definedName>
    <definedName name="IQ_NEXT_YR_PROD_EST_MIN_IRON" hidden="1">"c9409"</definedName>
    <definedName name="IQ_NEXT_YR_PROD_EST_MIN_LEAD" hidden="1">"c9462"</definedName>
    <definedName name="IQ_NEXT_YR_PROD_EST_MIN_MANG" hidden="1">"c9515"</definedName>
    <definedName name="IQ_NEXT_YR_PROD_EST_MIN_MOLYB" hidden="1">"c9727"</definedName>
    <definedName name="IQ_NEXT_YR_PROD_EST_MIN_NICK" hidden="1">"c9303"</definedName>
    <definedName name="IQ_NEXT_YR_PROD_EST_MIN_PLAT" hidden="1">"c9141"</definedName>
    <definedName name="IQ_NEXT_YR_PROD_EST_MIN_SILVER" hidden="1">"c9088"</definedName>
    <definedName name="IQ_NEXT_YR_PROD_EST_MIN_TITAN" hidden="1">"c9568"</definedName>
    <definedName name="IQ_NEXT_YR_PROD_EST_MIN_URAN" hidden="1">"c9621"</definedName>
    <definedName name="IQ_NEXT_YR_PROD_EST_MIN_ZINC" hidden="1">"c9356"</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CT_OR_EST" hidden="1">"c2222"</definedName>
    <definedName name="IQ_NI_ACT_OR_EST_CIQ_COL" hidden="1">"c11712"</definedName>
    <definedName name="IQ_NI_ACT_OR_EST_THOM" hidden="1">"c5306"</definedName>
    <definedName name="IQ_NI_AFTER_CAPITALIZED" hidden="1">"c788"</definedName>
    <definedName name="IQ_NI_AVAIL_EXCL" hidden="1">"c789"</definedName>
    <definedName name="IQ_NI_AVAIL_EXCL_MARGIN" hidden="1">"c790"</definedName>
    <definedName name="IQ_NI_AVAIL_INCL" hidden="1">"c791"</definedName>
    <definedName name="IQ_NI_AVAIL_SUBTOTAL_AP" hidden="1">"c8984"</definedName>
    <definedName name="IQ_NI_AVG_ASSETS_FFIEC" hidden="1">"c13370"</definedName>
    <definedName name="IQ_NI_BANK_AND_NONCONTROLLING_INTEREST_FFIEC" hidden="1">"c15365"</definedName>
    <definedName name="IQ_NI_BEFORE_CAPITALIZED" hidden="1">"c792"</definedName>
    <definedName name="IQ_NI_BEFORE_INTERNAL_ALLOCATIONS_FOREIGN_FFIEC" hidden="1">"c15393"</definedName>
    <definedName name="IQ_NI_CF" hidden="1">"c793"</definedName>
    <definedName name="IQ_NI_CHARGES_AP" hidden="1">"c8879"</definedName>
    <definedName name="IQ_NI_CHARGES_AP_ABS" hidden="1">"c8898"</definedName>
    <definedName name="IQ_NI_CHARGES_NAME_AP" hidden="1">"c8917"</definedName>
    <definedName name="IQ_NI_CHARGES_NAME_AP_ABS" hidden="1">"c8936"</definedName>
    <definedName name="IQ_NI_DET_EST" hidden="1">"c12062"</definedName>
    <definedName name="IQ_NI_DET_EST_CURRENCY" hidden="1">"c12469"</definedName>
    <definedName name="IQ_NI_DET_EST_CURRENCY_THOM" hidden="1">"c12492"</definedName>
    <definedName name="IQ_NI_DET_EST_DATE" hidden="1">"c12215"</definedName>
    <definedName name="IQ_NI_DET_EST_DATE_THOM" hidden="1">"c12243"</definedName>
    <definedName name="IQ_NI_DET_EST_INCL" hidden="1">"c12352"</definedName>
    <definedName name="IQ_NI_DET_EST_INCL_THOM" hidden="1">"c12375"</definedName>
    <definedName name="IQ_NI_DET_EST_ORIGIN" hidden="1">"c12587"</definedName>
    <definedName name="IQ_NI_DET_EST_ORIGIN_THOM" hidden="1">"c12613"</definedName>
    <definedName name="IQ_NI_DET_EST_THOM" hidden="1">"c12093"</definedName>
    <definedName name="IQ_NI_EST" hidden="1">"c1716"</definedName>
    <definedName name="IQ_NI_EST_THOM" hidden="1">"c5126"</definedName>
    <definedName name="IQ_NI_FFIEC" hidden="1">"c13034"</definedName>
    <definedName name="IQ_NI_GAAP_GUIDANCE_CIQ" hidden="1">"c5008"</definedName>
    <definedName name="IQ_NI_GAAP_GUIDANCE_CIQ_COL" hidden="1">"c11655"</definedName>
    <definedName name="IQ_NI_GAAP_HIGH_GUIDANCE_CIQ" hidden="1">"c4589"</definedName>
    <definedName name="IQ_NI_GAAP_HIGH_GUIDANCE_CIQ_COL" hidden="1">"c11238"</definedName>
    <definedName name="IQ_NI_GAAP_LOW_GUIDANCE_CIQ" hidden="1">"c4629"</definedName>
    <definedName name="IQ_NI_GAAP_LOW_GUIDANCE_CIQ_COL" hidden="1">"c11278"</definedName>
    <definedName name="IQ_NI_GUIDANCE_CIQ" hidden="1">"c5007"</definedName>
    <definedName name="IQ_NI_GUIDANCE_CIQ_COL" hidden="1">"c11654"</definedName>
    <definedName name="IQ_NI_GW_DET_EST" hidden="1">"c12063"</definedName>
    <definedName name="IQ_NI_GW_DET_EST_CURRENCY" hidden="1">"c12470"</definedName>
    <definedName name="IQ_NI_GW_DET_EST_DATE" hidden="1">"c12216"</definedName>
    <definedName name="IQ_NI_GW_DET_EST_INCL" hidden="1">"c12353"</definedName>
    <definedName name="IQ_NI_GW_EST" hidden="1">"c1723"</definedName>
    <definedName name="IQ_NI_GW_GUIDANCE_CIQ" hidden="1">"c5009"</definedName>
    <definedName name="IQ_NI_GW_GUIDANCE_CIQ_COL" hidden="1">"c11656"</definedName>
    <definedName name="IQ_NI_GW_HIGH_EST" hidden="1">"c1725"</definedName>
    <definedName name="IQ_NI_GW_HIGH_GUIDANCE_CIQ" hidden="1">"c4590"</definedName>
    <definedName name="IQ_NI_GW_HIGH_GUIDANCE_CIQ_COL" hidden="1">"c11239"</definedName>
    <definedName name="IQ_NI_GW_LOW_EST" hidden="1">"c1726"</definedName>
    <definedName name="IQ_NI_GW_LOW_GUIDANCE_CIQ" hidden="1">"c4630"</definedName>
    <definedName name="IQ_NI_GW_LOW_GUIDANCE_CIQ_COL" hidden="1">"c11279"</definedName>
    <definedName name="IQ_NI_GW_MEDIAN_EST" hidden="1">"c1724"</definedName>
    <definedName name="IQ_NI_GW_NUM_EST" hidden="1">"c1727"</definedName>
    <definedName name="IQ_NI_GW_STDDEV_EST" hidden="1">"c1728"</definedName>
    <definedName name="IQ_NI_HIGH_EST" hidden="1">"c1718"</definedName>
    <definedName name="IQ_NI_HIGH_EST_THOM" hidden="1">"c5128"</definedName>
    <definedName name="IQ_NI_HIGH_GUIDANCE_CIQ" hidden="1">"c4588"</definedName>
    <definedName name="IQ_NI_HIGH_GUIDANCE_CIQ_COL" hidden="1">"c11237"</definedName>
    <definedName name="IQ_NI_LOW_EST" hidden="1">"c1719"</definedName>
    <definedName name="IQ_NI_LOW_EST_THOM" hidden="1">"c5129"</definedName>
    <definedName name="IQ_NI_LOW_GUIDANCE_CIQ" hidden="1">"c4628"</definedName>
    <definedName name="IQ_NI_LOW_GUIDANCE_CIQ_COL" hidden="1">"c11277"</definedName>
    <definedName name="IQ_NI_MARGIN" hidden="1">"c794"</definedName>
    <definedName name="IQ_NI_MEDIAN_EST" hidden="1">"c1717"</definedName>
    <definedName name="IQ_NI_MEDIAN_EST_THOM" hidden="1">"c5127"</definedName>
    <definedName name="IQ_NI_NON_CONTROLLING_INTERESTS_FFIEC" hidden="1">"c15366"</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NUM_EST" hidden="1">"c1720"</definedName>
    <definedName name="IQ_NI_NUM_EST_THOM" hidden="1">"c5130"</definedName>
    <definedName name="IQ_NI_REPORTED_DET_EST_ORIGIN" hidden="1">"c12588"</definedName>
    <definedName name="IQ_NI_REPORTED_EST" hidden="1">"c1730"</definedName>
    <definedName name="IQ_NI_REPORTED_HIGH_EST" hidden="1">"c1732"</definedName>
    <definedName name="IQ_NI_REPORTED_LOW_EST" hidden="1">"c1733"</definedName>
    <definedName name="IQ_NI_REPORTED_MEDIAN_EST" hidden="1">"c1731"</definedName>
    <definedName name="IQ_NI_REPORTED_NUM_EST" hidden="1">"c1734"</definedName>
    <definedName name="IQ_NI_REPORTED_STDDEV_EST" hidden="1">"c1735"</definedName>
    <definedName name="IQ_NI_SBC_ACT_OR_EST" hidden="1">"c4474"</definedName>
    <definedName name="IQ_NI_SBC_ACT_OR_EST_CIQ" hidden="1">"c5012"</definedName>
    <definedName name="IQ_NI_SBC_ACT_OR_EST_CIQ_COL" hidden="1">"c11659"</definedName>
    <definedName name="IQ_NI_SBC_EST" hidden="1">"c4473"</definedName>
    <definedName name="IQ_NI_SBC_GUIDANCE" hidden="1">"c4475"</definedName>
    <definedName name="IQ_NI_SBC_GUIDANCE_CIQ" hidden="1">"c5013"</definedName>
    <definedName name="IQ_NI_SBC_GUIDANCE_CIQ_COL" hidden="1">"c11660"</definedName>
    <definedName name="IQ_NI_SBC_GW_ACT_OR_EST" hidden="1">"c4478"</definedName>
    <definedName name="IQ_NI_SBC_GW_ACT_OR_EST_CIQ" hidden="1">"c5016"</definedName>
    <definedName name="IQ_NI_SBC_GW_ACT_OR_EST_CIQ_COL" hidden="1">"c11663"</definedName>
    <definedName name="IQ_NI_SBC_GW_EST" hidden="1">"c4477"</definedName>
    <definedName name="IQ_NI_SBC_GW_GUIDANCE" hidden="1">"c4479"</definedName>
    <definedName name="IQ_NI_SBC_GW_GUIDANCE_CIQ" hidden="1">"c5017"</definedName>
    <definedName name="IQ_NI_SBC_GW_GUIDANCE_CIQ_COL" hidden="1">"c11664"</definedName>
    <definedName name="IQ_NI_SBC_GW_HIGH_EST" hidden="1">"c4480"</definedName>
    <definedName name="IQ_NI_SBC_GW_HIGH_GUIDANCE" hidden="1">"c4187"</definedName>
    <definedName name="IQ_NI_SBC_GW_HIGH_GUIDANCE_CIQ" hidden="1">"c4599"</definedName>
    <definedName name="IQ_NI_SBC_GW_HIGH_GUIDANCE_CIQ_COL" hidden="1">"c11248"</definedName>
    <definedName name="IQ_NI_SBC_GW_LOW_EST" hidden="1">"c4481"</definedName>
    <definedName name="IQ_NI_SBC_GW_LOW_GUIDANCE" hidden="1">"c4227"</definedName>
    <definedName name="IQ_NI_SBC_GW_LOW_GUIDANCE_CIQ" hidden="1">"c4639"</definedName>
    <definedName name="IQ_NI_SBC_GW_LOW_GUIDANCE_CIQ_COL" hidden="1">"c11288"</definedName>
    <definedName name="IQ_NI_SBC_GW_MEDIAN_EST" hidden="1">"c4482"</definedName>
    <definedName name="IQ_NI_SBC_GW_NUM_EST" hidden="1">"c4483"</definedName>
    <definedName name="IQ_NI_SBC_GW_STDDEV_EST" hidden="1">"c4484"</definedName>
    <definedName name="IQ_NI_SBC_HIGH_EST" hidden="1">"c4486"</definedName>
    <definedName name="IQ_NI_SBC_HIGH_GUIDANCE" hidden="1">"c4186"</definedName>
    <definedName name="IQ_NI_SBC_HIGH_GUIDANCE_CIQ" hidden="1">"c4598"</definedName>
    <definedName name="IQ_NI_SBC_HIGH_GUIDANCE_CIQ_COL" hidden="1">"c11247"</definedName>
    <definedName name="IQ_NI_SBC_LOW_EST" hidden="1">"c4487"</definedName>
    <definedName name="IQ_NI_SBC_LOW_GUIDANCE" hidden="1">"c4226"</definedName>
    <definedName name="IQ_NI_SBC_LOW_GUIDANCE_CIQ" hidden="1">"c4638"</definedName>
    <definedName name="IQ_NI_SBC_LOW_GUIDANCE_CIQ_COL" hidden="1">"c11287"</definedName>
    <definedName name="IQ_NI_SBC_MEDIAN_EST" hidden="1">"c4488"</definedName>
    <definedName name="IQ_NI_SBC_NUM_EST" hidden="1">"c4489"</definedName>
    <definedName name="IQ_NI_SBC_STDDEV_EST" hidden="1">"c4490"</definedName>
    <definedName name="IQ_NI_SFAS" hidden="1">"c795"</definedName>
    <definedName name="IQ_NI_STDDEV_EST" hidden="1">"c1721"</definedName>
    <definedName name="IQ_NI_STDDEV_EST_THOM" hidden="1">"c5131"</definedName>
    <definedName name="IQ_NI_SUBTOTAL_AP" hidden="1">"c8983"</definedName>
    <definedName name="IQ_NLA_PCT_LEASED_CONSOL" hidden="1">"c8815"</definedName>
    <definedName name="IQ_NLA_PCT_LEASED_MANAGED" hidden="1">"c8817"</definedName>
    <definedName name="IQ_NLA_PCT_LEASED_OTHER" hidden="1">"c8818"</definedName>
    <definedName name="IQ_NLA_PCT_LEASED_TOTAL" hidden="1">"c8819"</definedName>
    <definedName name="IQ_NLA_PCT_LEASED_UNCONSOL" hidden="1">"c8816"</definedName>
    <definedName name="IQ_NLA_SQ_FT_CONSOL" hidden="1">"c8800"</definedName>
    <definedName name="IQ_NLA_SQ_FT_MANAGED" hidden="1">"c8802"</definedName>
    <definedName name="IQ_NLA_SQ_FT_OTHER" hidden="1">"c8803"</definedName>
    <definedName name="IQ_NLA_SQ_FT_TOTAL" hidden="1">"c8804"</definedName>
    <definedName name="IQ_NLA_SQ_FT_UNCONSOL" hidden="1">"c8801"</definedName>
    <definedName name="IQ_NLA_SQ_METER_CONSOL" hidden="1">"c8805"</definedName>
    <definedName name="IQ_NLA_SQ_METER_MANAGED" hidden="1">"c8807"</definedName>
    <definedName name="IQ_NLA_SQ_METER_OTHER" hidden="1">"c8808"</definedName>
    <definedName name="IQ_NLA_SQ_METER_TOTAL" hidden="1">"c8809"</definedName>
    <definedName name="IQ_NLA_SQ_METER_UNCONSOL" hidden="1">"c8806"</definedName>
    <definedName name="IQ_NOI_INCL_UNCONSOL" hidden="1">"c16068"</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_ALLOW_RECEIVABLES_FFIEC" hidden="1">"c13353"</definedName>
    <definedName name="IQ_NON_ACCRUAL_ASSET_SOLD_DURING_QTR_FFIEC" hidden="1">"c15350"</definedName>
    <definedName name="IQ_NON_ACCRUAL_LOANS" hidden="1">"c796"</definedName>
    <definedName name="IQ_NON_CASH" hidden="1">"c1399"</definedName>
    <definedName name="IQ_NON_CASH_ITEMS" hidden="1">"c797"</definedName>
    <definedName name="IQ_NON_CD_DEPOSITS" hidden="1">"c15718"</definedName>
    <definedName name="IQ_NON_CD_DEPOSITS_TOTAL_DEPOSITS" hidden="1">"c15725"</definedName>
    <definedName name="IQ_NON_CURRENT_LOANS_FFIEC" hidden="1">"c13860"</definedName>
    <definedName name="IQ_NON_FARM_NONRES_PROPERTIES_TRADING_DOM_FFIEC" hidden="1">"c12931"</definedName>
    <definedName name="IQ_NON_INS_EXP" hidden="1">"c798"</definedName>
    <definedName name="IQ_NON_INS_REV" hidden="1">"c799"</definedName>
    <definedName name="IQ_NON_INT_BAL_OTHER_INSTITUTIONS_FFIEC" hidden="1">"c12950"</definedName>
    <definedName name="IQ_NON_INT_BEAR_CD" hidden="1">"c800"</definedName>
    <definedName name="IQ_NON_INT_BEARING_DEPOSITS" hidden="1">"c800"</definedName>
    <definedName name="IQ_NON_INT_DEPOSITS_DOM_FFIEC" hidden="1">"c12851"</definedName>
    <definedName name="IQ_NON_INT_DEPOSITS_FOREIGN_FFIEC" hidden="1">"c12854"</definedName>
    <definedName name="IQ_NON_INT_EXP" hidden="1">"c801"</definedName>
    <definedName name="IQ_NON_INT_EXP_AVG_ASSETS_FFIEC" hidden="1">"c18878"</definedName>
    <definedName name="IQ_NON_INT_EXP_BNK_AP" hidden="1">"c8877"</definedName>
    <definedName name="IQ_NON_INT_EXP_BNK_AP_ABS" hidden="1">"c8896"</definedName>
    <definedName name="IQ_NON_INT_EXP_BNK_NAME_AP" hidden="1">"c8915"</definedName>
    <definedName name="IQ_NON_INT_EXP_BNK_NAME_AP_ABS" hidden="1">"c8934"</definedName>
    <definedName name="IQ_NON_INT_EXP_BNK_SUBTOTAL_AP" hidden="1">"c8981"</definedName>
    <definedName name="IQ_NON_INT_EXP_FDIC" hidden="1">"c6579"</definedName>
    <definedName name="IQ_NON_INT_EXPENSE_AVG_ASSET" hidden="1">"c15708"</definedName>
    <definedName name="IQ_NON_INT_EXPENSE_FFIEC" hidden="1">"c13028"</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AVG_ASSETS_FFIEC" hidden="1">"c13359"</definedName>
    <definedName name="IQ_NON_INT_INC_BNK_AP" hidden="1">"c8876"</definedName>
    <definedName name="IQ_NON_INT_INC_BNK_AP_ABS" hidden="1">"c8895"</definedName>
    <definedName name="IQ_NON_INT_INC_BNK_NAME_AP" hidden="1">"c8914"</definedName>
    <definedName name="IQ_NON_INT_INC_BNK_NAME_AP_ABS" hidden="1">"c8933"</definedName>
    <definedName name="IQ_NON_INT_INC_BNK_SUBTOTAL_AP" hidden="1">"c8980"</definedName>
    <definedName name="IQ_NON_INT_INC_FDIC" hidden="1">"c6575"</definedName>
    <definedName name="IQ_NON_INT_INC_OPERATING_INC_FFIEC" hidden="1">"c13382"</definedName>
    <definedName name="IQ_NON_INT_INCOME_AVG_ASSET" hidden="1">"c15707"</definedName>
    <definedName name="IQ_NON_INT_INCOME_FFIEC" hidden="1">"c13017"</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EQUITY" hidden="1">"c15702"</definedName>
    <definedName name="IQ_NON_PERF_ASSETS_LOANS_OREO" hidden="1">"c15701"</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ASSETS_FFIEC" hidden="1">"c13859"</definedName>
    <definedName name="IQ_NON_PERFORMING_LOANS" hidden="1">"c827"</definedName>
    <definedName name="IQ_NON_PERFORMING_LOANS_FFIEC" hidden="1">"c13861"</definedName>
    <definedName name="IQ_NON_RE_DA" hidden="1">"c16179"</definedName>
    <definedName name="IQ_NON_RENTAL_NOI" hidden="1">"c16066"</definedName>
    <definedName name="IQ_NON_RENTAL_OPERATING_EXPENSE" hidden="1">"c16046"</definedName>
    <definedName name="IQ_NON_US_ADDRESS_LEASE_FIN_REC_FFIEC" hidden="1">"c13625"</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INCOME_AMORT_CLOSED_END_LOANS_FFIEC" hidden="1">"c13078"</definedName>
    <definedName name="IQ_NONCASH_PENSION_EXP" hidden="1">"c3000"</definedName>
    <definedName name="IQ_NONCORE_ASSETS_TOT_FFIEC" hidden="1">"c13443"</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DEF_CAPITAL_GOODS_ORDERS" hidden="1">"c6932"</definedName>
    <definedName name="IQ_NONDEF_CAPITAL_GOODS_ORDERS_APR" hidden="1">"c7592"</definedName>
    <definedName name="IQ_NONDEF_CAPITAL_GOODS_ORDERS_APR_FC" hidden="1">"c8472"</definedName>
    <definedName name="IQ_NONDEF_CAPITAL_GOODS_ORDERS_FC" hidden="1">"c7812"</definedName>
    <definedName name="IQ_NONDEF_CAPITAL_GOODS_ORDERS_POP" hidden="1">"c7152"</definedName>
    <definedName name="IQ_NONDEF_CAPITAL_GOODS_ORDERS_POP_FC" hidden="1">"c8032"</definedName>
    <definedName name="IQ_NONDEF_CAPITAL_GOODS_ORDERS_YOY" hidden="1">"c7372"</definedName>
    <definedName name="IQ_NONDEF_CAPITAL_GOODS_ORDERS_YOY_FC" hidden="1">"c8252"</definedName>
    <definedName name="IQ_NONDEF_CAPITAL_GOODS_SHIPMENTS" hidden="1">"c6933"</definedName>
    <definedName name="IQ_NONDEF_CAPITAL_GOODS_SHIPMENTS_APR" hidden="1">"c7593"</definedName>
    <definedName name="IQ_NONDEF_CAPITAL_GOODS_SHIPMENTS_APR_FC" hidden="1">"c8473"</definedName>
    <definedName name="IQ_NONDEF_CAPITAL_GOODS_SHIPMENTS_FC" hidden="1">"c7813"</definedName>
    <definedName name="IQ_NONDEF_CAPITAL_GOODS_SHIPMENTS_POP" hidden="1">"c7153"</definedName>
    <definedName name="IQ_NONDEF_CAPITAL_GOODS_SHIPMENTS_POP_FC" hidden="1">"c8033"</definedName>
    <definedName name="IQ_NONDEF_CAPITAL_GOODS_SHIPMENTS_YOY" hidden="1">"c7373"</definedName>
    <definedName name="IQ_NONDEF_CAPITAL_GOODS_SHIPMENTS_YOY_FC" hidden="1">"c8253"</definedName>
    <definedName name="IQ_NONDEF_SPENDING_SAAR" hidden="1">"c6934"</definedName>
    <definedName name="IQ_NONDEF_SPENDING_SAAR_APR" hidden="1">"c7594"</definedName>
    <definedName name="IQ_NONDEF_SPENDING_SAAR_APR_FC" hidden="1">"c8474"</definedName>
    <definedName name="IQ_NONDEF_SPENDING_SAAR_FC" hidden="1">"c7814"</definedName>
    <definedName name="IQ_NONDEF_SPENDING_SAAR_POP" hidden="1">"c7154"</definedName>
    <definedName name="IQ_NONDEF_SPENDING_SAAR_POP_FC" hidden="1">"c8034"</definedName>
    <definedName name="IQ_NONDEF_SPENDING_SAAR_YOY" hidden="1">"c7374"</definedName>
    <definedName name="IQ_NONDEF_SPENDING_SAAR_YOY_FC" hidden="1">"c8254"</definedName>
    <definedName name="IQ_NONFARM_EMP_HRS_PCT_CHANGE" hidden="1">"c6935"</definedName>
    <definedName name="IQ_NONFARM_EMP_HRS_PCT_CHANGE_FC" hidden="1">"c7815"</definedName>
    <definedName name="IQ_NONFARM_EMP_HRS_PCT_CHANGE_POP" hidden="1">"c7155"</definedName>
    <definedName name="IQ_NONFARM_EMP_HRS_PCT_CHANGE_POP_FC" hidden="1">"c8035"</definedName>
    <definedName name="IQ_NONFARM_EMP_HRS_PCT_CHANGE_YOY" hidden="1">"c7375"</definedName>
    <definedName name="IQ_NONFARM_EMP_HRS_PCT_CHANGE_YOY_FC" hidden="1">"c8255"</definedName>
    <definedName name="IQ_NONFARM_NONRES_DOM_FFIEC" hidden="1">"c15271"</definedName>
    <definedName name="IQ_NONFARM_NONRES_GROSS_LOANS_FFIEC" hidden="1">"c13405"</definedName>
    <definedName name="IQ_NONFARM_NONRES_LL_REC_DOM_FFIEC" hidden="1">"c13626"</definedName>
    <definedName name="IQ_NONFARM_NONRES_RISK_BASED_FFIEC" hidden="1">"c13426"</definedName>
    <definedName name="IQ_NONFARM_OUTPUT_PER_HR" hidden="1">"c6936"</definedName>
    <definedName name="IQ_NONFARM_OUTPUT_PER_HR_APR" hidden="1">"c7596"</definedName>
    <definedName name="IQ_NONFARM_OUTPUT_PER_HR_APR_FC" hidden="1">"c8476"</definedName>
    <definedName name="IQ_NONFARM_OUTPUT_PER_HR_FC" hidden="1">"c7816"</definedName>
    <definedName name="IQ_NONFARM_OUTPUT_PER_HR_POP" hidden="1">"c7156"</definedName>
    <definedName name="IQ_NONFARM_OUTPUT_PER_HR_POP_FC" hidden="1">"c8036"</definedName>
    <definedName name="IQ_NONFARM_OUTPUT_PER_HR_YOY" hidden="1">"c7376"</definedName>
    <definedName name="IQ_NONFARM_OUTPUT_PER_HR_YOY_FC" hidden="1">"c8256"</definedName>
    <definedName name="IQ_NONFARM_PAYROLLS" hidden="1">"c6926"</definedName>
    <definedName name="IQ_NONFARM_PAYROLLS_APR" hidden="1">"c7586"</definedName>
    <definedName name="IQ_NONFARM_PAYROLLS_APR_FC" hidden="1">"c8466"</definedName>
    <definedName name="IQ_NONFARM_PAYROLLS_FC" hidden="1">"c7806"</definedName>
    <definedName name="IQ_NONFARM_PAYROLLS_POP" hidden="1">"c7146"</definedName>
    <definedName name="IQ_NONFARM_PAYROLLS_POP_FC" hidden="1">"c8026"</definedName>
    <definedName name="IQ_NONFARM_PAYROLLS_YOY" hidden="1">"c7366"</definedName>
    <definedName name="IQ_NONFARM_PAYROLLS_YOY_FC" hidden="1">"c8246"</definedName>
    <definedName name="IQ_NONFARM_TOTAL_HR_INDEX" hidden="1">"c6937"</definedName>
    <definedName name="IQ_NONFARM_TOTAL_HR_INDEX_APR" hidden="1">"c7597"</definedName>
    <definedName name="IQ_NONFARM_TOTAL_HR_INDEX_APR_FC" hidden="1">"c8477"</definedName>
    <definedName name="IQ_NONFARM_TOTAL_HR_INDEX_FC" hidden="1">"c7817"</definedName>
    <definedName name="IQ_NONFARM_TOTAL_HR_INDEX_POP" hidden="1">"c7157"</definedName>
    <definedName name="IQ_NONFARM_TOTAL_HR_INDEX_POP_FC" hidden="1">"c8037"</definedName>
    <definedName name="IQ_NONFARM_TOTAL_HR_INDEX_YOY" hidden="1">"c7377"</definedName>
    <definedName name="IQ_NONFARM_TOTAL_HR_INDEX_YOY_FC" hidden="1">"c8257"</definedName>
    <definedName name="IQ_NONFARM_WAGES" hidden="1">"c6938"</definedName>
    <definedName name="IQ_NONFARM_WAGES_APR" hidden="1">"c7598"</definedName>
    <definedName name="IQ_NONFARM_WAGES_APR_FC" hidden="1">"c8478"</definedName>
    <definedName name="IQ_NONFARM_WAGES_FC" hidden="1">"c7818"</definedName>
    <definedName name="IQ_NONFARM_WAGES_INDEX" hidden="1">"c6939"</definedName>
    <definedName name="IQ_NONFARM_WAGES_INDEX_APR" hidden="1">"c7599"</definedName>
    <definedName name="IQ_NONFARM_WAGES_INDEX_APR_FC" hidden="1">"c8479"</definedName>
    <definedName name="IQ_NONFARM_WAGES_INDEX_FC" hidden="1">"c7819"</definedName>
    <definedName name="IQ_NONFARM_WAGES_INDEX_POP" hidden="1">"c7159"</definedName>
    <definedName name="IQ_NONFARM_WAGES_INDEX_POP_FC" hidden="1">"c8039"</definedName>
    <definedName name="IQ_NONFARM_WAGES_INDEX_YOY" hidden="1">"c7379"</definedName>
    <definedName name="IQ_NONFARM_WAGES_INDEX_YOY_FC" hidden="1">"c8259"</definedName>
    <definedName name="IQ_NONFARM_WAGES_POP" hidden="1">"c7158"</definedName>
    <definedName name="IQ_NONFARM_WAGES_POP_FC" hidden="1">"c8038"</definedName>
    <definedName name="IQ_NONFARM_WAGES_YOY" hidden="1">"c7378"</definedName>
    <definedName name="IQ_NONFARM_WAGES_YOY_FC" hidden="1">"c8258"</definedName>
    <definedName name="IQ_NONINTEREST_BEARING_BALANCES_FDIC" hidden="1">"c6394"</definedName>
    <definedName name="IQ_NONINTEREST_BEARING_CASH_FFIEC" hidden="1">"c12774"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_FOREIGN_FFIEC" hidden="1">"c15376"</definedName>
    <definedName name="IQ_NONINTEREST_INCOME_EARNING_ASSETS_FDIC" hidden="1">"c6727"</definedName>
    <definedName name="IQ_NONMORTGAGE_SERVICING_FDIC" hidden="1">"c6336"</definedName>
    <definedName name="IQ_NONQUALIFYING_PREFERRED_T1_FFIEC" hidden="1">"c13134"</definedName>
    <definedName name="IQ_NONRECOURSE_DEBT" hidden="1">"c2550"</definedName>
    <definedName name="IQ_NONRECOURSE_DEBT_PCT" hidden="1">"c2551"</definedName>
    <definedName name="IQ_NONRES_FIXED_INVEST" hidden="1">"c6931"</definedName>
    <definedName name="IQ_NONRES_FIXED_INVEST_APR" hidden="1">"c7591"</definedName>
    <definedName name="IQ_NONRES_FIXED_INVEST_POP" hidden="1">"c7151"</definedName>
    <definedName name="IQ_NONRES_FIXED_INVEST_PRIV_APR_FC_UNUSED" hidden="1">"c8468"</definedName>
    <definedName name="IQ_NONRES_FIXED_INVEST_PRIV_APR_FC_UNUSED_UNUSED_UNUSED" hidden="1">"c8468"</definedName>
    <definedName name="IQ_NONRES_FIXED_INVEST_PRIV_APR_UNUSED" hidden="1">"c7588"</definedName>
    <definedName name="IQ_NONRES_FIXED_INVEST_PRIV_APR_UNUSED_UNUSED_UNUSED" hidden="1">"c7588"</definedName>
    <definedName name="IQ_NONRES_FIXED_INVEST_PRIV_FC_UNUSED" hidden="1">"c7808"</definedName>
    <definedName name="IQ_NONRES_FIXED_INVEST_PRIV_FC_UNUSED_UNUSED_UNUSED" hidden="1">"c7808"</definedName>
    <definedName name="IQ_NONRES_FIXED_INVEST_PRIV_POP_FC_UNUSED" hidden="1">"c8028"</definedName>
    <definedName name="IQ_NONRES_FIXED_INVEST_PRIV_POP_FC_UNUSED_UNUSED_UNUSED" hidden="1">"c8028"</definedName>
    <definedName name="IQ_NONRES_FIXED_INVEST_PRIV_POP_UNUSED" hidden="1">"c7148"</definedName>
    <definedName name="IQ_NONRES_FIXED_INVEST_PRIV_POP_UNUSED_UNUSED_UNUSED" hidden="1">"c7148"</definedName>
    <definedName name="IQ_NONRES_FIXED_INVEST_PRIV_REAL" hidden="1">"c6989"</definedName>
    <definedName name="IQ_NONRES_FIXED_INVEST_PRIV_REAL_APR" hidden="1">"c7649"</definedName>
    <definedName name="IQ_NONRES_FIXED_INVEST_PRIV_REAL_APR_FC" hidden="1">"c8529"</definedName>
    <definedName name="IQ_NONRES_FIXED_INVEST_PRIV_REAL_FC" hidden="1">"c7869"</definedName>
    <definedName name="IQ_NONRES_FIXED_INVEST_PRIV_REAL_POP" hidden="1">"c7209"</definedName>
    <definedName name="IQ_NONRES_FIXED_INVEST_PRIV_REAL_POP_FC" hidden="1">"c8089"</definedName>
    <definedName name="IQ_NONRES_FIXED_INVEST_PRIV_REAL_SAAR" hidden="1">"c6990"</definedName>
    <definedName name="IQ_NONRES_FIXED_INVEST_PRIV_REAL_SAAR_APR" hidden="1">"c7650"</definedName>
    <definedName name="IQ_NONRES_FIXED_INVEST_PRIV_REAL_SAAR_APR_FC" hidden="1">"c8530"</definedName>
    <definedName name="IQ_NONRES_FIXED_INVEST_PRIV_REAL_SAAR_FC" hidden="1">"c7870"</definedName>
    <definedName name="IQ_NONRES_FIXED_INVEST_PRIV_REAL_SAAR_POP" hidden="1">"c7210"</definedName>
    <definedName name="IQ_NONRES_FIXED_INVEST_PRIV_REAL_SAAR_POP_FC" hidden="1">"c8090"</definedName>
    <definedName name="IQ_NONRES_FIXED_INVEST_PRIV_REAL_SAAR_USD_APR_FC" hidden="1">"c11981"</definedName>
    <definedName name="IQ_NONRES_FIXED_INVEST_PRIV_REAL_SAAR_USD_FC" hidden="1">"c11978"</definedName>
    <definedName name="IQ_NONRES_FIXED_INVEST_PRIV_REAL_SAAR_USD_POP_FC" hidden="1">"c11979"</definedName>
    <definedName name="IQ_NONRES_FIXED_INVEST_PRIV_REAL_SAAR_USD_YOY_FC" hidden="1">"c11980"</definedName>
    <definedName name="IQ_NONRES_FIXED_INVEST_PRIV_REAL_SAAR_YOY" hidden="1">"c7430"</definedName>
    <definedName name="IQ_NONRES_FIXED_INVEST_PRIV_REAL_SAAR_YOY_FC" hidden="1">"c8310"</definedName>
    <definedName name="IQ_NONRES_FIXED_INVEST_PRIV_REAL_USD_APR_FC" hidden="1">"c11977"</definedName>
    <definedName name="IQ_NONRES_FIXED_INVEST_PRIV_REAL_USD_FC" hidden="1">"c11974"</definedName>
    <definedName name="IQ_NONRES_FIXED_INVEST_PRIV_REAL_USD_POP_FC" hidden="1">"c11975"</definedName>
    <definedName name="IQ_NONRES_FIXED_INVEST_PRIV_REAL_USD_YOY_FC" hidden="1">"c11976"</definedName>
    <definedName name="IQ_NONRES_FIXED_INVEST_PRIV_REAL_YOY" hidden="1">"c7429"</definedName>
    <definedName name="IQ_NONRES_FIXED_INVEST_PRIV_REAL_YOY_FC" hidden="1">"c8309"</definedName>
    <definedName name="IQ_NONRES_FIXED_INVEST_PRIV_SAAR" hidden="1">"c6929"</definedName>
    <definedName name="IQ_NONRES_FIXED_INVEST_PRIV_SAAR_APR" hidden="1">"c7589"</definedName>
    <definedName name="IQ_NONRES_FIXED_INVEST_PRIV_SAAR_APR_FC" hidden="1">"c8469"</definedName>
    <definedName name="IQ_NONRES_FIXED_INVEST_PRIV_SAAR_FC" hidden="1">"c7809"</definedName>
    <definedName name="IQ_NONRES_FIXED_INVEST_PRIV_SAAR_POP" hidden="1">"c7149"</definedName>
    <definedName name="IQ_NONRES_FIXED_INVEST_PRIV_SAAR_POP_FC" hidden="1">"c8029"</definedName>
    <definedName name="IQ_NONRES_FIXED_INVEST_PRIV_SAAR_USD_APR_FC" hidden="1">"c11877"</definedName>
    <definedName name="IQ_NONRES_FIXED_INVEST_PRIV_SAAR_USD_FC" hidden="1">"c11874"</definedName>
    <definedName name="IQ_NONRES_FIXED_INVEST_PRIV_SAAR_USD_POP_FC" hidden="1">"c11875"</definedName>
    <definedName name="IQ_NONRES_FIXED_INVEST_PRIV_SAAR_USD_YOY_FC" hidden="1">"c11876"</definedName>
    <definedName name="IQ_NONRES_FIXED_INVEST_PRIV_SAAR_YOY" hidden="1">"c7369"</definedName>
    <definedName name="IQ_NONRES_FIXED_INVEST_PRIV_SAAR_YOY_FC" hidden="1">"c8249"</definedName>
    <definedName name="IQ_NONRES_FIXED_INVEST_PRIV_UNUSED" hidden="1">"c6928"</definedName>
    <definedName name="IQ_NONRES_FIXED_INVEST_PRIV_UNUSED_UNUSED_UNUSED" hidden="1">"c6928"</definedName>
    <definedName name="IQ_NONRES_FIXED_INVEST_PRIV_USD_APR_FC" hidden="1">"c11873"</definedName>
    <definedName name="IQ_NONRES_FIXED_INVEST_PRIV_USD_FC" hidden="1">"c11870"</definedName>
    <definedName name="IQ_NONRES_FIXED_INVEST_PRIV_USD_POP_FC" hidden="1">"c11871"</definedName>
    <definedName name="IQ_NONRES_FIXED_INVEST_PRIV_USD_YOY_FC" hidden="1">"c11872"</definedName>
    <definedName name="IQ_NONRES_FIXED_INVEST_PRIV_YOY_FC_UNUSED" hidden="1">"c8248"</definedName>
    <definedName name="IQ_NONRES_FIXED_INVEST_PRIV_YOY_FC_UNUSED_UNUSED_UNUSED" hidden="1">"c8248"</definedName>
    <definedName name="IQ_NONRES_FIXED_INVEST_PRIV_YOY_UNUSED" hidden="1">"c7368"</definedName>
    <definedName name="IQ_NONRES_FIXED_INVEST_PRIV_YOY_UNUSED_UNUSED_UNUSED" hidden="1">"c7368"</definedName>
    <definedName name="IQ_NONRES_FIXED_INVEST_REAL" hidden="1">"c6993"</definedName>
    <definedName name="IQ_NONRES_FIXED_INVEST_REAL_APR" hidden="1">"c7653"</definedName>
    <definedName name="IQ_NONRES_FIXED_INVEST_REAL_POP" hidden="1">"c7213"</definedName>
    <definedName name="IQ_NONRES_FIXED_INVEST_REAL_SAAR" hidden="1">"c6987"</definedName>
    <definedName name="IQ_NONRES_FIXED_INVEST_REAL_SAAR_APR" hidden="1">"c7647"</definedName>
    <definedName name="IQ_NONRES_FIXED_INVEST_REAL_SAAR_APR_FC" hidden="1">"c8527"</definedName>
    <definedName name="IQ_NONRES_FIXED_INVEST_REAL_SAAR_FC" hidden="1">"c7867"</definedName>
    <definedName name="IQ_NONRES_FIXED_INVEST_REAL_SAAR_POP" hidden="1">"c7207"</definedName>
    <definedName name="IQ_NONRES_FIXED_INVEST_REAL_SAAR_POP_FC" hidden="1">"c8087"</definedName>
    <definedName name="IQ_NONRES_FIXED_INVEST_REAL_SAAR_YOY" hidden="1">"c7427"</definedName>
    <definedName name="IQ_NONRES_FIXED_INVEST_REAL_SAAR_YOY_FC" hidden="1">"c8307"</definedName>
    <definedName name="IQ_NONRES_FIXED_INVEST_REAL_USD_APR_FC" hidden="1">"c11973"</definedName>
    <definedName name="IQ_NONRES_FIXED_INVEST_REAL_USD_FC" hidden="1">"c11970"</definedName>
    <definedName name="IQ_NONRES_FIXED_INVEST_REAL_USD_POP_FC" hidden="1">"c11971"</definedName>
    <definedName name="IQ_NONRES_FIXED_INVEST_REAL_USD_YOY_FC" hidden="1">"c11972"</definedName>
    <definedName name="IQ_NONRES_FIXED_INVEST_REAL_YOY" hidden="1">"c7433"</definedName>
    <definedName name="IQ_NONRES_FIXED_INVEST_STRUCT" hidden="1">"c6930"</definedName>
    <definedName name="IQ_NONRES_FIXED_INVEST_STRUCT_APR" hidden="1">"c7590"</definedName>
    <definedName name="IQ_NONRES_FIXED_INVEST_STRUCT_APR_FC" hidden="1">"c8470"</definedName>
    <definedName name="IQ_NONRES_FIXED_INVEST_STRUCT_FC" hidden="1">"c7810"</definedName>
    <definedName name="IQ_NONRES_FIXED_INVEST_STRUCT_POP" hidden="1">"c7150"</definedName>
    <definedName name="IQ_NONRES_FIXED_INVEST_STRUCT_POP_FC" hidden="1">"c8030"</definedName>
    <definedName name="IQ_NONRES_FIXED_INVEST_STRUCT_REAL" hidden="1">"c6992"</definedName>
    <definedName name="IQ_NONRES_FIXED_INVEST_STRUCT_REAL_APR" hidden="1">"c7652"</definedName>
    <definedName name="IQ_NONRES_FIXED_INVEST_STRUCT_REAL_APR_FC" hidden="1">"c8532"</definedName>
    <definedName name="IQ_NONRES_FIXED_INVEST_STRUCT_REAL_FC" hidden="1">"c7872"</definedName>
    <definedName name="IQ_NONRES_FIXED_INVEST_STRUCT_REAL_POP" hidden="1">"c7212"</definedName>
    <definedName name="IQ_NONRES_FIXED_INVEST_STRUCT_REAL_POP_FC" hidden="1">"c8092"</definedName>
    <definedName name="IQ_NONRES_FIXED_INVEST_STRUCT_REAL_SAAR" hidden="1">"c6991"</definedName>
    <definedName name="IQ_NONRES_FIXED_INVEST_STRUCT_REAL_SAAR_APR" hidden="1">"c7651"</definedName>
    <definedName name="IQ_NONRES_FIXED_INVEST_STRUCT_REAL_SAAR_APR_FC" hidden="1">"c8531"</definedName>
    <definedName name="IQ_NONRES_FIXED_INVEST_STRUCT_REAL_SAAR_FC" hidden="1">"c7871"</definedName>
    <definedName name="IQ_NONRES_FIXED_INVEST_STRUCT_REAL_SAAR_POP" hidden="1">"c7211"</definedName>
    <definedName name="IQ_NONRES_FIXED_INVEST_STRUCT_REAL_SAAR_POP_FC" hidden="1">"c8091"</definedName>
    <definedName name="IQ_NONRES_FIXED_INVEST_STRUCT_REAL_SAAR_YOY" hidden="1">"c7431"</definedName>
    <definedName name="IQ_NONRES_FIXED_INVEST_STRUCT_REAL_SAAR_YOY_FC" hidden="1">"c8311"</definedName>
    <definedName name="IQ_NONRES_FIXED_INVEST_STRUCT_REAL_USD_APR_FC" hidden="1">"c11985"</definedName>
    <definedName name="IQ_NONRES_FIXED_INVEST_STRUCT_REAL_USD_FC" hidden="1">"c11982"</definedName>
    <definedName name="IQ_NONRES_FIXED_INVEST_STRUCT_REAL_USD_POP_FC" hidden="1">"c11983"</definedName>
    <definedName name="IQ_NONRES_FIXED_INVEST_STRUCT_REAL_USD_YOY_FC" hidden="1">"c11984"</definedName>
    <definedName name="IQ_NONRES_FIXED_INVEST_STRUCT_REAL_YOY" hidden="1">"c7432"</definedName>
    <definedName name="IQ_NONRES_FIXED_INVEST_STRUCT_REAL_YOY_FC" hidden="1">"c8312"</definedName>
    <definedName name="IQ_NONRES_FIXED_INVEST_STRUCT_USD_APR_FC" hidden="1">"c11881"</definedName>
    <definedName name="IQ_NONRES_FIXED_INVEST_STRUCT_USD_FC" hidden="1">"c11878"</definedName>
    <definedName name="IQ_NONRES_FIXED_INVEST_STRUCT_USD_POP_FC" hidden="1">"c11879"</definedName>
    <definedName name="IQ_NONRES_FIXED_INVEST_STRUCT_USD_YOY_FC" hidden="1">"c11880"</definedName>
    <definedName name="IQ_NONRES_FIXED_INVEST_STRUCT_YOY" hidden="1">"c7370"</definedName>
    <definedName name="IQ_NONRES_FIXED_INVEST_STRUCT_YOY_FC" hidden="1">"c8250"</definedName>
    <definedName name="IQ_NONRES_FIXED_INVEST_USD_APR_FC" hidden="1">"c11869"</definedName>
    <definedName name="IQ_NONRES_FIXED_INVEST_USD_FC" hidden="1">"c11866"</definedName>
    <definedName name="IQ_NONRES_FIXED_INVEST_USD_POP_FC" hidden="1">"c11867"</definedName>
    <definedName name="IQ_NONRES_FIXED_INVEST_USD_YOY_FC" hidden="1">"c11868"</definedName>
    <definedName name="IQ_NONRES_FIXED_INVEST_YOY" hidden="1">"c7371"</definedName>
    <definedName name="IQ_NONTRADING_SECURITIES_FAIR_VALUE_TOT_FFIEC" hidden="1">"c13211"</definedName>
    <definedName name="IQ_NONTRADING_SECURITIES_LEVEL_1_FFIEC" hidden="1">"c13219"</definedName>
    <definedName name="IQ_NONTRADING_SECURITIES_LEVEL_2_FFIEC" hidden="1">"c13227"</definedName>
    <definedName name="IQ_NONTRADING_SECURITIES_LEVEL_3_FFIEC" hidden="1">"c13235"</definedName>
    <definedName name="IQ_NONTRANSACTION_ACCOUNTS_FDIC" hidden="1">"c6552"</definedName>
    <definedName name="IQ_NONUTIL_REV" hidden="1">"c2089"</definedName>
    <definedName name="IQ_NORM_EPS_ACT_OR_EST" hidden="1">"c2249"</definedName>
    <definedName name="IQ_NORM_EPS_ACT_OR_EST_CIQ" hidden="1">"c5069"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AMT_DERIVATIVES_BENEFICIARY_FFIEC" hidden="1">"c13118"</definedName>
    <definedName name="IQ_NOTIONAL_AMT_DERIVATIVES_GUARANTOR_FFIEC" hidden="1">"c13111"</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OW_ATS_ACCOUNTS_COMMERCIAL_BANK_SUBS_FFIEC" hidden="1">"c12946"</definedName>
    <definedName name="IQ_NOW_ATS_ACCOUNTS_OTHER_INSTITUTIONS_FFIEC" hidden="1">"c12951"</definedName>
    <definedName name="IQ_NOW_OTHER_TRANS_ACCTS_TOT_DEPOSITS_FFIEC" hidden="1">"c13903"</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_CONTRIBUTORS" hidden="1">"c13739"</definedName>
    <definedName name="IQ_NUMBER_ADRHOLDERS" hidden="1">"c1970"</definedName>
    <definedName name="IQ_NUMBER_CELL_SITES" hidden="1">"c15762"</definedName>
    <definedName name="IQ_NUMBER_DAYS" hidden="1">"c1904"</definedName>
    <definedName name="IQ_NUMBER_DEPOSITS_LESS_THAN_100K_FDIC" hidden="1">"c6495"</definedName>
    <definedName name="IQ_NUMBER_DEPOSITS_MORE_THAN_100K_FDIC" hidden="1">"c6493"</definedName>
    <definedName name="IQ_NUMBER_MINES_ALUM" hidden="1">"c9248"</definedName>
    <definedName name="IQ_NUMBER_MINES_COAL" hidden="1">"c9822"</definedName>
    <definedName name="IQ_NUMBER_MINES_COP" hidden="1">"c9193"</definedName>
    <definedName name="IQ_NUMBER_MINES_DIAM" hidden="1">"c9672"</definedName>
    <definedName name="IQ_NUMBER_MINES_GOLD" hidden="1">"c9033"</definedName>
    <definedName name="IQ_NUMBER_MINES_IRON" hidden="1">"c9407"</definedName>
    <definedName name="IQ_NUMBER_MINES_LEAD" hidden="1">"c9460"</definedName>
    <definedName name="IQ_NUMBER_MINES_MANG" hidden="1">"c9513"</definedName>
    <definedName name="IQ_NUMBER_MINES_MOLYB" hidden="1">"c9725"</definedName>
    <definedName name="IQ_NUMBER_MINES_NICK" hidden="1">"c9301"</definedName>
    <definedName name="IQ_NUMBER_MINES_PLAT" hidden="1">"c9139"</definedName>
    <definedName name="IQ_NUMBER_MINES_SILVER" hidden="1">"c9086"</definedName>
    <definedName name="IQ_NUMBER_MINES_TITAN" hidden="1">"c9566"</definedName>
    <definedName name="IQ_NUMBER_MINES_URAN" hidden="1">"c9619"</definedName>
    <definedName name="IQ_NUMBER_MINES_ZINC" hidden="1">"c9354"</definedName>
    <definedName name="IQ_NUMBER_SHAREHOLDERS" hidden="1">"c1967"</definedName>
    <definedName name="IQ_NUMBER_SHAREHOLDERS_CLASSA" hidden="1">"c1968"</definedName>
    <definedName name="IQ_NUMBER_SHAREHOLDERS_OTHER" hidden="1">"c1969"</definedName>
    <definedName name="IQ_NUMBER_WIRELESS_TOWERS" hidden="1">"c15766"</definedName>
    <definedName name="IQ_OBLIGATION_STATES_POLI_SUBD_US_LL_REC_DOM_FFIEC" hidden="1">"c15295"</definedName>
    <definedName name="IQ_OBLIGATION_STATES_POLI_SUBD_US_LL_REC_FFIEC" hidden="1">"c15294"</definedName>
    <definedName name="IQ_OBLIGATIONS_OF_STATES_TOTAL_LOANS_FOREIGN_FDIC" hidden="1">"c6447"</definedName>
    <definedName name="IQ_OBLIGATIONS_STATES_FDIC" hidden="1">"c6431"</definedName>
    <definedName name="IQ_OCCUPANCY_CONSOL" hidden="1">"c8840"</definedName>
    <definedName name="IQ_OCCUPANCY_EXP_AVG_ASSETS_FFIEC" hidden="1">"c13372"</definedName>
    <definedName name="IQ_OCCUPANCY_EXP_OPERATING_INC_FFIEC" hidden="1">"c13380"</definedName>
    <definedName name="IQ_OCCUPANCY_MANAGED" hidden="1">"c8842"</definedName>
    <definedName name="IQ_OCCUPANCY_OTHER" hidden="1">"c8843"</definedName>
    <definedName name="IQ_OCCUPANCY_SAME_PROP" hidden="1">"c8845"</definedName>
    <definedName name="IQ_OCCUPANCY_TOTAL" hidden="1">"c8844"</definedName>
    <definedName name="IQ_OCCUPANCY_UNCONSOL" hidden="1">"c8841"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GAS_EQUIV_PRODUCTION_MMCFE" hidden="1">"c10061"</definedName>
    <definedName name="IQ_OG_AVG_DAILY_OIL_EQUIV_PRODUCTION_KBOE" hidden="1">"c10060"</definedName>
    <definedName name="IQ_OG_AVG_DAILY_PROD_GAS" hidden="1">"c2910"</definedName>
    <definedName name="IQ_OG_AVG_DAILY_PROD_NGL" hidden="1">"c2911"</definedName>
    <definedName name="IQ_OG_AVG_DAILY_PROD_OIL" hidden="1">"c2909"</definedName>
    <definedName name="IQ_OG_AVG_DAILY_PRODUCTION_GAS_MMCM" hidden="1">"c10059"</definedName>
    <definedName name="IQ_OG_AVG_DAILY_SALES_VOL_EQ_INC_GAS" hidden="1">"c5797"</definedName>
    <definedName name="IQ_OG_AVG_DAILY_SALES_VOL_EQ_INC_NGL" hidden="1">"c5798"</definedName>
    <definedName name="IQ_OG_AVG_DAILY_SALES_VOL_EQ_INC_OIL" hidden="1">"c5796"</definedName>
    <definedName name="IQ_OG_AVG_GAS_PRICE_CBM_HEDGED" hidden="1">"c10054"</definedName>
    <definedName name="IQ_OG_AVG_GAS_PRICE_CBM_UNHEDGED" hidden="1">"c10055"</definedName>
    <definedName name="IQ_OG_AVG_PRODUCTION_COST_BBL" hidden="1">"c10062"</definedName>
    <definedName name="IQ_OG_AVG_PRODUCTION_COST_BOE" hidden="1">"c10064"</definedName>
    <definedName name="IQ_OG_AVG_PRODUCTION_COST_MCF" hidden="1">"c10063"</definedName>
    <definedName name="IQ_OG_AVG_PRODUCTION_COST_MCFE" hidden="1">"c10065"</definedName>
    <definedName name="IQ_OG_CLOSE_BALANCE_GAS" hidden="1">"c2049"</definedName>
    <definedName name="IQ_OG_CLOSE_BALANCE_NGL" hidden="1">"c2920"</definedName>
    <definedName name="IQ_OG_CLOSE_BALANCE_OIL" hidden="1">"c2037"</definedName>
    <definedName name="IQ_OG_DAILY_PRDUCTION_GROWTH_GAS" hidden="1">"c12732"</definedName>
    <definedName name="IQ_OG_DAILY_PRDUCTION_GROWTH_GAS_EQUIVALENT" hidden="1">"c12733"</definedName>
    <definedName name="IQ_OG_DAILY_PRDUCTION_GROWTH_NGL" hidden="1">"c12734"</definedName>
    <definedName name="IQ_OG_DAILY_PRDUCTION_GROWTH_OIL" hidden="1">"c12735"</definedName>
    <definedName name="IQ_OG_DAILY_PRDUCTION_GROWTH_OIL_EQUIVALENT" hidden="1">"c12736"</definedName>
    <definedName name="IQ_OG_DAILY_PRODUCTION_GROWTH_GAS" hidden="1">"c10073"</definedName>
    <definedName name="IQ_OG_DAILY_PRODUCTION_GROWTH_GAS_EQUIVALENT" hidden="1">"c10076"</definedName>
    <definedName name="IQ_OG_DAILY_PRODUCTION_GROWTH_NGL" hidden="1">"c10074"</definedName>
    <definedName name="IQ_OG_DAILY_PRODUCTION_GROWTH_OIL" hidden="1">"c10072"</definedName>
    <definedName name="IQ_OG_DAILY_PRODUCTION_GROWTH_OIL_EQUIVALENT" hidden="1">"c10075"</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GAS_BCM" hidden="1">"c10045"</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AFFILIATES_RESERVES_GAS_BCM" hidden="1">"c10047"</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PLORATION_DEVELOPMENT_COST" hidden="1">"c10081"</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GROSS_DEVELOPED_AREA_SQ_KM" hidden="1">"c10079"</definedName>
    <definedName name="IQ_OG_GROSS_DEVELOPMENT_DRY_WELLS_DRILLED" hidden="1">"c10098"</definedName>
    <definedName name="IQ_OG_GROSS_DEVELOPMENT_PRODUCTIVE_WELLS_DRILLED" hidden="1">"c10097"</definedName>
    <definedName name="IQ_OG_GROSS_DEVELOPMENT_PRODUCTIVE_WELLS_DRILLED_GAS" hidden="1">"c15907"</definedName>
    <definedName name="IQ_OG_GROSS_DEVELOPMENT_PRODUCTIVE_WELLS_DRILLED_OIL" hidden="1">"c15906"</definedName>
    <definedName name="IQ_OG_GROSS_DEVELOPMENT_TOTAL_WELLS_DRILLED" hidden="1">"c10099"</definedName>
    <definedName name="IQ_OG_GROSS_EXPLORATORY_DRY_WELLS_DRILLED" hidden="1">"c10095"</definedName>
    <definedName name="IQ_OG_GROSS_EXPLORATORY_PRODUCTIVE_WELLS_DRILLED" hidden="1">"c10094"</definedName>
    <definedName name="IQ_OG_GROSS_EXPLORATORY_PRODUCTIVE_WELLS_DRILLED_GAS" hidden="1">"c15905"</definedName>
    <definedName name="IQ_OG_GROSS_EXPLORATORY_PRODUCTIVE_WELLS_DRILLED_OIL" hidden="1">"c15904"</definedName>
    <definedName name="IQ_OG_GROSS_EXPLORATORY_TOTAL_WELLS_DRILLED" hidden="1">"c10096"</definedName>
    <definedName name="IQ_OG_GROSS_OPERATED_WELLS" hidden="1">"c10092"</definedName>
    <definedName name="IQ_OG_GROSS_PRODUCING_WELLS_GAS" hidden="1">"c15897"</definedName>
    <definedName name="IQ_OG_GROSS_PRODUCING_WELLS_OIL" hidden="1">"c15896"</definedName>
    <definedName name="IQ_OG_GROSS_PRODUCTIVE_WELLS_DRILLED_GAS" hidden="1">"c15901"</definedName>
    <definedName name="IQ_OG_GROSS_PRODUCTIVE_WELLS_DRILLED_OIL" hidden="1">"c15900"</definedName>
    <definedName name="IQ_OG_GROSS_PRODUCTIVE_WELLS_GAS" hidden="1">"c10087"</definedName>
    <definedName name="IQ_OG_GROSS_PRODUCTIVE_WELLS_OIL" hidden="1">"c10086"</definedName>
    <definedName name="IQ_OG_GROSS_PRODUCTIVE_WELLS_TOTAL" hidden="1">"c10088"</definedName>
    <definedName name="IQ_OG_GROSS_TOTAL_WELLS_DRILLED" hidden="1">"c10100"</definedName>
    <definedName name="IQ_OG_GROSS_UNDEVELOPED_AREA_SQ_KM" hidden="1">"c10077"</definedName>
    <definedName name="IQ_OG_GROSS_WELLS_DRILLING" hidden="1">"c10108"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DEVELOPED_AREA_SQ_KM" hidden="1">"c10080"</definedName>
    <definedName name="IQ_OG_NET_DEVELOPMENT_DRY_WELLS_DRILLED" hidden="1">"c10105"</definedName>
    <definedName name="IQ_OG_NET_DEVELOPMENT_PRODUCTIVE_WELLS_DRILLED" hidden="1">"c10104"</definedName>
    <definedName name="IQ_OG_NET_DEVELOPMENT_PRODUCTIVE_WELLS_DRILLED_GAS" hidden="1">"c15911"</definedName>
    <definedName name="IQ_OG_NET_DEVELOPMENT_PRODUCTIVE_WELLS_DRILLED_OIL" hidden="1">"c15910"</definedName>
    <definedName name="IQ_OG_NET_DEVELOPMENT_TOTAL_WELLS_DRILLED" hidden="1">"c10106"</definedName>
    <definedName name="IQ_OG_NET_EXPLORATORY_DRY_WELLS_DRILLED" hidden="1">"c10102"</definedName>
    <definedName name="IQ_OG_NET_EXPLORATORY_PRODUCTIVE_WELLS_DRILLED" hidden="1">"c10101"</definedName>
    <definedName name="IQ_OG_NET_EXPLORATORY_PRODUCTIVE_WELLS_DRILLED_GAS" hidden="1">"c15909"</definedName>
    <definedName name="IQ_OG_NET_EXPLORATORY_PRODUCTIVE_WELLS_DRILLED_OIL" hidden="1">"c15908"</definedName>
    <definedName name="IQ_OG_NET_EXPLORATORY_TOTAL_WELLS_DRILLED" hidden="1">"c10103"</definedName>
    <definedName name="IQ_OG_NET_FUTURE_CASH_FLOWS" hidden="1">"c1996"</definedName>
    <definedName name="IQ_OG_NET_FUTURE_CASH_FLOWS_GAS" hidden="1">"c2016"</definedName>
    <definedName name="IQ_OG_NET_FUTURE_CASH_FLOWS_OIL" hidden="1">"c2006"</definedName>
    <definedName name="IQ_OG_NET_OPERATED_WELLS" hidden="1">"c10093"</definedName>
    <definedName name="IQ_OG_NET_PRODUCING_WELLS_GAS" hidden="1">"c15899"</definedName>
    <definedName name="IQ_OG_NET_PRODUCING_WELLS_OIL" hidden="1">"c15898"</definedName>
    <definedName name="IQ_OG_NET_PRODUCTIVE_WELLS_DRILLED_GAS" hidden="1">"c15903"</definedName>
    <definedName name="IQ_OG_NET_PRODUCTIVE_WELLS_DRILLED_OIL" hidden="1">"c15902"</definedName>
    <definedName name="IQ_OG_NET_PRODUCTIVE_WELLS_GAS" hidden="1">"c10090"</definedName>
    <definedName name="IQ_OG_NET_PRODUCTIVE_WELLS_OIL" hidden="1">"c10089"</definedName>
    <definedName name="IQ_OG_NET_PRODUCTIVE_WELLS_TOTAL" hidden="1">"c10091"</definedName>
    <definedName name="IQ_OG_NET_TOTAL_WELLS_DRILLED" hidden="1">"c10107"</definedName>
    <definedName name="IQ_OG_NET_UNDEVELOPED_AREA_SQ_KM" hidden="1">"c10078"</definedName>
    <definedName name="IQ_OG_NET_WELLS_DRILLING" hidden="1">"c10109"</definedName>
    <definedName name="IQ_OG_NUMBER_WELLS_NEW" hidden="1">"c10085"</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DUCTION_GROWTH_GAS" hidden="1">"c12737"</definedName>
    <definedName name="IQ_OG_PRDUCTION_GROWTH_GAS_EQUIVALENT" hidden="1">"c12738"</definedName>
    <definedName name="IQ_OG_PRDUCTION_GROWTH_NGL" hidden="1">"c12739"</definedName>
    <definedName name="IQ_OG_PRDUCTION_GROWTH_OIL" hidden="1">"c12740"</definedName>
    <definedName name="IQ_OG_PRDUCTION_GROWTH_OIL_EQUIVALENT" hidden="1">"c12741"</definedName>
    <definedName name="IQ_OG_PRDUCTION_GROWTH_TOAL" hidden="1">"c12742"</definedName>
    <definedName name="IQ_OG_PRODUCTION_GAS" hidden="1">"c2047"</definedName>
    <definedName name="IQ_OG_PRODUCTION_GROWTH_GAS" hidden="1">"c10067"</definedName>
    <definedName name="IQ_OG_PRODUCTION_GROWTH_GAS_EQUIVALENT" hidden="1">"c10070"</definedName>
    <definedName name="IQ_OG_PRODUCTION_GROWTH_NGL" hidden="1">"c10068"</definedName>
    <definedName name="IQ_OG_PRODUCTION_GROWTH_OIL" hidden="1">"c10066"</definedName>
    <definedName name="IQ_OG_PRODUCTION_GROWTH_OIL_EQUIVALENT" hidden="1">"c10069"</definedName>
    <definedName name="IQ_OG_PRODUCTION_GROWTH_TOTAL" hidden="1">"c10071"</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RIGS_NON_OPERATED" hidden="1">"c10083"</definedName>
    <definedName name="IQ_OG_RIGS_OPERATED" hidden="1">"c10082"</definedName>
    <definedName name="IQ_OG_RIGS_TOTAL" hidden="1">"c10084"</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EQUIV_PRODUCTION_BCFE" hidden="1">"c10058"</definedName>
    <definedName name="IQ_OG_TOTAL_GAS_PRODUCTION" hidden="1">"c2060"</definedName>
    <definedName name="IQ_OG_TOTAL_LIQUID_GAS_PRODUCTION" hidden="1">"c2235"</definedName>
    <definedName name="IQ_OG_TOTAL_OIL_EQUIV_PRODUCTION_MMBOE" hidden="1">"c10057"</definedName>
    <definedName name="IQ_OG_TOTAL_OIL_PRODUCTION" hidden="1">"c2059"</definedName>
    <definedName name="IQ_OG_TOTAL_OIL_PRODUCTON" hidden="1">"c2059"</definedName>
    <definedName name="IQ_OG_TOTAL_POSSIBLE_RESERVES_GAS_BCF" hidden="1">"c10050"</definedName>
    <definedName name="IQ_OG_TOTAL_POSSIBLE_RESERVES_GAS_BCM" hidden="1">"c10051"</definedName>
    <definedName name="IQ_OG_TOTAL_POSSIBLE_RESERVES_OIL_MMBBLS" hidden="1">"c10053"</definedName>
    <definedName name="IQ_OG_TOTAL_PROBABLE_RESERVES_GAS_BCF" hidden="1">"c10048"</definedName>
    <definedName name="IQ_OG_TOTAL_PROBABLE_RESERVES_GAS_BCM" hidden="1">"c10049"</definedName>
    <definedName name="IQ_OG_TOTAL_PROBABLE_RESERVES_OIL_MMBBLS" hidden="1">"c10052"</definedName>
    <definedName name="IQ_OG_TOTAL_PRODUCTION_GAS_BCM" hidden="1">"c10056"</definedName>
    <definedName name="IQ_OG_TOTAL_PROVED_RESERVES_GAS_BCM" hidden="1">"c10046"</definedName>
    <definedName name="IQ_OG_UNDEVELOPED_ACRE_GROSS_EQ_INC" hidden="1">"c5800"</definedName>
    <definedName name="IQ_OG_UNDEVELOPED_ACRE_NET_EQ_INC" hidden="1">"c5801"</definedName>
    <definedName name="IQ_OG_UNDEVELOPED_RESERVES_GAS" hidden="1">"c2051"</definedName>
    <definedName name="IQ_OG_UNDEVELOPED_RESERVES_GAS_BCM" hidden="1">"c10044"</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PRICE" hidden="1">"c848"</definedName>
    <definedName name="IQ_OPER_INC" hidden="1">"c849"</definedName>
    <definedName name="IQ_OPER_INC_ACT_OR_EST" hidden="1">"c2220"</definedName>
    <definedName name="IQ_OPER_INC_ACT_OR_EST_THOM" hidden="1">"c5304"</definedName>
    <definedName name="IQ_OPER_INC_BR" hidden="1">"c850"</definedName>
    <definedName name="IQ_OPER_INC_DET_EST" hidden="1">"c12064"</definedName>
    <definedName name="IQ_OPER_INC_DET_EST_CURRENCY" hidden="1">"c12471"</definedName>
    <definedName name="IQ_OPER_INC_DET_EST_CURRENCY_THOM" hidden="1">"c12494"</definedName>
    <definedName name="IQ_OPER_INC_DET_EST_DATE" hidden="1">"c12217"</definedName>
    <definedName name="IQ_OPER_INC_DET_EST_DATE_THOM" hidden="1">"c12245"</definedName>
    <definedName name="IQ_OPER_INC_DET_EST_INCL" hidden="1">"c12354"</definedName>
    <definedName name="IQ_OPER_INC_DET_EST_INCL_THOM" hidden="1">"c12377"</definedName>
    <definedName name="IQ_OPER_INC_DET_EST_ORIGIN" hidden="1">"c12589"</definedName>
    <definedName name="IQ_OPER_INC_DET_EST_ORIGIN_THOM" hidden="1">"c12615"</definedName>
    <definedName name="IQ_OPER_INC_DET_EST_THOM" hidden="1">"c12095"</definedName>
    <definedName name="IQ_OPER_INC_EST" hidden="1">"c1688"</definedName>
    <definedName name="IQ_OPER_INC_EST_THOM" hidden="1">"c5112"</definedName>
    <definedName name="IQ_OPER_INC_FIN" hidden="1">"c851"</definedName>
    <definedName name="IQ_OPER_INC_HIGH_EST" hidden="1">"c1690"</definedName>
    <definedName name="IQ_OPER_INC_HIGH_EST_THOM" hidden="1">"c5114"</definedName>
    <definedName name="IQ_OPER_INC_INS" hidden="1">"c852"</definedName>
    <definedName name="IQ_OPER_INC_LOW_EST" hidden="1">"c1691"</definedName>
    <definedName name="IQ_OPER_INC_LOW_EST_THOM" hidden="1">"c5115"</definedName>
    <definedName name="IQ_OPER_INC_MARGIN" hidden="1">"c1448"</definedName>
    <definedName name="IQ_OPER_INC_MEDIAN_EST" hidden="1">"c1689"</definedName>
    <definedName name="IQ_OPER_INC_MEDIAN_EST_THOM" hidden="1">"c5113"</definedName>
    <definedName name="IQ_OPER_INC_NUM_EST" hidden="1">"c1692"</definedName>
    <definedName name="IQ_OPER_INC_NUM_EST_THOM" hidden="1">"c5116"</definedName>
    <definedName name="IQ_OPER_INC_RE" hidden="1">"c6240"</definedName>
    <definedName name="IQ_OPER_INC_REIT" hidden="1">"c853"</definedName>
    <definedName name="IQ_OPER_INC_STDDEV_EST" hidden="1">"c1693"</definedName>
    <definedName name="IQ_OPER_INC_STDDEV_EST_THOM" hidden="1">"c5117"</definedName>
    <definedName name="IQ_OPER_INC_UTI" hidden="1">"c854"</definedName>
    <definedName name="IQ_OPERATING_EXP_AVG_ASSETS_FFIEC" hidden="1">"c13373"</definedName>
    <definedName name="IQ_OPERATING_INC_AVG_ASSETS_FFIEC" hidden="1">"c13368"</definedName>
    <definedName name="IQ_OPERATING_INC_TE_AVG_ASSETS_FFIEC" hidden="1">"c13360"</definedName>
    <definedName name="IQ_OPERATING_NOI_AVG_GROSS_PROP" hidden="1">"c16058"</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FIEC" hidden="1">"c12831"</definedName>
    <definedName name="IQ_OREO_FOREIGN_FDIC" hidden="1">"c6460"</definedName>
    <definedName name="IQ_OREO_FOREIGN_FFIEC" hidden="1">"c15273"</definedName>
    <definedName name="IQ_OREO_MULTI_FAMILY_RESIDENTIAL_FDIC" hidden="1">"c6455"</definedName>
    <definedName name="IQ_OREO_OTHER_FFIEC" hidden="1">"c12833"</definedName>
    <definedName name="IQ_OTHER_ADDITIONS_T1_FFIEC" hidden="1">"c13142"</definedName>
    <definedName name="IQ_OTHER_ADDITIONS_T2_FFIEC" hidden="1">"c13148"</definedName>
    <definedName name="IQ_OTHER_ADJ_CLAIM_ADJ_EXP_INCURRED" hidden="1">"c15878"</definedName>
    <definedName name="IQ_OTHER_ADJ_CLAIM_ADJ_EXP_PAID" hidden="1">"c15879"</definedName>
    <definedName name="IQ_OTHER_ADJ_RESERVE_BOP" hidden="1">"c15876"</definedName>
    <definedName name="IQ_OTHER_ADJ_RESERVES" hidden="1">"c15882"</definedName>
    <definedName name="IQ_OTHER_ADJUST_GROSS_LOANS" hidden="1">"c859"</definedName>
    <definedName name="IQ_OTHER_ADJUSTMENTS_COVERED" hidden="1">"c9961"</definedName>
    <definedName name="IQ_OTHER_ADJUSTMENTS_FFIEC" hidden="1">"c12972"</definedName>
    <definedName name="IQ_OTHER_ADJUSTMENTS_GROUP" hidden="1">"c9947"</definedName>
    <definedName name="IQ_OTHER_AFFO" hidden="1">"c16180"</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DIC" hidden="1">"c6338"</definedName>
    <definedName name="IQ_OTHER_ASSETS_FFIEC" hidden="1">"c12848"</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TOTAL_FFIEC" hidden="1">"c12841"</definedName>
    <definedName name="IQ_OTHER_ASSETS_UTI" hidden="1">"c866"</definedName>
    <definedName name="IQ_OTHER_BEARING_LIAB" hidden="1">"c1608"</definedName>
    <definedName name="IQ_OTHER_BEDS" hidden="1">"c8784"</definedName>
    <definedName name="IQ_OTHER_BENEFITS_OBLIGATION" hidden="1">"c867"</definedName>
    <definedName name="IQ_OTHER_BORROWED_FUNDS_FDIC" hidden="1">"c6345"</definedName>
    <definedName name="IQ_OTHER_BORROWED_MONEY_FAIR_VALUE_TOT_FFIEC" hidden="1">"c15409"</definedName>
    <definedName name="IQ_OTHER_BORROWED_MONEY_FFIEC" hidden="1">"c12862"</definedName>
    <definedName name="IQ_OTHER_BORROWED_MONEY_LEVEL_1_FFIEC" hidden="1">"c15431"</definedName>
    <definedName name="IQ_OTHER_BORROWED_MONEY_LEVEL_2_FFIEC" hidden="1">"c15444"</definedName>
    <definedName name="IQ_OTHER_BORROWED_MONEY_LEVEL_3_FFIEC" hidden="1">"c15457"</definedName>
    <definedName name="IQ_OTHER_BORROWED_MONEY_LT_FFIEC" hidden="1">"c12865"</definedName>
    <definedName name="IQ_OTHER_BORROWED_MONEY_ST_FFIEC" hidden="1">"c12864"</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OMPREHENSIVE_INCOME_FFIEC" hidden="1">"c12970"</definedName>
    <definedName name="IQ_OTHER_CONSTRUCTION_GROSS_LOANS_FFIEC" hidden="1">"c13403"</definedName>
    <definedName name="IQ_OTHER_CONSTRUCTION_LOANS_DUE_30_89_FFIEC" hidden="1">"c13258"</definedName>
    <definedName name="IQ_OTHER_CONSTRUCTION_LOANS_DUE_90_FFIEC" hidden="1">"c13286"</definedName>
    <definedName name="IQ_OTHER_CONSTRUCTION_LOANS_NON_ACCRUAL_FFIEC" hidden="1">"c13312"</definedName>
    <definedName name="IQ_OTHER_CONSTRUCTION_LOANS_UNUSED_FFIEC" hidden="1">"c13245"</definedName>
    <definedName name="IQ_OTHER_CONSTRUCTION_RISK_BASED_FFIEC" hidden="1">"c13424"</definedName>
    <definedName name="IQ_OTHER_CONSUMER_LL_REC_FFIEC" hidden="1">"c12891"</definedName>
    <definedName name="IQ_OTHER_CONSUMER_LOANS_FFIEC" hidden="1">"c12824"</definedName>
    <definedName name="IQ_OTHER_CONSUMER_LOANS_TRADING_DOM_FFIEC" hidden="1">"c12935"</definedName>
    <definedName name="IQ_OTHER_CURRENT_ASSETS" hidden="1">"c1403"</definedName>
    <definedName name="IQ_OTHER_CURRENT_LIAB" hidden="1">"c1404"</definedName>
    <definedName name="IQ_OTHER_DEBT" hidden="1">"c2507"</definedName>
    <definedName name="IQ_OTHER_DEBT_PCT" hidden="1">"c2508"</definedName>
    <definedName name="IQ_OTHER_DEBT_SEC_DOM_AVAIL_SALE_FFIEC" hidden="1">"c12803"</definedName>
    <definedName name="IQ_OTHER_DEBT_SEC_FOREIGN_AVAIL_SALE_FFIEC" hidden="1">"c12804"</definedName>
    <definedName name="IQ_OTHER_DEBT_SEC_INVEST_SECURITIES_FFIEC" hidden="1">"c13462"</definedName>
    <definedName name="IQ_OTHER_DEBT_SEC_TRADING_DOM_FFIEC" hidden="1">"c12924"</definedName>
    <definedName name="IQ_OTHER_DEBT_SEC_TRADING_FFIEC" hidden="1">"c12819"</definedName>
    <definedName name="IQ_OTHER_DEBT_SECURITIES_DOM_FFIEC" hidden="1">"c12789"</definedName>
    <definedName name="IQ_OTHER_DEBT_SECURITIES_FOREIGN_FFIEC" hidden="1">"c12790"</definedName>
    <definedName name="IQ_OTHER_DEBT_SECURITIES_QUARTERLY_AVG_FFIEC" hidden="1">"c15473"</definedName>
    <definedName name="IQ_OTHER_DEDUCTIONS_LEVERAGE_RATIO_FFIEC" hidden="1">"c13158"</definedName>
    <definedName name="IQ_OTHER_DEP" hidden="1">"c885"</definedName>
    <definedName name="IQ_OTHER_DEPOSITORY_INSTITUTIONS_LOANS_FDIC" hidden="1">"c6436"</definedName>
    <definedName name="IQ_OTHER_DEPOSITORY_INSTITUTIONS_TOTAL_LOANS_FOREIGN_FDIC" hidden="1">"c6442"</definedName>
    <definedName name="IQ_OTHER_DEPOSITS_FFIEC" hidden="1">"c12994"</definedName>
    <definedName name="IQ_OTHER_DEPOSITS_TOTAL_DEPOSITS" hidden="1">"c15724"</definedName>
    <definedName name="IQ_OTHER_DERIVATIVES_BENEFICIARY_FFIEC" hidden="1">"c13122"</definedName>
    <definedName name="IQ_OTHER_DERIVATIVES_GUARANTOR_FFIEC" hidden="1">"c13115"</definedName>
    <definedName name="IQ_OTHER_DEVELOPMENT_EXPENSE" hidden="1">"c16041"</definedName>
    <definedName name="IQ_OTHER_DEVELOPMENT_REVENUE" hidden="1">"c16025"</definedName>
    <definedName name="IQ_OTHER_DOMESTIC_DEBT_SECURITIES_FDIC" hidden="1">"c6302"</definedName>
    <definedName name="IQ_OTHER_EARNING" hidden="1">"c1609"</definedName>
    <definedName name="IQ_OTHER_EPRA_NAV_ADJ" hidden="1">"c16004"</definedName>
    <definedName name="IQ_OTHER_EPRA_NNAV_ADJ" hidden="1">"c16009"</definedName>
    <definedName name="IQ_OTHER_EQUITY" hidden="1">"c886"</definedName>
    <definedName name="IQ_OTHER_EQUITY_BNK" hidden="1">"c887"</definedName>
    <definedName name="IQ_OTHER_EQUITY_BR" hidden="1">"c888"</definedName>
    <definedName name="IQ_OTHER_EQUITY_CAPITAL_COMPS_FFIEC" hidden="1">"c12880"</definedName>
    <definedName name="IQ_OTHER_EQUITY_FFIEC" hidden="1">"c12879"</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EXP_OPERATING_INC_FFIEC" hidden="1">"c13381"</definedName>
    <definedName name="IQ_OTHER_FAD" hidden="1">"c16184"</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FOREIGN_LOANS_FOREIGN_FFIEC" hidden="1">"c13482"</definedName>
    <definedName name="IQ_OTHER_IBF_DEPOSIT_LIABILITIES_FFIEC" hidden="1">"c15301"</definedName>
    <definedName name="IQ_OTHER_INDIVIDUAL_FAMILY_DOM_QUARTERLY_AVG_FFIEC" hidden="1">"c15481"</definedName>
    <definedName name="IQ_OTHER_INSURANCE_FEES_FDIC" hidden="1">"c6672"</definedName>
    <definedName name="IQ_OTHER_INSURANCE_PREMIUMS_FFIEC" hidden="1">"c13071"</definedName>
    <definedName name="IQ_OTHER_INT_EXPENSE_FFIEC" hidden="1">"c12999"</definedName>
    <definedName name="IQ_OTHER_INT_INCOME_FFIEC" hidden="1">"c12988"</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ASSETS_FFIEC" hidden="1">"c12837"</definedName>
    <definedName name="IQ_OTHER_INTANGIBLE_ASSETS_TOT_FFIEC" hidden="1">"c12840"</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EASES_DUE_30_89_FFIEC" hidden="1">"c13278"</definedName>
    <definedName name="IQ_OTHER_LEASES_DUE_90_FFIEC" hidden="1">"c13304"</definedName>
    <definedName name="IQ_OTHER_LEASES_LL_REC_FFIEC" hidden="1">"c12896"</definedName>
    <definedName name="IQ_OTHER_LEASES_NON_ACCRUAL_FFIEC" hidden="1">"c13330"</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IABILITIES_FFIEC" hidden="1">"c12872"</definedName>
    <definedName name="IQ_OTHER_LIABILITIES_TOTAL_FFIEC" hidden="1">"c12869"</definedName>
    <definedName name="IQ_OTHER_LL_REC_FFIEC" hidden="1">"c12894"</definedName>
    <definedName name="IQ_OTHER_LOANS" hidden="1">"c945"</definedName>
    <definedName name="IQ_OTHER_LOANS_CHARGE_OFFS_FDIC" hidden="1">"c6601"</definedName>
    <definedName name="IQ_OTHER_LOANS_DUE_30_89_FFIEC" hidden="1">"c13275"</definedName>
    <definedName name="IQ_OTHER_LOANS_DUE_90_FFIEC" hidden="1">"c13301"</definedName>
    <definedName name="IQ_OTHER_LOANS_FFIEC" hidden="1">"c12825"</definedName>
    <definedName name="IQ_OTHER_LOANS_FOREIGN_FDIC" hidden="1">"c6446"</definedName>
    <definedName name="IQ_OTHER_LOANS_GROSS_LOANS_FFIEC" hidden="1">"c13414"</definedName>
    <definedName name="IQ_OTHER_LOANS_INDIVIDUALS_CHARGE_OFFS_FFIEC" hidden="1">"c13181"</definedName>
    <definedName name="IQ_OTHER_LOANS_INDIVIDUALS_DUE_30_89_FFIEC" hidden="1">"c13273"</definedName>
    <definedName name="IQ_OTHER_LOANS_INDIVIDUALS_DUE_90_FFIEC" hidden="1">"c13299"</definedName>
    <definedName name="IQ_OTHER_LOANS_INDIVIDUALS_NON_ACCRUAL_FFIEC" hidden="1">"c13325"</definedName>
    <definedName name="IQ_OTHER_LOANS_INDIVIDUALS_RECOV_FFIEC" hidden="1">"c13203"</definedName>
    <definedName name="IQ_OTHER_LOANS_LEASES_FDIC" hidden="1">"c6322"</definedName>
    <definedName name="IQ_OTHER_LOANS_LL_REC_DOM_FFIEC" hidden="1">"c12914"</definedName>
    <definedName name="IQ_OTHER_LOANS_NET_CHARGE_OFFS_FDIC" hidden="1">"c6639"</definedName>
    <definedName name="IQ_OTHER_LOANS_NON_ACCRUAL_FFIEC" hidden="1">"c13327"</definedName>
    <definedName name="IQ_OTHER_LOANS_RECOVERIES_FDIC" hidden="1">"c6620"</definedName>
    <definedName name="IQ_OTHER_LOANS_RISK_BASED_FFIEC" hidden="1">"c13435"</definedName>
    <definedName name="IQ_OTHER_LOANS_TOTAL_FDIC" hidden="1">"c6432"</definedName>
    <definedName name="IQ_OTHER_LOANS_TOTAL_LOANS" hidden="1">"c15716"</definedName>
    <definedName name="IQ_OTHER_LOANS_TRADING_DOM_FFIEC" hidden="1">"c12936"</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MBS_AVAIL_SALE_FFIEC" hidden="1">"c12801"</definedName>
    <definedName name="IQ_OTHER_MBS_FFIEC" hidden="1">"c12787"</definedName>
    <definedName name="IQ_OTHER_MBS_ISSUED_FNMA_GNMA_TRADING_DOM_FFIEC" hidden="1">"c12922"</definedName>
    <definedName name="IQ_OTHER_MBS_ISSUED_FNMA_GNMA_TRADING_FFIEC" hidden="1">"c12817"</definedName>
    <definedName name="IQ_OTHER_MBS_TRADING_DOM_FFIEC" hidden="1">"c12923"</definedName>
    <definedName name="IQ_OTHER_MBS_TRADING_FFIEC" hidden="1">"c12818"</definedName>
    <definedName name="IQ_OTHER_MINING_REVENUE_COAL" hidden="1">"c15931"</definedName>
    <definedName name="IQ_OTHER_NET" hidden="1">"c1453"</definedName>
    <definedName name="IQ_OTHER_NON_INT_ALLOCATIONS_FFIEC" hidden="1">"c13065"</definedName>
    <definedName name="IQ_OTHER_NON_INT_EXP" hidden="1">"c953"</definedName>
    <definedName name="IQ_OTHER_NON_INT_EXP_FDIC" hidden="1">"c6578"</definedName>
    <definedName name="IQ_OTHER_NON_INT_EXP_FFIEC" hidden="1">"c13027"</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INT_INC_OPERATING_INC_FFIEC" hidden="1">"c13392"</definedName>
    <definedName name="IQ_OTHER_NON_INT_INCOME_FFIEC" hidden="1">"c13016"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NONFARM_NONRES_GROSS_LOANS_FFIEC" hidden="1">"c13407"</definedName>
    <definedName name="IQ_OTHER_NONFARM_NONRES_LL_REC_DOM_FFIEC" hidden="1">"c12907"</definedName>
    <definedName name="IQ_OTHER_NONFARM_NONRES_RISK_BASED_FFIEC" hidden="1">"c13428"</definedName>
    <definedName name="IQ_OTHER_NONINTEREST_INC_FOREIGN_FFIEC" hidden="1">"c15380"</definedName>
    <definedName name="IQ_OTHER_OFF_BS_ITEMS_FFIEC" hidden="1">"c13126"</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OVER_TOTAL" hidden="1">"c13770"</definedName>
    <definedName name="IQ_OTHER_PC_WRITTEN" hidden="1">"c1006"</definedName>
    <definedName name="IQ_OTHER_PROP" hidden="1">"c8764"</definedName>
    <definedName name="IQ_OTHER_PROP_OPERATING_EXPENSE" hidden="1">"c16043"</definedName>
    <definedName name="IQ_OTHER_PROP_OPERATING_REVENUE" hidden="1">"c16027"</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"c1410"</definedName>
    <definedName name="IQ_OTHER_REVOL_CREDIT_CONSUMER_LOANS_FFIEC" hidden="1">"c12823"</definedName>
    <definedName name="IQ_OTHER_REVOLVING_CREDIT_LL_REC_FFIEC" hidden="1">"c12890"</definedName>
    <definedName name="IQ_OTHER_REVOLVING_CREDIT_LOANS_TRADING_DOM_FFIEC" hidden="1">"c12934"</definedName>
    <definedName name="IQ_OTHER_ROOMS" hidden="1">"c8788"</definedName>
    <definedName name="IQ_OTHER_SAVINGS_DEPOSITS_FDIC" hidden="1">"c6554"</definedName>
    <definedName name="IQ_OTHER_SAVINGS_DEPOSITS_NON_TRANS_ACCTS_FFIEC" hidden="1">"c15331"</definedName>
    <definedName name="IQ_OTHER_SECURITIES_QUARTERLY_AVG_FFIEC" hidden="1">"c15472"</definedName>
    <definedName name="IQ_OTHER_SQ_FT" hidden="1">"c8780"</definedName>
    <definedName name="IQ_OTHER_STRIKE_PRICE_GRANTED" hidden="1">"c2692"</definedName>
    <definedName name="IQ_OTHER_TAX_EQUIVALENT_ADJUSTMENTS_FFIEC" hidden="1">"c13855"</definedName>
    <definedName name="IQ_OTHER_TRADING_ASSETS_FAIR_VALUE_TOT_FFIEC" hidden="1">"c15404"</definedName>
    <definedName name="IQ_OTHER_TRADING_ASSETS_FFIEC" hidden="1">"c12826"</definedName>
    <definedName name="IQ_OTHER_TRADING_ASSETS_LEVEL_1_FFIEC" hidden="1">"c15426"</definedName>
    <definedName name="IQ_OTHER_TRADING_ASSETS_LEVEL_2_FFIEC" hidden="1">"c15439"</definedName>
    <definedName name="IQ_OTHER_TRADING_ASSETS_LEVEL_3_FFIEC" hidden="1">"c15452"</definedName>
    <definedName name="IQ_OTHER_TRADING_ASSETS_TOTAL_FFIEC" hidden="1">"c12937"</definedName>
    <definedName name="IQ_OTHER_TRADING_LIABILITIES_FAIR_VALUE_TOT_FFIEC" hidden="1">"c15408"</definedName>
    <definedName name="IQ_OTHER_TRADING_LIABILITIES_FFIEC" hidden="1">"c12860"</definedName>
    <definedName name="IQ_OTHER_TRADING_LIABILITIES_LEVEL_1_FFIEC" hidden="1">"c15430"</definedName>
    <definedName name="IQ_OTHER_TRADING_LIABILITIES_LEVEL_2_FFIEC" hidden="1">"c15443"</definedName>
    <definedName name="IQ_OTHER_TRADING_LIABILITIES_LEVEL_3_FFIEC" hidden="1">"c15456"</definedName>
    <definedName name="IQ_OTHER_TRANSACTIONS_FDIC" hidden="1">"c6504"</definedName>
    <definedName name="IQ_OTHER_UNDRAWN" hidden="1">"c2522"</definedName>
    <definedName name="IQ_OTHER_UNITS" hidden="1">"c8772"</definedName>
    <definedName name="IQ_OTHER_UNUSED_COMMITMENTS_FDIC" hidden="1">"c6530"</definedName>
    <definedName name="IQ_OTHER_UNUSED_FFIEC" hidden="1">"c13248"</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SUPPLE" hidden="1">"c13816"</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OVERHEAD_EXP_AVG_ASSETS_FFIEC" hidden="1">"c13361"</definedName>
    <definedName name="IQ_OVERHEAD_EXP_REV_FFIEC" hidden="1">"c13494"</definedName>
    <definedName name="IQ_OVERHEAD_NON_INT_INC_AVG_ASSETS_FFIEC" hidden="1">"c13374"</definedName>
    <definedName name="IQ_OVERHEAD_NON_INT_OPERATING_INC_FFIEC" hidden="1">"c13393"</definedName>
    <definedName name="IQ_OVERHEAD_OPERATING_INC_FFIEC" hidden="1">"c13378"</definedName>
    <definedName name="IQ_OWNED_RESERVES_COAL" hidden="1">"c15916"</definedName>
    <definedName name="IQ_OWNED_RESERVES_TO_TOTAL_RESERVES_COAL" hidden="1">"c15957"</definedName>
    <definedName name="IQ_OWNER_OCCUPIED_GROSS_LOANS_FFIEC" hidden="1">"c13406"</definedName>
    <definedName name="IQ_OWNER_OCCUPIED_LOANS_RISK_BASED_FFIEC" hidden="1">"c13427"</definedName>
    <definedName name="IQ_OWNER_OCCUPIED_NONFARM_NONRES_LL_REC_DOM_FFIEC" hidden="1">"c12906"</definedName>
    <definedName name="IQ_OWNERSHIP" hidden="1">"c2160"</definedName>
    <definedName name="IQ_PART_TIME" hidden="1">"c1024"</definedName>
    <definedName name="IQ_PARTICIPATION_POOLS_RESIDENTIAL_MORTGAGES_FDIC" hidden="1">"c6403"</definedName>
    <definedName name="IQ_PARTICIPATIONS_ACCEPTANCES_FFIEC" hidden="1">"c13254"</definedName>
    <definedName name="IQ_PARTNERSHIP_INC_RE" hidden="1">"c12039"</definedName>
    <definedName name="IQ_PASS_THROUGH_FNMA_GNMA_TRADING_FFIEC" hidden="1">"c12816"</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ST_DUE_ALLOW_GROSS_LOANS_FFIEC" hidden="1">"c13416"</definedName>
    <definedName name="IQ_PAY_ACCRUED" hidden="1">"c1457"</definedName>
    <definedName name="IQ_PAYOUT_RATIO" hidden="1">"c1900"</definedName>
    <definedName name="IQ_PBV" hidden="1">"c1025"</definedName>
    <definedName name="IQ_PBV_AVG" hidden="1">"c1026"</definedName>
    <definedName name="IQ_PBV_FWD" hidden="1">"c15235"</definedName>
    <definedName name="IQ_PBV_FWD_THOM" hidden="1">"c15237"</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CIQ" hidden="1">"c4042"</definedName>
    <definedName name="IQ_PE_EXCL_FWD_THOM" hidden="1">"c4056"</definedName>
    <definedName name="IQ_PE_FUND_DATE_EST" hidden="1">"c19174"</definedName>
    <definedName name="IQ_PE_FUND_DATE_MONTH" hidden="1">"c19172"</definedName>
    <definedName name="IQ_PE_FUND_DATE_YEAR" hidden="1">"c18925"</definedName>
    <definedName name="IQ_PE_FUND_FAMILIES" hidden="1">"c18917"</definedName>
    <definedName name="IQ_PE_FUND_FAMILIES_ID" hidden="1">"c18918"</definedName>
    <definedName name="IQ_PE_FUND_FAMILIES_REL" hidden="1">"c18919"</definedName>
    <definedName name="IQ_PE_FUND_ID" hidden="1">"c18923"</definedName>
    <definedName name="IQ_PE_FUND_INVEST_AMOUNT" hidden="1">"c18933"</definedName>
    <definedName name="IQ_PE_FUND_INVEST_DATE_MONTH" hidden="1">"c19173"</definedName>
    <definedName name="IQ_PE_FUND_INVEST_DATE_YEAR" hidden="1">"c18934"</definedName>
    <definedName name="IQ_PE_FUND_NAME" hidden="1">"c18922"</definedName>
    <definedName name="IQ_PE_FUND_SIZE" hidden="1">"c18924"</definedName>
    <definedName name="IQ_PE_FUND_STAGE" hidden="1">"c18928"</definedName>
    <definedName name="IQ_PE_FUND_TARGET_MAX" hidden="1">"c18927"</definedName>
    <definedName name="IQ_PE_FUND_TARGET_MIN" hidden="1">"c18926"</definedName>
    <definedName name="IQ_PE_FUND_TRANSACTION_COMMENTS" hidden="1">"c18931"</definedName>
    <definedName name="IQ_PE_NORMALIZED" hidden="1">"c2207"</definedName>
    <definedName name="IQ_PE_RATIO" hidden="1">"c1610"</definedName>
    <definedName name="IQ_PEG_FWD" hidden="1">"c1863"</definedName>
    <definedName name="IQ_PEG_FWD_CIQ" hidden="1">"c4045"</definedName>
    <definedName name="IQ_PEG_FWD_THOM" hidden="1">"c4059"</definedName>
    <definedName name="IQ_PENETRATION_BASIC_CABLE" hidden="1">"c16204"</definedName>
    <definedName name="IQ_PENETRATION_BBAND" hidden="1">"c2852"</definedName>
    <definedName name="IQ_PENETRATION_BBAND_THP" hidden="1">"c2851"</definedName>
    <definedName name="IQ_PENETRATION_PHONE" hidden="1">"c2853"</definedName>
    <definedName name="IQ_PENETRATION_VIDEO" hidden="1">"c2850"</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2MONTHS_CIQ" hidden="1">"c3790"</definedName>
    <definedName name="IQ_PERCENT_CHANGE_EST_5YR_GROWTH_RATE_12MONTHS_THOM" hidden="1">"c5269"</definedName>
    <definedName name="IQ_PERCENT_CHANGE_EST_5YR_GROWTH_RATE_18MONTHS" hidden="1">"c1853"</definedName>
    <definedName name="IQ_PERCENT_CHANGE_EST_5YR_GROWTH_RATE_18MONTHS_CIQ" hidden="1">"c3791"</definedName>
    <definedName name="IQ_PERCENT_CHANGE_EST_5YR_GROWTH_RATE_18MONTHS_THOM" hidden="1">"c5270"</definedName>
    <definedName name="IQ_PERCENT_CHANGE_EST_5YR_GROWTH_RATE_3MONTHS" hidden="1">"c1849"</definedName>
    <definedName name="IQ_PERCENT_CHANGE_EST_5YR_GROWTH_RATE_3MONTHS_CIQ" hidden="1">"c3787"</definedName>
    <definedName name="IQ_PERCENT_CHANGE_EST_5YR_GROWTH_RATE_3MONTHS_THOM" hidden="1">"c5266"</definedName>
    <definedName name="IQ_PERCENT_CHANGE_EST_5YR_GROWTH_RATE_6MONTHS" hidden="1">"c1850"</definedName>
    <definedName name="IQ_PERCENT_CHANGE_EST_5YR_GROWTH_RATE_6MONTHS_CIQ" hidden="1">"c3788"</definedName>
    <definedName name="IQ_PERCENT_CHANGE_EST_5YR_GROWTH_RATE_6MONTHS_THOM" hidden="1">"c5267"</definedName>
    <definedName name="IQ_PERCENT_CHANGE_EST_5YR_GROWTH_RATE_9MONTHS" hidden="1">"c1851"</definedName>
    <definedName name="IQ_PERCENT_CHANGE_EST_5YR_GROWTH_RATE_9MONTHS_CIQ" hidden="1">"c3789"</definedName>
    <definedName name="IQ_PERCENT_CHANGE_EST_5YR_GROWTH_RATE_9MONTHS_THOM" hidden="1">"c5268"</definedName>
    <definedName name="IQ_PERCENT_CHANGE_EST_5YR_GROWTH_RATE_DAY" hidden="1">"c1846"</definedName>
    <definedName name="IQ_PERCENT_CHANGE_EST_5YR_GROWTH_RATE_DAY_CIQ" hidden="1">"c3785"</definedName>
    <definedName name="IQ_PERCENT_CHANGE_EST_5YR_GROWTH_RATE_DAY_THOM" hidden="1">"c5264"</definedName>
    <definedName name="IQ_PERCENT_CHANGE_EST_5YR_GROWTH_RATE_MONTH" hidden="1">"c1848"</definedName>
    <definedName name="IQ_PERCENT_CHANGE_EST_5YR_GROWTH_RATE_MONTH_CIQ" hidden="1">"c3786"</definedName>
    <definedName name="IQ_PERCENT_CHANGE_EST_5YR_GROWTH_RATE_MONTH_THOM" hidden="1">"c5265"</definedName>
    <definedName name="IQ_PERCENT_CHANGE_EST_5YR_GROWTH_RATE_WEEK" hidden="1">"c1847"</definedName>
    <definedName name="IQ_PERCENT_CHANGE_EST_5YR_GROWTH_RATE_WEEK_CIQ" hidden="1">"c3797"</definedName>
    <definedName name="IQ_PERCENT_CHANGE_EST_5YR_GROWTH_RATE_WEEK_THOM" hidden="1">"c5277"</definedName>
    <definedName name="IQ_PERCENT_CHANGE_EST_CFPS_12MONTHS" hidden="1">"c1812"</definedName>
    <definedName name="IQ_PERCENT_CHANGE_EST_CFPS_12MONTHS_THOM" hidden="1">"c5234"</definedName>
    <definedName name="IQ_PERCENT_CHANGE_EST_CFPS_18MONTHS" hidden="1">"c1813"</definedName>
    <definedName name="IQ_PERCENT_CHANGE_EST_CFPS_18MONTHS_THOM" hidden="1">"c5235"</definedName>
    <definedName name="IQ_PERCENT_CHANGE_EST_CFPS_3MONTHS" hidden="1">"c1809"</definedName>
    <definedName name="IQ_PERCENT_CHANGE_EST_CFPS_3MONTHS_THOM" hidden="1">"c5231"</definedName>
    <definedName name="IQ_PERCENT_CHANGE_EST_CFPS_6MONTHS" hidden="1">"c1810"</definedName>
    <definedName name="IQ_PERCENT_CHANGE_EST_CFPS_6MONTHS_THOM" hidden="1">"c5232"</definedName>
    <definedName name="IQ_PERCENT_CHANGE_EST_CFPS_9MONTHS" hidden="1">"c1811"</definedName>
    <definedName name="IQ_PERCENT_CHANGE_EST_CFPS_9MONTHS_THOM" hidden="1">"c5233"</definedName>
    <definedName name="IQ_PERCENT_CHANGE_EST_CFPS_DAY" hidden="1">"c1806"</definedName>
    <definedName name="IQ_PERCENT_CHANGE_EST_CFPS_DAY_THOM" hidden="1">"c5229"</definedName>
    <definedName name="IQ_PERCENT_CHANGE_EST_CFPS_MONTH" hidden="1">"c1808"</definedName>
    <definedName name="IQ_PERCENT_CHANGE_EST_CFPS_MONTH_THOM" hidden="1">"c5230"</definedName>
    <definedName name="IQ_PERCENT_CHANGE_EST_CFPS_WEEK" hidden="1">"c1807"</definedName>
    <definedName name="IQ_PERCENT_CHANGE_EST_CFPS_WEEK_THOM" hidden="1">"c5272"</definedName>
    <definedName name="IQ_PERCENT_CHANGE_EST_DPS_12MONTHS" hidden="1">"c1820"</definedName>
    <definedName name="IQ_PERCENT_CHANGE_EST_DPS_12MONTHS_THOM" hidden="1">"c5241"</definedName>
    <definedName name="IQ_PERCENT_CHANGE_EST_DPS_18MONTHS" hidden="1">"c1821"</definedName>
    <definedName name="IQ_PERCENT_CHANGE_EST_DPS_18MONTHS_THOM" hidden="1">"c5242"</definedName>
    <definedName name="IQ_PERCENT_CHANGE_EST_DPS_3MONTHS" hidden="1">"c1817"</definedName>
    <definedName name="IQ_PERCENT_CHANGE_EST_DPS_3MONTHS_THOM" hidden="1">"c5238"</definedName>
    <definedName name="IQ_PERCENT_CHANGE_EST_DPS_6MONTHS" hidden="1">"c1818"</definedName>
    <definedName name="IQ_PERCENT_CHANGE_EST_DPS_6MONTHS_THOM" hidden="1">"c5239"</definedName>
    <definedName name="IQ_PERCENT_CHANGE_EST_DPS_9MONTHS" hidden="1">"c1819"</definedName>
    <definedName name="IQ_PERCENT_CHANGE_EST_DPS_9MONTHS_THOM" hidden="1">"c5240"</definedName>
    <definedName name="IQ_PERCENT_CHANGE_EST_DPS_DAY" hidden="1">"c1814"</definedName>
    <definedName name="IQ_PERCENT_CHANGE_EST_DPS_DAY_THOM" hidden="1">"c5236"</definedName>
    <definedName name="IQ_PERCENT_CHANGE_EST_DPS_MONTH" hidden="1">"c1816"</definedName>
    <definedName name="IQ_PERCENT_CHANGE_EST_DPS_MONTH_THOM" hidden="1">"c5237"</definedName>
    <definedName name="IQ_PERCENT_CHANGE_EST_DPS_WEEK" hidden="1">"c1815"</definedName>
    <definedName name="IQ_PERCENT_CHANGE_EST_DPS_WEEK_THOM" hidden="1">"c5273"</definedName>
    <definedName name="IQ_PERCENT_CHANGE_EST_EBITDA_12MONTHS" hidden="1">"c1804"</definedName>
    <definedName name="IQ_PERCENT_CHANGE_EST_EBITDA_12MONTHS_CIQ" hidden="1">"c3748"</definedName>
    <definedName name="IQ_PERCENT_CHANGE_EST_EBITDA_12MONTHS_THOM" hidden="1">"c5227"</definedName>
    <definedName name="IQ_PERCENT_CHANGE_EST_EBITDA_18MONTHS" hidden="1">"c1805"</definedName>
    <definedName name="IQ_PERCENT_CHANGE_EST_EBITDA_18MONTHS_CIQ" hidden="1">"c3749"</definedName>
    <definedName name="IQ_PERCENT_CHANGE_EST_EBITDA_18MONTHS_THOM" hidden="1">"c5228"</definedName>
    <definedName name="IQ_PERCENT_CHANGE_EST_EBITDA_3MONTHS" hidden="1">"c1801"</definedName>
    <definedName name="IQ_PERCENT_CHANGE_EST_EBITDA_3MONTHS_CIQ" hidden="1">"c3745"</definedName>
    <definedName name="IQ_PERCENT_CHANGE_EST_EBITDA_3MONTHS_THOM" hidden="1">"c5224"</definedName>
    <definedName name="IQ_PERCENT_CHANGE_EST_EBITDA_6MONTHS" hidden="1">"c1802"</definedName>
    <definedName name="IQ_PERCENT_CHANGE_EST_EBITDA_6MONTHS_CIQ" hidden="1">"c3746"</definedName>
    <definedName name="IQ_PERCENT_CHANGE_EST_EBITDA_6MONTHS_THOM" hidden="1">"c5225"</definedName>
    <definedName name="IQ_PERCENT_CHANGE_EST_EBITDA_9MONTHS" hidden="1">"c1803"</definedName>
    <definedName name="IQ_PERCENT_CHANGE_EST_EBITDA_9MONTHS_CIQ" hidden="1">"c3747"</definedName>
    <definedName name="IQ_PERCENT_CHANGE_EST_EBITDA_9MONTHS_THOM" hidden="1">"c5226"</definedName>
    <definedName name="IQ_PERCENT_CHANGE_EST_EBITDA_DAY" hidden="1">"c1798"</definedName>
    <definedName name="IQ_PERCENT_CHANGE_EST_EBITDA_DAY_CIQ" hidden="1">"c3743"</definedName>
    <definedName name="IQ_PERCENT_CHANGE_EST_EBITDA_DAY_THOM" hidden="1">"c5222"</definedName>
    <definedName name="IQ_PERCENT_CHANGE_EST_EBITDA_MONTH" hidden="1">"c1800"</definedName>
    <definedName name="IQ_PERCENT_CHANGE_EST_EBITDA_MONTH_CIQ" hidden="1">"c3744"</definedName>
    <definedName name="IQ_PERCENT_CHANGE_EST_EBITDA_MONTH_THOM" hidden="1">"c5223"</definedName>
    <definedName name="IQ_PERCENT_CHANGE_EST_EBITDA_WEEK" hidden="1">"c1799"</definedName>
    <definedName name="IQ_PERCENT_CHANGE_EST_EBITDA_WEEK_CIQ" hidden="1">"c3792"</definedName>
    <definedName name="IQ_PERCENT_CHANGE_EST_EBITDA_WEEK_THOM" hidden="1">"c5271"</definedName>
    <definedName name="IQ_PERCENT_CHANGE_EST_EPS_12MONTHS" hidden="1">"c1788"</definedName>
    <definedName name="IQ_PERCENT_CHANGE_EST_EPS_12MONTHS_CIQ" hidden="1">"c3733"</definedName>
    <definedName name="IQ_PERCENT_CHANGE_EST_EPS_12MONTHS_THOM" hidden="1">"c5212"</definedName>
    <definedName name="IQ_PERCENT_CHANGE_EST_EPS_18MONTHS" hidden="1">"c1789"</definedName>
    <definedName name="IQ_PERCENT_CHANGE_EST_EPS_18MONTHS_CIQ" hidden="1">"c3734"</definedName>
    <definedName name="IQ_PERCENT_CHANGE_EST_EPS_18MONTHS_THOM" hidden="1">"c5213"</definedName>
    <definedName name="IQ_PERCENT_CHANGE_EST_EPS_3MONTHS" hidden="1">"c1785"</definedName>
    <definedName name="IQ_PERCENT_CHANGE_EST_EPS_3MONTHS_CIQ" hidden="1">"c3730"</definedName>
    <definedName name="IQ_PERCENT_CHANGE_EST_EPS_3MONTHS_THOM" hidden="1">"c5209"</definedName>
    <definedName name="IQ_PERCENT_CHANGE_EST_EPS_6MONTHS" hidden="1">"c1786"</definedName>
    <definedName name="IQ_PERCENT_CHANGE_EST_EPS_6MONTHS_CIQ" hidden="1">"c3731"</definedName>
    <definedName name="IQ_PERCENT_CHANGE_EST_EPS_6MONTHS_THOM" hidden="1">"c5210"</definedName>
    <definedName name="IQ_PERCENT_CHANGE_EST_EPS_9MONTHS" hidden="1">"c1787"</definedName>
    <definedName name="IQ_PERCENT_CHANGE_EST_EPS_9MONTHS_CIQ" hidden="1">"c3732"</definedName>
    <definedName name="IQ_PERCENT_CHANGE_EST_EPS_9MONTHS_THOM" hidden="1">"c5211"</definedName>
    <definedName name="IQ_PERCENT_CHANGE_EST_EPS_DAY" hidden="1">"c1782"</definedName>
    <definedName name="IQ_PERCENT_CHANGE_EST_EPS_DAY_CIQ" hidden="1">"c3727"</definedName>
    <definedName name="IQ_PERCENT_CHANGE_EST_EPS_DAY_THOM" hidden="1">"c5206"</definedName>
    <definedName name="IQ_PERCENT_CHANGE_EST_EPS_MONTH" hidden="1">"c1784"</definedName>
    <definedName name="IQ_PERCENT_CHANGE_EST_EPS_MONTH_CIQ" hidden="1">"c3729"</definedName>
    <definedName name="IQ_PERCENT_CHANGE_EST_EPS_MONTH_THOM" hidden="1">"c5208"</definedName>
    <definedName name="IQ_PERCENT_CHANGE_EST_EPS_WEEK" hidden="1">"c1783"</definedName>
    <definedName name="IQ_PERCENT_CHANGE_EST_EPS_WEEK_CIQ" hidden="1">"c3728"</definedName>
    <definedName name="IQ_PERCENT_CHANGE_EST_EPS_WEEK_THOM" hidden="1">"c5207"</definedName>
    <definedName name="IQ_PERCENT_CHANGE_EST_FFO_12MONTHS" hidden="1">"c1828"</definedName>
    <definedName name="IQ_PERCENT_CHANGE_EST_FFO_12MONTHS_THOM" hidden="1">"c5248"</definedName>
    <definedName name="IQ_PERCENT_CHANGE_EST_FFO_18MONTHS" hidden="1">"c1829"</definedName>
    <definedName name="IQ_PERCENT_CHANGE_EST_FFO_18MONTHS_THOM" hidden="1">"c5249"</definedName>
    <definedName name="IQ_PERCENT_CHANGE_EST_FFO_3MONTHS" hidden="1">"c1825"</definedName>
    <definedName name="IQ_PERCENT_CHANGE_EST_FFO_3MONTHS_THOM" hidden="1">"c5245"</definedName>
    <definedName name="IQ_PERCENT_CHANGE_EST_FFO_6MONTHS" hidden="1">"c1826"</definedName>
    <definedName name="IQ_PERCENT_CHANGE_EST_FFO_6MONTHS_THOM" hidden="1">"c5246"</definedName>
    <definedName name="IQ_PERCENT_CHANGE_EST_FFO_9MONTHS" hidden="1">"c1827"</definedName>
    <definedName name="IQ_PERCENT_CHANGE_EST_FFO_9MONTHS_THOM" hidden="1">"c5247"</definedName>
    <definedName name="IQ_PERCENT_CHANGE_EST_FFO_DAY" hidden="1">"c1822"</definedName>
    <definedName name="IQ_PERCENT_CHANGE_EST_FFO_DAY_THOM" hidden="1">"c5243"</definedName>
    <definedName name="IQ_PERCENT_CHANGE_EST_FFO_MONTH" hidden="1">"c1824"</definedName>
    <definedName name="IQ_PERCENT_CHANGE_EST_FFO_MONTH_THOM" hidden="1">"c5244"</definedName>
    <definedName name="IQ_PERCENT_CHANGE_EST_FFO_SHARE_12MONTHS" hidden="1">"c1828"</definedName>
    <definedName name="IQ_PERCENT_CHANGE_EST_FFO_SHARE_12MONTHS_THOM" hidden="1">"c5248"</definedName>
    <definedName name="IQ_PERCENT_CHANGE_EST_FFO_SHARE_18MONTHS" hidden="1">"c1829"</definedName>
    <definedName name="IQ_PERCENT_CHANGE_EST_FFO_SHARE_18MONTHS_THOM" hidden="1">"c5249"</definedName>
    <definedName name="IQ_PERCENT_CHANGE_EST_FFO_SHARE_3MONTHS" hidden="1">"c1825"</definedName>
    <definedName name="IQ_PERCENT_CHANGE_EST_FFO_SHARE_3MONTHS_THOM" hidden="1">"c5245"</definedName>
    <definedName name="IQ_PERCENT_CHANGE_EST_FFO_SHARE_6MONTHS" hidden="1">"c1826"</definedName>
    <definedName name="IQ_PERCENT_CHANGE_EST_FFO_SHARE_6MONTHS_THOM" hidden="1">"c5246"</definedName>
    <definedName name="IQ_PERCENT_CHANGE_EST_FFO_SHARE_9MONTHS" hidden="1">"c1827"</definedName>
    <definedName name="IQ_PERCENT_CHANGE_EST_FFO_SHARE_9MONTHS_THOM" hidden="1">"c5247"</definedName>
    <definedName name="IQ_PERCENT_CHANGE_EST_FFO_SHARE_DAY" hidden="1">"c1822"</definedName>
    <definedName name="IQ_PERCENT_CHANGE_EST_FFO_SHARE_DAY_THOM" hidden="1">"c5243"</definedName>
    <definedName name="IQ_PERCENT_CHANGE_EST_FFO_SHARE_MONTH" hidden="1">"c1824"</definedName>
    <definedName name="IQ_PERCENT_CHANGE_EST_FFO_SHARE_MONTH_THOM" hidden="1">"c5244"</definedName>
    <definedName name="IQ_PERCENT_CHANGE_EST_FFO_SHARE_WEEK" hidden="1">"c1823"</definedName>
    <definedName name="IQ_PERCENT_CHANGE_EST_FFO_SHARE_WEEK_THOM" hidden="1">"c5274"</definedName>
    <definedName name="IQ_PERCENT_CHANGE_EST_FFO_WEEK" hidden="1">"c1823"</definedName>
    <definedName name="IQ_PERCENT_CHANGE_EST_FFO_WEEK_THOM" hidden="1">"c5274"</definedName>
    <definedName name="IQ_PERCENT_CHANGE_EST_PRICE_TARGET_12MONTHS" hidden="1">"c1844"</definedName>
    <definedName name="IQ_PERCENT_CHANGE_EST_PRICE_TARGET_12MONTHS_CIQ" hidden="1">"c3783"</definedName>
    <definedName name="IQ_PERCENT_CHANGE_EST_PRICE_TARGET_12MONTHS_THOM" hidden="1">"c5262"</definedName>
    <definedName name="IQ_PERCENT_CHANGE_EST_PRICE_TARGET_18MONTHS" hidden="1">"c1845"</definedName>
    <definedName name="IQ_PERCENT_CHANGE_EST_PRICE_TARGET_18MONTHS_CIQ" hidden="1">"c3784"</definedName>
    <definedName name="IQ_PERCENT_CHANGE_EST_PRICE_TARGET_18MONTHS_THOM" hidden="1">"c5263"</definedName>
    <definedName name="IQ_PERCENT_CHANGE_EST_PRICE_TARGET_3MONTHS" hidden="1">"c1841"</definedName>
    <definedName name="IQ_PERCENT_CHANGE_EST_PRICE_TARGET_3MONTHS_CIQ" hidden="1">"c3780"</definedName>
    <definedName name="IQ_PERCENT_CHANGE_EST_PRICE_TARGET_3MONTHS_THOM" hidden="1">"c5259"</definedName>
    <definedName name="IQ_PERCENT_CHANGE_EST_PRICE_TARGET_6MONTHS" hidden="1">"c1842"</definedName>
    <definedName name="IQ_PERCENT_CHANGE_EST_PRICE_TARGET_6MONTHS_CIQ" hidden="1">"c3781"</definedName>
    <definedName name="IQ_PERCENT_CHANGE_EST_PRICE_TARGET_6MONTHS_THOM" hidden="1">"c5260"</definedName>
    <definedName name="IQ_PERCENT_CHANGE_EST_PRICE_TARGET_9MONTHS" hidden="1">"c1843"</definedName>
    <definedName name="IQ_PERCENT_CHANGE_EST_PRICE_TARGET_9MONTHS_CIQ" hidden="1">"c3782"</definedName>
    <definedName name="IQ_PERCENT_CHANGE_EST_PRICE_TARGET_9MONTHS_THOM" hidden="1">"c5261"</definedName>
    <definedName name="IQ_PERCENT_CHANGE_EST_PRICE_TARGET_DAY" hidden="1">"c1838"</definedName>
    <definedName name="IQ_PERCENT_CHANGE_EST_PRICE_TARGET_DAY_CIQ" hidden="1">"c3778"</definedName>
    <definedName name="IQ_PERCENT_CHANGE_EST_PRICE_TARGET_DAY_THOM" hidden="1">"c5257"</definedName>
    <definedName name="IQ_PERCENT_CHANGE_EST_PRICE_TARGET_MONTH" hidden="1">"c1840"</definedName>
    <definedName name="IQ_PERCENT_CHANGE_EST_PRICE_TARGET_MONTH_CIQ" hidden="1">"c3779"</definedName>
    <definedName name="IQ_PERCENT_CHANGE_EST_PRICE_TARGET_MONTH_THOM" hidden="1">"c5258"</definedName>
    <definedName name="IQ_PERCENT_CHANGE_EST_PRICE_TARGET_WEEK" hidden="1">"c1839"</definedName>
    <definedName name="IQ_PERCENT_CHANGE_EST_PRICE_TARGET_WEEK_CIQ" hidden="1">"c3798"</definedName>
    <definedName name="IQ_PERCENT_CHANGE_EST_PRICE_TARGET_WEEK_THOM" hidden="1">"c5276"</definedName>
    <definedName name="IQ_PERCENT_CHANGE_EST_RECO_12MONTHS" hidden="1">"c1836"</definedName>
    <definedName name="IQ_PERCENT_CHANGE_EST_RECO_12MONTHS_CIQ" hidden="1">"c3776"</definedName>
    <definedName name="IQ_PERCENT_CHANGE_EST_RECO_12MONTHS_THOM" hidden="1">"c5255"</definedName>
    <definedName name="IQ_PERCENT_CHANGE_EST_RECO_18MONTHS" hidden="1">"c1837"</definedName>
    <definedName name="IQ_PERCENT_CHANGE_EST_RECO_18MONTHS_CIQ" hidden="1">"c3777"</definedName>
    <definedName name="IQ_PERCENT_CHANGE_EST_RECO_18MONTHS_THOM" hidden="1">"c5256"</definedName>
    <definedName name="IQ_PERCENT_CHANGE_EST_RECO_3MONTHS" hidden="1">"c1833"</definedName>
    <definedName name="IQ_PERCENT_CHANGE_EST_RECO_3MONTHS_CIQ" hidden="1">"c3773"</definedName>
    <definedName name="IQ_PERCENT_CHANGE_EST_RECO_3MONTHS_THOM" hidden="1">"c5252"</definedName>
    <definedName name="IQ_PERCENT_CHANGE_EST_RECO_6MONTHS" hidden="1">"c1834"</definedName>
    <definedName name="IQ_PERCENT_CHANGE_EST_RECO_6MONTHS_CIQ" hidden="1">"c3774"</definedName>
    <definedName name="IQ_PERCENT_CHANGE_EST_RECO_6MONTHS_THOM" hidden="1">"c5253"</definedName>
    <definedName name="IQ_PERCENT_CHANGE_EST_RECO_9MONTHS" hidden="1">"c1835"</definedName>
    <definedName name="IQ_PERCENT_CHANGE_EST_RECO_9MONTHS_CIQ" hidden="1">"c3775"</definedName>
    <definedName name="IQ_PERCENT_CHANGE_EST_RECO_9MONTHS_THOM" hidden="1">"c5254"</definedName>
    <definedName name="IQ_PERCENT_CHANGE_EST_RECO_DAY" hidden="1">"c1830"</definedName>
    <definedName name="IQ_PERCENT_CHANGE_EST_RECO_DAY_CIQ" hidden="1">"c3771"</definedName>
    <definedName name="IQ_PERCENT_CHANGE_EST_RECO_DAY_THOM" hidden="1">"c5250"</definedName>
    <definedName name="IQ_PERCENT_CHANGE_EST_RECO_MONTH" hidden="1">"c1832"</definedName>
    <definedName name="IQ_PERCENT_CHANGE_EST_RECO_MONTH_CIQ" hidden="1">"c3772"</definedName>
    <definedName name="IQ_PERCENT_CHANGE_EST_RECO_MONTH_THOM" hidden="1">"c5251"</definedName>
    <definedName name="IQ_PERCENT_CHANGE_EST_RECO_WEEK" hidden="1">"c1831"</definedName>
    <definedName name="IQ_PERCENT_CHANGE_EST_RECO_WEEK_CIQ" hidden="1">"c3796"</definedName>
    <definedName name="IQ_PERCENT_CHANGE_EST_RECO_WEEK_THOM" hidden="1">"c5275"</definedName>
    <definedName name="IQ_PERCENT_CHANGE_EST_REV_12MONTHS" hidden="1">"c1796"</definedName>
    <definedName name="IQ_PERCENT_CHANGE_EST_REV_12MONTHS_CIQ" hidden="1">"c3741"</definedName>
    <definedName name="IQ_PERCENT_CHANGE_EST_REV_12MONTHS_THOM" hidden="1">"c5220"</definedName>
    <definedName name="IQ_PERCENT_CHANGE_EST_REV_18MONTHS" hidden="1">"c1797"</definedName>
    <definedName name="IQ_PERCENT_CHANGE_EST_REV_18MONTHS_CIQ" hidden="1">"c3742"</definedName>
    <definedName name="IQ_PERCENT_CHANGE_EST_REV_18MONTHS_THOM" hidden="1">"c5221"</definedName>
    <definedName name="IQ_PERCENT_CHANGE_EST_REV_3MONTHS" hidden="1">"c1793"</definedName>
    <definedName name="IQ_PERCENT_CHANGE_EST_REV_3MONTHS_CIQ" hidden="1">"c3738"</definedName>
    <definedName name="IQ_PERCENT_CHANGE_EST_REV_3MONTHS_THOM" hidden="1">"c5217"</definedName>
    <definedName name="IQ_PERCENT_CHANGE_EST_REV_6MONTHS" hidden="1">"c1794"</definedName>
    <definedName name="IQ_PERCENT_CHANGE_EST_REV_6MONTHS_CIQ" hidden="1">"c3739"</definedName>
    <definedName name="IQ_PERCENT_CHANGE_EST_REV_6MONTHS_THOM" hidden="1">"c5218"</definedName>
    <definedName name="IQ_PERCENT_CHANGE_EST_REV_9MONTHS" hidden="1">"c1795"</definedName>
    <definedName name="IQ_PERCENT_CHANGE_EST_REV_9MONTHS_CIQ" hidden="1">"c3740"</definedName>
    <definedName name="IQ_PERCENT_CHANGE_EST_REV_9MONTHS_THOM" hidden="1">"c5219"</definedName>
    <definedName name="IQ_PERCENT_CHANGE_EST_REV_DAY" hidden="1">"c1790"</definedName>
    <definedName name="IQ_PERCENT_CHANGE_EST_REV_DAY_CIQ" hidden="1">"c3735"</definedName>
    <definedName name="IQ_PERCENT_CHANGE_EST_REV_DAY_THOM" hidden="1">"c5214"</definedName>
    <definedName name="IQ_PERCENT_CHANGE_EST_REV_MONTH" hidden="1">"c1792"</definedName>
    <definedName name="IQ_PERCENT_CHANGE_EST_REV_MONTH_CIQ" hidden="1">"c3737"</definedName>
    <definedName name="IQ_PERCENT_CHANGE_EST_REV_MONTH_THOM" hidden="1">"c5216"</definedName>
    <definedName name="IQ_PERCENT_CHANGE_EST_REV_WEEK" hidden="1">"c1791"</definedName>
    <definedName name="IQ_PERCENT_CHANGE_EST_REV_WEEK_CIQ" hidden="1">"c3736"</definedName>
    <definedName name="IQ_PERCENT_CHANGE_EST_REV_WEEK_THOM" hidden="1">"c5215"</definedName>
    <definedName name="IQ_PERCENT_INSURED_FDIC" hidden="1">"c6374"</definedName>
    <definedName name="IQ_PERCENTAGE_RENT" hidden="1">"c16018"</definedName>
    <definedName name="IQ_PERCENTAGE_RENT_RENTAL_REVENUE" hidden="1">"c16063"</definedName>
    <definedName name="IQ_PERFORMANCE_LOC_FOREIGN_GUARANTEES_FFIEC" hidden="1">"c13251"</definedName>
    <definedName name="IQ_PERIODDATE" hidden="1">"c1414"</definedName>
    <definedName name="IQ_PERIODDATE_AP" hidden="1">"c11745"</definedName>
    <definedName name="IQ_PERIODDATE_BS" hidden="1">"c1032"</definedName>
    <definedName name="IQ_PERIODDATE_CF" hidden="1">"c1033"</definedName>
    <definedName name="IQ_PERIODDATE_FDIC" hidden="1">"c13646"</definedName>
    <definedName name="IQ_PERIODDATE_FFIEC" hidden="1">"c13645"</definedName>
    <definedName name="IQ_PERIODDATE_IS" hidden="1">"c1034"</definedName>
    <definedName name="IQ_PERIODLENGTH_AP" hidden="1">"c11746"</definedName>
    <definedName name="IQ_PERIODLENGTH_CF" hidden="1">"c1502"</definedName>
    <definedName name="IQ_PERIODLENGTH_IS" hidden="1">"c1503"</definedName>
    <definedName name="IQ_PERSONAL_CONSUMER_SPENDING_DURABLE" hidden="1">"c6942"</definedName>
    <definedName name="IQ_PERSONAL_CONSUMER_SPENDING_DURABLE_APR" hidden="1">"c7602"</definedName>
    <definedName name="IQ_PERSONAL_CONSUMER_SPENDING_DURABLE_APR_FC" hidden="1">"c8482"</definedName>
    <definedName name="IQ_PERSONAL_CONSUMER_SPENDING_DURABLE_FC" hidden="1">"c7822"</definedName>
    <definedName name="IQ_PERSONAL_CONSUMER_SPENDING_DURABLE_POP" hidden="1">"c7162"</definedName>
    <definedName name="IQ_PERSONAL_CONSUMER_SPENDING_DURABLE_POP_FC" hidden="1">"c8042"</definedName>
    <definedName name="IQ_PERSONAL_CONSUMER_SPENDING_DURABLE_YOY" hidden="1">"c7382"</definedName>
    <definedName name="IQ_PERSONAL_CONSUMER_SPENDING_DURABLE_YOY_FC" hidden="1">"c8262"</definedName>
    <definedName name="IQ_PERSONAL_CONSUMER_SPENDING_NONDURABLE" hidden="1">"c6940"</definedName>
    <definedName name="IQ_PERSONAL_CONSUMER_SPENDING_NONDURABLE_APR" hidden="1">"c7600"</definedName>
    <definedName name="IQ_PERSONAL_CONSUMER_SPENDING_NONDURABLE_APR_FC" hidden="1">"c8480"</definedName>
    <definedName name="IQ_PERSONAL_CONSUMER_SPENDING_NONDURABLE_FC" hidden="1">"c7820"</definedName>
    <definedName name="IQ_PERSONAL_CONSUMER_SPENDING_NONDURABLE_POP" hidden="1">"c7160"</definedName>
    <definedName name="IQ_PERSONAL_CONSUMER_SPENDING_NONDURABLE_POP_FC" hidden="1">"c8040"</definedName>
    <definedName name="IQ_PERSONAL_CONSUMER_SPENDING_NONDURABLE_YOY" hidden="1">"c7380"</definedName>
    <definedName name="IQ_PERSONAL_CONSUMER_SPENDING_NONDURABLE_YOY_FC" hidden="1">"c8260"</definedName>
    <definedName name="IQ_PERSONAL_CONSUMER_SPENDING_REAL" hidden="1">"c6994"</definedName>
    <definedName name="IQ_PERSONAL_CONSUMER_SPENDING_REAL_APR" hidden="1">"c7654"</definedName>
    <definedName name="IQ_PERSONAL_CONSUMER_SPENDING_REAL_APR_FC" hidden="1">"c8534"</definedName>
    <definedName name="IQ_PERSONAL_CONSUMER_SPENDING_REAL_FC" hidden="1">"c7874"</definedName>
    <definedName name="IQ_PERSONAL_CONSUMER_SPENDING_REAL_POP" hidden="1">"c7214"</definedName>
    <definedName name="IQ_PERSONAL_CONSUMER_SPENDING_REAL_POP_FC" hidden="1">"c8094"</definedName>
    <definedName name="IQ_PERSONAL_CONSUMER_SPENDING_REAL_YOY" hidden="1">"c7434"</definedName>
    <definedName name="IQ_PERSONAL_CONSUMER_SPENDING_REAL_YOY_FC" hidden="1">"c8314"</definedName>
    <definedName name="IQ_PERSONAL_CONSUMER_SPENDING_SERVICES" hidden="1">"c6941"</definedName>
    <definedName name="IQ_PERSONAL_CONSUMER_SPENDING_SERVICES_APR" hidden="1">"c7601"</definedName>
    <definedName name="IQ_PERSONAL_CONSUMER_SPENDING_SERVICES_APR_FC" hidden="1">"c8481"</definedName>
    <definedName name="IQ_PERSONAL_CONSUMER_SPENDING_SERVICES_FC" hidden="1">"c7821"</definedName>
    <definedName name="IQ_PERSONAL_CONSUMER_SPENDING_SERVICES_POP" hidden="1">"c7161"</definedName>
    <definedName name="IQ_PERSONAL_CONSUMER_SPENDING_SERVICES_POP_FC" hidden="1">"c8041"</definedName>
    <definedName name="IQ_PERSONAL_CONSUMER_SPENDING_SERVICES_YOY" hidden="1">"c7381"</definedName>
    <definedName name="IQ_PERSONAL_CONSUMER_SPENDING_SERVICES_YOY_FC" hidden="1">"c8261"</definedName>
    <definedName name="IQ_PERSONAL_INCOME" hidden="1">"c6943"</definedName>
    <definedName name="IQ_PERSONAL_INCOME_APR" hidden="1">"c7603"</definedName>
    <definedName name="IQ_PERSONAL_INCOME_APR_FC" hidden="1">"c8483"</definedName>
    <definedName name="IQ_PERSONAL_INCOME_FC" hidden="1">"c7823"</definedName>
    <definedName name="IQ_PERSONAL_INCOME_POP" hidden="1">"c7163"</definedName>
    <definedName name="IQ_PERSONAL_INCOME_POP_FC" hidden="1">"c8043"</definedName>
    <definedName name="IQ_PERSONAL_INCOME_SAAR" hidden="1">"c6944"</definedName>
    <definedName name="IQ_PERSONAL_INCOME_SAAR_APR" hidden="1">"c7604"</definedName>
    <definedName name="IQ_PERSONAL_INCOME_SAAR_APR_FC" hidden="1">"c8484"</definedName>
    <definedName name="IQ_PERSONAL_INCOME_SAAR_FC" hidden="1">"c7824"</definedName>
    <definedName name="IQ_PERSONAL_INCOME_SAAR_POP" hidden="1">"c7164"</definedName>
    <definedName name="IQ_PERSONAL_INCOME_SAAR_POP_FC" hidden="1">"c8044"</definedName>
    <definedName name="IQ_PERSONAL_INCOME_SAAR_YOY" hidden="1">"c7384"</definedName>
    <definedName name="IQ_PERSONAL_INCOME_SAAR_YOY_FC" hidden="1">"c8264"</definedName>
    <definedName name="IQ_PERSONAL_INCOME_USD_APR_FC" hidden="1">"c11885"</definedName>
    <definedName name="IQ_PERSONAL_INCOME_USD_FC" hidden="1">"c11882"</definedName>
    <definedName name="IQ_PERSONAL_INCOME_USD_POP_FC" hidden="1">"c11883"</definedName>
    <definedName name="IQ_PERSONAL_INCOME_USD_YOY_FC" hidden="1">"c11884"</definedName>
    <definedName name="IQ_PERSONAL_INCOME_YOY" hidden="1">"c7383"</definedName>
    <definedName name="IQ_PERSONAL_INCOME_YOY_FC" hidden="1">"c8263"</definedName>
    <definedName name="IQ_PERSONNEL_EXP_AVG_ASSETS_FFIEC" hidden="1">"c13371"</definedName>
    <definedName name="IQ_PERSONNEL_EXP_OPERATING_INC_FFIEC" hidden="1">"c13379"</definedName>
    <definedName name="IQ_PERTYPE" hidden="1">"c1611"</definedName>
    <definedName name="IQ_PHARMBIO_NUMBER_LICENSED_PATENT_APP" hidden="1">"c10018"</definedName>
    <definedName name="IQ_PHARMBIO_NUMBER_LICENSED_PATENTS" hidden="1">"c10017"</definedName>
    <definedName name="IQ_PHARMBIO_NUMBER_PATENTS" hidden="1">"c10015"</definedName>
    <definedName name="IQ_PHARMBIO_NUMBER_PROD__APPROVED_DURING_PERIOD" hidden="1">"c12750"</definedName>
    <definedName name="IQ_PHARMBIO_NUMBER_PROD__CLINICAL_DEV" hidden="1">"c12745"</definedName>
    <definedName name="IQ_PHARMBIO_NUMBER_PROD__LAUNCHED_DURING_PERIOD" hidden="1">"c12751"</definedName>
    <definedName name="IQ_PHARMBIO_NUMBER_PROD__PHASE_I" hidden="1">"c12746"</definedName>
    <definedName name="IQ_PHARMBIO_NUMBER_PROD__PHASE_II" hidden="1">"c12747"</definedName>
    <definedName name="IQ_PHARMBIO_NUMBER_PROD__PHASE_III" hidden="1">"c12748"</definedName>
    <definedName name="IQ_PHARMBIO_NUMBER_PROD__PRE_CLINICAL_TRIALS" hidden="1">"c12744"</definedName>
    <definedName name="IQ_PHARMBIO_NUMBER_PROD__PRE_REGISTRATION" hidden="1">"c12749"</definedName>
    <definedName name="IQ_PHARMBIO_NUMBER_PROD__RESEARCH_DEV" hidden="1">"c12743"</definedName>
    <definedName name="IQ_PHARMBIO_NUMBER_PROD_APPROVED_DURING_PERIOD" hidden="1">"c10027"</definedName>
    <definedName name="IQ_PHARMBIO_NUMBER_PROD_CLINICAL_DEV" hidden="1">"c10022"</definedName>
    <definedName name="IQ_PHARMBIO_NUMBER_PROD_DISCOVERY_RESEARCH" hidden="1">"c10019"</definedName>
    <definedName name="IQ_PHARMBIO_NUMBER_PROD_LAUNCHED_DURING_PERIOD" hidden="1">"c10028"</definedName>
    <definedName name="IQ_PHARMBIO_NUMBER_PROD_PHASE_I" hidden="1">"c10023"</definedName>
    <definedName name="IQ_PHARMBIO_NUMBER_PROD_PHASE_II" hidden="1">"c10024"</definedName>
    <definedName name="IQ_PHARMBIO_NUMBER_PROD_PHASE_III" hidden="1">"c10025"</definedName>
    <definedName name="IQ_PHARMBIO_NUMBER_PROD_PRE_CLINICAL_TRIALS" hidden="1">"c10021"</definedName>
    <definedName name="IQ_PHARMBIO_NUMBER_PROD_PRE_REGISTRATION" hidden="1">"c10026"</definedName>
    <definedName name="IQ_PHARMBIO_NUMBER_PROD_RESEARCH_DEV" hidden="1">"c10020"</definedName>
    <definedName name="IQ_PHARMBIO_PATENT_APP" hidden="1">"c10016"</definedName>
    <definedName name="IQ_PHILADELPHIA_FED_DIFFUSION_INDEX" hidden="1">"c6945"</definedName>
    <definedName name="IQ_PHILADELPHIA_FED_DIFFUSION_INDEX_APR" hidden="1">"c7605"</definedName>
    <definedName name="IQ_PHILADELPHIA_FED_DIFFUSION_INDEX_APR_FC" hidden="1">"c8485"</definedName>
    <definedName name="IQ_PHILADELPHIA_FED_DIFFUSION_INDEX_FC" hidden="1">"c7825"</definedName>
    <definedName name="IQ_PHILADELPHIA_FED_DIFFUSION_INDEX_POP" hidden="1">"c7165"</definedName>
    <definedName name="IQ_PHILADELPHIA_FED_DIFFUSION_INDEX_POP_FC" hidden="1">"c8045"</definedName>
    <definedName name="IQ_PHILADELPHIA_FED_DIFFUSION_INDEX_YOY" hidden="1">"c7385"</definedName>
    <definedName name="IQ_PHILADELPHIA_FED_DIFFUSION_INDEX_YOY_FC" hidden="1">"c8265"</definedName>
    <definedName name="IQ_PLEDGED_SEC_INVEST_SECURITIES_FFIEC" hidden="1">"c13467"</definedName>
    <definedName name="IQ_PLEDGED_SECURITIES_FDIC" hidden="1">"c6401"</definedName>
    <definedName name="IQ_PLL" hidden="1">"c2114"</definedName>
    <definedName name="IQ_PMAC_DIFFUSION_INDEX" hidden="1">"c6946"</definedName>
    <definedName name="IQ_PMAC_DIFFUSION_INDEX_APR" hidden="1">"c7606"</definedName>
    <definedName name="IQ_PMAC_DIFFUSION_INDEX_APR_FC" hidden="1">"c8486"</definedName>
    <definedName name="IQ_PMAC_DIFFUSION_INDEX_FC" hidden="1">"c7826"</definedName>
    <definedName name="IQ_PMAC_DIFFUSION_INDEX_POP" hidden="1">"c7166"</definedName>
    <definedName name="IQ_PMAC_DIFFUSION_INDEX_POP_FC" hidden="1">"c8046"</definedName>
    <definedName name="IQ_PMAC_DIFFUSION_INDEX_YOY" hidden="1">"c7386"</definedName>
    <definedName name="IQ_PMAC_DIFFUSION_INDEX_YOY_FC" hidden="1">"c8266"</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LICYHOLDER_BENEFITS_LH_FFIEC" hidden="1">"c13107"</definedName>
    <definedName name="IQ_POOL_AMT_ORIGINAL" hidden="1">"c8970"</definedName>
    <definedName name="IQ_POOL_NAME" hidden="1">"c8967"</definedName>
    <definedName name="IQ_POOL_NUMBER" hidden="1">"c8968"</definedName>
    <definedName name="IQ_POOL_TYPE" hidden="1">"c8969"</definedName>
    <definedName name="IQ_PORTFOLIO_SHARES" hidden="1">"c19116"</definedName>
    <definedName name="IQ_POSITIVE_FAIR_VALUE_DERIVATIVES_BENEFICIARY_FFIEC" hidden="1">"c13123"</definedName>
    <definedName name="IQ_POSITIVE_FAIR_VALUE_DERIVATIVES_GUARANTOR_FFIEC" hidden="1">"c13116"</definedName>
    <definedName name="IQ_POST_RETIRE_EXP" hidden="1">"c1039"</definedName>
    <definedName name="IQ_POSTAGE_FFIEC" hidden="1">"c13051"</definedName>
    <definedName name="IQ_POSTPAID_CHURN" hidden="1">"c2121"</definedName>
    <definedName name="IQ_POSTPAID_SUBS" hidden="1">"c2118"</definedName>
    <definedName name="IQ_POTENTIAL_UPSIDE" hidden="1">"c1855"</definedName>
    <definedName name="IQ_POTENTIAL_UPSIDE_CIQ" hidden="1">"c3799"</definedName>
    <definedName name="IQ_POTENTIAL_UPSIDE_THOM" hidden="1">"c5279"</definedName>
    <definedName name="IQ_PP_ATTRIB_ORE_RESERVES_ALUM" hidden="1">"c9218"</definedName>
    <definedName name="IQ_PP_ATTRIB_ORE_RESERVES_COP" hidden="1">"c9162"</definedName>
    <definedName name="IQ_PP_ATTRIB_ORE_RESERVES_DIAM" hidden="1">"c9642"</definedName>
    <definedName name="IQ_PP_ATTRIB_ORE_RESERVES_GOLD" hidden="1">"c9003"</definedName>
    <definedName name="IQ_PP_ATTRIB_ORE_RESERVES_IRON" hidden="1">"c9377"</definedName>
    <definedName name="IQ_PP_ATTRIB_ORE_RESERVES_LEAD" hidden="1">"c9430"</definedName>
    <definedName name="IQ_PP_ATTRIB_ORE_RESERVES_MANG" hidden="1">"c9483"</definedName>
    <definedName name="IQ_PP_ATTRIB_ORE_RESERVES_MOLYB" hidden="1">"c9695"</definedName>
    <definedName name="IQ_PP_ATTRIB_ORE_RESERVES_NICK" hidden="1">"c9271"</definedName>
    <definedName name="IQ_PP_ATTRIB_ORE_RESERVES_PLAT" hidden="1">"c9109"</definedName>
    <definedName name="IQ_PP_ATTRIB_ORE_RESERVES_SILVER" hidden="1">"c9056"</definedName>
    <definedName name="IQ_PP_ATTRIB_ORE_RESERVES_TITAN" hidden="1">"c9536"</definedName>
    <definedName name="IQ_PP_ATTRIB_ORE_RESERVES_URAN" hidden="1">"c9589"</definedName>
    <definedName name="IQ_PP_ATTRIB_ORE_RESERVES_ZINC" hidden="1">"c9324"</definedName>
    <definedName name="IQ_PP_ORE_RESERVES_ALUM" hidden="1">"c9211"</definedName>
    <definedName name="IQ_PP_ORE_RESERVES_COP" hidden="1">"c9155"</definedName>
    <definedName name="IQ_PP_ORE_RESERVES_DIAM" hidden="1">"c9635"</definedName>
    <definedName name="IQ_PP_ORE_RESERVES_GOLD" hidden="1">"c8996"</definedName>
    <definedName name="IQ_PP_ORE_RESERVES_IRON" hidden="1">"c9370"</definedName>
    <definedName name="IQ_PP_ORE_RESERVES_LEAD" hidden="1">"c9423"</definedName>
    <definedName name="IQ_PP_ORE_RESERVES_MANG" hidden="1">"c9476"</definedName>
    <definedName name="IQ_PP_ORE_RESERVES_MOLYB" hidden="1">"c9688"</definedName>
    <definedName name="IQ_PP_ORE_RESERVES_NICK" hidden="1">"c9264"</definedName>
    <definedName name="IQ_PP_ORE_RESERVES_PLAT" hidden="1">"c9102"</definedName>
    <definedName name="IQ_PP_ORE_RESERVES_SILVER" hidden="1">"c9049"</definedName>
    <definedName name="IQ_PP_ORE_RESERVES_TITAN" hidden="1">"c9529"</definedName>
    <definedName name="IQ_PP_ORE_RESERVES_URAN" hidden="1">"c9582"</definedName>
    <definedName name="IQ_PP_ORE_RESERVES_ZINC" hidden="1">"c9317"</definedName>
    <definedName name="IQ_PP_RECOV_ATTRIB_RESERVES_ALUM" hidden="1">"c9221"</definedName>
    <definedName name="IQ_PP_RECOV_ATTRIB_RESERVES_COAL" hidden="1">"c9805"</definedName>
    <definedName name="IQ_PP_RECOV_ATTRIB_RESERVES_COP" hidden="1">"c9165"</definedName>
    <definedName name="IQ_PP_RECOV_ATTRIB_RESERVES_DIAM" hidden="1">"c9645"</definedName>
    <definedName name="IQ_PP_RECOV_ATTRIB_RESERVES_GOLD" hidden="1">"c9006"</definedName>
    <definedName name="IQ_PP_RECOV_ATTRIB_RESERVES_IRON" hidden="1">"c9380"</definedName>
    <definedName name="IQ_PP_RECOV_ATTRIB_RESERVES_LEAD" hidden="1">"c9433"</definedName>
    <definedName name="IQ_PP_RECOV_ATTRIB_RESERVES_MANG" hidden="1">"c9486"</definedName>
    <definedName name="IQ_PP_RECOV_ATTRIB_RESERVES_MET_COAL" hidden="1">"c9745"</definedName>
    <definedName name="IQ_PP_RECOV_ATTRIB_RESERVES_MOLYB" hidden="1">"c9698"</definedName>
    <definedName name="IQ_PP_RECOV_ATTRIB_RESERVES_NICK" hidden="1">"c9274"</definedName>
    <definedName name="IQ_PP_RECOV_ATTRIB_RESERVES_PLAT" hidden="1">"c9112"</definedName>
    <definedName name="IQ_PP_RECOV_ATTRIB_RESERVES_SILVER" hidden="1">"c9059"</definedName>
    <definedName name="IQ_PP_RECOV_ATTRIB_RESERVES_STEAM" hidden="1">"c9775"</definedName>
    <definedName name="IQ_PP_RECOV_ATTRIB_RESERVES_TITAN" hidden="1">"c9539"</definedName>
    <definedName name="IQ_PP_RECOV_ATTRIB_RESERVES_URAN" hidden="1">"c9592"</definedName>
    <definedName name="IQ_PP_RECOV_ATTRIB_RESERVES_ZINC" hidden="1">"c9327"</definedName>
    <definedName name="IQ_PP_RECOV_RESERVES_ALUM" hidden="1">"c9215"</definedName>
    <definedName name="IQ_PP_RECOV_RESERVES_COAL" hidden="1">"c9802"</definedName>
    <definedName name="IQ_PP_RECOV_RESERVES_COP" hidden="1">"c9159"</definedName>
    <definedName name="IQ_PP_RECOV_RESERVES_DIAM" hidden="1">"c9639"</definedName>
    <definedName name="IQ_PP_RECOV_RESERVES_GOLD" hidden="1">"c9000"</definedName>
    <definedName name="IQ_PP_RECOV_RESERVES_IRON" hidden="1">"c9374"</definedName>
    <definedName name="IQ_PP_RECOV_RESERVES_LEAD" hidden="1">"c9427"</definedName>
    <definedName name="IQ_PP_RECOV_RESERVES_MANG" hidden="1">"c9480"</definedName>
    <definedName name="IQ_PP_RECOV_RESERVES_MET_COAL" hidden="1">"c9742"</definedName>
    <definedName name="IQ_PP_RECOV_RESERVES_MOLYB" hidden="1">"c9692"</definedName>
    <definedName name="IQ_PP_RECOV_RESERVES_NICK" hidden="1">"c9268"</definedName>
    <definedName name="IQ_PP_RECOV_RESERVES_PLAT" hidden="1">"c9106"</definedName>
    <definedName name="IQ_PP_RECOV_RESERVES_SILVER" hidden="1">"c9053"</definedName>
    <definedName name="IQ_PP_RECOV_RESERVES_STEAM" hidden="1">"c9772"</definedName>
    <definedName name="IQ_PP_RECOV_RESERVES_TITAN" hidden="1">"c9533"</definedName>
    <definedName name="IQ_PP_RECOV_RESERVES_URAN" hidden="1">"c9586"</definedName>
    <definedName name="IQ_PP_RECOV_RESERVES_ZINC" hidden="1">"c9321"</definedName>
    <definedName name="IQ_PP_RESERVES_CALORIFIC_VALUE_COAL" hidden="1">"c9799"</definedName>
    <definedName name="IQ_PP_RESERVES_CALORIFIC_VALUE_MET_COAL" hidden="1">"c9739"</definedName>
    <definedName name="IQ_PP_RESERVES_CALORIFIC_VALUE_STEAM" hidden="1">"c9769"</definedName>
    <definedName name="IQ_PP_RESERVES_GRADE_ALUM" hidden="1">"c9212"</definedName>
    <definedName name="IQ_PP_RESERVES_GRADE_COP" hidden="1">"c9156"</definedName>
    <definedName name="IQ_PP_RESERVES_GRADE_DIAM" hidden="1">"c9636"</definedName>
    <definedName name="IQ_PP_RESERVES_GRADE_GOLD" hidden="1">"c8997"</definedName>
    <definedName name="IQ_PP_RESERVES_GRADE_IRON" hidden="1">"c9371"</definedName>
    <definedName name="IQ_PP_RESERVES_GRADE_LEAD" hidden="1">"c9424"</definedName>
    <definedName name="IQ_PP_RESERVES_GRADE_MANG" hidden="1">"c9477"</definedName>
    <definedName name="IQ_PP_RESERVES_GRADE_MOLYB" hidden="1">"c9689"</definedName>
    <definedName name="IQ_PP_RESERVES_GRADE_NICK" hidden="1">"c9265"</definedName>
    <definedName name="IQ_PP_RESERVES_GRADE_PLAT" hidden="1">"c9103"</definedName>
    <definedName name="IQ_PP_RESERVES_GRADE_SILVER" hidden="1">"c9050"</definedName>
    <definedName name="IQ_PP_RESERVES_GRADE_TITAN" hidden="1">"c9530"</definedName>
    <definedName name="IQ_PP_RESERVES_GRADE_URAN" hidden="1">"c9583"</definedName>
    <definedName name="IQ_PP_RESERVES_GRADE_ZINC" hidden="1">"c9318"</definedName>
    <definedName name="IQ_PPI" hidden="1">"c6810"</definedName>
    <definedName name="IQ_PPI_APR" hidden="1">"c7470"</definedName>
    <definedName name="IQ_PPI_APR_FC" hidden="1">"c8350"</definedName>
    <definedName name="IQ_PPI_CORE" hidden="1">"c6840"</definedName>
    <definedName name="IQ_PPI_CORE_APR" hidden="1">"c7500"</definedName>
    <definedName name="IQ_PPI_CORE_APR_FC" hidden="1">"c8380"</definedName>
    <definedName name="IQ_PPI_CORE_FC" hidden="1">"c7720"</definedName>
    <definedName name="IQ_PPI_CORE_POP" hidden="1">"c7060"</definedName>
    <definedName name="IQ_PPI_CORE_POP_FC" hidden="1">"c7940"</definedName>
    <definedName name="IQ_PPI_CORE_YOY" hidden="1">"c7280"</definedName>
    <definedName name="IQ_PPI_CORE_YOY_FC" hidden="1">"c8160"</definedName>
    <definedName name="IQ_PPI_FC" hidden="1">"c7690"</definedName>
    <definedName name="IQ_PPI_POP" hidden="1">"c7030"</definedName>
    <definedName name="IQ_PPI_POP_FC" hidden="1">"c7910"</definedName>
    <definedName name="IQ_PPI_YOY" hidden="1">"c7250"</definedName>
    <definedName name="IQ_PPI_YOY_FC" hidden="1">"c8130"</definedName>
    <definedName name="IQ_PRE_OPEN_COST" hidden="1">"c1040"</definedName>
    <definedName name="IQ_PRE_TAX_ACT_OR_EST" hidden="1">"c2221"</definedName>
    <definedName name="IQ_PRE_TAX_ACT_OR_EST_CIQ_COL" hidden="1">"c11711"</definedName>
    <definedName name="IQ_PRE_TAX_ACT_OR_EST_THOM" hidden="1">"c5305"</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"c1416"</definedName>
    <definedName name="IQ_PREF_STOCK_FFIEC" hidden="1">"c12875"</definedName>
    <definedName name="IQ_PREF_TOT" hidden="1">"c1415"</definedName>
    <definedName name="IQ_PREFERRED_DEPOSITS_FFIEC" hidden="1">"c15312"</definedName>
    <definedName name="IQ_PREFERRED_FDIC" hidden="1">"c6349"</definedName>
    <definedName name="IQ_PREFERRED_LIST" hidden="1">"c13506"</definedName>
    <definedName name="IQ_PREMISES_EQUIPMENT_FDIC" hidden="1">"c6577"</definedName>
    <definedName name="IQ_PREMISES_FIXED_ASSETS_CAP_LEASES_FFIEC" hidden="1">"c12830"</definedName>
    <definedName name="IQ_PREMIUM_INSURANCE_CREDIT_FFIEC" hidden="1">"c13070"</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SIDENT_ID" hidden="1">"c15216"</definedName>
    <definedName name="IQ_PRESIDENT_NAME" hidden="1">"c15215"</definedName>
    <definedName name="IQ_PRETAX_GW_INC_EST" hidden="1">"c1702"</definedName>
    <definedName name="IQ_PRETAX_GW_INC_HIGH_EST" hidden="1">"c1704"</definedName>
    <definedName name="IQ_PRETAX_GW_INC_LOW_EST" hidden="1">"c1705"</definedName>
    <definedName name="IQ_PRETAX_GW_INC_MEDIAN_EST" hidden="1">"c1703"</definedName>
    <definedName name="IQ_PRETAX_GW_INC_NUM_EST" hidden="1">"c1706"</definedName>
    <definedName name="IQ_PRETAX_GW_INC_STDDEV_EST" hidden="1">"c1707"</definedName>
    <definedName name="IQ_PRETAX_INC_AFTER_CAP_ALLOCATION_FOREIGN_FFIEC" hidden="1">"c15390"</definedName>
    <definedName name="IQ_PRETAX_INC_BEFORE_CAP_ALLOCATION_FOREIGN_FFIEC" hidden="1">"c15388"</definedName>
    <definedName name="IQ_PRETAX_INC_DET_EST" hidden="1">"c12055"</definedName>
    <definedName name="IQ_PRETAX_INC_DET_EST_CURRENCY" hidden="1">"c12462"</definedName>
    <definedName name="IQ_PRETAX_INC_DET_EST_CURRENCY_THOM" hidden="1">"c12483"</definedName>
    <definedName name="IQ_PRETAX_INC_DET_EST_DATE" hidden="1">"c12208"</definedName>
    <definedName name="IQ_PRETAX_INC_DET_EST_DATE_THOM" hidden="1">"c12234"</definedName>
    <definedName name="IQ_PRETAX_INC_DET_EST_INCL" hidden="1">"c12345"</definedName>
    <definedName name="IQ_PRETAX_INC_DET_EST_INCL_THOM" hidden="1">"c12366"</definedName>
    <definedName name="IQ_PRETAX_INC_DET_EST_ORIGIN" hidden="1">"c12771"</definedName>
    <definedName name="IQ_PRETAX_INC_DET_EST_ORIGIN_THOM" hidden="1">"c12604"</definedName>
    <definedName name="IQ_PRETAX_INC_DET_EST_THOM" hidden="1">"c12084"</definedName>
    <definedName name="IQ_PRETAX_INC_EST" hidden="1">"c1695"</definedName>
    <definedName name="IQ_PRETAX_INC_EST_THOM" hidden="1">"c5119"</definedName>
    <definedName name="IQ_PRETAX_INC_HIGH_EST" hidden="1">"c1697"</definedName>
    <definedName name="IQ_PRETAX_INC_HIGH_EST_THOM" hidden="1">"c5121"</definedName>
    <definedName name="IQ_PRETAX_INC_LOW_EST" hidden="1">"c1698"</definedName>
    <definedName name="IQ_PRETAX_INC_LOW_EST_THOM" hidden="1">"c5122"</definedName>
    <definedName name="IQ_PRETAX_INC_MEDIAN_EST" hidden="1">"c1696"</definedName>
    <definedName name="IQ_PRETAX_INC_MEDIAN_EST_THOM" hidden="1">"c5120"</definedName>
    <definedName name="IQ_PRETAX_INC_NUM_EST" hidden="1">"c1699"</definedName>
    <definedName name="IQ_PRETAX_INC_NUM_EST_THOM" hidden="1">"c5123"</definedName>
    <definedName name="IQ_PRETAX_INC_STDDEV_EST" hidden="1">"c1700"</definedName>
    <definedName name="IQ_PRETAX_INC_STDDEV_EST_THOM" hidden="1">"c5124"</definedName>
    <definedName name="IQ_PRETAX_OPERATING_INC_AVG_ASSETS_FFIEC" hidden="1">"c13365"</definedName>
    <definedName name="IQ_PRETAX_REPORT_INC_EST" hidden="1">"c1709"</definedName>
    <definedName name="IQ_PRETAX_REPORT_INC_HIGH_EST" hidden="1">"c1711"</definedName>
    <definedName name="IQ_PRETAX_REPORT_INC_LOW_EST" hidden="1">"c1712"</definedName>
    <definedName name="IQ_PRETAX_REPORT_INC_MEDIAN_EST" hidden="1">"c1710"</definedName>
    <definedName name="IQ_PRETAX_REPORT_INC_NUM_EST" hidden="1">"c1713"</definedName>
    <definedName name="IQ_PRETAX_REPORT_INC_STDDEV_EST" hidden="1">"c1714"</definedName>
    <definedName name="IQ_PRETAX_RETURN_ASSETS_FDIC" hidden="1">"c6731"</definedName>
    <definedName name="IQ_PREV_MONTHLY_FACTOR" hidden="1">"c8973"</definedName>
    <definedName name="IQ_PREV_MONTHLY_FACTOR_DATE" hidden="1">"c8974"</definedName>
    <definedName name="IQ_PREVIOUS_TIME_RT" hidden="1">"PREVIOUSLASTTIME"</definedName>
    <definedName name="IQ_PRICE_CFPS_FWD" hidden="1">"c2237"</definedName>
    <definedName name="IQ_PRICE_CFPS_FWD_THOM" hidden="1">"c4060"</definedName>
    <definedName name="IQ_PRICE_OVER_BVPS" hidden="1">"c1412"</definedName>
    <definedName name="IQ_PRICE_OVER_LTM_EPS" hidden="1">"c1413"</definedName>
    <definedName name="IQ_PRICE_PAID_FARM_INDEX" hidden="1">"c6948"</definedName>
    <definedName name="IQ_PRICE_PAID_FARM_INDEX_APR" hidden="1">"c7608"</definedName>
    <definedName name="IQ_PRICE_PAID_FARM_INDEX_APR_FC" hidden="1">"c8488"</definedName>
    <definedName name="IQ_PRICE_PAID_FARM_INDEX_FC" hidden="1">"c7828"</definedName>
    <definedName name="IQ_PRICE_PAID_FARM_INDEX_POP" hidden="1">"c7168"</definedName>
    <definedName name="IQ_PRICE_PAID_FARM_INDEX_POP_FC" hidden="1">"c8048"</definedName>
    <definedName name="IQ_PRICE_PAID_FARM_INDEX_YOY" hidden="1">"c7388"</definedName>
    <definedName name="IQ_PRICE_PAID_FARM_INDEX_YOY_FC" hidden="1">"c8268"</definedName>
    <definedName name="IQ_PRICE_TARGET" hidden="1">"c82"</definedName>
    <definedName name="IQ_PRICE_TARGET_BOTTOM_UP" hidden="1">"c5486"</definedName>
    <definedName name="IQ_PRICE_TARGET_BOTTOM_UP_CIQ" hidden="1">"c12023"</definedName>
    <definedName name="IQ_PRICE_TARGET_CIQ" hidden="1">"c3613"</definedName>
    <definedName name="IQ_PRICE_TARGET_THOM" hidden="1">"c3649"</definedName>
    <definedName name="IQ_PRICE_VOL_HIST_2YR" hidden="1">"c15637"</definedName>
    <definedName name="IQ_PRICE_VOL_HIST_3MTH" hidden="1">"c15634"</definedName>
    <definedName name="IQ_PRICE_VOL_HIST_5YR" hidden="1">"c15638"</definedName>
    <definedName name="IQ_PRICE_VOL_HIST_6MTH" hidden="1">"c15635"</definedName>
    <definedName name="IQ_PRICE_VOL_HIST_YR" hidden="1">"c15636"</definedName>
    <definedName name="IQ_PRICE_VOLATILITY_EST" hidden="1">"c4492"</definedName>
    <definedName name="IQ_PRICE_VOLATILITY_EST_CIQ_COL" hidden="1">"c11677"</definedName>
    <definedName name="IQ_PRICE_VOLATILITY_HIGH" hidden="1">"c4493"</definedName>
    <definedName name="IQ_PRICE_VOLATILITY_HIGH_CIQ_COL" hidden="1">"c11678"</definedName>
    <definedName name="IQ_PRICE_VOLATILITY_LOW" hidden="1">"c4494"</definedName>
    <definedName name="IQ_PRICE_VOLATILITY_LOW_CIQ_COL" hidden="1">"c11679"</definedName>
    <definedName name="IQ_PRICE_VOLATILITY_MEDIAN" hidden="1">"c4495"</definedName>
    <definedName name="IQ_PRICE_VOLATILITY_MEDIAN_CIQ_COL" hidden="1">"c11680"</definedName>
    <definedName name="IQ_PRICE_VOLATILITY_NUM" hidden="1">"c4496"</definedName>
    <definedName name="IQ_PRICE_VOLATILITY_NUM_CIQ_COL" hidden="1">"c11681"</definedName>
    <definedName name="IQ_PRICE_VOLATILITY_STDDEV" hidden="1">"c4497"</definedName>
    <definedName name="IQ_PRICE_VOLATILITY_STDDEV_CIQ_COL" hidden="1">"c11682"</definedName>
    <definedName name="IQ_PRICEDATE" hidden="1">"c1069"</definedName>
    <definedName name="IQ_PRICING_DATE" hidden="1">"c1613"</definedName>
    <definedName name="IQ_PRIMARY_EPS_TYPE" hidden="1">"c4498"</definedName>
    <definedName name="IQ_PRIMARY_EPS_TYPE_CIQ" hidden="1">"c5036"</definedName>
    <definedName name="IQ_PRIMARY_EST_CONSOLIDATION" hidden="1">"c16246"</definedName>
    <definedName name="IQ_PRIMARY_EST_CONSOLIDATION_CIQ" hidden="1">"c16247"</definedName>
    <definedName name="IQ_PRIMARY_EST_CONSOLIDATION_THOM" hidden="1">"c16248"</definedName>
    <definedName name="IQ_PRIMARY_INDUSTRY" hidden="1">"c1070"</definedName>
    <definedName name="IQ_PRIMARY_SIC_CODE" hidden="1">"c16218"</definedName>
    <definedName name="IQ_PRIMARY_SIC_INDUSTRY" hidden="1">"c16217"</definedName>
    <definedName name="IQ_PRINCIPAL_AMT" hidden="1">"c2157"</definedName>
    <definedName name="IQ_PRIVATE_CONST_TOTAL_APR_FC_UNUSED" hidden="1">"c8559"</definedName>
    <definedName name="IQ_PRIVATE_CONST_TOTAL_APR_FC_UNUSED_UNUSED_UNUSED" hidden="1">"c8559"</definedName>
    <definedName name="IQ_PRIVATE_CONST_TOTAL_APR_UNUSED" hidden="1">"c7679"</definedName>
    <definedName name="IQ_PRIVATE_CONST_TOTAL_APR_UNUSED_UNUSED_UNUSED" hidden="1">"c7679"</definedName>
    <definedName name="IQ_PRIVATE_CONST_TOTAL_FC_UNUSED" hidden="1">"c7899"</definedName>
    <definedName name="IQ_PRIVATE_CONST_TOTAL_FC_UNUSED_UNUSED_UNUSED" hidden="1">"c7899"</definedName>
    <definedName name="IQ_PRIVATE_CONST_TOTAL_POP_FC_UNUSED" hidden="1">"c8119"</definedName>
    <definedName name="IQ_PRIVATE_CONST_TOTAL_POP_FC_UNUSED_UNUSED_UNUSED" hidden="1">"c8119"</definedName>
    <definedName name="IQ_PRIVATE_CONST_TOTAL_POP_UNUSED" hidden="1">"c7239"</definedName>
    <definedName name="IQ_PRIVATE_CONST_TOTAL_POP_UNUSED_UNUSED_UNUSED" hidden="1">"c7239"</definedName>
    <definedName name="IQ_PRIVATE_CONST_TOTAL_UNUSED" hidden="1">"c7019"</definedName>
    <definedName name="IQ_PRIVATE_CONST_TOTAL_UNUSED_UNUSED_UNUSED" hidden="1">"c7019"</definedName>
    <definedName name="IQ_PRIVATE_CONST_TOTAL_YOY_FC_UNUSED" hidden="1">"c8339"</definedName>
    <definedName name="IQ_PRIVATE_CONST_TOTAL_YOY_FC_UNUSED_UNUSED_UNUSED" hidden="1">"c8339"</definedName>
    <definedName name="IQ_PRIVATE_CONST_TOTAL_YOY_UNUSED" hidden="1">"c7459"</definedName>
    <definedName name="IQ_PRIVATE_CONST_TOTAL_YOY_UNUSED_UNUSED_UNUSED" hidden="1">"c7459"</definedName>
    <definedName name="IQ_PRIVATE_FIXED_INVEST_TOTAL" hidden="1">"c12006"</definedName>
    <definedName name="IQ_PRIVATE_FIXED_INVEST_TOTAL_APR" hidden="1">"c12009"</definedName>
    <definedName name="IQ_PRIVATE_FIXED_INVEST_TOTAL_POP" hidden="1">"c12007"</definedName>
    <definedName name="IQ_PRIVATE_FIXED_INVEST_TOTAL_YOY" hidden="1">"c12008"</definedName>
    <definedName name="IQ_PRIVATE_NONRES_CONST_IMPROV" hidden="1">"c6949"</definedName>
    <definedName name="IQ_PRIVATE_NONRES_CONST_IMPROV_APR" hidden="1">"c7609"</definedName>
    <definedName name="IQ_PRIVATE_NONRES_CONST_IMPROV_APR_FC" hidden="1">"c8489"</definedName>
    <definedName name="IQ_PRIVATE_NONRES_CONST_IMPROV_FC" hidden="1">"c7829"</definedName>
    <definedName name="IQ_PRIVATE_NONRES_CONST_IMPROV_POP" hidden="1">"c7169"</definedName>
    <definedName name="IQ_PRIVATE_NONRES_CONST_IMPROV_POP_FC" hidden="1">"c8049"</definedName>
    <definedName name="IQ_PRIVATE_NONRES_CONST_IMPROV_YOY" hidden="1">"c7389"</definedName>
    <definedName name="IQ_PRIVATE_NONRES_CONST_IMPROV_YOY_FC" hidden="1">"c8269"</definedName>
    <definedName name="IQ_PRIVATE_RES_CONST_IMPROV" hidden="1">"c6950"</definedName>
    <definedName name="IQ_PRIVATE_RES_CONST_IMPROV_APR" hidden="1">"c7610"</definedName>
    <definedName name="IQ_PRIVATE_RES_CONST_IMPROV_APR_FC" hidden="1">"c8490"</definedName>
    <definedName name="IQ_PRIVATE_RES_CONST_IMPROV_FC" hidden="1">"c7830"</definedName>
    <definedName name="IQ_PRIVATE_RES_CONST_IMPROV_POP" hidden="1">"c7170"</definedName>
    <definedName name="IQ_PRIVATE_RES_CONST_IMPROV_POP_FC" hidden="1">"c8050"</definedName>
    <definedName name="IQ_PRIVATE_RES_CONST_IMPROV_YOY" hidden="1">"c7390"</definedName>
    <definedName name="IQ_PRIVATE_RES_CONST_IMPROV_YOY_FC" hidden="1">"c8270"</definedName>
    <definedName name="IQ_PRIVATE_RES_CONST_REAL_APR_FC_UNUSED" hidden="1">"c8535"</definedName>
    <definedName name="IQ_PRIVATE_RES_CONST_REAL_APR_FC_UNUSED_UNUSED_UNUSED" hidden="1">"c8535"</definedName>
    <definedName name="IQ_PRIVATE_RES_CONST_REAL_APR_UNUSED" hidden="1">"c7655"</definedName>
    <definedName name="IQ_PRIVATE_RES_CONST_REAL_APR_UNUSED_UNUSED_UNUSED" hidden="1">"c7655"</definedName>
    <definedName name="IQ_PRIVATE_RES_CONST_REAL_FC_UNUSED" hidden="1">"c7875"</definedName>
    <definedName name="IQ_PRIVATE_RES_CONST_REAL_FC_UNUSED_UNUSED_UNUSED" hidden="1">"c7875"</definedName>
    <definedName name="IQ_PRIVATE_RES_CONST_REAL_POP_FC_UNUSED" hidden="1">"c8095"</definedName>
    <definedName name="IQ_PRIVATE_RES_CONST_REAL_POP_FC_UNUSED_UNUSED_UNUSED" hidden="1">"c8095"</definedName>
    <definedName name="IQ_PRIVATE_RES_CONST_REAL_POP_UNUSED" hidden="1">"c7215"</definedName>
    <definedName name="IQ_PRIVATE_RES_CONST_REAL_POP_UNUSED_UNUSED_UNUSED" hidden="1">"c7215"</definedName>
    <definedName name="IQ_PRIVATE_RES_CONST_REAL_UNUSED" hidden="1">"c6995"</definedName>
    <definedName name="IQ_PRIVATE_RES_CONST_REAL_UNUSED_UNUSED_UNUSED" hidden="1">"c6995"</definedName>
    <definedName name="IQ_PRIVATE_RES_CONST_REAL_YOY_FC_UNUSED" hidden="1">"c8315"</definedName>
    <definedName name="IQ_PRIVATE_RES_CONST_REAL_YOY_FC_UNUSED_UNUSED_UNUSED" hidden="1">"c8315"</definedName>
    <definedName name="IQ_PRIVATE_RES_CONST_REAL_YOY_UNUSED" hidden="1">"c7435"</definedName>
    <definedName name="IQ_PRIVATE_RES_CONST_REAL_YOY_UNUSED_UNUSED_UNUSED" hidden="1">"c7435"</definedName>
    <definedName name="IQ_PRIVATE_RES_FIXED_INVEST_REAL" hidden="1">"c11986"</definedName>
    <definedName name="IQ_PRIVATE_RES_FIXED_INVEST_REAL_APR" hidden="1">"c11989"</definedName>
    <definedName name="IQ_PRIVATE_RES_FIXED_INVEST_REAL_POP" hidden="1">"c11987"</definedName>
    <definedName name="IQ_PRIVATE_RES_FIXED_INVEST_REAL_YOY" hidden="1">"c11988"</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BABLE_ATTRIB_ORE_RESERVES_ALUM" hidden="1">"c9217"</definedName>
    <definedName name="IQ_PROBABLE_ATTRIB_ORE_RESERVES_COP" hidden="1">"c9161"</definedName>
    <definedName name="IQ_PROBABLE_ATTRIB_ORE_RESERVES_DIAM" hidden="1">"c9641"</definedName>
    <definedName name="IQ_PROBABLE_ATTRIB_ORE_RESERVES_GOLD" hidden="1">"c9002"</definedName>
    <definedName name="IQ_PROBABLE_ATTRIB_ORE_RESERVES_IRON" hidden="1">"c9376"</definedName>
    <definedName name="IQ_PROBABLE_ATTRIB_ORE_RESERVES_LEAD" hidden="1">"c9429"</definedName>
    <definedName name="IQ_PROBABLE_ATTRIB_ORE_RESERVES_MANG" hidden="1">"c9482"</definedName>
    <definedName name="IQ_PROBABLE_ATTRIB_ORE_RESERVES_MOLYB" hidden="1">"c9694"</definedName>
    <definedName name="IQ_PROBABLE_ATTRIB_ORE_RESERVES_NICK" hidden="1">"c9270"</definedName>
    <definedName name="IQ_PROBABLE_ATTRIB_ORE_RESERVES_PLAT" hidden="1">"c9108"</definedName>
    <definedName name="IQ_PROBABLE_ATTRIB_ORE_RESERVES_SILVER" hidden="1">"c9055"</definedName>
    <definedName name="IQ_PROBABLE_ATTRIB_ORE_RESERVES_TITAN" hidden="1">"c9535"</definedName>
    <definedName name="IQ_PROBABLE_ATTRIB_ORE_RESERVES_URAN" hidden="1">"c9588"</definedName>
    <definedName name="IQ_PROBABLE_ATTRIB_ORE_RESERVES_ZINC" hidden="1">"c9323"</definedName>
    <definedName name="IQ_PROBABLE_ORE_RESERVES_ALUM" hidden="1">"c9209"</definedName>
    <definedName name="IQ_PROBABLE_ORE_RESERVES_COP" hidden="1">"c9153"</definedName>
    <definedName name="IQ_PROBABLE_ORE_RESERVES_DIAM" hidden="1">"c9633"</definedName>
    <definedName name="IQ_PROBABLE_ORE_RESERVES_GOLD" hidden="1">"c8994"</definedName>
    <definedName name="IQ_PROBABLE_ORE_RESERVES_IRON" hidden="1">"c9368"</definedName>
    <definedName name="IQ_PROBABLE_ORE_RESERVES_LEAD" hidden="1">"c9421"</definedName>
    <definedName name="IQ_PROBABLE_ORE_RESERVES_MANG" hidden="1">"c9474"</definedName>
    <definedName name="IQ_PROBABLE_ORE_RESERVES_MOLYB" hidden="1">"c9686"</definedName>
    <definedName name="IQ_PROBABLE_ORE_RESERVES_NICK" hidden="1">"c9262"</definedName>
    <definedName name="IQ_PROBABLE_ORE_RESERVES_PLAT" hidden="1">"c9100"</definedName>
    <definedName name="IQ_PROBABLE_ORE_RESERVES_SILVER" hidden="1">"c9047"</definedName>
    <definedName name="IQ_PROBABLE_ORE_RESERVES_TITAN" hidden="1">"c9527"</definedName>
    <definedName name="IQ_PROBABLE_ORE_RESERVES_URAN" hidden="1">"c9580"</definedName>
    <definedName name="IQ_PROBABLE_ORE_RESERVES_ZINC" hidden="1">"c9315"</definedName>
    <definedName name="IQ_PROBABLE_RECOV_ATTRIB_RESERVES_ALUM" hidden="1">"c9220"</definedName>
    <definedName name="IQ_PROBABLE_RECOV_ATTRIB_RESERVES_COAL" hidden="1">"c9804"</definedName>
    <definedName name="IQ_PROBABLE_RECOV_ATTRIB_RESERVES_COP" hidden="1">"c9164"</definedName>
    <definedName name="IQ_PROBABLE_RECOV_ATTRIB_RESERVES_DIAM" hidden="1">"c9644"</definedName>
    <definedName name="IQ_PROBABLE_RECOV_ATTRIB_RESERVES_GOLD" hidden="1">"c9005"</definedName>
    <definedName name="IQ_PROBABLE_RECOV_ATTRIB_RESERVES_IRON" hidden="1">"c9379"</definedName>
    <definedName name="IQ_PROBABLE_RECOV_ATTRIB_RESERVES_LEAD" hidden="1">"c9432"</definedName>
    <definedName name="IQ_PROBABLE_RECOV_ATTRIB_RESERVES_MANG" hidden="1">"c9485"</definedName>
    <definedName name="IQ_PROBABLE_RECOV_ATTRIB_RESERVES_MET_COAL" hidden="1">"c9744"</definedName>
    <definedName name="IQ_PROBABLE_RECOV_ATTRIB_RESERVES_MOLYB" hidden="1">"c9697"</definedName>
    <definedName name="IQ_PROBABLE_RECOV_ATTRIB_RESERVES_NICK" hidden="1">"c9273"</definedName>
    <definedName name="IQ_PROBABLE_RECOV_ATTRIB_RESERVES_PLAT" hidden="1">"c9111"</definedName>
    <definedName name="IQ_PROBABLE_RECOV_ATTRIB_RESERVES_SILVER" hidden="1">"c9058"</definedName>
    <definedName name="IQ_PROBABLE_RECOV_ATTRIB_RESERVES_STEAM" hidden="1">"c9774"</definedName>
    <definedName name="IQ_PROBABLE_RECOV_ATTRIB_RESERVES_TITAN" hidden="1">"c9538"</definedName>
    <definedName name="IQ_PROBABLE_RECOV_ATTRIB_RESERVES_URAN" hidden="1">"c9591"</definedName>
    <definedName name="IQ_PROBABLE_RECOV_ATTRIB_RESERVES_ZINC" hidden="1">"c9326"</definedName>
    <definedName name="IQ_PROBABLE_RECOV_RESERVES_ALUM" hidden="1">"c9214"</definedName>
    <definedName name="IQ_PROBABLE_RECOV_RESERVES_COAL" hidden="1">"c9801"</definedName>
    <definedName name="IQ_PROBABLE_RECOV_RESERVES_COP" hidden="1">"c9158"</definedName>
    <definedName name="IQ_PROBABLE_RECOV_RESERVES_DIAM" hidden="1">"c9638"</definedName>
    <definedName name="IQ_PROBABLE_RECOV_RESERVES_GOLD" hidden="1">"c8999"</definedName>
    <definedName name="IQ_PROBABLE_RECOV_RESERVES_IRON" hidden="1">"c9373"</definedName>
    <definedName name="IQ_PROBABLE_RECOV_RESERVES_LEAD" hidden="1">"c9426"</definedName>
    <definedName name="IQ_PROBABLE_RECOV_RESERVES_MANG" hidden="1">"c9479"</definedName>
    <definedName name="IQ_PROBABLE_RECOV_RESERVES_MET_COAL" hidden="1">"c9741"</definedName>
    <definedName name="IQ_PROBABLE_RECOV_RESERVES_MOLYB" hidden="1">"c9691"</definedName>
    <definedName name="IQ_PROBABLE_RECOV_RESERVES_NICK" hidden="1">"c9267"</definedName>
    <definedName name="IQ_PROBABLE_RECOV_RESERVES_PLAT" hidden="1">"c9105"</definedName>
    <definedName name="IQ_PROBABLE_RECOV_RESERVES_SILVER" hidden="1">"c9052"</definedName>
    <definedName name="IQ_PROBABLE_RECOV_RESERVES_STEAM" hidden="1">"c9771"</definedName>
    <definedName name="IQ_PROBABLE_RECOV_RESERVES_TITAN" hidden="1">"c9532"</definedName>
    <definedName name="IQ_PROBABLE_RECOV_RESERVES_URAN" hidden="1">"c9585"</definedName>
    <definedName name="IQ_PROBABLE_RECOV_RESERVES_ZINC" hidden="1">"c9320"</definedName>
    <definedName name="IQ_PROBABLE_RESERVES_CALORIFIC_VALUE_COAL" hidden="1">"c9798"</definedName>
    <definedName name="IQ_PROBABLE_RESERVES_CALORIFIC_VALUE_MET_COAL" hidden="1">"c9738"</definedName>
    <definedName name="IQ_PROBABLE_RESERVES_CALORIFIC_VALUE_STEAM" hidden="1">"c9768"</definedName>
    <definedName name="IQ_PROBABLE_RESERVES_GRADE_ALUM" hidden="1">"c9210"</definedName>
    <definedName name="IQ_PROBABLE_RESERVES_GRADE_COP" hidden="1">"c9154"</definedName>
    <definedName name="IQ_PROBABLE_RESERVES_GRADE_DIAM" hidden="1">"c9634"</definedName>
    <definedName name="IQ_PROBABLE_RESERVES_GRADE_GOLD" hidden="1">"c8995"</definedName>
    <definedName name="IQ_PROBABLE_RESERVES_GRADE_IRON" hidden="1">"c9369"</definedName>
    <definedName name="IQ_PROBABLE_RESERVES_GRADE_LEAD" hidden="1">"c9422"</definedName>
    <definedName name="IQ_PROBABLE_RESERVES_GRADE_MANG" hidden="1">"c9475"</definedName>
    <definedName name="IQ_PROBABLE_RESERVES_GRADE_MOLYB" hidden="1">"c9687"</definedName>
    <definedName name="IQ_PROBABLE_RESERVES_GRADE_NICK" hidden="1">"c9263"</definedName>
    <definedName name="IQ_PROBABLE_RESERVES_GRADE_PLAT" hidden="1">"c9101"</definedName>
    <definedName name="IQ_PROBABLE_RESERVES_GRADE_SILVER" hidden="1">"c9048"</definedName>
    <definedName name="IQ_PROBABLE_RESERVES_GRADE_TITAN" hidden="1">"c9528"</definedName>
    <definedName name="IQ_PROBABLE_RESERVES_GRADE_URAN" hidden="1">"c9581"</definedName>
    <definedName name="IQ_PROBABLE_RESERVES_GRADE_ZINC" hidden="1">"c9316"</definedName>
    <definedName name="IQ_PROBABLE_RESERVES_TO_TOTAL_RESERVES_COAL" hidden="1">"c15953"</definedName>
    <definedName name="IQ_PRODUCTION_COST_ALUM" hidden="1">"c9253"</definedName>
    <definedName name="IQ_PRODUCTION_COST_COAL" hidden="1">"c9826"</definedName>
    <definedName name="IQ_PRODUCTION_COST_COP" hidden="1">"c9200"</definedName>
    <definedName name="IQ_PRODUCTION_COST_DIAM" hidden="1">"c9677"</definedName>
    <definedName name="IQ_PRODUCTION_COST_GOLD" hidden="1">"c9038"</definedName>
    <definedName name="IQ_PRODUCTION_COST_IRON" hidden="1">"c9412"</definedName>
    <definedName name="IQ_PRODUCTION_COST_LEAD" hidden="1">"c9465"</definedName>
    <definedName name="IQ_PRODUCTION_COST_MANG" hidden="1">"c9518"</definedName>
    <definedName name="IQ_PRODUCTION_COST_MET_COAL" hidden="1">"c9763"</definedName>
    <definedName name="IQ_PRODUCTION_COST_MOLYB" hidden="1">"c9730"</definedName>
    <definedName name="IQ_PRODUCTION_COST_NICK" hidden="1">"c9306"</definedName>
    <definedName name="IQ_PRODUCTION_COST_PLAT" hidden="1">"c9144"</definedName>
    <definedName name="IQ_PRODUCTION_COST_SILVER" hidden="1">"c9091"</definedName>
    <definedName name="IQ_PRODUCTION_COST_STEAM" hidden="1">"c9793"</definedName>
    <definedName name="IQ_PRODUCTION_COST_TITAN" hidden="1">"c9571"</definedName>
    <definedName name="IQ_PRODUCTION_COST_URAN" hidden="1">"c9624"</definedName>
    <definedName name="IQ_PRODUCTION_COST_ZINC" hidden="1">"c9359"</definedName>
    <definedName name="IQ_PRODUCTION_TO_SOLD_COAL" hidden="1">"c15945"</definedName>
    <definedName name="IQ_PROFESSIONAL" hidden="1">"c1071"</definedName>
    <definedName name="IQ_PROFESSIONAL_ALL_OTHER_COMP" hidden="1">"c18944"</definedName>
    <definedName name="IQ_PROFESSIONAL_ANNUAL_CASH_COMP" hidden="1">"c18945"</definedName>
    <definedName name="IQ_PROFESSIONAL_AS_REPORTED_COMP" hidden="1">"c18949"</definedName>
    <definedName name="IQ_PROFESSIONAL_AS_REPORTED_DIRECTOR_COMP" hidden="1">"c18961"</definedName>
    <definedName name="IQ_PROFESSIONAL_ASSISTANT_EMAIL" hidden="1">"c15169"</definedName>
    <definedName name="IQ_PROFESSIONAL_ASSISTANT_FAX" hidden="1">"c15171"</definedName>
    <definedName name="IQ_PROFESSIONAL_ASSISTANT_NAME" hidden="1">"c15168"</definedName>
    <definedName name="IQ_PROFESSIONAL_ASSISTANT_PHONE" hidden="1">"c15170"</definedName>
    <definedName name="IQ_PROFESSIONAL_BACKGROUND" hidden="1">"c15161"</definedName>
    <definedName name="IQ_PROFESSIONAL_BONUS" hidden="1">"c18940"</definedName>
    <definedName name="IQ_PROFESSIONAL_CALCULATED_COMP" hidden="1">"c18947"</definedName>
    <definedName name="IQ_PROFESSIONAL_CHANGE_PENSION" hidden="1">"c18962"</definedName>
    <definedName name="IQ_PROFESSIONAL_DIRECT_FAX" hidden="1">"c15166"</definedName>
    <definedName name="IQ_PROFESSIONAL_DIRECT_PHONE" hidden="1">"c15165"</definedName>
    <definedName name="IQ_PROFESSIONAL_DIRECTOR_BONUS" hidden="1">"c18956"</definedName>
    <definedName name="IQ_PROFESSIONAL_DIRECTOR_CHANGE_PENSION" hidden="1">"c18957"</definedName>
    <definedName name="IQ_PROFESSIONAL_DIRECTOR_FEE" hidden="1">"c18953"</definedName>
    <definedName name="IQ_PROFESSIONAL_DIRECTOR_NON_EQUITY_COMP" hidden="1">"c18958"</definedName>
    <definedName name="IQ_PROFESSIONAL_DIRECTOR_OPTION_AWARDS" hidden="1">"c18954"</definedName>
    <definedName name="IQ_PROFESSIONAL_DIRECTOR_OTHER" hidden="1">"c18955"</definedName>
    <definedName name="IQ_PROFESSIONAL_DIRECTOR_STOCK_AWARDS" hidden="1">"c18959"</definedName>
    <definedName name="IQ_PROFESSIONAL_DIRECTOR_STOCK_GRANTS" hidden="1">"c18986"</definedName>
    <definedName name="IQ_PROFESSIONAL_DIRECTOR_STOCK_OPTIONS" hidden="1">"c18960"</definedName>
    <definedName name="IQ_PROFESSIONAL_EMAIL" hidden="1">"c15167"</definedName>
    <definedName name="IQ_PROFESSIONAL_EQUITY_INCENTIVE" hidden="1">"c18982"</definedName>
    <definedName name="IQ_PROFESSIONAL_EST_PAYMENTS_CHANGE_CONTROL" hidden="1">"c18951"</definedName>
    <definedName name="IQ_PROFESSIONAL_EST_PAYMENTS_TERMINATION" hidden="1">"c18963"</definedName>
    <definedName name="IQ_PROFESSIONAL_EXERCISABLE_OPTIONS" hidden="1">"c18966"</definedName>
    <definedName name="IQ_PROFESSIONAL_EXERCISABLE_VALUES" hidden="1">"c18967"</definedName>
    <definedName name="IQ_PROFESSIONAL_EXERCISED_OPTIONS" hidden="1">"c18964"</definedName>
    <definedName name="IQ_PROFESSIONAL_EXERCISED_VALUES" hidden="1">"c18965"</definedName>
    <definedName name="IQ_PROFESSIONAL_ID" hidden="1">"c13755"</definedName>
    <definedName name="IQ_PROFESSIONAL_LT_INCENTIVE" hidden="1">"c18943"</definedName>
    <definedName name="IQ_PROFESSIONAL_MAIN_FAX" hidden="1">"c15164"</definedName>
    <definedName name="IQ_PROFESSIONAL_MAIN_PHONE" hidden="1">"c15163"</definedName>
    <definedName name="IQ_PROFESSIONAL_MARKET_VALUE_SHARES_NOT_VESTED" hidden="1">"c18981"</definedName>
    <definedName name="IQ_PROFESSIONAL_NON_EQUITY_INCENTIVE" hidden="1">"c18952"</definedName>
    <definedName name="IQ_PROFESSIONAL_NUM_SHARED_NOT_VESTED" hidden="1">"c18980"</definedName>
    <definedName name="IQ_PROFESSIONAL_NUM_SHARES_ACQUIRED" hidden="1">"c18978"</definedName>
    <definedName name="IQ_PROFESSIONAL_OFFICE_ADDRESS" hidden="1">"c15162"</definedName>
    <definedName name="IQ_PROFESSIONAL_OPTION_AWARDS" hidden="1">"c18948"</definedName>
    <definedName name="IQ_PROFESSIONAL_OPTION_MARKET_PRICE" hidden="1">"c18977"</definedName>
    <definedName name="IQ_PROFESSIONAL_OPTION_PRICE" hidden="1">"c18976"</definedName>
    <definedName name="IQ_PROFESSIONAL_OTHER_ANNUAL_COMP" hidden="1">"c18941"</definedName>
    <definedName name="IQ_PROFESSIONAL_OTHER_COMP" hidden="1">"c18950"</definedName>
    <definedName name="IQ_PROFESSIONAL_RESTRICTED_STOCK_COMP" hidden="1">"c18942"</definedName>
    <definedName name="IQ_PROFESSIONAL_SALARY" hidden="1">"c18939"</definedName>
    <definedName name="IQ_PROFESSIONAL_ST_COMP" hidden="1">"c18946"</definedName>
    <definedName name="IQ_PROFESSIONAL_TITLE" hidden="1">"c1072"</definedName>
    <definedName name="IQ_PROFESSIONAL_TOTAL_NUM_STOCK_AWARDS" hidden="1">"c18985"</definedName>
    <definedName name="IQ_PROFESSIONAL_TOTAL_OPTIONS" hidden="1">"c18974"</definedName>
    <definedName name="IQ_PROFESSIONAL_TOTAL_STOCK_VALUE" hidden="1">"c18984"</definedName>
    <definedName name="IQ_PROFESSIONAL_TOTAL_VALUE_OPTIONS" hidden="1">"c18975"</definedName>
    <definedName name="IQ_PROFESSIONAL_UNCLASSIFIED_OPTIONS" hidden="1">"c18970"</definedName>
    <definedName name="IQ_PROFESSIONAL_UNCLASSIFIED_OPTIONS_VALUE" hidden="1">"c18971"</definedName>
    <definedName name="IQ_PROFESSIONAL_UNEARNED_STOCK_VALUE" hidden="1">"c18983"</definedName>
    <definedName name="IQ_PROFESSIONAL_UNEXERCISABLE_OPTIONS" hidden="1">"c18968"</definedName>
    <definedName name="IQ_PROFESSIONAL_UNEXERCISABLE_VALUES" hidden="1">"c18969"</definedName>
    <definedName name="IQ_PROFESSIONAL_UNEXERCISED_UNEARNED_OPTIONS" hidden="1">"c18972"</definedName>
    <definedName name="IQ_PROFESSIONAL_UNEXERCISED_UNEARNED_OPTIONS_VALUE" hidden="1">"c18973"</definedName>
    <definedName name="IQ_PROFESSIONAL_VALUE_VESTING" hidden="1">"c18979"</definedName>
    <definedName name="IQ_PROFIT_AFTER_COST_CAPITAL_NEW_BUSINESS" hidden="1">"c9969"</definedName>
    <definedName name="IQ_PROFIT_BEFORE_COST_CAPITAL_NEW_BUSINESS" hidden="1">"c9967"</definedName>
    <definedName name="IQ_PROGRAMMING_COSTS" hidden="1">"c2884"</definedName>
    <definedName name="IQ_PROJECTED_PENSION_OBLIGATION" hidden="1">"c1292"</definedName>
    <definedName name="IQ_PROJECTED_PENSION_OBLIGATION_DOMESTIC" hidden="1">"c2656"</definedName>
    <definedName name="IQ_PROJECTED_PENSION_OBLIGATION_FOREIGN" hidden="1">"c2664"</definedName>
    <definedName name="IQ_PROP_MGMT_EXPENSE" hidden="1">"c16038"</definedName>
    <definedName name="IQ_PROP_MGMT_INCOME" hidden="1">"c16028"</definedName>
    <definedName name="IQ_PROP_OPERATING_EXPENSE" hidden="1">"c16037"</definedName>
    <definedName name="IQ_PROP_RENTAL_REVENUE" hidden="1">"c16019"</definedName>
    <definedName name="IQ_PROP_SALES_EXPENSE" hidden="1">"c16044"</definedName>
    <definedName name="IQ_PROPERTY_EXP" hidden="1">"c1073"</definedName>
    <definedName name="IQ_PROPERTY_GROSS" hidden="1">"c1379"</definedName>
    <definedName name="IQ_PROPERTY_MGMT_FEE" hidden="1">"c1074"</definedName>
    <definedName name="IQ_PROPERTY_NET" hidden="1">"c1402"</definedName>
    <definedName name="IQ_PROPERTY_TAX_INSURANCE" hidden="1">"c16033"</definedName>
    <definedName name="IQ_PROV_BAD_DEBTS" hidden="1">"c1075"</definedName>
    <definedName name="IQ_PROV_BAD_DEBTS_CF" hidden="1">"c1076"</definedName>
    <definedName name="IQ_PROVED_ATTRIB_ORE_RESERVES_ALUM" hidden="1">"c9216"</definedName>
    <definedName name="IQ_PROVED_ATTRIB_ORE_RESERVES_COP" hidden="1">"c9160"</definedName>
    <definedName name="IQ_PROVED_ATTRIB_ORE_RESERVES_DIAM" hidden="1">"c9640"</definedName>
    <definedName name="IQ_PROVED_ATTRIB_ORE_RESERVES_GOLD" hidden="1">"c9001"</definedName>
    <definedName name="IQ_PROVED_ATTRIB_ORE_RESERVES_IRON" hidden="1">"c9375"</definedName>
    <definedName name="IQ_PROVED_ATTRIB_ORE_RESERVES_LEAD" hidden="1">"c9428"</definedName>
    <definedName name="IQ_PROVED_ATTRIB_ORE_RESERVES_MANG" hidden="1">"c9481"</definedName>
    <definedName name="IQ_PROVED_ATTRIB_ORE_RESERVES_MOLYB" hidden="1">"c9693"</definedName>
    <definedName name="IQ_PROVED_ATTRIB_ORE_RESERVES_NICK" hidden="1">"c9269"</definedName>
    <definedName name="IQ_PROVED_ATTRIB_ORE_RESERVES_PLAT" hidden="1">"c9107"</definedName>
    <definedName name="IQ_PROVED_ATTRIB_ORE_RESERVES_SILVER" hidden="1">"c9054"</definedName>
    <definedName name="IQ_PROVED_ATTRIB_ORE_RESERVES_TITAN" hidden="1">"c9534"</definedName>
    <definedName name="IQ_PROVED_ATTRIB_ORE_RESERVES_URAN" hidden="1">"c9587"</definedName>
    <definedName name="IQ_PROVED_ATTRIB_ORE_RESERVES_ZINC" hidden="1">"c9322"</definedName>
    <definedName name="IQ_PROVED_ORE_RESERVES_ALUM" hidden="1">"c9207"</definedName>
    <definedName name="IQ_PROVED_ORE_RESERVES_COP" hidden="1">"c9151"</definedName>
    <definedName name="IQ_PROVED_ORE_RESERVES_DIAM" hidden="1">"c9631"</definedName>
    <definedName name="IQ_PROVED_ORE_RESERVES_GOLD" hidden="1">"c8992"</definedName>
    <definedName name="IQ_PROVED_ORE_RESERVES_IRON" hidden="1">"c9366"</definedName>
    <definedName name="IQ_PROVED_ORE_RESERVES_LEAD" hidden="1">"c9419"</definedName>
    <definedName name="IQ_PROVED_ORE_RESERVES_MANG" hidden="1">"c9472"</definedName>
    <definedName name="IQ_PROVED_ORE_RESERVES_MOLYB" hidden="1">"c9684"</definedName>
    <definedName name="IQ_PROVED_ORE_RESERVES_NICK" hidden="1">"c9260"</definedName>
    <definedName name="IQ_PROVED_ORE_RESERVES_PLAT" hidden="1">"c9098"</definedName>
    <definedName name="IQ_PROVED_ORE_RESERVES_SILVER" hidden="1">"c9045"</definedName>
    <definedName name="IQ_PROVED_ORE_RESERVES_TITAN" hidden="1">"c9525"</definedName>
    <definedName name="IQ_PROVED_ORE_RESERVES_URAN" hidden="1">"c9578"</definedName>
    <definedName name="IQ_PROVED_ORE_RESERVES_ZINC" hidden="1">"c9313"</definedName>
    <definedName name="IQ_PROVED_RECOV_ATTRIB_RESERVES_ALUM" hidden="1">"c9219"</definedName>
    <definedName name="IQ_PROVED_RECOV_ATTRIB_RESERVES_COAL" hidden="1">"c9803"</definedName>
    <definedName name="IQ_PROVED_RECOV_ATTRIB_RESERVES_COP" hidden="1">"c9163"</definedName>
    <definedName name="IQ_PROVED_RECOV_ATTRIB_RESERVES_DIAM" hidden="1">"c9643"</definedName>
    <definedName name="IQ_PROVED_RECOV_ATTRIB_RESERVES_GOLD" hidden="1">"c9004"</definedName>
    <definedName name="IQ_PROVED_RECOV_ATTRIB_RESERVES_IRON" hidden="1">"c9378"</definedName>
    <definedName name="IQ_PROVED_RECOV_ATTRIB_RESERVES_LEAD" hidden="1">"c9431"</definedName>
    <definedName name="IQ_PROVED_RECOV_ATTRIB_RESERVES_MANG" hidden="1">"c9484"</definedName>
    <definedName name="IQ_PROVED_RECOV_ATTRIB_RESERVES_MET_COAL" hidden="1">"c9743"</definedName>
    <definedName name="IQ_PROVED_RECOV_ATTRIB_RESERVES_MOLYB" hidden="1">"c9696"</definedName>
    <definedName name="IQ_PROVED_RECOV_ATTRIB_RESERVES_NICK" hidden="1">"c9272"</definedName>
    <definedName name="IQ_PROVED_RECOV_ATTRIB_RESERVES_PLAT" hidden="1">"c9110"</definedName>
    <definedName name="IQ_PROVED_RECOV_ATTRIB_RESERVES_SILVER" hidden="1">"c9057"</definedName>
    <definedName name="IQ_PROVED_RECOV_ATTRIB_RESERVES_STEAM" hidden="1">"c9773"</definedName>
    <definedName name="IQ_PROVED_RECOV_ATTRIB_RESERVES_TITAN" hidden="1">"c9537"</definedName>
    <definedName name="IQ_PROVED_RECOV_ATTRIB_RESERVES_URAN" hidden="1">"c9590"</definedName>
    <definedName name="IQ_PROVED_RECOV_ATTRIB_RESERVES_ZINC" hidden="1">"c9325"</definedName>
    <definedName name="IQ_PROVED_RECOV_RESERVES_ALUM" hidden="1">"c9213"</definedName>
    <definedName name="IQ_PROVED_RECOV_RESERVES_COAL" hidden="1">"c9800"</definedName>
    <definedName name="IQ_PROVED_RECOV_RESERVES_COP" hidden="1">"c9157"</definedName>
    <definedName name="IQ_PROVED_RECOV_RESERVES_DIAM" hidden="1">"c9637"</definedName>
    <definedName name="IQ_PROVED_RECOV_RESERVES_GOLD" hidden="1">"c8998"</definedName>
    <definedName name="IQ_PROVED_RECOV_RESERVES_IRON" hidden="1">"c9372"</definedName>
    <definedName name="IQ_PROVED_RECOV_RESERVES_LEAD" hidden="1">"c9425"</definedName>
    <definedName name="IQ_PROVED_RECOV_RESERVES_MANG" hidden="1">"c9478"</definedName>
    <definedName name="IQ_PROVED_RECOV_RESERVES_MET_COAL" hidden="1">"c9740"</definedName>
    <definedName name="IQ_PROVED_RECOV_RESERVES_MOLYB" hidden="1">"c9690"</definedName>
    <definedName name="IQ_PROVED_RECOV_RESERVES_NICK" hidden="1">"c9266"</definedName>
    <definedName name="IQ_PROVED_RECOV_RESERVES_PLAT" hidden="1">"c9104"</definedName>
    <definedName name="IQ_PROVED_RECOV_RESERVES_SILVER" hidden="1">"c9051"</definedName>
    <definedName name="IQ_PROVED_RECOV_RESERVES_STEAM" hidden="1">"c9770"</definedName>
    <definedName name="IQ_PROVED_RECOV_RESERVES_TITAN" hidden="1">"c9531"</definedName>
    <definedName name="IQ_PROVED_RECOV_RESERVES_URAN" hidden="1">"c9584"</definedName>
    <definedName name="IQ_PROVED_RECOV_RESERVES_ZINC" hidden="1">"c9319"</definedName>
    <definedName name="IQ_PROVED_RESERVES_CALORIFIC_VALUE_COAL" hidden="1">"c9797"</definedName>
    <definedName name="IQ_PROVED_RESERVES_CALORIFIC_VALUE_MET_COAL" hidden="1">"c9737"</definedName>
    <definedName name="IQ_PROVED_RESERVES_CALORIFIC_VALUE_STEAM" hidden="1">"c9767"</definedName>
    <definedName name="IQ_PROVED_RESERVES_GRADE_ALUM" hidden="1">"c9208"</definedName>
    <definedName name="IQ_PROVED_RESERVES_GRADE_COP" hidden="1">"c9152"</definedName>
    <definedName name="IQ_PROVED_RESERVES_GRADE_DIAM" hidden="1">"c9632"</definedName>
    <definedName name="IQ_PROVED_RESERVES_GRADE_GOLD" hidden="1">"c8993"</definedName>
    <definedName name="IQ_PROVED_RESERVES_GRADE_IRON" hidden="1">"c9367"</definedName>
    <definedName name="IQ_PROVED_RESERVES_GRADE_LEAD" hidden="1">"c9420"</definedName>
    <definedName name="IQ_PROVED_RESERVES_GRADE_MANG" hidden="1">"c9473"</definedName>
    <definedName name="IQ_PROVED_RESERVES_GRADE_MOLYB" hidden="1">"c9685"</definedName>
    <definedName name="IQ_PROVED_RESERVES_GRADE_NICK" hidden="1">"c9261"</definedName>
    <definedName name="IQ_PROVED_RESERVES_GRADE_PLAT" hidden="1">"c9099"</definedName>
    <definedName name="IQ_PROVED_RESERVES_GRADE_SILVER" hidden="1">"c9046"</definedName>
    <definedName name="IQ_PROVED_RESERVES_GRADE_TITAN" hidden="1">"c9526"</definedName>
    <definedName name="IQ_PROVED_RESERVES_GRADE_URAN" hidden="1">"c9579"</definedName>
    <definedName name="IQ_PROVED_RESERVES_GRADE_ZINC" hidden="1">"c9314"</definedName>
    <definedName name="IQ_PROVEN_RESERVES_TO_TOTAL_RESERVES_COAL" hidden="1">"c15952"</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AVG_LOANS" hidden="1">"c15717"</definedName>
    <definedName name="IQ_PROVISION_CHARGE_OFFS" hidden="1">"c1083"</definedName>
    <definedName name="IQ_PROVISION_LL_FFIEC" hidden="1">"c13019"</definedName>
    <definedName name="IQ_PROVISION_LOAN_LOSS_AVG_ASSETS_FFIEC" hidden="1">"c18879"</definedName>
    <definedName name="IQ_PROVISION_LOSSES_AVG_ASSETS_FFIEC" hidden="1">"c13362"</definedName>
    <definedName name="IQ_PROVISION_LOSSES_AVG_LOANS_FFIEC" hidden="1">"c13470"</definedName>
    <definedName name="IQ_PROVISION_LOSSES_NET_LOSSES_FFIEC" hidden="1">"c13471"</definedName>
    <definedName name="IQ_PSGR_REV" hidden="1">"c19125"</definedName>
    <definedName name="IQ_PTBV" hidden="1">"c1084"</definedName>
    <definedName name="IQ_PTBV_AVG" hidden="1">"c1085"</definedName>
    <definedName name="IQ_PURCHASE_FOREIGN_CURRENCIES_FDIC" hidden="1">"c6513"</definedName>
    <definedName name="IQ_PURCHASE_TREASURY_FFIEC" hidden="1">"c12966"</definedName>
    <definedName name="IQ_PURCHASED_COAL" hidden="1">"c15934"</definedName>
    <definedName name="IQ_PURCHASED_CREDIT_RELS_SERVICING_ASSETS_FFIEC" hidden="1">"c12839"</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D_PRODUCTION_TO_SOLD_COAL" hidden="1">"c15947"</definedName>
    <definedName name="IQ_PURCHASED_TO_PRODUCTION_COAL" hidden="1">"c15948"</definedName>
    <definedName name="IQ_PURCHASED_TO_SOLD_COAL" hidden="1">"c15946"</definedName>
    <definedName name="IQ_PURCHASES_EQUIP_NONRES_SAAR_APR_FC_UNUSED" hidden="1">"c8491"</definedName>
    <definedName name="IQ_PURCHASES_EQUIP_NONRES_SAAR_APR_FC_UNUSED_UNUSED_UNUSED" hidden="1">"c8491"</definedName>
    <definedName name="IQ_PURCHASES_EQUIP_NONRES_SAAR_APR_UNUSED" hidden="1">"c7611"</definedName>
    <definedName name="IQ_PURCHASES_EQUIP_NONRES_SAAR_APR_UNUSED_UNUSED_UNUSED" hidden="1">"c7611"</definedName>
    <definedName name="IQ_PURCHASES_EQUIP_NONRES_SAAR_FC_UNUSED" hidden="1">"c7831"</definedName>
    <definedName name="IQ_PURCHASES_EQUIP_NONRES_SAAR_FC_UNUSED_UNUSED_UNUSED" hidden="1">"c7831"</definedName>
    <definedName name="IQ_PURCHASES_EQUIP_NONRES_SAAR_POP_FC_UNUSED" hidden="1">"c8051"</definedName>
    <definedName name="IQ_PURCHASES_EQUIP_NONRES_SAAR_POP_FC_UNUSED_UNUSED_UNUSED" hidden="1">"c8051"</definedName>
    <definedName name="IQ_PURCHASES_EQUIP_NONRES_SAAR_POP_UNUSED" hidden="1">"c7171"</definedName>
    <definedName name="IQ_PURCHASES_EQUIP_NONRES_SAAR_POP_UNUSED_UNUSED_UNUSED" hidden="1">"c7171"</definedName>
    <definedName name="IQ_PURCHASES_EQUIP_NONRES_SAAR_UNUSED" hidden="1">"c6951"</definedName>
    <definedName name="IQ_PURCHASES_EQUIP_NONRES_SAAR_UNUSED_UNUSED_UNUSED" hidden="1">"c6951"</definedName>
    <definedName name="IQ_PURCHASES_EQUIP_NONRES_SAAR_YOY_FC_UNUSED" hidden="1">"c8271"</definedName>
    <definedName name="IQ_PURCHASES_EQUIP_NONRES_SAAR_YOY_FC_UNUSED_UNUSED_UNUSED" hidden="1">"c8271"</definedName>
    <definedName name="IQ_PURCHASES_EQUIP_NONRES_SAAR_YOY_UNUSED" hidden="1">"c7391"</definedName>
    <definedName name="IQ_PURCHASES_EQUIP_NONRES_SAAR_YOY_UNUSED_UNUSED_UNUSED" hidden="1">"c7391"</definedName>
    <definedName name="IQ_PURCHASING_SECURITIES_LL_REC_FFIEC" hidden="1">"c12893"</definedName>
    <definedName name="IQ_PUT_DATE_SCHEDULE" hidden="1">"c2483"</definedName>
    <definedName name="IQ_PUT_NOTIFICATION" hidden="1">"c2485"</definedName>
    <definedName name="IQ_PUT_PRICE_SCHEDULE" hidden="1">"c2484"</definedName>
    <definedName name="IQ_PV_PREMIUMS_NEW_BUSINESS" hidden="1">"c9973"</definedName>
    <definedName name="IQ_QUALIFYING_MINORITY_INT_T1_FFIEC" hidden="1">"c13135"</definedName>
    <definedName name="IQ_QUALIFYING_SUB_DEBT_REDEEM_PREF_T2_FFIEC" hidden="1">"c13144"</definedName>
    <definedName name="IQ_QUALIFYING_TRUST_PREFERRED_T1_FFIEC" hidden="1">"c13136"</definedName>
    <definedName name="IQ_QUICK_COMP" hidden="1">"c13750"</definedName>
    <definedName name="IQ_QUICK_RATIO" hidden="1">"c1086"</definedName>
    <definedName name="IQ_RATE_COMP_GROWTH_DOMESTIC" hidden="1">"c1087"</definedName>
    <definedName name="IQ_RATE_COMP_GROWTH_FOREIGN" hidden="1">"c1088"</definedName>
    <definedName name="IQ_RAW_INV" hidden="1">"c1089"</definedName>
    <definedName name="IQ_RAW_SALEABLE_INVENTORY_COAL" hidden="1">"c15941"</definedName>
    <definedName name="IQ_RC" hidden="1">"c2497"</definedName>
    <definedName name="IQ_RC_PCT" hidden="1">"c2498"</definedName>
    <definedName name="IQ_RD_EXP" hidden="1">"c1090"</definedName>
    <definedName name="IQ_RD_EXP_FN" hidden="1">"c1091"</definedName>
    <definedName name="IQ_RE" hidden="1">"c1092"</definedName>
    <definedName name="IQ_RE_1_4_RISK_BASED_FFIEC" hidden="1">"c13418"</definedName>
    <definedName name="IQ_RE_ACQ_SATISFACTION_DEBTS_FFIEC" hidden="1">"c12832"</definedName>
    <definedName name="IQ_RE_ASSET_DEVELOPMENT_PROP" hidden="1">"c19136"</definedName>
    <definedName name="IQ_RE_ASSET_INVESTMENT_PROP" hidden="1">"c19135"</definedName>
    <definedName name="IQ_RE_ASSET_OTHER_PROP" hidden="1">"c19137"</definedName>
    <definedName name="IQ_RE_ASSET_TOTAL_PROP" hidden="1">"c19138"</definedName>
    <definedName name="IQ_RE_DEPR_AMORT" hidden="1">"c8750"</definedName>
    <definedName name="IQ_RE_DEPRECIATION" hidden="1">"c16045"</definedName>
    <definedName name="IQ_RE_FARMLAND_GROSS_LOANS_FFIEC" hidden="1">"c13408"</definedName>
    <definedName name="IQ_RE_FARMLAND_RISK_BASED_FFIEC" hidden="1">"c13429"</definedName>
    <definedName name="IQ_RE_FCCR" hidden="1">"c8858"</definedName>
    <definedName name="IQ_RE_FCCR_CONT_OPS" hidden="1">"c8859"</definedName>
    <definedName name="IQ_RE_FCCR_INCL_DISC_OPS" hidden="1">"c8860"</definedName>
    <definedName name="IQ_RE_FCCR_INCL_PREF_DIV" hidden="1">"c8861"</definedName>
    <definedName name="IQ_RE_FCCR_INCL_PREF_DIV_CONT_OPS" hidden="1">"c8862"</definedName>
    <definedName name="IQ_RE_FCCR_INCL_PREF_DIV_INCL_DISC_OPS" hidden="1">"c8863"</definedName>
    <definedName name="IQ_RE_FIXED_CHARGES" hidden="1">"c8856"</definedName>
    <definedName name="IQ_RE_FIXED_CHARGES_INCL_PREF_DIV" hidden="1">"c8857"</definedName>
    <definedName name="IQ_RE_FORECLOSURE_FDIC" hidden="1">"c6332"</definedName>
    <definedName name="IQ_RE_FOREIGN_FFIEC" hidden="1">"c13479"</definedName>
    <definedName name="IQ_RE_GAIN_LOSS_SALE_ASSETS" hidden="1">"c8751"</definedName>
    <definedName name="IQ_RE_INVEST_FDIC" hidden="1">"c6331"</definedName>
    <definedName name="IQ_RE_LOANS_1_4_GROSS_LOANS_FFIEC" hidden="1">"c13397"</definedName>
    <definedName name="IQ_RE_LOANS_DOM_QUARTERLY_AVG_FFIEC" hidden="1">"c15476"</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_LOANS_GROSS_LOANS_FFIEC" hidden="1">"c13396"</definedName>
    <definedName name="IQ_RE_MAINT_CAPEX" hidden="1">"c8755"</definedName>
    <definedName name="IQ_RE_MINORITY_INTEREST" hidden="1">"c8752"</definedName>
    <definedName name="IQ_RE_NET_INCOME" hidden="1">"c8749"</definedName>
    <definedName name="IQ_RE_NOI" hidden="1">"c8864"</definedName>
    <definedName name="IQ_RE_NOI_GROWTH_SAME_PROP" hidden="1">"c8866"</definedName>
    <definedName name="IQ_RE_NOI_SAME_PROP" hidden="1">"c8865"</definedName>
    <definedName name="IQ_RE_OTHER_ITEMS" hidden="1">"c8753"</definedName>
    <definedName name="IQ_RE_RENTAL_EXPENSE" hidden="1">"c16036"</definedName>
    <definedName name="IQ_RE_RISK_BASED_FFIEC" hidden="1">"c13417"</definedName>
    <definedName name="IQ_REAL_ESTATE" hidden="1">"c1093"</definedName>
    <definedName name="IQ_REAL_ESTATE_ASSETS" hidden="1">"c1094"</definedName>
    <definedName name="IQ_REALIZED_GAINS_AVAIL_SALE_SEC_FFIEC" hidden="1">"c13022"</definedName>
    <definedName name="IQ_REALIZED_GAINS_HELD_MATURITY_SEC_FFIEC" hidden="1">"c13021"</definedName>
    <definedName name="IQ_REALIZED_GAINS_SEC_TOT_FFIEC" hidden="1">"c13517"</definedName>
    <definedName name="IQ_RECENT_FUNDS" hidden="1">"c18908"</definedName>
    <definedName name="IQ_RECENT_FUNDS_ID" hidden="1">"c18909"</definedName>
    <definedName name="IQ_RECOVERIES_1_4_FAMILY_LOANS_FDIC" hidden="1">"c6707"</definedName>
    <definedName name="IQ_RECOVERIES_AUTO_LOANS_FDIC" hidden="1">"c6701"</definedName>
    <definedName name="IQ_RECOVERIES_AVG_LOANS_FFIEC" hidden="1">"c13476"</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CURRING_PROFIT_ACT_OR_EST" hidden="1">"c4507"</definedName>
    <definedName name="IQ_RECURRING_PROFIT_ACT_OR_EST_CIQ" hidden="1">"c5045"</definedName>
    <definedName name="IQ_RECURRING_PROFIT_ACT_OR_EST_CIQ_COL" hidden="1">"c11692"</definedName>
    <definedName name="IQ_RECURRING_PROFIT_EST" hidden="1">"c4499"</definedName>
    <definedName name="IQ_RECURRING_PROFIT_GUIDANCE" hidden="1">"c4500"</definedName>
    <definedName name="IQ_RECURRING_PROFIT_GUIDANCE_CIQ" hidden="1">"c5038"</definedName>
    <definedName name="IQ_RECURRING_PROFIT_GUIDANCE_CIQ_COL" hidden="1">"c11685"</definedName>
    <definedName name="IQ_RECURRING_PROFIT_HIGH_EST" hidden="1">"c4501"</definedName>
    <definedName name="IQ_RECURRING_PROFIT_HIGH_GUIDANCE" hidden="1">"c4179"</definedName>
    <definedName name="IQ_RECURRING_PROFIT_HIGH_GUIDANCE_CIQ" hidden="1">"c4591"</definedName>
    <definedName name="IQ_RECURRING_PROFIT_HIGH_GUIDANCE_CIQ_COL" hidden="1">"c11240"</definedName>
    <definedName name="IQ_RECURRING_PROFIT_LOW_EST" hidden="1">"c4502"</definedName>
    <definedName name="IQ_RECURRING_PROFIT_LOW_GUIDANCE" hidden="1">"c4219"</definedName>
    <definedName name="IQ_RECURRING_PROFIT_LOW_GUIDANCE_CIQ" hidden="1">"c4631"</definedName>
    <definedName name="IQ_RECURRING_PROFIT_LOW_GUIDANCE_CIQ_COL" hidden="1">"c11280"</definedName>
    <definedName name="IQ_RECURRING_PROFIT_MEDIAN_EST" hidden="1">"c4503"</definedName>
    <definedName name="IQ_RECURRING_PROFIT_NUM_EST" hidden="1">"c4504"</definedName>
    <definedName name="IQ_RECURRING_PROFIT_SHARE_ACT_OR_EST" hidden="1">"c4508"</definedName>
    <definedName name="IQ_RECURRING_PROFIT_SHARE_ACT_OR_EST_CIQ" hidden="1">"c5046"</definedName>
    <definedName name="IQ_RECURRING_PROFIT_SHARE_ACT_OR_EST_CIQ_COL" hidden="1">"c11693"</definedName>
    <definedName name="IQ_RECURRING_PROFIT_SHARE_EST" hidden="1">"c4506"</definedName>
    <definedName name="IQ_RECURRING_PROFIT_SHARE_GUIDANCE" hidden="1">"c4509"</definedName>
    <definedName name="IQ_RECURRING_PROFIT_SHARE_GUIDANCE_CIQ" hidden="1">"c5047"</definedName>
    <definedName name="IQ_RECURRING_PROFIT_SHARE_GUIDANCE_CIQ_COL" hidden="1">"c11694"</definedName>
    <definedName name="IQ_RECURRING_PROFIT_SHARE_HIGH_EST" hidden="1">"c4510"</definedName>
    <definedName name="IQ_RECURRING_PROFIT_SHARE_HIGH_GUIDANCE" hidden="1">"c4200"</definedName>
    <definedName name="IQ_RECURRING_PROFIT_SHARE_HIGH_GUIDANCE_CIQ" hidden="1">"c4612"</definedName>
    <definedName name="IQ_RECURRING_PROFIT_SHARE_HIGH_GUIDANCE_CIQ_COL" hidden="1">"c11261"</definedName>
    <definedName name="IQ_RECURRING_PROFIT_SHARE_LOW_EST" hidden="1">"c4511"</definedName>
    <definedName name="IQ_RECURRING_PROFIT_SHARE_LOW_GUIDANCE" hidden="1">"c4240"</definedName>
    <definedName name="IQ_RECURRING_PROFIT_SHARE_LOW_GUIDANCE_CIQ" hidden="1">"c4652"</definedName>
    <definedName name="IQ_RECURRING_PROFIT_SHARE_LOW_GUIDANCE_CIQ_COL" hidden="1">"c11301"</definedName>
    <definedName name="IQ_RECURRING_PROFIT_SHARE_MEDIAN_EST" hidden="1">"c4512"</definedName>
    <definedName name="IQ_RECURRING_PROFIT_SHARE_NUM_EST" hidden="1">"c4513"</definedName>
    <definedName name="IQ_RECURRING_PROFIT_SHARE_STDDEV_EST" hidden="1">"c4514"</definedName>
    <definedName name="IQ_RECURRING_PROFIT_STDDEV_EST" hidden="1">"c4516"</definedName>
    <definedName name="IQ_REDEEM_PREF_STOCK" hidden="1">"c1417"</definedName>
    <definedName name="IQ_REDUCTION_TAX_POSITION_CURRENT_YR" hidden="1">"c15734"</definedName>
    <definedName name="IQ_REDUCTION_TAX_POSITION_PRIOR_YRS" hidden="1">"c15736"</definedName>
    <definedName name="IQ_REF_ENTITY" hidden="1">"c6033"</definedName>
    <definedName name="IQ_REF_ENTITY_CIQID" hidden="1">"c6024"</definedName>
    <definedName name="IQ_REF_ENTITY_TICKER" hidden="1">"c6023"</definedName>
    <definedName name="IQ_REG_ASSETS" hidden="1">"c1095"</definedName>
    <definedName name="IQ_REINSTATED" hidden="1">"c16221"</definedName>
    <definedName name="IQ_REINSTATEMENT_DATE" hidden="1">"c16222"</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INSURANCE_RECOVERABLE_ASSETS_LH_FFIEC" hidden="1">"c13104"</definedName>
    <definedName name="IQ_REINSURANCE_RECOVERABLE_ASSETS_PC_FFIEC" hidden="1">"c13098"</definedName>
    <definedName name="IQ_RELATED_PLANS_FDIC" hidden="1">"c6320"</definedName>
    <definedName name="IQ_RENT_AVG_PROP" hidden="1">"c16056"</definedName>
    <definedName name="IQ_RENT_OTHER_INC_FROM_OREO_FFIEC" hidden="1">"c13043"</definedName>
    <definedName name="IQ_RENT_PER_SQ_FT_AVG_CONSOL" hidden="1">"c8846"</definedName>
    <definedName name="IQ_RENT_PER_SQ_FT_AVG_MANAGED" hidden="1">"c8848"</definedName>
    <definedName name="IQ_RENT_PER_SQ_FT_AVG_OTHER" hidden="1">"c8849"</definedName>
    <definedName name="IQ_RENT_PER_SQ_FT_AVG_TOTAL" hidden="1">"c8850"</definedName>
    <definedName name="IQ_RENT_PER_SQ_FT_AVG_UNCONSOL" hidden="1">"c8847"</definedName>
    <definedName name="IQ_RENT_PER_SQ_METER_AVG_CONSOL" hidden="1">"c8851"</definedName>
    <definedName name="IQ_RENT_PER_SQ_METER_AVG_MANAGED" hidden="1">"c8853"</definedName>
    <definedName name="IQ_RENT_PER_SQ_METER_AVG_OTHER" hidden="1">"c8854"</definedName>
    <definedName name="IQ_RENT_PER_SQ_METER_AVG_TOTAL" hidden="1">"c8855"</definedName>
    <definedName name="IQ_RENT_PER_SQ_METER_AVG_UNCONSOL" hidden="1">"c8852"</definedName>
    <definedName name="IQ_RENT_SAFE_DEPOSIT_FFIEC" hidden="1">"c13044"</definedName>
    <definedName name="IQ_RENTAL_NOI" hidden="1">"c16065"</definedName>
    <definedName name="IQ_RENTAL_NOI_AVG_GROSS_PROP" hidden="1">"c16057"</definedName>
    <definedName name="IQ_RENTAL_NOI_TOTAL_RENT_REVENUE" hidden="1">"c16061"</definedName>
    <definedName name="IQ_RENTAL_REV" hidden="1">"c1101"</definedName>
    <definedName name="IQ_REPAIRS_MAINTENANCE" hidden="1">"c16032"</definedName>
    <definedName name="IQ_REPO" hidden="1">"c19133"</definedName>
    <definedName name="IQ_REPRICEABLE_EARNING_ASSETS_INT_SENSITIVITY_FFIEC" hidden="1">"c13093"</definedName>
    <definedName name="IQ_REPRICEABLE_INT_DEPOSITS_INT_SENSITIVITY_FFIEC" hidden="1">"c13094"</definedName>
    <definedName name="IQ_REPURCHASED_REBOOKED_GNMA_DUE_30_89_FFIEC" hidden="1">"c13283"</definedName>
    <definedName name="IQ_REPURCHASED_REBOOKED_GNMA_DUE_90_FFIEC" hidden="1">"c13309"</definedName>
    <definedName name="IQ_REPURCHASED_REBOOKED_GNMA_NON_ACCRUAL_FFIEC" hidden="1">"c13334"</definedName>
    <definedName name="IQ_RES_CONST_REAL_APR_FC_UNUSED" hidden="1">"c8536"</definedName>
    <definedName name="IQ_RES_CONST_REAL_APR_FC_UNUSED_UNUSED_UNUSED" hidden="1">"c8536"</definedName>
    <definedName name="IQ_RES_CONST_REAL_APR_UNUSED" hidden="1">"c7656"</definedName>
    <definedName name="IQ_RES_CONST_REAL_APR_UNUSED_UNUSED_UNUSED" hidden="1">"c7656"</definedName>
    <definedName name="IQ_RES_CONST_REAL_FC_UNUSED" hidden="1">"c7876"</definedName>
    <definedName name="IQ_RES_CONST_REAL_FC_UNUSED_UNUSED_UNUSED" hidden="1">"c7876"</definedName>
    <definedName name="IQ_RES_CONST_REAL_POP_FC_UNUSED" hidden="1">"c8096"</definedName>
    <definedName name="IQ_RES_CONST_REAL_POP_FC_UNUSED_UNUSED_UNUSED" hidden="1">"c8096"</definedName>
    <definedName name="IQ_RES_CONST_REAL_POP_UNUSED" hidden="1">"c7216"</definedName>
    <definedName name="IQ_RES_CONST_REAL_POP_UNUSED_UNUSED_UNUSED" hidden="1">"c7216"</definedName>
    <definedName name="IQ_RES_CONST_REAL_SAAR_APR_FC_UNUSED" hidden="1">"c8537"</definedName>
    <definedName name="IQ_RES_CONST_REAL_SAAR_APR_FC_UNUSED_UNUSED_UNUSED" hidden="1">"c8537"</definedName>
    <definedName name="IQ_RES_CONST_REAL_SAAR_APR_UNUSED" hidden="1">"c7657"</definedName>
    <definedName name="IQ_RES_CONST_REAL_SAAR_APR_UNUSED_UNUSED_UNUSED" hidden="1">"c7657"</definedName>
    <definedName name="IQ_RES_CONST_REAL_SAAR_FC_UNUSED" hidden="1">"c7877"</definedName>
    <definedName name="IQ_RES_CONST_REAL_SAAR_FC_UNUSED_UNUSED_UNUSED" hidden="1">"c7877"</definedName>
    <definedName name="IQ_RES_CONST_REAL_SAAR_POP_FC_UNUSED" hidden="1">"c8097"</definedName>
    <definedName name="IQ_RES_CONST_REAL_SAAR_POP_FC_UNUSED_UNUSED_UNUSED" hidden="1">"c8097"</definedName>
    <definedName name="IQ_RES_CONST_REAL_SAAR_POP_UNUSED" hidden="1">"c7217"</definedName>
    <definedName name="IQ_RES_CONST_REAL_SAAR_POP_UNUSED_UNUSED_UNUSED" hidden="1">"c7217"</definedName>
    <definedName name="IQ_RES_CONST_REAL_SAAR_UNUSED" hidden="1">"c6997"</definedName>
    <definedName name="IQ_RES_CONST_REAL_SAAR_UNUSED_UNUSED_UNUSED" hidden="1">"c6997"</definedName>
    <definedName name="IQ_RES_CONST_REAL_SAAR_YOY_FC_UNUSED" hidden="1">"c8317"</definedName>
    <definedName name="IQ_RES_CONST_REAL_SAAR_YOY_FC_UNUSED_UNUSED_UNUSED" hidden="1">"c8317"</definedName>
    <definedName name="IQ_RES_CONST_REAL_SAAR_YOY_UNUSED" hidden="1">"c7437"</definedName>
    <definedName name="IQ_RES_CONST_REAL_SAAR_YOY_UNUSED_UNUSED_UNUSED" hidden="1">"c7437"</definedName>
    <definedName name="IQ_RES_CONST_REAL_UNUSED" hidden="1">"c6996"</definedName>
    <definedName name="IQ_RES_CONST_REAL_UNUSED_UNUSED_UNUSED" hidden="1">"c6996"</definedName>
    <definedName name="IQ_RES_CONST_REAL_YOY_FC_UNUSED" hidden="1">"c8316"</definedName>
    <definedName name="IQ_RES_CONST_REAL_YOY_FC_UNUSED_UNUSED_UNUSED" hidden="1">"c8316"</definedName>
    <definedName name="IQ_RES_CONST_REAL_YOY_UNUSED" hidden="1">"c7436"</definedName>
    <definedName name="IQ_RES_CONST_REAL_YOY_UNUSED_UNUSED_UNUSED" hidden="1">"c7436"</definedName>
    <definedName name="IQ_RES_CONST_SAAR_APR_FC_UNUSED" hidden="1">"c8540"</definedName>
    <definedName name="IQ_RES_CONST_SAAR_APR_FC_UNUSED_UNUSED_UNUSED" hidden="1">"c8540"</definedName>
    <definedName name="IQ_RES_CONST_SAAR_APR_UNUSED" hidden="1">"c7660"</definedName>
    <definedName name="IQ_RES_CONST_SAAR_APR_UNUSED_UNUSED_UNUSED" hidden="1">"c7660"</definedName>
    <definedName name="IQ_RES_CONST_SAAR_FC_UNUSED" hidden="1">"c7880"</definedName>
    <definedName name="IQ_RES_CONST_SAAR_FC_UNUSED_UNUSED_UNUSED" hidden="1">"c7880"</definedName>
    <definedName name="IQ_RES_CONST_SAAR_POP_FC_UNUSED" hidden="1">"c8100"</definedName>
    <definedName name="IQ_RES_CONST_SAAR_POP_FC_UNUSED_UNUSED_UNUSED" hidden="1">"c8100"</definedName>
    <definedName name="IQ_RES_CONST_SAAR_POP_UNUSED" hidden="1">"c7220"</definedName>
    <definedName name="IQ_RES_CONST_SAAR_POP_UNUSED_UNUSED_UNUSED" hidden="1">"c7220"</definedName>
    <definedName name="IQ_RES_CONST_SAAR_UNUSED" hidden="1">"c7000"</definedName>
    <definedName name="IQ_RES_CONST_SAAR_UNUSED_UNUSED_UNUSED" hidden="1">"c7000"</definedName>
    <definedName name="IQ_RES_CONST_SAAR_YOY_FC_UNUSED" hidden="1">"c8320"</definedName>
    <definedName name="IQ_RES_CONST_SAAR_YOY_FC_UNUSED_UNUSED_UNUSED" hidden="1">"c8320"</definedName>
    <definedName name="IQ_RES_CONST_SAAR_YOY_UNUSED" hidden="1">"c7440"</definedName>
    <definedName name="IQ_RES_CONST_SAAR_YOY_UNUSED_UNUSED_UNUSED" hidden="1">"c7440"</definedName>
    <definedName name="IQ_RES_FIXED_INVEST" hidden="1">"c7001"</definedName>
    <definedName name="IQ_RES_FIXED_INVEST_APR" hidden="1">"c7661"</definedName>
    <definedName name="IQ_RES_FIXED_INVEST_APR_FC" hidden="1">"c8541"</definedName>
    <definedName name="IQ_RES_FIXED_INVEST_FC" hidden="1">"c7881"</definedName>
    <definedName name="IQ_RES_FIXED_INVEST_POP" hidden="1">"c7221"</definedName>
    <definedName name="IQ_RES_FIXED_INVEST_POP_FC" hidden="1">"c8101"</definedName>
    <definedName name="IQ_RES_FIXED_INVEST_REAL" hidden="1">"c6998"</definedName>
    <definedName name="IQ_RES_FIXED_INVEST_REAL_APR" hidden="1">"c7658"</definedName>
    <definedName name="IQ_RES_FIXED_INVEST_REAL_APR_FC" hidden="1">"c8538"</definedName>
    <definedName name="IQ_RES_FIXED_INVEST_REAL_FC" hidden="1">"c7878"</definedName>
    <definedName name="IQ_RES_FIXED_INVEST_REAL_POP" hidden="1">"c7218"</definedName>
    <definedName name="IQ_RES_FIXED_INVEST_REAL_POP_FC" hidden="1">"c8098"</definedName>
    <definedName name="IQ_RES_FIXED_INVEST_REAL_YOY" hidden="1">"c7438"</definedName>
    <definedName name="IQ_RES_FIXED_INVEST_REAL_YOY_FC" hidden="1">"c8318"</definedName>
    <definedName name="IQ_RES_FIXED_INVEST_SAAR" hidden="1">"c11994"</definedName>
    <definedName name="IQ_RES_FIXED_INVEST_SAAR_APR" hidden="1">"c11997"</definedName>
    <definedName name="IQ_RES_FIXED_INVEST_SAAR_POP" hidden="1">"c11995"</definedName>
    <definedName name="IQ_RES_FIXED_INVEST_SAAR_REAL" hidden="1">"c11990"</definedName>
    <definedName name="IQ_RES_FIXED_INVEST_SAAR_REAL_APR" hidden="1">"c11993"</definedName>
    <definedName name="IQ_RES_FIXED_INVEST_SAAR_REAL_POP" hidden="1">"c11991"</definedName>
    <definedName name="IQ_RES_FIXED_INVEST_SAAR_REAL_YOY" hidden="1">"c11992"</definedName>
    <definedName name="IQ_RES_FIXED_INVEST_SAAR_YOY" hidden="1">"c11996"</definedName>
    <definedName name="IQ_RES_FIXED_INVEST_YOY" hidden="1">"c7441"</definedName>
    <definedName name="IQ_RES_FIXED_INVEST_YOY_FC" hidden="1">"c8321"</definedName>
    <definedName name="IQ_RESEARCH_DEV" hidden="1">"c1419"</definedName>
    <definedName name="IQ_RESIDENTIAL_LOANS" hidden="1">"c1102"</definedName>
    <definedName name="IQ_REST_ACQUIRED_AFFILIATED_OTHER_RESTAURANTS" hidden="1">"c9873"</definedName>
    <definedName name="IQ_REST_ACQUIRED_FRANCHISE_RESTAURANTS" hidden="1">"c9867"</definedName>
    <definedName name="IQ_REST_ACQUIRED_OWNED_RESTAURANTS" hidden="1">"c9861"</definedName>
    <definedName name="IQ_REST_ACQUIRED_RESTAURANTS" hidden="1">"c9855"</definedName>
    <definedName name="IQ_REST_AFFILIATED_OTHER_RESTAURANTS_BEG" hidden="1">"c9871"</definedName>
    <definedName name="IQ_REST_AVG_VALUE_TRANSACTION" hidden="1">"c9887"</definedName>
    <definedName name="IQ_REST_AVG_VALUE_TRANSACTION_GROWTH" hidden="1">"c9888"</definedName>
    <definedName name="IQ_REST_AVG_WEEKLY_SALES" hidden="1">"c9879"</definedName>
    <definedName name="IQ_REST_AVG_WEEKLY_SALES_FRANCHISE" hidden="1">"c9877"</definedName>
    <definedName name="IQ_REST_AVG_WEEKLY_SALES_OWNED" hidden="1">"c9878"</definedName>
    <definedName name="IQ_REST_CLOSED_AFFILIATED_OTHER_RESTAURANTS" hidden="1">"c9874"</definedName>
    <definedName name="IQ_REST_CLOSED_FRANCHISE_RESTAURANTS" hidden="1">"c9868"</definedName>
    <definedName name="IQ_REST_CLOSED_OWNED_RESTAURANTS" hidden="1">"c9862"</definedName>
    <definedName name="IQ_REST_CLOSED_RESTAURANTS" hidden="1">"c9856"</definedName>
    <definedName name="IQ_REST_FRANCHISE_RESTAURANTS_BEG" hidden="1">"c9865"</definedName>
    <definedName name="IQ_REST_GUEST_COUNT_GROWTH" hidden="1">"c9889"</definedName>
    <definedName name="IQ_REST_OPENED_AFFILIATED_OTHER_RESTAURANTS" hidden="1">"c9872"</definedName>
    <definedName name="IQ_REST_OPENED_FRANCHISE_RESTAURANTS" hidden="1">"c9866"</definedName>
    <definedName name="IQ_REST_OPENED_OWNED_RESTAURANTS" hidden="1">"c9860"</definedName>
    <definedName name="IQ_REST_OPENED_RESTAURANTS" hidden="1">"c9854"</definedName>
    <definedName name="IQ_REST_OPERATING_MARGIN" hidden="1">"c9886"</definedName>
    <definedName name="IQ_REST_OWNED_RESTAURANTS_BEG" hidden="1">"c9859"</definedName>
    <definedName name="IQ_REST_RESTAURANTS_BEG" hidden="1">"c9853"</definedName>
    <definedName name="IQ_REST_SAME_RESTAURANT_SALES" hidden="1">"c9885"</definedName>
    <definedName name="IQ_REST_SAME_RESTAURANT_SALES_FRANCHISE" hidden="1">"c9883"</definedName>
    <definedName name="IQ_REST_SAME_RESTAURANT_SALES_GROWTH" hidden="1">"c9882"</definedName>
    <definedName name="IQ_REST_SAME_RESTAURANT_SALES_GROWTH_FRANCHISE" hidden="1">"c9880"</definedName>
    <definedName name="IQ_REST_SAME_RESTAURANT_SALES_GROWTH_OWNED" hidden="1">"c9881"</definedName>
    <definedName name="IQ_REST_SAME_RESTAURANT_SALES_OWNED" hidden="1">"c9884"</definedName>
    <definedName name="IQ_REST_SOLD_AFFILIATED_OTHER_RESTAURANTS" hidden="1">"c9875"</definedName>
    <definedName name="IQ_REST_SOLD_FRANCHISE_RESTAURANTS" hidden="1">"c9869"</definedName>
    <definedName name="IQ_REST_SOLD_OWNED_RESTAURANTS" hidden="1">"c9863"</definedName>
    <definedName name="IQ_REST_SOLD_RESTAURANTS" hidden="1">"c9857"</definedName>
    <definedName name="IQ_REST_TOTAL_AFFILIATED_OTHER_RESTAURANTS" hidden="1">"c9876"</definedName>
    <definedName name="IQ_REST_TOTAL_FRANCHISE_RESTAURANTS" hidden="1">"c9870"</definedName>
    <definedName name="IQ_REST_TOTAL_OWNED_RESTAURANTS" hidden="1">"c9864"</definedName>
    <definedName name="IQ_REST_TOTAL_RESTAURANTS" hidden="1">"c9858"</definedName>
    <definedName name="IQ_RESTATEMENT_BS" hidden="1">"c1643"</definedName>
    <definedName name="IQ_RESTATEMENT_CF" hidden="1">"c1644"</definedName>
    <definedName name="IQ_RESTATEMENT_IS" hidden="1">"c1642"</definedName>
    <definedName name="IQ_RESTATEMENTS_FFIEC" hidden="1">"c12958"</definedName>
    <definedName name="IQ_RESTATEMENTS_NET_FDIC" hidden="1">"c6500"</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SUPPLE" hidden="1">"c13809"</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AFFILIATED_OTHER_STORES" hidden="1">"c9892"</definedName>
    <definedName name="IQ_RETAIL_ACQUIRED_FRANCHISE_STORES" hidden="1">"c2895"</definedName>
    <definedName name="IQ_RETAIL_ACQUIRED_OWNED_STORES" hidden="1">"c2903"</definedName>
    <definedName name="IQ_RETAIL_ACQUIRED_STORES" hidden="1">"c2887"</definedName>
    <definedName name="IQ_RETAIL_AFFILIATED_OTHER_STORES_BEG" hidden="1">"c9890"</definedName>
    <definedName name="IQ_RETAIL_AVG_SQ_METERS_GROSS" hidden="1">"c9908"</definedName>
    <definedName name="IQ_RETAIL_AVG_SQ_METERS_NET" hidden="1">"c9907"</definedName>
    <definedName name="IQ_RETAIL_AVG_STORE_SIZE_GROSS" hidden="1">"c2066"</definedName>
    <definedName name="IQ_RETAIL_AVG_STORE_SIZE_NET" hidden="1">"c2067"</definedName>
    <definedName name="IQ_RETAIL_AVG_VALUE_TRANSACTION" hidden="1">"c9915"</definedName>
    <definedName name="IQ_RETAIL_AVG_VALUE_TRANSACTION_GROWTH" hidden="1">"c9916"</definedName>
    <definedName name="IQ_RETAIL_AVG_WK_SALES" hidden="1">"c2891"</definedName>
    <definedName name="IQ_RETAIL_AVG_WK_SALES_FRANCHISE" hidden="1">"c2899"</definedName>
    <definedName name="IQ_RETAIL_AVG_WK_SALES_OWNED" hidden="1">"c2907"</definedName>
    <definedName name="IQ_RETAIL_CATALOG_REVENUES" hidden="1">"c9903"</definedName>
    <definedName name="IQ_RETAIL_CLOSED_AFFILIATED_OTHER_STORES" hidden="1">"c9893"</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GROSS_MARGIN" hidden="1">"c9899"</definedName>
    <definedName name="IQ_RETAIL_IS_RATIO" hidden="1">"c7002"</definedName>
    <definedName name="IQ_RETAIL_IS_RATIO_FC" hidden="1">"c7882"</definedName>
    <definedName name="IQ_RETAIL_IS_RATIO_POP" hidden="1">"c7222"</definedName>
    <definedName name="IQ_RETAIL_IS_RATIO_POP_FC" hidden="1">"c8102"</definedName>
    <definedName name="IQ_RETAIL_IS_RATIO_YOY" hidden="1">"c7442"</definedName>
    <definedName name="IQ_RETAIL_IS_RATIO_YOY_FC" hidden="1">"c8322"</definedName>
    <definedName name="IQ_RETAIL_MERCHANDISE_MARGIN" hidden="1">"c9901"</definedName>
    <definedName name="IQ_RETAIL_ONLINE_REVENUES" hidden="1">"c9904"</definedName>
    <definedName name="IQ_RETAIL_OPENED_AFFILIATED_OTHER_STORES" hidden="1">"c9891"</definedName>
    <definedName name="IQ_RETAIL_OPENED_FRANCHISE_STORES" hidden="1">"c2894"</definedName>
    <definedName name="IQ_RETAIL_OPENED_OWNED_STORES" hidden="1">"c2902"</definedName>
    <definedName name="IQ_RETAIL_OPENED_STORES" hidden="1">"c2062"</definedName>
    <definedName name="IQ_RETAIL_OPERATING_MARGIN" hidden="1">"c9900"</definedName>
    <definedName name="IQ_RETAIL_OWNED_STORES_BEG" hidden="1">"c2901"</definedName>
    <definedName name="IQ_RETAIL_REVENUES" hidden="1">"c9902"</definedName>
    <definedName name="IQ_RETAIL_SALES" hidden="1">"c7003"</definedName>
    <definedName name="IQ_RETAIL_SALES_APR" hidden="1">"c7663"</definedName>
    <definedName name="IQ_RETAIL_SALES_APR_FC" hidden="1">"c8543"</definedName>
    <definedName name="IQ_RETAIL_SALES_CATALOG" hidden="1">"c16128"</definedName>
    <definedName name="IQ_RETAIL_SALES_FC" hidden="1">"c7883"</definedName>
    <definedName name="IQ_RETAIL_SALES_FOOD" hidden="1">"c7004"</definedName>
    <definedName name="IQ_RETAIL_SALES_FOOD_APR" hidden="1">"c7664"</definedName>
    <definedName name="IQ_RETAIL_SALES_FOOD_APR_FC" hidden="1">"c8544"</definedName>
    <definedName name="IQ_RETAIL_SALES_FOOD_EXCL_VEHICLE" hidden="1">"c7005"</definedName>
    <definedName name="IQ_RETAIL_SALES_FOOD_EXCL_VEHICLE_APR" hidden="1">"c7665"</definedName>
    <definedName name="IQ_RETAIL_SALES_FOOD_EXCL_VEHICLE_APR_FC" hidden="1">"c8545"</definedName>
    <definedName name="IQ_RETAIL_SALES_FOOD_EXCL_VEHICLE_FC" hidden="1">"c7885"</definedName>
    <definedName name="IQ_RETAIL_SALES_FOOD_EXCL_VEHICLE_POP" hidden="1">"c7225"</definedName>
    <definedName name="IQ_RETAIL_SALES_FOOD_EXCL_VEHICLE_POP_FC" hidden="1">"c8105"</definedName>
    <definedName name="IQ_RETAIL_SALES_FOOD_EXCL_VEHICLE_YOY" hidden="1">"c7445"</definedName>
    <definedName name="IQ_RETAIL_SALES_FOOD_EXCL_VEHICLE_YOY_FC" hidden="1">"c8325"</definedName>
    <definedName name="IQ_RETAIL_SALES_FOOD_FC" hidden="1">"c7884"</definedName>
    <definedName name="IQ_RETAIL_SALES_FOOD_POP" hidden="1">"c7224"</definedName>
    <definedName name="IQ_RETAIL_SALES_FOOD_POP_FC" hidden="1">"c8104"</definedName>
    <definedName name="IQ_RETAIL_SALES_FOOD_YOY" hidden="1">"c7444"</definedName>
    <definedName name="IQ_RETAIL_SALES_FOOD_YOY_FC" hidden="1">"c8324"</definedName>
    <definedName name="IQ_RETAIL_SALES_ONLINE" hidden="1">"c16129"</definedName>
    <definedName name="IQ_RETAIL_SALES_POP" hidden="1">"c7223"</definedName>
    <definedName name="IQ_RETAIL_SALES_POP_FC" hidden="1">"c8103"</definedName>
    <definedName name="IQ_RETAIL_SALES_RETAIL" hidden="1">"c16127"</definedName>
    <definedName name="IQ_RETAIL_SALES_SAAR" hidden="1">"c7009"</definedName>
    <definedName name="IQ_RETAIL_SALES_SAAR_APR" hidden="1">"c7669"</definedName>
    <definedName name="IQ_RETAIL_SALES_SAAR_APR_FC" hidden="1">"c8549"</definedName>
    <definedName name="IQ_RETAIL_SALES_SAAR_FC" hidden="1">"c7889"</definedName>
    <definedName name="IQ_RETAIL_SALES_SAAR_POP" hidden="1">"c7229"</definedName>
    <definedName name="IQ_RETAIL_SALES_SAAR_POP_FC" hidden="1">"c8109"</definedName>
    <definedName name="IQ_RETAIL_SALES_SAAR_YOY" hidden="1">"c7449"</definedName>
    <definedName name="IQ_RETAIL_SALES_SAAR_YOY_FC" hidden="1">"c8329"</definedName>
    <definedName name="IQ_RETAIL_SALES_SQ_METER_COMPARABLE_GROSS" hidden="1">"c9914"</definedName>
    <definedName name="IQ_RETAIL_SALES_SQ_METER_COMPARABLE_NET" hidden="1">"c9913"</definedName>
    <definedName name="IQ_RETAIL_SALES_SQ_METER_GROSS" hidden="1">"c9910"</definedName>
    <definedName name="IQ_RETAIL_SALES_SQ_METER_NET" hidden="1">"c9909"</definedName>
    <definedName name="IQ_RETAIL_SALES_SQ_METER_OWNED_GROSS" hidden="1">"c9912"</definedName>
    <definedName name="IQ_RETAIL_SALES_SQ_METER_OWNED_NET" hidden="1">"c9911"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ALES_VALUE_INDEX" hidden="1">"c7006"</definedName>
    <definedName name="IQ_RETAIL_SALES_VALUE_INDEX_APR" hidden="1">"c7666"</definedName>
    <definedName name="IQ_RETAIL_SALES_VALUE_INDEX_APR_FC" hidden="1">"c8546"</definedName>
    <definedName name="IQ_RETAIL_SALES_VALUE_INDEX_FC" hidden="1">"c7886"</definedName>
    <definedName name="IQ_RETAIL_SALES_VALUE_INDEX_POP" hidden="1">"c7226"</definedName>
    <definedName name="IQ_RETAIL_SALES_VALUE_INDEX_POP_FC" hidden="1">"c8106"</definedName>
    <definedName name="IQ_RETAIL_SALES_VALUE_INDEX_YOY" hidden="1">"c7446"</definedName>
    <definedName name="IQ_RETAIL_SALES_VALUE_INDEX_YOY_FC" hidden="1">"c8326"</definedName>
    <definedName name="IQ_RETAIL_SALES_VOL_INDEX" hidden="1">"c7007"</definedName>
    <definedName name="IQ_RETAIL_SALES_VOL_INDEX_APR" hidden="1">"c7667"</definedName>
    <definedName name="IQ_RETAIL_SALES_VOL_INDEX_APR_FC" hidden="1">"c8547"</definedName>
    <definedName name="IQ_RETAIL_SALES_VOL_INDEX_EXCL_MOTOR" hidden="1">"c7008"</definedName>
    <definedName name="IQ_RETAIL_SALES_VOL_INDEX_EXCL_MOTOR_APR" hidden="1">"c7668"</definedName>
    <definedName name="IQ_RETAIL_SALES_VOL_INDEX_EXCL_MOTOR_APR_FC" hidden="1">"c8548"</definedName>
    <definedName name="IQ_RETAIL_SALES_VOL_INDEX_EXCL_MOTOR_FC" hidden="1">"c7888"</definedName>
    <definedName name="IQ_RETAIL_SALES_VOL_INDEX_EXCL_MOTOR_POP" hidden="1">"c7228"</definedName>
    <definedName name="IQ_RETAIL_SALES_VOL_INDEX_EXCL_MOTOR_POP_FC" hidden="1">"c8108"</definedName>
    <definedName name="IQ_RETAIL_SALES_VOL_INDEX_EXCL_MOTOR_YOY" hidden="1">"c7448"</definedName>
    <definedName name="IQ_RETAIL_SALES_VOL_INDEX_EXCL_MOTOR_YOY_FC" hidden="1">"c8328"</definedName>
    <definedName name="IQ_RETAIL_SALES_VOL_INDEX_FC" hidden="1">"c7887"</definedName>
    <definedName name="IQ_RETAIL_SALES_VOL_INDEX_POP" hidden="1">"c7227"</definedName>
    <definedName name="IQ_RETAIL_SALES_VOL_INDEX_POP_FC" hidden="1">"c8107"</definedName>
    <definedName name="IQ_RETAIL_SALES_VOL_INDEX_YOY" hidden="1">"c7447"</definedName>
    <definedName name="IQ_RETAIL_SALES_VOL_INDEX_YOY_FC" hidden="1">"c8327"</definedName>
    <definedName name="IQ_RETAIL_SALES_YOY" hidden="1">"c7443"</definedName>
    <definedName name="IQ_RETAIL_SALES_YOY_FC" hidden="1">"c8323"</definedName>
    <definedName name="IQ_RETAIL_SAME_STORE_SALES" hidden="1">"c9898"</definedName>
    <definedName name="IQ_RETAIL_SAME_STORE_SALES_FRANCHISE" hidden="1">"c9896"</definedName>
    <definedName name="IQ_RETAIL_SAME_STORE_SALES_OWNED" hidden="1">"c9897"</definedName>
    <definedName name="IQ_RETAIL_SOLD_AFFILIATED_OTHER_STORES" hidden="1">"c9894"</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AFFILIATED_OTHER_STORES" hidden="1">"c9895"</definedName>
    <definedName name="IQ_RETAIL_TOTAL_FRANCHISE_STORES" hidden="1">"c2898"</definedName>
    <definedName name="IQ_RETAIL_TOTAL_OWNED_STORES" hidden="1">"c2906"</definedName>
    <definedName name="IQ_RETAIL_TOTAL_SQ_METERS_GROSS" hidden="1">"c9906"</definedName>
    <definedName name="IQ_RETAIL_TOTAL_SQ_METERS_NET" hidden="1">"c9905"</definedName>
    <definedName name="IQ_RETAIL_TOTAL_STORES" hidden="1">"c2061"</definedName>
    <definedName name="IQ_RETAIL_WHOLESALE_REVENUES" hidden="1">"c15895"</definedName>
    <definedName name="IQ_RETAINED_EARN" hidden="1">"c1420"</definedName>
    <definedName name="IQ_RETAINED_EARNINGS_AVERAGE_EQUITY_FDIC" hidden="1">"c6733"</definedName>
    <definedName name="IQ_RETAINED_EARNINGS_EQUITY_FFIEC" hidden="1">"c13348"</definedName>
    <definedName name="IQ_RETAINED_EARNINGS_FFIEC" hidden="1">"c12878"</definedName>
    <definedName name="IQ_RETURN_ASSETS" hidden="1">"c1113"</definedName>
    <definedName name="IQ_RETURN_ASSETS_ACT_OR_EST" hidden="1">"c3585"</definedName>
    <definedName name="IQ_RETURN_ASSETS_ACT_OR_EST_THOM" hidden="1">"c5310"</definedName>
    <definedName name="IQ_RETURN_ASSETS_BANK" hidden="1">"c1114"</definedName>
    <definedName name="IQ_RETURN_ASSETS_BROK" hidden="1">"c1115"</definedName>
    <definedName name="IQ_RETURN_ASSETS_DET_EST" hidden="1">"c12066"</definedName>
    <definedName name="IQ_RETURN_ASSETS_DET_EST_DATE" hidden="1">"c12219"</definedName>
    <definedName name="IQ_RETURN_ASSETS_DET_EST_DATE_THOM" hidden="1">"c12247"</definedName>
    <definedName name="IQ_RETURN_ASSETS_DET_EST_INCL" hidden="1">"c12356"</definedName>
    <definedName name="IQ_RETURN_ASSETS_DET_EST_INCL_THOM" hidden="1">"c12379"</definedName>
    <definedName name="IQ_RETURN_ASSETS_DET_EST_ORIGIN" hidden="1">"c12591"</definedName>
    <definedName name="IQ_RETURN_ASSETS_DET_EST_ORIGIN_THOM" hidden="1">"c12617"</definedName>
    <definedName name="IQ_RETURN_ASSETS_DET_EST_THOM" hidden="1">"c12097"</definedName>
    <definedName name="IQ_RETURN_ASSETS_EST" hidden="1">"c3529"</definedName>
    <definedName name="IQ_RETURN_ASSETS_EST_THOM" hidden="1">"c4034"</definedName>
    <definedName name="IQ_RETURN_ASSETS_FDIC" hidden="1">"c6730"</definedName>
    <definedName name="IQ_RETURN_ASSETS_FS" hidden="1">"c1116"</definedName>
    <definedName name="IQ_RETURN_ASSETS_GUIDANCE_CIQ" hidden="1">"c5055"</definedName>
    <definedName name="IQ_RETURN_ASSETS_GUIDANCE_CIQ_COL" hidden="1">"c11702"</definedName>
    <definedName name="IQ_RETURN_ASSETS_HIGH_EST" hidden="1">"c3530"</definedName>
    <definedName name="IQ_RETURN_ASSETS_HIGH_EST_THOM" hidden="1">"c4036"</definedName>
    <definedName name="IQ_RETURN_ASSETS_HIGH_GUIDANCE_CIQ" hidden="1">"c4595"</definedName>
    <definedName name="IQ_RETURN_ASSETS_HIGH_GUIDANCE_CIQ_COL" hidden="1">"c11244"</definedName>
    <definedName name="IQ_RETURN_ASSETS_LOW_EST" hidden="1">"c3531"</definedName>
    <definedName name="IQ_RETURN_ASSETS_LOW_EST_THOM" hidden="1">"c4037"</definedName>
    <definedName name="IQ_RETURN_ASSETS_LOW_GUIDANCE_CIQ" hidden="1">"c4635"</definedName>
    <definedName name="IQ_RETURN_ASSETS_LOW_GUIDANCE_CIQ_COL" hidden="1">"c11284"</definedName>
    <definedName name="IQ_RETURN_ASSETS_MEDIAN_EST" hidden="1">"c3532"</definedName>
    <definedName name="IQ_RETURN_ASSETS_MEDIAN_EST_THOM" hidden="1">"c4035"</definedName>
    <definedName name="IQ_RETURN_ASSETS_NUM_EST" hidden="1">"c3527"</definedName>
    <definedName name="IQ_RETURN_ASSETS_NUM_EST_THOM" hidden="1">"c4038"</definedName>
    <definedName name="IQ_RETURN_ASSETS_STDDEV_EST" hidden="1">"c3528"</definedName>
    <definedName name="IQ_RETURN_ASSETS_STDDEV_EST_THOM" hidden="1">"c4039"</definedName>
    <definedName name="IQ_RETURN_CAPITAL" hidden="1">"c1117"</definedName>
    <definedName name="IQ_RETURN_COMMON_EQUITY" hidden="1">"c13838"</definedName>
    <definedName name="IQ_RETURN_EMBEDDED_VALUE" hidden="1">"c9974"</definedName>
    <definedName name="IQ_RETURN_EQUITY" hidden="1">"c1118"</definedName>
    <definedName name="IQ_RETURN_EQUITY_ACT_OR_EST" hidden="1">"c3586"</definedName>
    <definedName name="IQ_RETURN_EQUITY_ACT_OR_EST_THOM" hidden="1">"c5311"</definedName>
    <definedName name="IQ_RETURN_EQUITY_BANK" hidden="1">"c1119"</definedName>
    <definedName name="IQ_RETURN_EQUITY_BROK" hidden="1">"c1120"</definedName>
    <definedName name="IQ_RETURN_EQUITY_DET_EST" hidden="1">"c12067"</definedName>
    <definedName name="IQ_RETURN_EQUITY_DET_EST_DATE" hidden="1">"c12220"</definedName>
    <definedName name="IQ_RETURN_EQUITY_DET_EST_DATE_THOM" hidden="1">"c12248"</definedName>
    <definedName name="IQ_RETURN_EQUITY_DET_EST_INCL" hidden="1">"c12357"</definedName>
    <definedName name="IQ_RETURN_EQUITY_DET_EST_INCL_THOM" hidden="1">"c12380"</definedName>
    <definedName name="IQ_RETURN_EQUITY_DET_EST_ORIGIN" hidden="1">"c12592"</definedName>
    <definedName name="IQ_RETURN_EQUITY_DET_EST_ORIGIN_THOM" hidden="1">"c12618"</definedName>
    <definedName name="IQ_RETURN_EQUITY_DET_EST_THOM" hidden="1">"c12098"</definedName>
    <definedName name="IQ_RETURN_EQUITY_EST" hidden="1">"c3535"</definedName>
    <definedName name="IQ_RETURN_EQUITY_EST_THOM" hidden="1">"c5479"</definedName>
    <definedName name="IQ_RETURN_EQUITY_FDIC" hidden="1">"c6732"</definedName>
    <definedName name="IQ_RETURN_EQUITY_FS" hidden="1">"c1121"</definedName>
    <definedName name="IQ_RETURN_EQUITY_GUIDANCE_CIQ" hidden="1">"c5056"</definedName>
    <definedName name="IQ_RETURN_EQUITY_GUIDANCE_CIQ_COL" hidden="1">"c11703"</definedName>
    <definedName name="IQ_RETURN_EQUITY_HIGH_EST" hidden="1">"c3536"</definedName>
    <definedName name="IQ_RETURN_EQUITY_HIGH_EST_THOM" hidden="1">"c5283"</definedName>
    <definedName name="IQ_RETURN_EQUITY_HIGH_GUIDANCE_CIQ" hidden="1">"c4594"</definedName>
    <definedName name="IQ_RETURN_EQUITY_HIGH_GUIDANCE_CIQ_COL" hidden="1">"c11243"</definedName>
    <definedName name="IQ_RETURN_EQUITY_LOW_EST" hidden="1">"c3537"</definedName>
    <definedName name="IQ_RETURN_EQUITY_LOW_EST_THOM" hidden="1">"c5284"</definedName>
    <definedName name="IQ_RETURN_EQUITY_LOW_GUIDANCE_CIQ" hidden="1">"c4634"</definedName>
    <definedName name="IQ_RETURN_EQUITY_LOW_GUIDANCE_CIQ_COL" hidden="1">"c11283"</definedName>
    <definedName name="IQ_RETURN_EQUITY_MEDIAN_EST" hidden="1">"c3538"</definedName>
    <definedName name="IQ_RETURN_EQUITY_MEDIAN_EST_THOM" hidden="1">"c5282"</definedName>
    <definedName name="IQ_RETURN_EQUITY_NUM_EST" hidden="1">"c3533"</definedName>
    <definedName name="IQ_RETURN_EQUITY_NUM_EST_THOM" hidden="1">"c5285"</definedName>
    <definedName name="IQ_RETURN_EQUITY_STDDEV_EST" hidden="1">"c3534"</definedName>
    <definedName name="IQ_RETURN_EQUITY_STDDEV_EST_THOM" hidden="1">"c5286"</definedName>
    <definedName name="IQ_RETURN_INVESTMENT" hidden="1">"c1421"</definedName>
    <definedName name="IQ_REV" hidden="1">"c1122"</definedName>
    <definedName name="IQ_REV_AP" hidden="1">"c8873"</definedName>
    <definedName name="IQ_REV_AP_ABS" hidden="1">"c8892"</definedName>
    <definedName name="IQ_REV_BEFORE_LL" hidden="1">"c1123"</definedName>
    <definedName name="IQ_REV_BEFORE_LOAN_LOSS_FOREIGN_FFIEC" hidden="1">"c15381"</definedName>
    <definedName name="IQ_REV_DET_EST" hidden="1">"c12065"</definedName>
    <definedName name="IQ_REV_DET_EST_CURRENCY" hidden="1">"c12472"</definedName>
    <definedName name="IQ_REV_DET_EST_CURRENCY_THOM" hidden="1">"c12495"</definedName>
    <definedName name="IQ_REV_DET_EST_DATE" hidden="1">"c12218"</definedName>
    <definedName name="IQ_REV_DET_EST_DATE_THOM" hidden="1">"c12246"</definedName>
    <definedName name="IQ_REV_DET_EST_INCL" hidden="1">"c12355"</definedName>
    <definedName name="IQ_REV_DET_EST_INCL_THOM" hidden="1">"c12378"</definedName>
    <definedName name="IQ_REV_DET_EST_ORIGIN" hidden="1">"c12590"</definedName>
    <definedName name="IQ_REV_DET_EST_ORIGIN_THOM" hidden="1">"c12616"</definedName>
    <definedName name="IQ_REV_DET_EST_THOM" hidden="1">"c12096"</definedName>
    <definedName name="IQ_REV_NAME_AP" hidden="1">"c8911"</definedName>
    <definedName name="IQ_REV_NAME_AP_ABS" hidden="1">"c8930"</definedName>
    <definedName name="IQ_REV_STDDEV_EST" hidden="1">"c1124"</definedName>
    <definedName name="IQ_REV_STDDEV_EST_CIQ" hidden="1">"c3621"</definedName>
    <definedName name="IQ_REV_STDDEV_EST_THOM" hidden="1">"c3657"</definedName>
    <definedName name="IQ_REV_UTI" hidden="1">"c1125"</definedName>
    <definedName name="IQ_REVALUATION_GAINS_DERIVATIVE_DOM_FFIEC" hidden="1">"c12828"</definedName>
    <definedName name="IQ_REVALUATION_GAINS_DERIVATIVE_FOREIGN_FFIEC" hidden="1">"c12829"</definedName>
    <definedName name="IQ_REVALUATION_GAINS_FDIC" hidden="1">"c6428"</definedName>
    <definedName name="IQ_REVALUATION_LOSSES_FDIC" hidden="1">"c6429"</definedName>
    <definedName name="IQ_REVALUATION_NON_TRADING_PROP" hidden="1">"c15999"</definedName>
    <definedName name="IQ_REVENUE" hidden="1">"c1422"</definedName>
    <definedName name="IQ_REVENUE_ACT_OR_EST" hidden="1">"c2214"</definedName>
    <definedName name="IQ_REVENUE_ACT_OR_EST_CIQ" hidden="1">"c5059"</definedName>
    <definedName name="IQ_REVENUE_ACT_OR_EST_CIQ_COL" hidden="1">"c11706"</definedName>
    <definedName name="IQ_REVENUE_ACT_OR_EST_THOM" hidden="1">"c5299"</definedName>
    <definedName name="IQ_REVENUE_ADVERTISING" hidden="1">"c2880"</definedName>
    <definedName name="IQ_REVENUE_ANALOG_CABLE" hidden="1">"c2875"</definedName>
    <definedName name="IQ_REVENUE_BASIC_CABLE" hidden="1">"c2877"</definedName>
    <definedName name="IQ_REVENUE_BBAND" hidden="1">"c2878"</definedName>
    <definedName name="IQ_REVENUE_BEFORE_LL_FFIEC" hidden="1">"c13018"</definedName>
    <definedName name="IQ_REVENUE_COMMERCIAL" hidden="1">"c2881"</definedName>
    <definedName name="IQ_REVENUE_DIGITAL_CABLE" hidden="1">"c2876"</definedName>
    <definedName name="IQ_REVENUE_EST" hidden="1">"c1126"</definedName>
    <definedName name="IQ_REVENUE_EST_BOTTOM_UP" hidden="1">"c5488"</definedName>
    <definedName name="IQ_REVENUE_EST_BOTTOM_UP_CIQ" hidden="1">"c12025"</definedName>
    <definedName name="IQ_REVENUE_EST_CIQ" hidden="1">"c3616"</definedName>
    <definedName name="IQ_REVENUE_EST_THOM" hidden="1">"c3652"</definedName>
    <definedName name="IQ_REVENUE_GUIDANCE_CIQ" hidden="1">"c5057"</definedName>
    <definedName name="IQ_REVENUE_GUIDANCE_CIQ_COL" hidden="1">"c11704"</definedName>
    <definedName name="IQ_REVENUE_HIGH_EST" hidden="1">"c1127"</definedName>
    <definedName name="IQ_REVENUE_HIGH_EST_CIQ" hidden="1">"c3618"</definedName>
    <definedName name="IQ_REVENUE_HIGH_EST_THOM" hidden="1">"c3654"</definedName>
    <definedName name="IQ_REVENUE_HIGH_GUIDANCE_CIQ" hidden="1">"c4581"</definedName>
    <definedName name="IQ_REVENUE_HIGH_GUIDANCE_CIQ_COL" hidden="1">"c11230"</definedName>
    <definedName name="IQ_REVENUE_LOW_EST" hidden="1">"c1128"</definedName>
    <definedName name="IQ_REVENUE_LOW_EST_CIQ" hidden="1">"c3619"</definedName>
    <definedName name="IQ_REVENUE_LOW_EST_THOM" hidden="1">"c3655"</definedName>
    <definedName name="IQ_REVENUE_LOW_GUIDANCE_CIQ" hidden="1">"c4621"</definedName>
    <definedName name="IQ_REVENUE_LOW_GUIDANCE_CIQ_COL" hidden="1">"c11270"</definedName>
    <definedName name="IQ_REVENUE_MEDIAN_EST" hidden="1">"c1662"</definedName>
    <definedName name="IQ_REVENUE_MEDIAN_EST_CIQ" hidden="1">"c3617"</definedName>
    <definedName name="IQ_REVENUE_MEDIAN_EST_THOM" hidden="1">"c3653"</definedName>
    <definedName name="IQ_REVENUE_NUM_EST" hidden="1">"c1129"</definedName>
    <definedName name="IQ_REVENUE_NUM_EST_CIQ" hidden="1">"c3620"</definedName>
    <definedName name="IQ_REVENUE_NUM_EST_THOM" hidden="1">"c3656"</definedName>
    <definedName name="IQ_REVENUE_OTHER" hidden="1">"c2882"</definedName>
    <definedName name="IQ_REVENUE_PHONE" hidden="1">"c2879"</definedName>
    <definedName name="IQ_REVENUE_TOTAL" hidden="1">"c2883"</definedName>
    <definedName name="IQ_REVENUES_SATELLITE" hidden="1">"c15792"</definedName>
    <definedName name="IQ_REVENUES_WIRELESS" hidden="1">"c15793"</definedName>
    <definedName name="IQ_REVERSE_REPO" hidden="1">"c19131"</definedName>
    <definedName name="IQ_REVISION_DATE_" hidden="1">39426.4638888889</definedName>
    <definedName name="IQ_REVOLV_OPEN_SECURED_1_4_LL_REC_DOM_FFIEC" hidden="1">"c12902"</definedName>
    <definedName name="IQ_REVOLVING_HOME_EQUITY_LINES_UNUSED_FFIEC" hidden="1">"c13241"</definedName>
    <definedName name="IQ_REVOLVING_LOANS_GROSS_LOANS_FFIEC" hidden="1">"c13398"</definedName>
    <definedName name="IQ_REVOLVING_LOANS_RISK_BASED_FFIEC" hidden="1">"c13419"</definedName>
    <definedName name="IQ_REVOLVING_LOANS_SEC_1_4_DOM_CHARGE_OFFS_FFIEC" hidden="1">"c13168"</definedName>
    <definedName name="IQ_REVOLVING_LOANS_SEC_1_4_DOM_RECOV_FFIEC" hidden="1">"c13190"</definedName>
    <definedName name="IQ_REVOLVING_OPEN_END_1_4_TRADING_DOM_FFIEC" hidden="1">"c12927"</definedName>
    <definedName name="IQ_REVOLVING_SECURED_1_4_DUE_30_89_FFIEC" hidden="1">"c13260"</definedName>
    <definedName name="IQ_REVOLVING_SECURED_1_4_DUE_90_FFIEC" hidden="1">"c13288"</definedName>
    <definedName name="IQ_REVOLVING_SECURED_1_4_NON_ACCRUAL_FFIEC" hidden="1">"c13314"</definedName>
    <definedName name="IQ_RGU" hidden="1">"c2863"</definedName>
    <definedName name="IQ_RISK_ADJ_BANK_ASSETS" hidden="1">"c2670"</definedName>
    <definedName name="IQ_RISK_WEIGHTED_ASSETS_0_PCT_FFIEC" hidden="1">"c18874"</definedName>
    <definedName name="IQ_RISK_WEIGHTED_ASSETS_100_PCT_FFIEC" hidden="1">"c18877"</definedName>
    <definedName name="IQ_RISK_WEIGHTED_ASSETS_20_PCT_FFIEC" hidden="1">"c18875"</definedName>
    <definedName name="IQ_RISK_WEIGHTED_ASSETS_50_PCT_FFIEC" hidden="1">"c18876"</definedName>
    <definedName name="IQ_RISK_WEIGHTED_ASSETS_FDIC" hidden="1">"c6370"</definedName>
    <definedName name="IQ_ROAM_MIN_USE_OTHER_CARRIERS" hidden="1">"c15765"</definedName>
    <definedName name="IQ_ROYALTIES_DUE_AFTER_FIVE" hidden="1">"c15969"</definedName>
    <definedName name="IQ_ROYALTIES_DUE_CY" hidden="1">"c15964"</definedName>
    <definedName name="IQ_ROYALTIES_DUE_CY1" hidden="1">"c15965"</definedName>
    <definedName name="IQ_ROYALTIES_DUE_CY2" hidden="1">"c15966"</definedName>
    <definedName name="IQ_ROYALTIES_DUE_CY3" hidden="1">"c15967"</definedName>
    <definedName name="IQ_ROYALTIES_DUE_CY4" hidden="1">"c15968"</definedName>
    <definedName name="IQ_ROYALTY_REVENUE_COAL" hidden="1">"c15932"</definedName>
    <definedName name="IQ_RSI" hidden="1">"c12704"</definedName>
    <definedName name="IQ_RSI_ADJ" hidden="1">"c12705"</definedName>
    <definedName name="IQ_SALARIED_WORKFORCE" hidden="1">"c7010"</definedName>
    <definedName name="IQ_SALARIED_WORKFORCE_APR" hidden="1">"c7670"</definedName>
    <definedName name="IQ_SALARIED_WORKFORCE_APR_FC" hidden="1">"c8550"</definedName>
    <definedName name="IQ_SALARIED_WORKFORCE_FC" hidden="1">"c7890"</definedName>
    <definedName name="IQ_SALARIED_WORKFORCE_POP" hidden="1">"c7230"</definedName>
    <definedName name="IQ_SALARIED_WORKFORCE_POP_FC" hidden="1">"c8110"</definedName>
    <definedName name="IQ_SALARIED_WORKFORCE_YOY" hidden="1">"c7450"</definedName>
    <definedName name="IQ_SALARIED_WORKFORCE_YOY_FC" hidden="1">"c8330"</definedName>
    <definedName name="IQ_SALARIES_EMPLOYEE_BENEFITS_FFIEC" hidden="1">"c13023"</definedName>
    <definedName name="IQ_SALARIES_OTHER_BENEFITS" hidden="1">"c16176"</definedName>
    <definedName name="IQ_SALARY" hidden="1">"c1130"</definedName>
    <definedName name="IQ_SALARY_FDIC" hidden="1">"c6576"</definedName>
    <definedName name="IQ_SALE_COMMON_GROSS_FFIEC" hidden="1">"c12963"</definedName>
    <definedName name="IQ_SALE_CONVERSION_ACQUISITION_NET_COMMON_FFIEC" hidden="1">"c15351"</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PREF_FFIEC" hidden="1">"c12961"</definedName>
    <definedName name="IQ_SALE_PROP" hidden="1">"c16029"</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_TREASURY_FFIEC" hidden="1">"c12965"</definedName>
    <definedName name="IQ_SALES_COAL" hidden="1">"c15930"</definedName>
    <definedName name="IQ_SALES_MARKETING" hidden="1">"c2240"</definedName>
    <definedName name="IQ_SALES_TO_TOTAL_REVENUE_COAL" hidden="1">"c15943"</definedName>
    <definedName name="IQ_SAME_PROP_AGG_GLA" hidden="1">"c16055"</definedName>
    <definedName name="IQ_SAME_PROP_AGG_UNITS" hidden="1">"c16053"</definedName>
    <definedName name="IQ_SAME_PROP_EXPENSE" hidden="1">"c16050"</definedName>
    <definedName name="IQ_SAME_PROP_EXPENSE_GROWTH" hidden="1">"c16051"</definedName>
    <definedName name="IQ_SAME_PROP_NUMBER_PROP" hidden="1">"c16052"</definedName>
    <definedName name="IQ_SAME_PROP_PORTFOLIO_AREA" hidden="1">"c16054"</definedName>
    <definedName name="IQ_SAME_PROP_REV_GROWTH" hidden="1">"c16049"</definedName>
    <definedName name="IQ_SAME_PROP_REVENUE" hidden="1">"c16048"</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AVINGS_ACCT_DEPOSITS_TOTAL_DEPOSITS" hidden="1">"c15721"</definedName>
    <definedName name="IQ_SAVINGS_DEPOSITS_NON_TRANS_ACCTS_FFIEC" hidden="1">"c15329"</definedName>
    <definedName name="IQ_SAVINGS_DEPOSITS_QUARTERLY_AVG_FFIEC" hidden="1">"c15485"</definedName>
    <definedName name="IQ_SAVINGS_RATE_DISP_INC_PCT" hidden="1">"c7011"</definedName>
    <definedName name="IQ_SAVINGS_RATE_DISP_INC_PCT_FC" hidden="1">"c7891"</definedName>
    <definedName name="IQ_SAVINGS_RATE_DISP_INC_PCT_POP" hidden="1">"c7231"</definedName>
    <definedName name="IQ_SAVINGS_RATE_DISP_INC_PCT_POP_FC" hidden="1">"c8111"</definedName>
    <definedName name="IQ_SAVINGS_RATE_DISP_INC_PCT_YOY" hidden="1">"c7451"</definedName>
    <definedName name="IQ_SAVINGS_RATE_DISP_INC_PCT_YOY_FC" hidden="1">"c8331"</definedName>
    <definedName name="IQ_SAVINGS_RATE_GDP_PCT" hidden="1">"c7012"</definedName>
    <definedName name="IQ_SAVINGS_RATE_GDP_PCT_FC" hidden="1">"c7892"</definedName>
    <definedName name="IQ_SAVINGS_RATE_GDP_PCT_POP" hidden="1">"c7232"</definedName>
    <definedName name="IQ_SAVINGS_RATE_GDP_PCT_POP_FC" hidden="1">"c8112"</definedName>
    <definedName name="IQ_SAVINGS_RATE_GDP_PCT_YOY" hidden="1">"c7452"</definedName>
    <definedName name="IQ_SAVINGS_RATE_GDP_PCT_YOY_FC" hidden="1">"c8332"</definedName>
    <definedName name="IQ_SAVINGS_RATE_PERSONAL_INC_PCT" hidden="1">"c7013"</definedName>
    <definedName name="IQ_SAVINGS_RATE_PERSONAL_INC_PCT_FC" hidden="1">"c7893"</definedName>
    <definedName name="IQ_SAVINGS_RATE_PERSONAL_INC_PCT_POP" hidden="1">"c7233"</definedName>
    <definedName name="IQ_SAVINGS_RATE_PERSONAL_INC_PCT_POP_FC" hidden="1">"c8113"</definedName>
    <definedName name="IQ_SAVINGS_RATE_PERSONAL_INC_PCT_YOY" hidden="1">"c7453"</definedName>
    <definedName name="IQ_SAVINGS_RATE_PERSONAL_INC_PCT_YOY_FC" hidden="1">"c8333"</definedName>
    <definedName name="IQ_SBC_EXPENSE_FFIEC" hidden="1">"c13077"</definedName>
    <definedName name="IQ_SCALABLE_INFRASTRUCTURE_CABLE_INVEST" hidden="1">"c15802"</definedName>
    <definedName name="IQ_SEC_1_4_CONSTRUCTION_DOM_CHARGE_OFFS_FFIEC" hidden="1">"c13165"</definedName>
    <definedName name="IQ_SEC_1_4_CONSTRUCTION_DOM_RECOV_FFIEC" hidden="1">"c13187"</definedName>
    <definedName name="IQ_SEC_BORROWED_OFF_BS_FFIEC" hidden="1">"c13127"</definedName>
    <definedName name="IQ_SEC_FARMLAND_DOM_CHARGE_OFFS_FFIEC" hidden="1">"c13167"</definedName>
    <definedName name="IQ_SEC_FARMLAND_DOM_RECOV_FFIEC" hidden="1">"c13189"</definedName>
    <definedName name="IQ_SEC_FUNDS_PURCHASED_ASSETS_TOT_FFIEC" hidden="1">"c13447"</definedName>
    <definedName name="IQ_SEC_ISSUED_US_AVAIL_SALE_FFIEC" hidden="1">"c12795"</definedName>
    <definedName name="IQ_SEC_ISSUED_US_TRADING_DOM_FFIEC" hidden="1">"c12920"</definedName>
    <definedName name="IQ_SEC_ISSUED_US_TRADING_FFIEC" hidden="1">"c12815"</definedName>
    <definedName name="IQ_SEC_MULTIFAM_DOM_CHARGE_OFFS_FFIEC" hidden="1">"c13171"</definedName>
    <definedName name="IQ_SEC_MULTIFAM_DOM_DUE_30_89_FFIEC" hidden="1">"c13263"</definedName>
    <definedName name="IQ_SEC_MULTIFAM_DOM_DUE_90_FFIEC" hidden="1">"c13291"</definedName>
    <definedName name="IQ_SEC_MULTIFAM_DOM_NON_ACCRUAL_FFIEC" hidden="1">"c13317"</definedName>
    <definedName name="IQ_SEC_MULTIFAM_DOM_RECOV_FFIEC" hidden="1">"c13193"</definedName>
    <definedName name="IQ_SEC_NONFARM_NONRES_CHARGE_OFFS_FFIEC" hidden="1">"c13629"</definedName>
    <definedName name="IQ_SEC_NONFARM_NONRES_DOM_OFFICES_DUE_30_89_FFIEC" hidden="1">"c13264"</definedName>
    <definedName name="IQ_SEC_NONFARM_NONRES_DOM_OFFICES_DUE_90_FFIEC" hidden="1">"c13292"</definedName>
    <definedName name="IQ_SEC_NONFARM_NONRES_DOM_OFFICES_NON_ACCRUAL_FFIEC" hidden="1">"c13318"</definedName>
    <definedName name="IQ_SEC_NONFARM_NONRES_RECOV_FFIEC" hidden="1">"c13633"</definedName>
    <definedName name="IQ_SEC_OTHER_CONSTRUCTION_DOM_CHARGE_OFFS_FFIEC" hidden="1">"c13166"</definedName>
    <definedName name="IQ_SEC_OTHER_CONSTRUCTION_DOM_RECOV_FFIEC" hidden="1">"c13188"</definedName>
    <definedName name="IQ_SEC_OTHER_NONFARM_NONRES_CHARGE_OFFS_FFIEC" hidden="1">"c13173"</definedName>
    <definedName name="IQ_SEC_OTHER_NONFARM_NONRES_DUE_30_89_FFIEC" hidden="1">"c13266"</definedName>
    <definedName name="IQ_SEC_OTHER_NONFARM_NONRES_DUE_90_FFIEC" hidden="1">"c13637"</definedName>
    <definedName name="IQ_SEC_OTHER_NONFARM_NONRES_NON_ACCRUAL_FFIEC" hidden="1">"c15462"</definedName>
    <definedName name="IQ_SEC_OTHER_NONFARM_NONRES_RECOV_FFIEC" hidden="1">"c13195"</definedName>
    <definedName name="IQ_SEC_OWNER_NONFARM_NONRES_CHARGE_OFFS_FFIEC" hidden="1">"c13172"</definedName>
    <definedName name="IQ_SEC_OWNER_NONFARM_NONRES_DUE_30_89_FFIEC" hidden="1">"c13265"</definedName>
    <definedName name="IQ_SEC_OWNER_NONFARM_NONRES_DUE_90_FFIEC" hidden="1">"c13636"</definedName>
    <definedName name="IQ_SEC_OWNER_NONFARM_NONRES_NON_ACCRUAL_FFIEC" hidden="1">"c15461"</definedName>
    <definedName name="IQ_SEC_OWNER_NONFARM_NONRES_RECOV_FFIEC" hidden="1">"c13194"</definedName>
    <definedName name="IQ_SEC_PURCHASED_RESELL" hidden="1">"c5513"</definedName>
    <definedName name="IQ_SEC_PURCHASED_RESELL_FFIEC" hidden="1">"c12807"</definedName>
    <definedName name="IQ_SEC_RE_FOREIGN_DUE_30_89_FFIEC" hidden="1">"c13267"</definedName>
    <definedName name="IQ_SEC_RE_FOREIGN_DUE_90_FFIEC" hidden="1">"c13293"</definedName>
    <definedName name="IQ_SEC_RE_FOREIGN_NON_ACCRUAL_FFIEC" hidden="1">"c13319"</definedName>
    <definedName name="IQ_SEC_SOLD_REPURCHASE_FFIEC" hidden="1">"c12857"</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DOM_DUE_30_89_FFIEC" hidden="1">"c13259"</definedName>
    <definedName name="IQ_SECURED_FARMLAND_DOM_DUE_90_FFIEC" hidden="1">"c13287"</definedName>
    <definedName name="IQ_SECURED_FARMLAND_DOM_NON_ACCRUAL_FFIEC" hidden="1">"c13313"</definedName>
    <definedName name="IQ_SECURED_FARMLAND_LL_REC_DOM_FFIEC" hidden="1">"c12901"</definedName>
    <definedName name="IQ_SECURED_FARMLAND_NET_CHARGE_OFFS_FDIC" hidden="1">"c6631"</definedName>
    <definedName name="IQ_SECURED_FARMLAND_RECOVERIES_FDIC" hidden="1">"c6612"</definedName>
    <definedName name="IQ_SECURED_MULTI_RES_LL_REC_DOM_FFIEC" hidden="1">"c12905"</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HELD_MATURITY_FFIEC" hidden="1">"c12777"</definedName>
    <definedName name="IQ_SECURITIES_ISSUED_STATES_FDIC" hidden="1">"c6300"</definedName>
    <definedName name="IQ_SECURITIES_ISSUED_US_FFIEC" hidden="1">"c12781"</definedName>
    <definedName name="IQ_SECURITIES_LENT_FDIC" hidden="1">"c6532"</definedName>
    <definedName name="IQ_SECURITIES_LENT_FFIEC" hidden="1">"c13255"</definedName>
    <definedName name="IQ_SECURITIES_QUARTERLY_AVG_FFIEC" hidden="1">"c13079"</definedName>
    <definedName name="IQ_SECURITIES_STATE_POLI_SUBD_QUARTERLY_AVG_FFIEC" hidden="1">"c15470"</definedName>
    <definedName name="IQ_SECURITIES_UNDERWRITING_FDIC" hidden="1">"c6529"</definedName>
    <definedName name="IQ_SECURITIES_UNDERWRITING_UNUSED_FFIEC" hidden="1">"c13247"</definedName>
    <definedName name="IQ_SECURITIZATION_INC_OPERATING_INC_FFIEC" hidden="1">"c13390"</definedName>
    <definedName name="IQ_SECURITIZATION_INCOME_FFIEC" hidden="1">"c13012"</definedName>
    <definedName name="IQ_SECURITY_ACTIVE_STATUS" hidden="1">"c15160"</definedName>
    <definedName name="IQ_SECURITY_BORROW" hidden="1">"c1152"</definedName>
    <definedName name="IQ_SECURITY_LEVEL" hidden="1">"c2159"</definedName>
    <definedName name="IQ_SECURITY_NAME" hidden="1">"c15159"</definedName>
    <definedName name="IQ_SECURITY_NOTES" hidden="1">"c2202"</definedName>
    <definedName name="IQ_SECURITY_OWN" hidden="1">"c1153"</definedName>
    <definedName name="IQ_SECURITY_RESELL" hidden="1">"c1154"</definedName>
    <definedName name="IQ_SECURITY_TYPE" hidden="1">"c2158"</definedName>
    <definedName name="IQ_SEDOL" hidden="1">"c12042"</definedName>
    <definedName name="IQ_SELECTED_FOREIGN_ASSETS_FFIEC" hidden="1">"c13485"</definedName>
    <definedName name="IQ_SEMI_BACKLOG" hidden="1">"c10005"</definedName>
    <definedName name="IQ_SEMI_BACKLOG_AVG_PRICE" hidden="1">"c10006"</definedName>
    <definedName name="IQ_SEMI_BACKLOG_VALUE" hidden="1">"c10007"</definedName>
    <definedName name="IQ_SEMI_BOOK_TO_BILL_RATIO" hidden="1">"c10008"</definedName>
    <definedName name="IQ_SEMI_ORDER_AVG_PRICE" hidden="1">"c10002"</definedName>
    <definedName name="IQ_SEMI_ORDER_VALUE" hidden="1">"c10003"</definedName>
    <definedName name="IQ_SEMI_ORDER_VALUE_CHANGE" hidden="1">"c10004"</definedName>
    <definedName name="IQ_SEMI_ORDERS" hidden="1">"c10001"</definedName>
    <definedName name="IQ_SEMI_WARRANTY_RES_ACQ" hidden="1">"c10011"</definedName>
    <definedName name="IQ_SEMI_WARRANTY_RES_BEG" hidden="1">"c10009"</definedName>
    <definedName name="IQ_SEMI_WARRANTY_RES_END" hidden="1">"c10014"</definedName>
    <definedName name="IQ_SEMI_WARRANTY_RES_ISS" hidden="1">"c10010"</definedName>
    <definedName name="IQ_SEMI_WARRANTY_RES_OTHER" hidden="1">"c10013"</definedName>
    <definedName name="IQ_SEMI_WARRANTY_RES_PAY" hidden="1">"c10012"</definedName>
    <definedName name="IQ_SEP_ACCOUNT_ASSETS_LH_FFIEC" hidden="1">"c13105"</definedName>
    <definedName name="IQ_SEPARATE_ACCOUNT_LIAB_LH_FFIEC" hidden="1">"c13108"</definedName>
    <definedName name="IQ_SEPARATE_ACCT_ASSETS" hidden="1">"c1155"</definedName>
    <definedName name="IQ_SEPARATE_ACCT_LIAB" hidden="1">"c1156"</definedName>
    <definedName name="IQ_SERV_CHARGE_DEPOSITS" hidden="1">"c1157"</definedName>
    <definedName name="IQ_SERVICE_CHARGES_DEPOSIT_ACCOUNTS_DOM_FFIEC" hidden="1">"c13003"</definedName>
    <definedName name="IQ_SERVICE_CHARGES_FDIC" hidden="1">"c6572"</definedName>
    <definedName name="IQ_SERVICE_CHARGES_OPERATING_INC_FFIEC" hidden="1">"c13384"</definedName>
    <definedName name="IQ_SERVICE_FEE" hidden="1">"c8951"</definedName>
    <definedName name="IQ_SERVICING_FEES_FFIEC" hidden="1">"c13011"</definedName>
    <definedName name="IQ_SERVICING_FEES_OPERATING_INC_FFIEC" hidden="1">"c13389"</definedName>
    <definedName name="IQ_SETTLEMENTS_TAX_AUTHORITIES" hidden="1">"c15737"</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_PARTNERSHIP_ASSETS" hidden="1">"c16071"</definedName>
    <definedName name="IQ_SHARE_PARTNERSHIP_CONSOL_JV_DEBT" hidden="1">"c19139"</definedName>
    <definedName name="IQ_SHARE_PARTNERSHIP_CURRENT_ASSETS" hidden="1">"c16069"</definedName>
    <definedName name="IQ_SHARE_PARTNERSHIP_CURRENT_LIAB" hidden="1">"c16073"</definedName>
    <definedName name="IQ_SHARE_PARTNERSHIP_CURRENT_TAX" hidden="1">"c16091"</definedName>
    <definedName name="IQ_SHARE_PARTNERSHIP_DEBT" hidden="1">"c16078"</definedName>
    <definedName name="IQ_SHARE_PARTNERSHIP_DEFERRED_TAX" hidden="1">"c16092"</definedName>
    <definedName name="IQ_SHARE_PARTNERSHIP_DEPRECIATION" hidden="1">"c16089"</definedName>
    <definedName name="IQ_SHARE_PARTNERSHIP_FLOAT_DEBT" hidden="1">"c16077"</definedName>
    <definedName name="IQ_SHARE_PARTNERSHIP_FR_DEBT" hidden="1">"c16076"</definedName>
    <definedName name="IQ_SHARE_PARTNERSHIP_INT_EXPENSE" hidden="1">"c16088"</definedName>
    <definedName name="IQ_SHARE_PARTNERSHIP_INT_INCOME" hidden="1">"c16090"</definedName>
    <definedName name="IQ_SHARE_PARTNERSHIP_LIAB" hidden="1">"c16075"</definedName>
    <definedName name="IQ_SHARE_PARTNERSHIP_LT_ASSETS" hidden="1">"c16070"</definedName>
    <definedName name="IQ_SHARE_PARTNERSHIP_NOI" hidden="1">"c16084"</definedName>
    <definedName name="IQ_SHARE_PARTNERSHIP_NON_CURRENT_LIAB" hidden="1">"c16074"</definedName>
    <definedName name="IQ_SHARE_PARTNERSHIP_OPEX" hidden="1">"c16086"</definedName>
    <definedName name="IQ_SHARE_PARTNERSHIP_OTHER_EXPENSE" hidden="1">"c16087"</definedName>
    <definedName name="IQ_SHARE_PARTNERSHIP_OTHER_INCOME" hidden="1">"c16085"</definedName>
    <definedName name="IQ_SHARE_PARTNERSHIP_REVENUE" hidden="1">"c16083"</definedName>
    <definedName name="IQ_SHARE_RE_ASSET" hidden="1">"c16082"</definedName>
    <definedName name="IQ_SHARE_RE_ASSET_DEVELOP_PROP" hidden="1">"c16080"</definedName>
    <definedName name="IQ_SHARE_RE_ASSET_INV_PROP" hidden="1">"c16079"</definedName>
    <definedName name="IQ_SHARE_RE_ASSET_OTHER" hidden="1">"c16081"</definedName>
    <definedName name="IQ_SHAREOUTSTANDING" hidden="1">"c1347"</definedName>
    <definedName name="IQ_SHARES_PER_DR" hidden="1">"c204"</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POSITIONS_FFIEC" hidden="1">"c12859"</definedName>
    <definedName name="IQ_SHORT_TERM_INVEST" hidden="1">"c1425"</definedName>
    <definedName name="IQ_SMALL_INT_BEAR_CD" hidden="1">"c1166"</definedName>
    <definedName name="IQ_SOC_SEC_RECEIPTS_SAAR_USD_APR_FC" hidden="1">"c12005"</definedName>
    <definedName name="IQ_SOC_SEC_RECEIPTS_SAAR_USD_FC" hidden="1">"c12002"</definedName>
    <definedName name="IQ_SOC_SEC_RECEIPTS_SAAR_USD_POP_FC" hidden="1">"c12003"</definedName>
    <definedName name="IQ_SOC_SEC_RECEIPTS_SAAR_USD_YOY_FC" hidden="1">"c12004"</definedName>
    <definedName name="IQ_SOC_SEC_RECEIPTS_USD_APR_FC" hidden="1">"c12001"</definedName>
    <definedName name="IQ_SOC_SEC_RECEIPTS_USD_FC" hidden="1">"c11998"</definedName>
    <definedName name="IQ_SOC_SEC_RECEIPTS_USD_POP_FC" hidden="1">"c11999"</definedName>
    <definedName name="IQ_SOC_SEC_RECEIPTS_USD_YOY_FC" hidden="1">"c12000"</definedName>
    <definedName name="IQ_SOCIAL_SEC_RECEIPTS" hidden="1">"c7015"</definedName>
    <definedName name="IQ_SOCIAL_SEC_RECEIPTS_APR" hidden="1">"c7675"</definedName>
    <definedName name="IQ_SOCIAL_SEC_RECEIPTS_APR_FC" hidden="1">"c8555"</definedName>
    <definedName name="IQ_SOCIAL_SEC_RECEIPTS_FC" hidden="1">"c7895"</definedName>
    <definedName name="IQ_SOCIAL_SEC_RECEIPTS_POP" hidden="1">"c7235"</definedName>
    <definedName name="IQ_SOCIAL_SEC_RECEIPTS_POP_FC" hidden="1">"c8115"</definedName>
    <definedName name="IQ_SOCIAL_SEC_RECEIPTS_SAAR" hidden="1">"c7016"</definedName>
    <definedName name="IQ_SOCIAL_SEC_RECEIPTS_SAAR_APR" hidden="1">"c7676"</definedName>
    <definedName name="IQ_SOCIAL_SEC_RECEIPTS_SAAR_APR_FC" hidden="1">"c8556"</definedName>
    <definedName name="IQ_SOCIAL_SEC_RECEIPTS_SAAR_FC" hidden="1">"c7896"</definedName>
    <definedName name="IQ_SOCIAL_SEC_RECEIPTS_SAAR_POP" hidden="1">"c7236"</definedName>
    <definedName name="IQ_SOCIAL_SEC_RECEIPTS_SAAR_POP_FC" hidden="1">"c8116"</definedName>
    <definedName name="IQ_SOCIAL_SEC_RECEIPTS_SAAR_YOY" hidden="1">"c7456"</definedName>
    <definedName name="IQ_SOCIAL_SEC_RECEIPTS_SAAR_YOY_FC" hidden="1">"c8336"</definedName>
    <definedName name="IQ_SOCIAL_SEC_RECEIPTS_YOY" hidden="1">"c7455"</definedName>
    <definedName name="IQ_SOCIAL_SEC_RECEIPTS_YOY_FC" hidden="1">"c8335"</definedName>
    <definedName name="IQ_SOFTWARE" hidden="1">"c1167"</definedName>
    <definedName name="IQ_SOLD_COAL" hidden="1">"c15936"</definedName>
    <definedName name="IQ_SOURCE" hidden="1">"c1168"</definedName>
    <definedName name="IQ_SP" hidden="1">"c2171"</definedName>
    <definedName name="IQ_SP_BANK" hidden="1">"c2637"</definedName>
    <definedName name="IQ_SP_BANK_ACTION" hidden="1">"c2636"</definedName>
    <definedName name="IQ_SP_BANK_DATE" hidden="1">"c2635"</definedName>
    <definedName name="IQ_SP_DATE" hidden="1">"c2172"</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NSR_ACTION_LT" hidden="1">"c13616"</definedName>
    <definedName name="IQ_SP_ISSUE_NSR_ACTION_ST" hidden="1">"c13622"</definedName>
    <definedName name="IQ_SP_ISSUE_NSR_DATE_LT" hidden="1">"c13615"</definedName>
    <definedName name="IQ_SP_ISSUE_NSR_DATE_ST" hidden="1">"c13621"</definedName>
    <definedName name="IQ_SP_ISSUE_NSR_LT" hidden="1">"c13614"</definedName>
    <definedName name="IQ_SP_ISSUE_NSR_ST" hidden="1">"c13620"</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NSR_ACTION_LT" hidden="1">"c13613"</definedName>
    <definedName name="IQ_SP_NSR_ACTION_ST" hidden="1">"c13619"</definedName>
    <definedName name="IQ_SP_NSR_DATE_LT" hidden="1">"c13612"</definedName>
    <definedName name="IQ_SP_NSR_DATE_ST" hidden="1">"c13618"</definedName>
    <definedName name="IQ_SP_NSR_LT" hidden="1">"c13611"</definedName>
    <definedName name="IQ_SP_NSR_ST" hidden="1">"c13617"</definedName>
    <definedName name="IQ_SP_OUTLOOK_WATCH" hidden="1">"c2639"</definedName>
    <definedName name="IQ_SP_OUTLOOK_WATCH_DATE" hidden="1">"c2638"</definedName>
    <definedName name="IQ_SP_REASON" hidden="1">"c2174"</definedName>
    <definedName name="IQ_SP_STATUS" hidden="1">"c2173"</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PECIALTIES" hidden="1">"c18932"</definedName>
    <definedName name="IQ_SPECIFIC_ALLOWANCE" hidden="1">"c15247"</definedName>
    <definedName name="IQ_SPONSORS" hidden="1">"c18920"</definedName>
    <definedName name="IQ_SPONSORS_ID" hidden="1">"c18921"</definedName>
    <definedName name="IQ_SQ_FT_LEASED_GROSS_CONSOL" hidden="1">"c8820"</definedName>
    <definedName name="IQ_SQ_FT_LEASED_GROSS_MANAGED" hidden="1">"c8822"</definedName>
    <definedName name="IQ_SQ_FT_LEASED_GROSS_OTHER" hidden="1">"c8823"</definedName>
    <definedName name="IQ_SQ_FT_LEASED_GROSS_TOTAL" hidden="1">"c8824"</definedName>
    <definedName name="IQ_SQ_FT_LEASED_GROSS_UNCONSOL" hidden="1">"c8821"</definedName>
    <definedName name="IQ_SQ_FT_LEASED_NET_CONSOL" hidden="1">"c8825"</definedName>
    <definedName name="IQ_SQ_FT_LEASED_NET_MANAGED" hidden="1">"c8827"</definedName>
    <definedName name="IQ_SQ_FT_LEASED_NET_OTHER" hidden="1">"c8828"</definedName>
    <definedName name="IQ_SQ_FT_LEASED_NET_TOTAL" hidden="1">"c8829"</definedName>
    <definedName name="IQ_SQ_FT_LEASED_NET_UNCONSOL" hidden="1">"c8826"</definedName>
    <definedName name="IQ_SQ_METER_LEASED_GROSS_CONSOL" hidden="1">"c8830"</definedName>
    <definedName name="IQ_SQ_METER_LEASED_GROSS_MANAGED" hidden="1">"c8832"</definedName>
    <definedName name="IQ_SQ_METER_LEASED_GROSS_OTHER" hidden="1">"c8833"</definedName>
    <definedName name="IQ_SQ_METER_LEASED_GROSS_TOTAL" hidden="1">"c8834"</definedName>
    <definedName name="IQ_SQ_METER_LEASED_GROSS_UNCONSOL" hidden="1">"c8831"</definedName>
    <definedName name="IQ_SQ_METER_LEASED_NET_CONSOL" hidden="1">"c8835"</definedName>
    <definedName name="IQ_SQ_METER_LEASED_NET_MANAGED" hidden="1">"c8837"</definedName>
    <definedName name="IQ_SQ_METER_LEASED_NET_OTHER" hidden="1">"c8838"</definedName>
    <definedName name="IQ_SQ_METER_LEASED_NET_TOTAL" hidden="1">"c8839"</definedName>
    <definedName name="IQ_SQ_METER_LEASED_NET_UNCONSOL" hidden="1">"c8836"</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ASSETS_TOT_FFIEC" hidden="1">"c13438"</definedName>
    <definedName name="IQ_ST_INVEST_ST_NONCORE_FUNDING_FFIEC" hidden="1">"c13338"</definedName>
    <definedName name="IQ_ST_INVEST_UTI" hidden="1">"c1198"</definedName>
    <definedName name="IQ_ST_NOTE_RECEIV" hidden="1">"c1199"</definedName>
    <definedName name="IQ_STAND_REC_DET_EST" hidden="1">"c12069"</definedName>
    <definedName name="IQ_STAND_REC_DET_EST_DATE" hidden="1">"c12222"</definedName>
    <definedName name="IQ_STAND_REC_DET_EST_DATE_THOM" hidden="1">"c12250"</definedName>
    <definedName name="IQ_STAND_REC_DET_EST_ORIGIN" hidden="1">"c12594"</definedName>
    <definedName name="IQ_STAND_REC_DET_EST_ORIGIN_THOM" hidden="1">"c12620"</definedName>
    <definedName name="IQ_STAND_REC_DET_EST_THOM" hidden="1">"c12100"</definedName>
    <definedName name="IQ_STAND_REC_NUM_DET_EST" hidden="1">"c12068"</definedName>
    <definedName name="IQ_STAND_REC_NUM_DET_EST_DATE" hidden="1">"c12221"</definedName>
    <definedName name="IQ_STAND_REC_NUM_DET_EST_DATE_THOM" hidden="1">"c12249"</definedName>
    <definedName name="IQ_STAND_REC_NUM_DET_EST_ORIGIN" hidden="1">"c12593"</definedName>
    <definedName name="IQ_STAND_REC_NUM_DET_EST_ORIGIN_THOM" hidden="1">"c12619"</definedName>
    <definedName name="IQ_STAND_REC_NUM_DET_EST_THOM" hidden="1">"c12099"</definedName>
    <definedName name="IQ_STANDBY_LOC_FHLB_BANK_BEHALF_OFF_BS_FFIEC" hidden="1">"c15412"</definedName>
    <definedName name="IQ_STATE" hidden="1">"c1200"</definedName>
    <definedName name="IQ_STATE_LOCAL_SPENDING_SAAR" hidden="1">"c7017"</definedName>
    <definedName name="IQ_STATE_LOCAL_SPENDING_SAAR_APR" hidden="1">"c7677"</definedName>
    <definedName name="IQ_STATE_LOCAL_SPENDING_SAAR_APR_FC" hidden="1">"c8557"</definedName>
    <definedName name="IQ_STATE_LOCAL_SPENDING_SAAR_FC" hidden="1">"c7897"</definedName>
    <definedName name="IQ_STATE_LOCAL_SPENDING_SAAR_POP" hidden="1">"c7237"</definedName>
    <definedName name="IQ_STATE_LOCAL_SPENDING_SAAR_POP_FC" hidden="1">"c8117"</definedName>
    <definedName name="IQ_STATE_LOCAL_SPENDING_SAAR_YOY" hidden="1">"c7457"</definedName>
    <definedName name="IQ_STATE_LOCAL_SPENDING_SAAR_YOY_FC" hidden="1">"c8337"</definedName>
    <definedName name="IQ_STATES_NONTRANSACTION_ACCOUNTS_FDIC" hidden="1">"c6547"</definedName>
    <definedName name="IQ_STATES_POLI_SUBD_US_NON_TRANS_ACCTS_FFIEC" hidden="1">"c15324"</definedName>
    <definedName name="IQ_STATES_POLI_SUBD_US_TRANS_ACCTS_FFIEC" hidden="1">"c15316"</definedName>
    <definedName name="IQ_STATES_TOTAL_DEPOSITS_FDIC" hidden="1">"c6473"</definedName>
    <definedName name="IQ_STATES_TRANSACTION_ACCOUNTS_FDIC" hidden="1">"c6539"</definedName>
    <definedName name="IQ_STATUTORY_SURPLUS" hidden="1">"c1201"</definedName>
    <definedName name="IQ_STATUTORY_SURPLUS_GAAP_EQUITY" hidden="1">"c15883"</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EST" hidden="1">"c4520"</definedName>
    <definedName name="IQ_STOCK_BASED_EXPLORE_DRILL" hidden="1">"c13851"</definedName>
    <definedName name="IQ_STOCK_BASED_GA" hidden="1">"c2993"</definedName>
    <definedName name="IQ_STOCK_BASED_HIGH_EST" hidden="1">"c4521"</definedName>
    <definedName name="IQ_STOCK_BASED_LOW_EST" hidden="1">"c4522"</definedName>
    <definedName name="IQ_STOCK_BASED_MEDIAN_EST" hidden="1">"c4523"</definedName>
    <definedName name="IQ_STOCK_BASED_NUM_EST" hidden="1">"c4524"</definedName>
    <definedName name="IQ_STOCK_BASED_OTHER" hidden="1">"c2995"</definedName>
    <definedName name="IQ_STOCK_BASED_RD" hidden="1">"c2991"</definedName>
    <definedName name="IQ_STOCK_BASED_SGA" hidden="1">"c2994"</definedName>
    <definedName name="IQ_STOCK_BASED_SM" hidden="1">"c2992"</definedName>
    <definedName name="IQ_STOCK_BASED_STDDEV_EST" hidden="1">"c4525"</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AIGHT_LINE_RENT_ADJ" hidden="1">"c16178"</definedName>
    <definedName name="IQ_STRATEGY_NOTE" hidden="1">"c6791"</definedName>
    <definedName name="IQ_STRIKE_PRICE_ISSUED" hidden="1">"c1645"</definedName>
    <definedName name="IQ_STRIKE_PRICE_OS" hidden="1">"c1646"</definedName>
    <definedName name="IQ_STRIPS_RECEIVABLE_MORTGAGE_LOANS_FFIEC" hidden="1">"c12844"</definedName>
    <definedName name="IQ_STRIPS_RECEIVABLE_OTHER_FFIEC" hidden="1">"c12845"</definedName>
    <definedName name="IQ_STRUCT_FIN_CLASS" hidden="1">"c8950"</definedName>
    <definedName name="IQ_STRUCT_FIN_SERIES" hidden="1">"c8956"</definedName>
    <definedName name="IQ_STRUCTURED_NOTES_INVEST_SECURITIES_FFIEC" hidden="1">"c13468"</definedName>
    <definedName name="IQ_STRUCTURING_NOTES_TIER_1_FFIEC" hidden="1">"c13344"</definedName>
    <definedName name="IQ_STW" hidden="1">"c2166"</definedName>
    <definedName name="IQ_STYLE_GROWTH_VALUE" hidden="1">"c19203"</definedName>
    <definedName name="IQ_STYLE_HIGH_YIELD" hidden="1">"c19204"</definedName>
    <definedName name="IQ_STYLE_MARKET_CAP" hidden="1">"c19202"</definedName>
    <definedName name="IQ_STYLE_REPORTED" hidden="1">"c19205"</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B_NOTES_DEBENTURES_FAIR_VALUE_TOT_FFIEC" hidden="1">"c15410"</definedName>
    <definedName name="IQ_SUB_NOTES_DEBENTURES_FFIEC" hidden="1">"c12867"</definedName>
    <definedName name="IQ_SUB_NOTES_DEBENTURES_LEVEL_1_FFIEC" hidden="1">"c15432"</definedName>
    <definedName name="IQ_SUB_NOTES_DEBENTURES_LEVEL_2_FFIEC" hidden="1">"c15445"</definedName>
    <definedName name="IQ_SUB_NOTES_DEBENTURES_LEVEL_3_FFIEC" hidden="1">"c15458"</definedName>
    <definedName name="IQ_SUB_NOTES_PAYABLE_UNCONSOLIDATED_TRUSTS_FFIEC" hidden="1">"c12868"</definedName>
    <definedName name="IQ_SUBS_ANALOG_CABLE" hidden="1">"c2855"</definedName>
    <definedName name="IQ_SUBS_BASIC_CABLE" hidden="1">"c16205"</definedName>
    <definedName name="IQ_SUBS_BBAND" hidden="1">"c2858"</definedName>
    <definedName name="IQ_SUBS_BUNDLED" hidden="1">"c2861"</definedName>
    <definedName name="IQ_SUBS_DIG_CABLE" hidden="1">"c2856"</definedName>
    <definedName name="IQ_SUBS_NON_VIDEO" hidden="1">"c2860"</definedName>
    <definedName name="IQ_SUBS_PHONE" hidden="1">"c2859"</definedName>
    <definedName name="IQ_SUBS_POSTPAID_WIRELESS" hidden="1">"c2118"</definedName>
    <definedName name="IQ_SUBS_PREPAID_WIRELESS" hidden="1">"c2117"</definedName>
    <definedName name="IQ_SUBS_RESELL_WHOLESALE_WIRELESS" hidden="1">"c15749"</definedName>
    <definedName name="IQ_SUBS_TOTAL" hidden="1">"c2862"</definedName>
    <definedName name="IQ_SUBS_TOTAL_WIRELESS" hidden="1">"c2119"</definedName>
    <definedName name="IQ_SUBS_VIDEO" hidden="1">"c2857"</definedName>
    <definedName name="IQ_SUPPLIES_FFIEC" hidden="1">"c13050"</definedName>
    <definedName name="IQ_SUPPORT_INFRASTRUCTURE_CABLE_INVEST" hidden="1">"c15805"</definedName>
    <definedName name="IQ_SURFACE_RESERVES_COAL" hidden="1">"c15920"</definedName>
    <definedName name="IQ_SURFACE_RESERVES_TO_TOTAL_RESERVES_COAL" hidden="1">"c15959"</definedName>
    <definedName name="IQ_SURPLUS_FDIC" hidden="1">"c6351"</definedName>
    <definedName name="IQ_SURPLUS_FFIEC" hidden="1">"c12877"</definedName>
    <definedName name="IQ_SVA" hidden="1">"c1214"</definedName>
    <definedName name="IQ_SYMBOL_RT" hidden="1">"SYMBOL"</definedName>
    <definedName name="IQ_SYNTHETIC_STRUCTURED_PRODUCTS_AVAIL_SALE_FFIEC" hidden="1">"c15264"</definedName>
    <definedName name="IQ_SYNTHETIC_STRUCTURED_PRODUCTS_FFIEC" hidden="1">"c15261"</definedName>
    <definedName name="IQ_TANGIBLE_ASSETS_FFIEC" hidden="1">"c13916"</definedName>
    <definedName name="IQ_TANGIBLE_COMMON_EQUITY_FFIEC" hidden="1">"c13914"</definedName>
    <definedName name="IQ_TANGIBLE_EQUITY_ASSETS_FFIEC" hidden="1">"c13346"</definedName>
    <definedName name="IQ_TANGIBLE_EQUITY_FFIEC" hidden="1">"c13915"</definedName>
    <definedName name="IQ_TANGIBLE_TIER_1_LEVERAGE_FFIEC" hidden="1">"c13345"</definedName>
    <definedName name="IQ_TARGET_PRICE_DET_EST" hidden="1">"c12070"</definedName>
    <definedName name="IQ_TARGET_PRICE_DET_EST_CURRENCY" hidden="1">"c12475"</definedName>
    <definedName name="IQ_TARGET_PRICE_DET_EST_CURRENCY_THOM" hidden="1">"c12498"</definedName>
    <definedName name="IQ_TARGET_PRICE_DET_EST_DATE" hidden="1">"c12223"</definedName>
    <definedName name="IQ_TARGET_PRICE_DET_EST_DATE_THOM" hidden="1">"c12251"</definedName>
    <definedName name="IQ_TARGET_PRICE_DET_EST_INCL" hidden="1">"c12358"</definedName>
    <definedName name="IQ_TARGET_PRICE_DET_EST_INCL_THOM" hidden="1">"c12381"</definedName>
    <definedName name="IQ_TARGET_PRICE_DET_EST_ORIGIN" hidden="1">"c12729"</definedName>
    <definedName name="IQ_TARGET_PRICE_DET_EST_ORIGIN_THOM" hidden="1">"c12621"</definedName>
    <definedName name="IQ_TARGET_PRICE_DET_EST_THOM" hidden="1">"c12101"</definedName>
    <definedName name="IQ_TARGET_PRICE_NUM" hidden="1">"c1653"</definedName>
    <definedName name="IQ_TARGET_PRICE_NUM_CIQ" hidden="1">"c4661"</definedName>
    <definedName name="IQ_TARGET_PRICE_NUM_THOM" hidden="1">"c5098"</definedName>
    <definedName name="IQ_TARGET_PRICE_STDDEV" hidden="1">"c1654"</definedName>
    <definedName name="IQ_TARGET_PRICE_STDDEV_CIQ" hidden="1">"c4662"</definedName>
    <definedName name="IQ_TARGET_PRICE_STDDEV_THOM" hidden="1">"c5099"</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AX_EQUIVALENT_ADJUSTMENTS_FFIEC" hidden="1">"c13854"</definedName>
    <definedName name="IQ_TAX_OTHER_EXP_AP" hidden="1">"c8878"</definedName>
    <definedName name="IQ_TAX_OTHER_EXP_AP_ABS" hidden="1">"c8897"</definedName>
    <definedName name="IQ_TAX_OTHER_EXP_NAME_AP" hidden="1">"c8916"</definedName>
    <definedName name="IQ_TAX_OTHER_EXP_NAME_AP_ABS" hidden="1">"c8935"</definedName>
    <definedName name="IQ_TAXES_ADJ_NOI_FFIEC" hidden="1">"c13395"</definedName>
    <definedName name="IQ_TAXES_NOI_FFIEC" hidden="1">"c13394"</definedName>
    <definedName name="IQ_TAXES_TE_AVG_ASSETS_FFIEC" hidden="1">"c13366"</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EXCL_FFIEC" hidden="1">"c13516"</definedName>
    <definedName name="IQ_TBV_SHARE" hidden="1">"c1217"</definedName>
    <definedName name="IQ_TBV_SHARE_REPORTED" hidden="1">"c19140"</definedName>
    <definedName name="IQ_TELECOM_FFIEC" hidden="1">"c13057"</definedName>
    <definedName name="IQ_TEMPLATE" hidden="1">"c1521"</definedName>
    <definedName name="IQ_TENANT" hidden="1">"c1218"</definedName>
    <definedName name="IQ_TENANT_LEASE_COMMISSION" hidden="1">"c16177"</definedName>
    <definedName name="IQ_TERM_LOANS" hidden="1">"c2499"</definedName>
    <definedName name="IQ_TERM_LOANS_PCT" hidden="1">"c2500"</definedName>
    <definedName name="IQ_TEV" hidden="1">"c1219"</definedName>
    <definedName name="IQ_TEV_DET_EST_CURRENCY_THOM" hidden="1">"c12499"</definedName>
    <definedName name="IQ_TEV_DET_EST_DATE_THOM" hidden="1">"c12252"</definedName>
    <definedName name="IQ_TEV_DET_EST_INCL_THOM" hidden="1">"c12382"</definedName>
    <definedName name="IQ_TEV_DET_EST_ORIGIN_THOM" hidden="1">"c12709"</definedName>
    <definedName name="IQ_TEV_DET_EST_THOM" hidden="1">"c12102"</definedName>
    <definedName name="IQ_TEV_EBIT" hidden="1">"c1220"</definedName>
    <definedName name="IQ_TEV_EBIT_AVG" hidden="1">"c1221"</definedName>
    <definedName name="IQ_TEV_EBIT_FWD" hidden="1">"c2238"</definedName>
    <definedName name="IQ_TEV_EBIT_FWD_THOM" hidden="1">"c4061"</definedName>
    <definedName name="IQ_TEV_EBITDA" hidden="1">"c1222"</definedName>
    <definedName name="IQ_TEV_EBITDA_AVG" hidden="1">"c1223"</definedName>
    <definedName name="IQ_TEV_EBITDA_FWD" hidden="1">"c1224"</definedName>
    <definedName name="IQ_TEV_EBITDA_FWD_CIQ" hidden="1">"c4043"</definedName>
    <definedName name="IQ_TEV_EBITDA_FWD_THOM" hidden="1">"c4057"</definedName>
    <definedName name="IQ_TEV_EMPLOYEE_AVG" hidden="1">"c1225"</definedName>
    <definedName name="IQ_TEV_EST" hidden="1">"c4526"</definedName>
    <definedName name="IQ_TEV_EST_THOM" hidden="1">"c5529"</definedName>
    <definedName name="IQ_TEV_HIGH_EST" hidden="1">"c4527"</definedName>
    <definedName name="IQ_TEV_HIGH_EST_THOM" hidden="1">"c5530"</definedName>
    <definedName name="IQ_TEV_LOW_EST" hidden="1">"c4528"</definedName>
    <definedName name="IQ_TEV_LOW_EST_THOM" hidden="1">"c5531"</definedName>
    <definedName name="IQ_TEV_MEDIAN_EST" hidden="1">"c4529"</definedName>
    <definedName name="IQ_TEV_MEDIAN_EST_THOM" hidden="1">"c5532"</definedName>
    <definedName name="IQ_TEV_NUM_EST" hidden="1">"c4530"</definedName>
    <definedName name="IQ_TEV_NUM_EST_THOM" hidden="1">"c5533"</definedName>
    <definedName name="IQ_TEV_STDDEV_EST" hidden="1">"c4531"</definedName>
    <definedName name="IQ_TEV_STDDEV_EST_THOM" hidden="1">"c5534"</definedName>
    <definedName name="IQ_TEV_TOTAL_REV" hidden="1">"c1226"</definedName>
    <definedName name="IQ_TEV_TOTAL_REV_AVG" hidden="1">"c1227"</definedName>
    <definedName name="IQ_TEV_TOTAL_REV_FWD" hidden="1">"c1228"</definedName>
    <definedName name="IQ_TEV_TOTAL_REV_FWD_CIQ" hidden="1">"c4044"</definedName>
    <definedName name="IQ_TEV_TOTAL_REV_FWD_THOM" hidden="1">"c4058"</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CAPITAL_BEFORE_CHARGES_T1_FFIEC" hidden="1">"c13139"</definedName>
    <definedName name="IQ_TIER_1_CAPITAL_FFIEC" hidden="1">"c13143"</definedName>
    <definedName name="IQ_TIER_1_LEVERAGE_RATIO_FFIEC" hidden="1">"c13160"</definedName>
    <definedName name="IQ_TIER_1_RISK_BASED_CAPITAL_RATIO_FDIC" hidden="1">"c6746"</definedName>
    <definedName name="IQ_TIER_1_RISK_BASED_CAPITAL_RATIO_FFIEC" hidden="1">"c13161"</definedName>
    <definedName name="IQ_TIER_2_CAPITAL_FFIEC" hidden="1">"c13149"</definedName>
    <definedName name="IQ_TIER_3_CAPITAL_ALLOCATED_MARKET_RISK_FFIEC" hidden="1">"c13151"</definedName>
    <definedName name="IQ_TIER_ONE_CAPITAL" hidden="1">"c2667"</definedName>
    <definedName name="IQ_TIER_ONE_FDIC" hidden="1">"c6369"</definedName>
    <definedName name="IQ_TIER_ONE_RATIO" hidden="1">"c1229"</definedName>
    <definedName name="IQ_TIER_TWO_CAPITAL" hidden="1">"c2669"</definedName>
    <definedName name="IQ_TIER_TWO_CAPITAL_RATIO" hidden="1">"c15241"</definedName>
    <definedName name="IQ_TIME_DEP" hidden="1">"c1230"</definedName>
    <definedName name="IQ_TIME_DEPOSIT_LESS_100000_QUARTERLY_AVG_FFIEC" hidden="1">"c15487"</definedName>
    <definedName name="IQ_TIME_DEPOSIT_MORE_100000_QUARTERLY_AVG_FFIEC" hidden="1">"c15486"</definedName>
    <definedName name="IQ_TIME_DEPOSITS_LESS_100K_OTHER_INSTITUTIONS_FFIEC" hidden="1">"c12953"</definedName>
    <definedName name="IQ_TIME_DEPOSITS_LESS_100K_TOT_DEPOSITS_FFIEC" hidden="1">"c13907"</definedName>
    <definedName name="IQ_TIME_DEPOSITS_LESS_THAN_100K_FDIC" hidden="1">"c6465"</definedName>
    <definedName name="IQ_TIME_DEPOSITS_MORE_100K_OTHER_INSTITUTIONS_FFIEC" hidden="1">"c12954"</definedName>
    <definedName name="IQ_TIME_DEPOSITS_MORE_100K_TOT_DEPOSITS_FFIEC" hidden="1">"c13906"</definedName>
    <definedName name="IQ_TIME_DEPOSITS_MORE_THAN_100K_FDIC" hidden="1">"c6470"</definedName>
    <definedName name="IQ_TIME_DEPOSITS_TOTAL_DEPOSITS" hidden="1">"c15723"</definedName>
    <definedName name="IQ_TODAY" hidden="1">0</definedName>
    <definedName name="IQ_TOT_1_4_FAM_LOANS_TOT_LOANS_FFIEC" hidden="1">"c13868"</definedName>
    <definedName name="IQ_TOT_ADJ_INC" hidden="1">"c1616"</definedName>
    <definedName name="IQ_TOT_LEASES_TOT_LOANS_FFIEC" hidden="1">"c13876"</definedName>
    <definedName name="IQ_TOT_NON_RE_LOANS_TOT_LOANS_FFIEC" hidden="1">"c13877"</definedName>
    <definedName name="IQ_TOT_NONTRANS_ACCTS_TOT_DEPOSITS_FFIEC" hidden="1">"c13909"</definedName>
    <definedName name="IQ_TOT_RE_LOANS_TOT_LOANS_FFIEC" hidden="1">"c13873"</definedName>
    <definedName name="IQ_TOT_TIME_DEPOSITS_TOT_DEPOSITS_FFIEC" hidden="1">"c13908"</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BNK_SUBTOTAL_AP" hidden="1">"c13644"</definedName>
    <definedName name="IQ_TOTAL_ASSETS_FAIR_VALUE_TOT_FFIEC" hidden="1">"c15405"</definedName>
    <definedName name="IQ_TOTAL_ASSETS_FDIC" hidden="1">"c6339"</definedName>
    <definedName name="IQ_TOTAL_ASSETS_FFIEC" hidden="1">"c12849"</definedName>
    <definedName name="IQ_TOTAL_ASSETS_LEVEL_1_FFIEC" hidden="1">"c15427"</definedName>
    <definedName name="IQ_TOTAL_ASSETS_LEVEL_2_FFIEC" hidden="1">"c15440"</definedName>
    <definedName name="IQ_TOTAL_ASSETS_LEVEL_3_FFIEC" hidden="1">"c15453"</definedName>
    <definedName name="IQ_TOTAL_ASSETS_LH_FFIEC" hidden="1">"c13106"</definedName>
    <definedName name="IQ_TOTAL_ASSETS_PC_FFIEC" hidden="1">"c13099"</definedName>
    <definedName name="IQ_TOTAL_ASSETS_SUBTOTAL_AP" hidden="1">"c8985"</definedName>
    <definedName name="IQ_TOTAL_ATTRIB_ORE_RESOURCES_ALUM" hidden="1">"c9241"</definedName>
    <definedName name="IQ_TOTAL_ATTRIB_ORE_RESOURCES_COP" hidden="1">"c9185"</definedName>
    <definedName name="IQ_TOTAL_ATTRIB_ORE_RESOURCES_DIAM" hidden="1">"c9665"</definedName>
    <definedName name="IQ_TOTAL_ATTRIB_ORE_RESOURCES_GOLD" hidden="1">"c9026"</definedName>
    <definedName name="IQ_TOTAL_ATTRIB_ORE_RESOURCES_IRON" hidden="1">"c9400"</definedName>
    <definedName name="IQ_TOTAL_ATTRIB_ORE_RESOURCES_LEAD" hidden="1">"c9453"</definedName>
    <definedName name="IQ_TOTAL_ATTRIB_ORE_RESOURCES_MANG" hidden="1">"c9506"</definedName>
    <definedName name="IQ_TOTAL_ATTRIB_ORE_RESOURCES_MOLYB" hidden="1">"c9718"</definedName>
    <definedName name="IQ_TOTAL_ATTRIB_ORE_RESOURCES_NICK" hidden="1">"c9294"</definedName>
    <definedName name="IQ_TOTAL_ATTRIB_ORE_RESOURCES_PLAT" hidden="1">"c9132"</definedName>
    <definedName name="IQ_TOTAL_ATTRIB_ORE_RESOURCES_SILVER" hidden="1">"c9079"</definedName>
    <definedName name="IQ_TOTAL_ATTRIB_ORE_RESOURCES_TITAN" hidden="1">"c9559"</definedName>
    <definedName name="IQ_TOTAL_ATTRIB_ORE_RESOURCES_URAN" hidden="1">"c9612"</definedName>
    <definedName name="IQ_TOTAL_ATTRIB_ORE_RESOURCES_ZINC" hidden="1">"c9347"</definedName>
    <definedName name="IQ_TOTAL_AVG_CE_TOTAL_AVG_ASSETS" hidden="1">"c1241"</definedName>
    <definedName name="IQ_TOTAL_AVG_EQUITY_TOTAL_AVG_ASSETS" hidden="1">"c1242"</definedName>
    <definedName name="IQ_TOTAL_BANK_CAPITAL" hidden="1">"c2668"</definedName>
    <definedName name="IQ_TOTAL_BEDS" hidden="1">"c8785"</definedName>
    <definedName name="IQ_TOTAL_BROKERED_DEPOSIT_FFIEC" hidden="1">"c15304"</definedName>
    <definedName name="IQ_TOTAL_CA" hidden="1">"c1243"</definedName>
    <definedName name="IQ_TOTAL_CA_SUBTOTAL_AP" hidden="1">"c8986"</definedName>
    <definedName name="IQ_TOTAL_CAP" hidden="1">"c1507"</definedName>
    <definedName name="IQ_TOTAL_CAPITAL_RATIO" hidden="1">"c1244"</definedName>
    <definedName name="IQ_TOTAL_CASH_DIVID" hidden="1">"c1455"</definedName>
    <definedName name="IQ_TOTAL_CASH_DUE_DEPOSITORY_INSTIT_DOM_FFIEC" hidden="1">"c15291"</definedName>
    <definedName name="IQ_TOTAL_CASH_DUE_DEPOSITORY_INSTIT_FFIEC" hidden="1">"c15285"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L_SUBTOTAL_AP" hidden="1">"c8987"</definedName>
    <definedName name="IQ_TOTAL_COAL_PRODUCTION_COAL" hidden="1">"c9824"</definedName>
    <definedName name="IQ_TOTAL_COMMON" hidden="1">"c1411"</definedName>
    <definedName name="IQ_TOTAL_COMMON_EQUITY" hidden="1">"c1246"</definedName>
    <definedName name="IQ_TOTAL_COMMON_EQUITY_FFIEC" hidden="1">"c13913"</definedName>
    <definedName name="IQ_TOTAL_COMMON_EQUITY_TOTAL_ASSETS_FFIEC" hidden="1">"c13864"</definedName>
    <definedName name="IQ_TOTAL_COMMON_SHARES_OUT_FFIEC" hidden="1">"c12955"</definedName>
    <definedName name="IQ_TOTAL_CONSTRUCTION_LL_REC_DOM_FFIEC" hidden="1">"c13515"</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CURRENT" hidden="1">"c6190"</definedName>
    <definedName name="IQ_TOTAL_DEBT_EBITDA" hidden="1">"c1249"</definedName>
    <definedName name="IQ_TOTAL_DEBT_EBITDA_CAPEX" hidden="1">"c2948"</definedName>
    <definedName name="IQ_TOTAL_DEBT_EQUITY" hidden="1">"c1250"</definedName>
    <definedName name="IQ_TOTAL_DEBT_EST" hidden="1">"c4532"</definedName>
    <definedName name="IQ_TOTAL_DEBT_EXCL_FIN" hidden="1">"c2937"</definedName>
    <definedName name="IQ_TOTAL_DEBT_GUIDANCE" hidden="1">"c4533"</definedName>
    <definedName name="IQ_TOTAL_DEBT_GUIDANCE_CIQ" hidden="1">"c5086"</definedName>
    <definedName name="IQ_TOTAL_DEBT_GUIDANCE_CIQ_COL" hidden="1">"c11733"</definedName>
    <definedName name="IQ_TOTAL_DEBT_HIGH_EST" hidden="1">"c4534"</definedName>
    <definedName name="IQ_TOTAL_DEBT_HIGH_GUIDANCE" hidden="1">"c4196"</definedName>
    <definedName name="IQ_TOTAL_DEBT_HIGH_GUIDANCE_CIQ" hidden="1">"c4608"</definedName>
    <definedName name="IQ_TOTAL_DEBT_HIGH_GUIDANCE_CIQ_COL" hidden="1">"c11257"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LOW_EST" hidden="1">"c4535"</definedName>
    <definedName name="IQ_TOTAL_DEBT_LOW_GUIDANCE" hidden="1">"c4236"</definedName>
    <definedName name="IQ_TOTAL_DEBT_LOW_GUIDANCE_CIQ" hidden="1">"c4648"</definedName>
    <definedName name="IQ_TOTAL_DEBT_LOW_GUIDANCE_CIQ_COL" hidden="1">"c11297"</definedName>
    <definedName name="IQ_TOTAL_DEBT_MEDIAN_EST" hidden="1">"c4536"</definedName>
    <definedName name="IQ_TOTAL_DEBT_NON_CURRENT" hidden="1">"c6191"</definedName>
    <definedName name="IQ_TOTAL_DEBT_NUM_EST" hidden="1">"c4537"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BT_SECURITIES_FDIC" hidden="1">"c6410"</definedName>
    <definedName name="IQ_TOTAL_DEBT_STDDEV_EST" hidden="1">"c4538"</definedName>
    <definedName name="IQ_TOTAL_DEPOSITS" hidden="1">"c1265"</definedName>
    <definedName name="IQ_TOTAL_DEPOSITS_DOM_FFIEC" hidden="1">"c15313"</definedName>
    <definedName name="IQ_TOTAL_DEPOSITS_FDIC" hidden="1">"c6342"</definedName>
    <definedName name="IQ_TOTAL_DEPOSITS_FFIEC" hidden="1">"c13623"</definedName>
    <definedName name="IQ_TOTAL_DEPOSITS_SUPPLE" hidden="1">"c15253"</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EQUITY_CAPITAL_T1_FFIEC" hidden="1">"c13130"</definedName>
    <definedName name="IQ_TOTAL_EQUITY_FFIEC" hidden="1">"c12881"</definedName>
    <definedName name="IQ_TOTAL_EQUITY_INCL_MINORITY_INTEREST_FFIEC" hidden="1">"c15278"</definedName>
    <definedName name="IQ_TOTAL_EQUITY_LH_FFIEC" hidden="1">"c13109"</definedName>
    <definedName name="IQ_TOTAL_EQUITY_PC_FFIEC" hidden="1">"c13102"</definedName>
    <definedName name="IQ_TOTAL_EQUITY_SUBTOTAL_AP" hidden="1">"c8989"</definedName>
    <definedName name="IQ_TOTAL_EQUITY_TOTAL_ASSETS_FFIEC" hidden="1">"c13863"</definedName>
    <definedName name="IQ_TOTAL_FOREIGN_DEPOSITS_FFIEC" hidden="1">"c15348"</definedName>
    <definedName name="IQ_TOTAL_FOREIGN_LOANS_QUARTERLY_AVG_FFIEC" hidden="1">"c15482"</definedName>
    <definedName name="IQ_TOTAL_IBF_ASSETS_CONSOL_BANK_FFIEC" hidden="1">"c15299"</definedName>
    <definedName name="IQ_TOTAL_IBF_LIABILITIES_FFIEC" hidden="1">"c15302"</definedName>
    <definedName name="IQ_TOTAL_IBF_LL_REC_FFIEC" hidden="1">"c15297"</definedName>
    <definedName name="IQ_TOTAL_INT_EXPENSE_FFIEC" hidden="1">"c13000"</definedName>
    <definedName name="IQ_TOTAL_INT_INCOME_FFIEC" hidden="1">"c12989"</definedName>
    <definedName name="IQ_TOTAL_INTEREST_EXP" hidden="1">"c1382"</definedName>
    <definedName name="IQ_TOTAL_INTEREST_EXP_FOREIGN_FFIEC" hidden="1">"c15374"</definedName>
    <definedName name="IQ_TOTAL_INTEREST_INC_FOREIGN_FFIEC" hidden="1">"c15373"</definedName>
    <definedName name="IQ_TOTAL_INVENTORY" hidden="1">"c1385"</definedName>
    <definedName name="IQ_TOTAL_INVEST" hidden="1">"c1275"</definedName>
    <definedName name="IQ_TOTAL_IRA_KEOGH_PLAN_ACCOUNTS_FFIEC" hidden="1">"c15303"</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EQUITY_SUBTOTAL_AP" hidden="1">"c8988"</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"c1435"</definedName>
    <definedName name="IQ_TOTAL_LIAB_TOTAL_ASSETS" hidden="1">"c1283"</definedName>
    <definedName name="IQ_TOTAL_LIABILITIES_EQUITY_FFIEC" hidden="1">"c12882"</definedName>
    <definedName name="IQ_TOTAL_LIABILITIES_FAIR_VALUE_TOT_FFIEC" hidden="1">"c15411"</definedName>
    <definedName name="IQ_TOTAL_LIABILITIES_FDIC" hidden="1">"c6348"</definedName>
    <definedName name="IQ_TOTAL_LIABILITIES_FFIEC" hidden="1">"c12873"</definedName>
    <definedName name="IQ_TOTAL_LIABILITIES_LEVEL_1_FFIEC" hidden="1">"c15433"</definedName>
    <definedName name="IQ_TOTAL_LIABILITIES_LEVEL_2_FFIEC" hidden="1">"c15446"</definedName>
    <definedName name="IQ_TOTAL_LIABILITIES_LEVEL_3_FFIEC" hidden="1">"c15459"</definedName>
    <definedName name="IQ_TOTAL_LL_REC_DOM_FFIEC" hidden="1">"c12917"</definedName>
    <definedName name="IQ_TOTAL_LL_REC_FFIEC" hidden="1">"c12898"</definedName>
    <definedName name="IQ_TOTAL_LOANS" hidden="1">"c5653"</definedName>
    <definedName name="IQ_TOTAL_LOANS_DOM_QUARTERLY_AVG_FFIEC" hidden="1">"c15475"</definedName>
    <definedName name="IQ_TOTAL_LOANS_LEASES_AND_OTHER_DUE_30_89_FFIEC" hidden="1">"c15416"</definedName>
    <definedName name="IQ_TOTAL_LOANS_LEASES_AND_OTHER_DUE_90_FFIEC" hidden="1">"c15420"</definedName>
    <definedName name="IQ_TOTAL_LOANS_LEASES_AND_OTHER_NON_ACCRUAL_FFIEC" hidden="1">"c15466"</definedName>
    <definedName name="IQ_TOTAL_LOANS_LEASES_CHARGE_OFFS_FFIEC" hidden="1">"c13186"</definedName>
    <definedName name="IQ_TOTAL_LOANS_LEASES_DUE_30_89_FFIEC" hidden="1">"c13280"</definedName>
    <definedName name="IQ_TOTAL_LOANS_LEASES_DUE_90_FFIEC" hidden="1">"c13306"</definedName>
    <definedName name="IQ_TOTAL_LOANS_LEASES_NON_ACCRUAL_FFIEC" hidden="1">"c13757"</definedName>
    <definedName name="IQ_TOTAL_LOANS_LEASES_RECOV_FFIEC" hidden="1">"c13208"</definedName>
    <definedName name="IQ_TOTAL_LONG_DEBT" hidden="1">"c1617"</definedName>
    <definedName name="IQ_TOTAL_NON_REC" hidden="1">"c1444"</definedName>
    <definedName name="IQ_TOTAL_NON_TRANS_ACCTS_FFIEC" hidden="1">"c15328"</definedName>
    <definedName name="IQ_TOTAL_NONINTEREST_EXPENSE_FOREIGN_FFIEC" hidden="1">"c15386"</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ERATING_EXPENSE" hidden="1">"c16047"</definedName>
    <definedName name="IQ_TOTAL_OPERATING_REVENUE" hidden="1">"c16030"</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RE_RESOURCES_ALUM" hidden="1">"c9230"</definedName>
    <definedName name="IQ_TOTAL_ORE_RESOURCES_COP" hidden="1">"c9174"</definedName>
    <definedName name="IQ_TOTAL_ORE_RESOURCES_DIAM" hidden="1">"c9654"</definedName>
    <definedName name="IQ_TOTAL_ORE_RESOURCES_GOLD" hidden="1">"c9015"</definedName>
    <definedName name="IQ_TOTAL_ORE_RESOURCES_IRON" hidden="1">"c9389"</definedName>
    <definedName name="IQ_TOTAL_ORE_RESOURCES_LEAD" hidden="1">"c9442"</definedName>
    <definedName name="IQ_TOTAL_ORE_RESOURCES_MANG" hidden="1">"c9495"</definedName>
    <definedName name="IQ_TOTAL_ORE_RESOURCES_MOLYB" hidden="1">"c9707"</definedName>
    <definedName name="IQ_TOTAL_ORE_RESOURCES_NICK" hidden="1">"c9283"</definedName>
    <definedName name="IQ_TOTAL_ORE_RESOURCES_PLAT" hidden="1">"c9121"</definedName>
    <definedName name="IQ_TOTAL_ORE_RESOURCES_SILVER" hidden="1">"c9068"</definedName>
    <definedName name="IQ_TOTAL_ORE_RESOURCES_TITAN" hidden="1">"c9548"</definedName>
    <definedName name="IQ_TOTAL_ORE_RESOURCES_URAN" hidden="1">"c9601"</definedName>
    <definedName name="IQ_TOTAL_ORE_RESOURCES_ZINC" hidden="1">"c9336"</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P" hidden="1">"c8765"</definedName>
    <definedName name="IQ_TOTAL_PROVED_RESERVES_NGL" hidden="1">"c2924"</definedName>
    <definedName name="IQ_TOTAL_PROVED_RESERVES_OIL" hidden="1">"c2040"</definedName>
    <definedName name="IQ_TOTAL_RE_LOANS_TOTAL_LOANS" hidden="1">"c15715"</definedName>
    <definedName name="IQ_TOTAL_RE_NOI_AVG_GROSS_PROP" hidden="1">"c16059"</definedName>
    <definedName name="IQ_TOTAL_RECEIV" hidden="1">"c1293"</definedName>
    <definedName name="IQ_TOTAL_RECOV_ATTRIB_RESOURCES_ALUM" hidden="1">"c9246"</definedName>
    <definedName name="IQ_TOTAL_RECOV_ATTRIB_RESOURCES_COAL" hidden="1">"c9820"</definedName>
    <definedName name="IQ_TOTAL_RECOV_ATTRIB_RESOURCES_COP" hidden="1">"c9190"</definedName>
    <definedName name="IQ_TOTAL_RECOV_ATTRIB_RESOURCES_DIAM" hidden="1">"c9670"</definedName>
    <definedName name="IQ_TOTAL_RECOV_ATTRIB_RESOURCES_GOLD" hidden="1">"c9031"</definedName>
    <definedName name="IQ_TOTAL_RECOV_ATTRIB_RESOURCES_IRON" hidden="1">"c9405"</definedName>
    <definedName name="IQ_TOTAL_RECOV_ATTRIB_RESOURCES_LEAD" hidden="1">"c9458"</definedName>
    <definedName name="IQ_TOTAL_RECOV_ATTRIB_RESOURCES_MANG" hidden="1">"c9511"</definedName>
    <definedName name="IQ_TOTAL_RECOV_ATTRIB_RESOURCES_MET_COAL" hidden="1">"c9760"</definedName>
    <definedName name="IQ_TOTAL_RECOV_ATTRIB_RESOURCES_MOLYB" hidden="1">"c9723"</definedName>
    <definedName name="IQ_TOTAL_RECOV_ATTRIB_RESOURCES_NICK" hidden="1">"c9299"</definedName>
    <definedName name="IQ_TOTAL_RECOV_ATTRIB_RESOURCES_PLAT" hidden="1">"c9137"</definedName>
    <definedName name="IQ_TOTAL_RECOV_ATTRIB_RESOURCES_SILVER" hidden="1">"c9084"</definedName>
    <definedName name="IQ_TOTAL_RECOV_ATTRIB_RESOURCES_STEAM" hidden="1">"c9790"</definedName>
    <definedName name="IQ_TOTAL_RECOV_ATTRIB_RESOURCES_TITAN" hidden="1">"c9564"</definedName>
    <definedName name="IQ_TOTAL_RECOV_ATTRIB_RESOURCES_URAN" hidden="1">"c9617"</definedName>
    <definedName name="IQ_TOTAL_RECOV_ATTRIB_RESOURCES_ZINC" hidden="1">"c9352"</definedName>
    <definedName name="IQ_TOTAL_RECOV_RESOURCES_ALUM" hidden="1">"c9236"</definedName>
    <definedName name="IQ_TOTAL_RECOV_RESOURCES_COAL" hidden="1">"c9815"</definedName>
    <definedName name="IQ_TOTAL_RECOV_RESOURCES_COP" hidden="1">"c9180"</definedName>
    <definedName name="IQ_TOTAL_RECOV_RESOURCES_DIAM" hidden="1">"c9660"</definedName>
    <definedName name="IQ_TOTAL_RECOV_RESOURCES_GOLD" hidden="1">"c9021"</definedName>
    <definedName name="IQ_TOTAL_RECOV_RESOURCES_IRON" hidden="1">"c9395"</definedName>
    <definedName name="IQ_TOTAL_RECOV_RESOURCES_LEAD" hidden="1">"c9448"</definedName>
    <definedName name="IQ_TOTAL_RECOV_RESOURCES_MANG" hidden="1">"c9501"</definedName>
    <definedName name="IQ_TOTAL_RECOV_RESOURCES_MET_COAL" hidden="1">"c9755"</definedName>
    <definedName name="IQ_TOTAL_RECOV_RESOURCES_MOLYB" hidden="1">"c9713"</definedName>
    <definedName name="IQ_TOTAL_RECOV_RESOURCES_NICK" hidden="1">"c9289"</definedName>
    <definedName name="IQ_TOTAL_RECOV_RESOURCES_PLAT" hidden="1">"c9127"</definedName>
    <definedName name="IQ_TOTAL_RECOV_RESOURCES_SILVER" hidden="1">"c9074"</definedName>
    <definedName name="IQ_TOTAL_RECOV_RESOURCES_STEAM" hidden="1">"c9785"</definedName>
    <definedName name="IQ_TOTAL_RECOV_RESOURCES_TITAN" hidden="1">"c9554"</definedName>
    <definedName name="IQ_TOTAL_RECOV_RESOURCES_URAN" hidden="1">"c9607"</definedName>
    <definedName name="IQ_TOTAL_RECOV_RESOURCES_ZINC" hidden="1">"c9342"</definedName>
    <definedName name="IQ_TOTAL_RECOVERIES_FDIC" hidden="1">"c6622"</definedName>
    <definedName name="IQ_TOTAL_RENTAL_REVENUE" hidden="1">"c16022"</definedName>
    <definedName name="IQ_TOTAL_RESOURCES_CALORIFIC_VALUE_COAL" hidden="1">"c9810"</definedName>
    <definedName name="IQ_TOTAL_RESOURCES_CALORIFIC_VALUE_MET_COAL" hidden="1">"c9750"</definedName>
    <definedName name="IQ_TOTAL_RESOURCES_CALORIFIC_VALUE_STEAM" hidden="1">"c9780"</definedName>
    <definedName name="IQ_TOTAL_RESOURCES_GRADE_ALUM" hidden="1">"c9231"</definedName>
    <definedName name="IQ_TOTAL_RESOURCES_GRADE_COP" hidden="1">"c9175"</definedName>
    <definedName name="IQ_TOTAL_RESOURCES_GRADE_DIAM" hidden="1">"c9655"</definedName>
    <definedName name="IQ_TOTAL_RESOURCES_GRADE_GOLD" hidden="1">"c9016"</definedName>
    <definedName name="IQ_TOTAL_RESOURCES_GRADE_IRON" hidden="1">"c9390"</definedName>
    <definedName name="IQ_TOTAL_RESOURCES_GRADE_LEAD" hidden="1">"c9443"</definedName>
    <definedName name="IQ_TOTAL_RESOURCES_GRADE_MANG" hidden="1">"c9496"</definedName>
    <definedName name="IQ_TOTAL_RESOURCES_GRADE_MOLYB" hidden="1">"c9708"</definedName>
    <definedName name="IQ_TOTAL_RESOURCES_GRADE_NICK" hidden="1">"c9284"</definedName>
    <definedName name="IQ_TOTAL_RESOURCES_GRADE_PLAT" hidden="1">"c9122"</definedName>
    <definedName name="IQ_TOTAL_RESOURCES_GRADE_SILVER" hidden="1">"c9069"</definedName>
    <definedName name="IQ_TOTAL_RESOURCES_GRADE_TITAN" hidden="1">"c9549"</definedName>
    <definedName name="IQ_TOTAL_RESOURCES_GRADE_URAN" hidden="1">"c9602"</definedName>
    <definedName name="IQ_TOTAL_RESOURCES_GRADE_ZINC" hidden="1">"c9337"</definedName>
    <definedName name="IQ_TOTAL_RETURN_SWAPS_DERIVATIVES_BENEFICIARY_FFIEC" hidden="1">"c13120"</definedName>
    <definedName name="IQ_TOTAL_RETURN_SWAPS_DERIVATIVES_GUARANTOR_FFIEC" hidden="1">"c13113"</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SUBTOTAL_AP" hidden="1">"c8975"</definedName>
    <definedName name="IQ_TOTAL_REV_UTI" hidden="1">"c1308"</definedName>
    <definedName name="IQ_TOTAL_REVENUE" hidden="1">"c1436"</definedName>
    <definedName name="IQ_TOTAL_REVENUE_FFIEC" hidden="1">"c13020"</definedName>
    <definedName name="IQ_TOTAL_REVENUE_FOREIGN_FFIEC" hidden="1">"c15383"</definedName>
    <definedName name="IQ_TOTAL_RISK_BASED_CAPITAL_FFIEC" hidden="1">"c13153"</definedName>
    <definedName name="IQ_TOTAL_RISK_BASED_CAPITAL_RATIO_FDIC" hidden="1">"c6747"</definedName>
    <definedName name="IQ_TOTAL_RISK_BASED_CAPITAL_RATIO_FFIEC" hidden="1">"c13162"</definedName>
    <definedName name="IQ_TOTAL_RISK_WEIGHTED_ASSETS_FFIEC" hidden="1">"c13858"</definedName>
    <definedName name="IQ_TOTAL_ROOMS" hidden="1">"c8789"</definedName>
    <definedName name="IQ_TOTAL_SECURITIES_FDIC" hidden="1">"c6306"</definedName>
    <definedName name="IQ_TOTAL_SPECIAL" hidden="1">"c1618"</definedName>
    <definedName name="IQ_TOTAL_SQ_FT" hidden="1">"c8781"</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LESS_100000_1_TO_3_YEARS_FFIEC" hidden="1">"c15335"</definedName>
    <definedName name="IQ_TOTAL_TIME_LESS_100000_3_MONTHS_LESS_FFIEC" hidden="1">"c15333"</definedName>
    <definedName name="IQ_TOTAL_TIME_LESS_100000_3_TO_12_MONTHS_FFIEC" hidden="1">"c15334"</definedName>
    <definedName name="IQ_TOTAL_TIME_LESS_100000_FFIEC" hidden="1">"c15332"</definedName>
    <definedName name="IQ_TOTAL_TIME_LESS_100000_OVER_3_YEARS_FFIEC" hidden="1">"c15336"</definedName>
    <definedName name="IQ_TOTAL_TIME_MORE_100000_1_TO_3_YEARS_FFIEC" hidden="1">"c15340"</definedName>
    <definedName name="IQ_TOTAL_TIME_MORE_100000_3_MONTHS_LESS_FFIEC" hidden="1">"c15338"</definedName>
    <definedName name="IQ_TOTAL_TIME_MORE_100000_3_TO_12_MONTHS_FFIEC" hidden="1">"c15339"</definedName>
    <definedName name="IQ_TOTAL_TIME_MORE_100000_FFIEC" hidden="1">"c15337"</definedName>
    <definedName name="IQ_TOTAL_TIME_MORE_100000_OVER_3_YEARS_FFIEC" hidden="1">"c15341"</definedName>
    <definedName name="IQ_TOTAL_TIME_SAVINGS_DEPOSITS_FDIC" hidden="1">"c6498"</definedName>
    <definedName name="IQ_TOTAL_TRADING_ASSETS_FFIEC" hidden="1">"c12939"</definedName>
    <definedName name="IQ_TOTAL_TRADING_LIAB_DOM_FFIEC" hidden="1">"c12944"</definedName>
    <definedName name="IQ_TOTAL_TRADING_LIAB_FOREIGN_FFIEC" hidden="1">"c15296"</definedName>
    <definedName name="IQ_TOTAL_TRANS_ACCTS_FFIEC" hidden="1">"c15321"</definedName>
    <definedName name="IQ_TOTAL_UNITS" hidden="1">"c8773"</definedName>
    <definedName name="IQ_TOTAL_UNUSED_COMMITMENTS_FDIC" hidden="1">"c6536"</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SUPPLE" hidden="1">"c13817"</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DJ_SIZE_FINAL" hidden="1">"c16265"</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_TERM_FEE" hidden="1">"c13638"</definedName>
    <definedName name="IQ_TR_BUY_TERM_FEE_PCT" hidden="1">"c13639"</definedName>
    <definedName name="IQ_TR_BUYBACK_TO_CLOSE" hidden="1">"c13919"</definedName>
    <definedName name="IQ_TR_BUYBACK_TO_HIGH" hidden="1">"c13917"</definedName>
    <definedName name="IQ_TR_BUYBACK_TO_LOW" hidden="1">"c13918"</definedName>
    <definedName name="IQ_TR_BUYER_ID" hidden="1">"c2404"</definedName>
    <definedName name="IQ_TR_BUYERNAME" hidden="1">"c2401"</definedName>
    <definedName name="IQ_TR_CANCELLED_DATE" hidden="1">"c2284"</definedName>
    <definedName name="IQ_TR_CASH_CONSID_PCT" hidden="1">"c2296"</definedName>
    <definedName name="IQ_TR_CASH_CONSID_PCT_FINAL" hidden="1">"c16268"</definedName>
    <definedName name="IQ_TR_CASH_ST_INVEST" hidden="1">"c3025"</definedName>
    <definedName name="IQ_TR_CASH_ST_INVEST_FINAL" hidden="1">"c16266"</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PPROACH" hidden="1">"c12706"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BT_CONSID_PCT_FINAL" hidden="1">"c16274"</definedName>
    <definedName name="IQ_TR_DEF_AGRMT_DATE" hidden="1">"c2285"</definedName>
    <definedName name="IQ_TR_DISCLOSED_FEES_EXP" hidden="1">"c2288"</definedName>
    <definedName name="IQ_TR_EARNOUTS" hidden="1">"c3023"</definedName>
    <definedName name="IQ_TR_EARNOUTS_FINAL" hidden="1">"c16262"</definedName>
    <definedName name="IQ_TR_EXPIRED_DATE" hidden="1">"c2412"</definedName>
    <definedName name="IQ_TR_GROSS_OFFERING_AMT" hidden="1">"c2262"</definedName>
    <definedName name="IQ_TR_HYBRID_CONSID_PCT" hidden="1">"c2300"</definedName>
    <definedName name="IQ_TR_HYBRID_CONSID_PCT_FINAL" hidden="1">"c16276"</definedName>
    <definedName name="IQ_TR_IMPLIED_EQ" hidden="1">"c3018"</definedName>
    <definedName name="IQ_TR_IMPLIED_EQ_BV" hidden="1">"c3019"</definedName>
    <definedName name="IQ_TR_IMPLIED_EQ_BV_FINAL" hidden="1">"c16255"</definedName>
    <definedName name="IQ_TR_IMPLIED_EQ_FINAL" hidden="1">"c16253"</definedName>
    <definedName name="IQ_TR_IMPLIED_EQ_NI_LTM" hidden="1">"c3020"</definedName>
    <definedName name="IQ_TR_IMPLIED_EQ_NI_LTM_FINAL" hidden="1">"c16254"</definedName>
    <definedName name="IQ_TR_IMPLIED_EV" hidden="1">"c2301"</definedName>
    <definedName name="IQ_TR_IMPLIED_EV_BV" hidden="1">"c2306"</definedName>
    <definedName name="IQ_TR_IMPLIED_EV_EBIT" hidden="1">"c2302"</definedName>
    <definedName name="IQ_TR_IMPLIED_EV_EBIT_FINAL" hidden="1">"c16252"</definedName>
    <definedName name="IQ_TR_IMPLIED_EV_EBITDA" hidden="1">"c2303"</definedName>
    <definedName name="IQ_TR_IMPLIED_EV_EBITDA_FINAL" hidden="1">"c16251"</definedName>
    <definedName name="IQ_TR_IMPLIED_EV_FINAL" hidden="1">"c16249"</definedName>
    <definedName name="IQ_TR_IMPLIED_EV_NI_LTM" hidden="1">"c2307"</definedName>
    <definedName name="IQ_TR_IMPLIED_EV_REV" hidden="1">"c2304"</definedName>
    <definedName name="IQ_TR_IMPLIED_EV_REV_FINAL" hidden="1">"c16250"</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ASSUM_LIABILITIES_FINAL" hidden="1">"c16264"</definedName>
    <definedName name="IQ_TR_NET_PROCEEDS" hidden="1">"c2267"</definedName>
    <definedName name="IQ_TR_OFFER_DATE" hidden="1">"c2265"</definedName>
    <definedName name="IQ_TR_OFFER_DATE_MA" hidden="1">"c3035"</definedName>
    <definedName name="IQ_TR_OFFER_PER_SHARE" hidden="1">"c3017"</definedName>
    <definedName name="IQ_TR_OFFER_PER_SHARE_FINAL" hidden="1">"c16257"</definedName>
    <definedName name="IQ_TR_OPTIONS_CONSID_PCT" hidden="1">"c2311"</definedName>
    <definedName name="IQ_TR_OPTIONS_CONSID_PCT_FINAL" hidden="1">"c16278"</definedName>
    <definedName name="IQ_TR_OTHER_CONSID" hidden="1">"c3022"</definedName>
    <definedName name="IQ_TR_OTHER_CONSID_FINAL" hidden="1">"c16261"</definedName>
    <definedName name="IQ_TR_PCT_SOUGHT" hidden="1">"c2309"</definedName>
    <definedName name="IQ_TR_PCT_SOUGHT_ACQUIRED_FINAL" hidden="1">"c16256"</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_1D_PRICE" hidden="1">"c19180"</definedName>
    <definedName name="IQ_TR_PO_1D_RETURN" hidden="1">"c19179"</definedName>
    <definedName name="IQ_TR_PO_1M_PRICE" hidden="1">"c19184"</definedName>
    <definedName name="IQ_TR_PO_1M_RETURN" hidden="1">"c19183"</definedName>
    <definedName name="IQ_TR_PO_1W_PRICE" hidden="1">"c19182"</definedName>
    <definedName name="IQ_TR_PO_1W_RETURN" hidden="1">"c19181"</definedName>
    <definedName name="IQ_TR_PO_1Y_PRICE" hidden="1">"c19190"</definedName>
    <definedName name="IQ_TR_PO_1Y_RETURN" hidden="1">"c19189"</definedName>
    <definedName name="IQ_TR_PO_3M_PRICE" hidden="1">"c19186"</definedName>
    <definedName name="IQ_TR_PO_3M_RETURN" hidden="1">"c19185"</definedName>
    <definedName name="IQ_TR_PO_6M_PRICE" hidden="1">"c19188"</definedName>
    <definedName name="IQ_TR_PO_6M_RETURN" hidden="1">"c19187"</definedName>
    <definedName name="IQ_TR_POSTMONEY_VAL" hidden="1">"c2286"</definedName>
    <definedName name="IQ_TR_PREDEAL_SITUATION" hidden="1">"c2390"</definedName>
    <definedName name="IQ_TR_PREF_CONSID_PCT" hidden="1">"c2310"</definedName>
    <definedName name="IQ_TR_PREF_CONSID_PCT_FINAL" hidden="1">"c16272"</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OFFER_PER_SHARE" hidden="1">"c18872"</definedName>
    <definedName name="IQ_TR_PT_PCT_SHARES" hidden="1">"c2416"</definedName>
    <definedName name="IQ_TR_RATING_FEES" hidden="1">"c2275"</definedName>
    <definedName name="IQ_TR_REG_EFFECT_DATE" hidden="1">"c2264"</definedName>
    <definedName name="IQ_TR_REG_FILED_DATE" hidden="1">"c2263"</definedName>
    <definedName name="IQ_TR_REGISTRATION_FEES" hidden="1">"c2274"</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_TERM_FEE" hidden="1">"c2298"</definedName>
    <definedName name="IQ_TR_SELL_TERM_FEE_PCT" hidden="1">"c2297"</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TOCK_CONSID_PCT_FINAL" hidden="1">"c16270"</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ASH_FINAL" hidden="1">"c16267"</definedName>
    <definedName name="IQ_TR_TOTAL_CONSID_SH" hidden="1">"c2316"</definedName>
    <definedName name="IQ_TR_TOTAL_CONSID_SH_FINAL" hidden="1">"c16260"</definedName>
    <definedName name="IQ_TR_TOTAL_DEBT" hidden="1">"c2317"</definedName>
    <definedName name="IQ_TR_TOTAL_DEBT_FINAL" hidden="1">"c16273"</definedName>
    <definedName name="IQ_TR_TOTAL_GROSS_TV" hidden="1">"c2318"</definedName>
    <definedName name="IQ_TR_TOTAL_GROSS_TV_FINAL" hidden="1">"c16259"</definedName>
    <definedName name="IQ_TR_TOTAL_HYBRID" hidden="1">"c2319"</definedName>
    <definedName name="IQ_TR_TOTAL_HYBRID_FINAL" hidden="1">"c16275"</definedName>
    <definedName name="IQ_TR_TOTAL_LEGAL_FEES" hidden="1">"c2272"</definedName>
    <definedName name="IQ_TR_TOTAL_NET_TV" hidden="1">"c2320"</definedName>
    <definedName name="IQ_TR_TOTAL_NET_TV_FINAL" hidden="1">"c16258"</definedName>
    <definedName name="IQ_TR_TOTAL_NEWMONEY" hidden="1">"c2289"</definedName>
    <definedName name="IQ_TR_TOTAL_OPTIONS" hidden="1">"c2322"</definedName>
    <definedName name="IQ_TR_TOTAL_OPTIONS_BUYER" hidden="1">"c3026"</definedName>
    <definedName name="IQ_TR_TOTAL_OPTIONS_BUYER_FINAL" hidden="1">"c16277"</definedName>
    <definedName name="IQ_TR_TOTAL_OPTIONS_FINAL" hidden="1">"c16263"</definedName>
    <definedName name="IQ_TR_TOTAL_PREFERRED" hidden="1">"c2321"</definedName>
    <definedName name="IQ_TR_TOTAL_PREFERRED_FINAL" hidden="1">"c16271"</definedName>
    <definedName name="IQ_TR_TOTAL_REG_AMT" hidden="1">"c2261"</definedName>
    <definedName name="IQ_TR_TOTAL_STOCK" hidden="1">"c2323"</definedName>
    <definedName name="IQ_TR_TOTAL_STOCK_FINAL" hidden="1">"c16269"</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AIR_VALUE_TOT_FFIEC" hidden="1">"c13210"</definedName>
    <definedName name="IQ_TRADING_ASSETS_FDIC" hidden="1">"c6328"</definedName>
    <definedName name="IQ_TRADING_ASSETS_FFIEC" hidden="1">"c12812"</definedName>
    <definedName name="IQ_TRADING_ASSETS_FOREIGN_FFIEC" hidden="1">"c12940"</definedName>
    <definedName name="IQ_TRADING_ASSETS_LEVEL_1_FFIEC" hidden="1">"c13218"</definedName>
    <definedName name="IQ_TRADING_ASSETS_LEVEL_2_FFIEC" hidden="1">"c13226"</definedName>
    <definedName name="IQ_TRADING_ASSETS_LEVEL_3_FFIEC" hidden="1">"c13234"</definedName>
    <definedName name="IQ_TRADING_ASSETS_QUARTERLY_AVG_FFIEC" hidden="1">"c13085"</definedName>
    <definedName name="IQ_TRADING_CURRENCY" hidden="1">"c2212"</definedName>
    <definedName name="IQ_TRADING_ITEM_CIQID" hidden="1">"c8949"</definedName>
    <definedName name="IQ_TRADING_LIABILITIES_FAIR_VALUE_TOT_FFIEC" hidden="1">"c13214"</definedName>
    <definedName name="IQ_TRADING_LIABILITIES_FDIC" hidden="1">"c6344"</definedName>
    <definedName name="IQ_TRADING_LIABILITIES_FFIEC" hidden="1">"c12858"</definedName>
    <definedName name="IQ_TRADING_LIABILITIES_LEVEL_1_FFIEC" hidden="1">"c13222"</definedName>
    <definedName name="IQ_TRADING_LIABILITIES_LEVEL_2_FFIEC" hidden="1">"c13230"</definedName>
    <definedName name="IQ_TRADING_LIABILITIES_LEVEL_3_FFIEC" hidden="1">"c13238"</definedName>
    <definedName name="IQ_TRADING_REV_FOREIGN_FFIEC" hidden="1">"c15377"</definedName>
    <definedName name="IQ_TRADING_REV_OPERATING_INC_FFIEC" hidden="1">"c13385"</definedName>
    <definedName name="IQ_TRADING_REVENUE_FFIEC" hidden="1">"c13004"</definedName>
    <definedName name="IQ_TRANS_ACCTS_TOT_DEPOSITS_FFIEC" hidden="1">"c13904"</definedName>
    <definedName name="IQ_TRANS_IMPACT_FIN_48_CURRENT_ASSETS" hidden="1">"c15727"</definedName>
    <definedName name="IQ_TRANS_IMPACT_FIN_48_CURRENT_LIABILITIES" hidden="1">"c15729"</definedName>
    <definedName name="IQ_TRANS_IMPACT_FIN_48_LT_ASSETS" hidden="1">"c15728"</definedName>
    <definedName name="IQ_TRANS_IMPACT_FIN_48_NON_CURRENT_LIABILITIES" hidden="1">"c15730"</definedName>
    <definedName name="IQ_TRANS_IMPACT_FIN_48_RETAINED_EARNINGS" hidden="1">"c15731"</definedName>
    <definedName name="IQ_TRANSACTION_ACCOUNTS_FDIC" hidden="1">"c6544"</definedName>
    <definedName name="IQ_TRANSACTION_LIST" hidden="1">"c15126"</definedName>
    <definedName name="IQ_TRANSACTION_LIST_BANKRUPTCY" hidden="1">"c15131"</definedName>
    <definedName name="IQ_TRANSACTION_LIST_BUYBACK" hidden="1">"c15129"</definedName>
    <definedName name="IQ_TRANSACTION_LIST_INCL_SUBS" hidden="1">"c15132"</definedName>
    <definedName name="IQ_TRANSACTION_LIST_INCL_SUBS_BANKRUPTCY" hidden="1">"c15137"</definedName>
    <definedName name="IQ_TRANSACTION_LIST_INCL_SUBS_BUYBACK" hidden="1">"c15135"</definedName>
    <definedName name="IQ_TRANSACTION_LIST_INCL_SUBS_MA" hidden="1">"c15133"</definedName>
    <definedName name="IQ_TRANSACTION_LIST_INCL_SUBS_PO" hidden="1">"c15136"</definedName>
    <definedName name="IQ_TRANSACTION_LIST_INCL_SUBS_PP" hidden="1">"c15134"</definedName>
    <definedName name="IQ_TRANSACTION_LIST_MA" hidden="1">"c15127"</definedName>
    <definedName name="IQ_TRANSACTION_LIST_PO" hidden="1">"c15130"</definedName>
    <definedName name="IQ_TRANSACTION_LIST_PP" hidden="1">"c15128"</definedName>
    <definedName name="IQ_TREASURER_ID" hidden="1">"c15214"</definedName>
    <definedName name="IQ_TREASURER_NAME" hidden="1">"c15213"</definedName>
    <definedName name="IQ_TREASURY" hidden="1">"c1311"</definedName>
    <definedName name="IQ_TREASURY_INVEST_SECURITIES_FFIEC" hidden="1">"c13457"</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EASURY_STOCK_TRANSACTIONS_FFIEC" hidden="1">"c15352"</definedName>
    <definedName name="IQ_TRUCK_ASSEMBLIES" hidden="1">"c7021"</definedName>
    <definedName name="IQ_TRUCK_ASSEMBLIES_APR" hidden="1">"c7681"</definedName>
    <definedName name="IQ_TRUCK_ASSEMBLIES_APR_FC" hidden="1">"c8561"</definedName>
    <definedName name="IQ_TRUCK_ASSEMBLIES_FC" hidden="1">"c7901"</definedName>
    <definedName name="IQ_TRUCK_ASSEMBLIES_POP" hidden="1">"c7241"</definedName>
    <definedName name="IQ_TRUCK_ASSEMBLIES_POP_FC" hidden="1">"c8121"</definedName>
    <definedName name="IQ_TRUCK_ASSEMBLIES_YOY" hidden="1">"c7461"</definedName>
    <definedName name="IQ_TRUCK_ASSEMBLIES_YOY_FC" hidden="1">"c8341"</definedName>
    <definedName name="IQ_TRUST_INC" hidden="1">"c1319"</definedName>
    <definedName name="IQ_TRUST_PREF" hidden="1">"c1320"</definedName>
    <definedName name="IQ_TRUST_PREFERRED" hidden="1">"c3029"</definedName>
    <definedName name="IQ_TRUST_PREFERRED_PCT" hidden="1">"c3030"</definedName>
    <definedName name="IQ_TRUSTEE" hidden="1">"c8959"</definedName>
    <definedName name="IQ_TWELVE_MONTHS_FIXED_AND_FLOATING_FDIC" hidden="1">"c6420"</definedName>
    <definedName name="IQ_TWELVE_MONTHS_MORTGAGE_PASS_THROUGHS_FDIC" hidden="1">"c6412"</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ASSIGNED_RESERVES_COAL" hidden="1">"c15914"</definedName>
    <definedName name="IQ_UNASSIGNED_RESERVES_TO_TOTAL_RESERVES_COAL" hidden="1">"c15956"</definedName>
    <definedName name="IQ_UNCLASSIFIED_PROPERTY_OPERATING_EXPENSE" hidden="1">"c16034"</definedName>
    <definedName name="IQ_UNCLASSIFIED_RENTAL_INCOME" hidden="1">"c16021"</definedName>
    <definedName name="IQ_UNCONSOL_BEDS" hidden="1">"c8783"</definedName>
    <definedName name="IQ_UNCONSOL_NOI" hidden="1">"c16067"</definedName>
    <definedName name="IQ_UNCONSOL_PROP" hidden="1">"c8762"</definedName>
    <definedName name="IQ_UNCONSOL_ROOMS" hidden="1">"c8787"</definedName>
    <definedName name="IQ_UNCONSOL_SQ_FT" hidden="1">"c8778"</definedName>
    <definedName name="IQ_UNCONSOL_UNITS" hidden="1">"c8770"</definedName>
    <definedName name="IQ_UNDERGROUND_RESERVES_COAL" hidden="1">"c15922"</definedName>
    <definedName name="IQ_UNDERGROUND_RESERVES_TO_TOTAL_RESERVES_COAL" hidden="1">"c15960"</definedName>
    <definedName name="IQ_UNDERWRITER" hidden="1">"c8958"</definedName>
    <definedName name="IQ_UNDERWRITING_PROFIT" hidden="1">"c9975"</definedName>
    <definedName name="IQ_UNDIVIDED_PROFITS_FDIC" hidden="1">"c6352"</definedName>
    <definedName name="IQ_UNDRAWN_CP" hidden="1">"c2518"</definedName>
    <definedName name="IQ_UNDRAWN_CREDIT" hidden="1">"c3032"</definedName>
    <definedName name="IQ_UNDRAWN_FED_FUNDS" hidden="1">"c2524"</definedName>
    <definedName name="IQ_UNDRAWN_FHLB" hidden="1">"c2520"</definedName>
    <definedName name="IQ_UNDRAWN_LC" hidden="1">"c2521"</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EARNED_INCOME_LL_REC_DOM_FFIEC" hidden="1">"c12916"</definedName>
    <definedName name="IQ_UNEARNED_INCOME_LL_REC_FFIEC" hidden="1">"c12897"</definedName>
    <definedName name="IQ_UNEARNED_PREMIUMS_PC_FFIEC" hidden="1">"c13101"</definedName>
    <definedName name="IQ_UNEMPLOYMENT_RATE" hidden="1">"c7023"</definedName>
    <definedName name="IQ_UNEMPLOYMENT_RATE_FC" hidden="1">"c7903"</definedName>
    <definedName name="IQ_UNEMPLOYMENT_RATE_POP" hidden="1">"c7243"</definedName>
    <definedName name="IQ_UNEMPLOYMENT_RATE_POP_FC" hidden="1">"c8123"</definedName>
    <definedName name="IQ_UNEMPLOYMENT_RATE_YOY" hidden="1">"c7463"</definedName>
    <definedName name="IQ_UNEMPLOYMENT_RATE_YOY_FC" hidden="1">"c8343"</definedName>
    <definedName name="IQ_UNIT_LABOR_COST_INDEX" hidden="1">"c7025"</definedName>
    <definedName name="IQ_UNIT_LABOR_COST_INDEX_APR" hidden="1">"c7685"</definedName>
    <definedName name="IQ_UNIT_LABOR_COST_INDEX_APR_FC" hidden="1">"c8565"</definedName>
    <definedName name="IQ_UNIT_LABOR_COST_INDEX_FC" hidden="1">"c7905"</definedName>
    <definedName name="IQ_UNIT_LABOR_COST_INDEX_PCT_CHANGE" hidden="1">"c7024"</definedName>
    <definedName name="IQ_UNIT_LABOR_COST_INDEX_PCT_CHANGE_FC" hidden="1">"c7904"</definedName>
    <definedName name="IQ_UNIT_LABOR_COST_INDEX_PCT_CHANGE_POP" hidden="1">"c7244"</definedName>
    <definedName name="IQ_UNIT_LABOR_COST_INDEX_PCT_CHANGE_POP_FC" hidden="1">"c8124"</definedName>
    <definedName name="IQ_UNIT_LABOR_COST_INDEX_PCT_CHANGE_YOY" hidden="1">"c7464"</definedName>
    <definedName name="IQ_UNIT_LABOR_COST_INDEX_PCT_CHANGE_YOY_FC" hidden="1">"c8344"</definedName>
    <definedName name="IQ_UNIT_LABOR_COST_INDEX_POP" hidden="1">"c7245"</definedName>
    <definedName name="IQ_UNIT_LABOR_COST_INDEX_POP_FC" hidden="1">"c8125"</definedName>
    <definedName name="IQ_UNIT_LABOR_COST_INDEX_YOY" hidden="1">"c7465"</definedName>
    <definedName name="IQ_UNIT_LABOR_COST_INDEX_YOY_FC" hidden="1">"c8345"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RECOG_TAX_BENEFIT_BEG_PERIOD" hidden="1">"c15732"</definedName>
    <definedName name="IQ_UNRECOG_TAX_BENEFIT_END_PERIOD" hidden="1">"c15740"</definedName>
    <definedName name="IQ_UNRECOG_TAX_BENEFIT_OTHER_ADJ" hidden="1">"c15739"</definedName>
    <definedName name="IQ_UNSECURED_COMMITMENTS_COMMERCIAL_RE_UNUSED_FFIEC" hidden="1">"c13246"</definedName>
    <definedName name="IQ_UNSECURED_DEBT" hidden="1">"c2548"</definedName>
    <definedName name="IQ_UNSECURED_DEBT_PCT" hidden="1">"c2549"</definedName>
    <definedName name="IQ_UNUSED_LOAN_COMMITMENTS_FDIC" hidden="1">"c6368"</definedName>
    <definedName name="IQ_UNUSUAL_EXP" hidden="1">"c1456"</definedName>
    <definedName name="IQ_UPGRADE_REBUILD_CABLE_INVEST" hidden="1">"c15804"</definedName>
    <definedName name="IQ_US_ADDRESS_LEASE_FIN_REC_FFIEC" hidden="1">"c13624"</definedName>
    <definedName name="IQ_US_AGENCY_OBLIG_FFIEC" hidden="1">"c12779"</definedName>
    <definedName name="IQ_US_AGENCY_OBLIG_TRADING_DOM_FFIEC" hidden="1">"c12919"</definedName>
    <definedName name="IQ_US_AGENCY_OBLIG_TRADING_FFIEC" hidden="1">"c12814"</definedName>
    <definedName name="IQ_US_AGENCY_OBLIGATIONS_AVAIL_SALE_FFIEC" hidden="1">"c12793"</definedName>
    <definedName name="IQ_US_BANKS_OTHER_INST_FOREIGN_DEP_FFIEC" hidden="1">"c15343"</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GOVT_NON_TRANS_ACCTS_FFIEC" hidden="1">"c15323"</definedName>
    <definedName name="IQ_US_GOVT_STATE_POLI_SUBD_IN_US_FOREIGN_DEP_FFIEC" hidden="1">"c15346"</definedName>
    <definedName name="IQ_US_GOVT_TRANS_ACCTS_FFIEC" hidden="1">"c15315"</definedName>
    <definedName name="IQ_US_INST_DUE_30_89_FFIEC" hidden="1">"c13268"</definedName>
    <definedName name="IQ_US_INST_DUE_90_FFIEC" hidden="1">"c13294"</definedName>
    <definedName name="IQ_US_INST_NON_ACCRUAL_FFIEC" hidden="1">"c13320"</definedName>
    <definedName name="IQ_US_SPONSORED_AGENCY_OBLIG_AVAIL_SALE_FFIEC" hidden="1">"c12794"</definedName>
    <definedName name="IQ_US_SPONSORED_AGENCY_OBLIG_FFIEC" hidden="1">"c12780"</definedName>
    <definedName name="IQ_US_TREASURY_SEC_AVAIL_SALE_FFIEC" hidden="1">"c12792"</definedName>
    <definedName name="IQ_US_TREASURY_SEC_TRADING_DOM_FFIEC" hidden="1">"c12918"</definedName>
    <definedName name="IQ_US_TREASURY_SEC_TRADING_FFIEC" hidden="1">"c12813"</definedName>
    <definedName name="IQ_US_TREASURY_SECURITIES_FDIC" hidden="1">"c6298"</definedName>
    <definedName name="IQ_US_TREASURY_SECURITIES_FFIEC" hidden="1">"c12778"</definedName>
    <definedName name="IQ_UST_SEC_GOVT_AGENCY_CORP_QUARTERLY_AVG_FFIEC" hidden="1">"c15469"</definedName>
    <definedName name="IQ_UST_SECURITIES_GOVT_AGENCY_QUARTERLY_AVG_FFIEC" hidden="1">"c15468"</definedName>
    <definedName name="IQ_UTIL_PPE_NET" hidden="1">"c1620"</definedName>
    <definedName name="IQ_UTIL_REV" hidden="1">"c2091"</definedName>
    <definedName name="IQ_UTILITY_EXPENSE" hidden="1">"c16031"</definedName>
    <definedName name="IQ_UV_PENSION_LIAB" hidden="1">"c1332"</definedName>
    <definedName name="IQ_VALUATION_ALLOWANCES_FDIC" hidden="1">"c6400"</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ARIABLE_RATE_PREFERREDS_INT_SENSITIVITY_FFIEC" hidden="1">"c13096"</definedName>
    <definedName name="IQ_VC_REV_OPERATING_INC_FFIEC" hidden="1">"c13388"</definedName>
    <definedName name="IQ_VC_REVENUE_FDIC" hidden="1">"c6667"</definedName>
    <definedName name="IQ_VEHICLE_ASSEMBLIES_LIGHT" hidden="1">"c6905"</definedName>
    <definedName name="IQ_VEHICLE_ASSEMBLIES_LIGHT_APR" hidden="1">"c7565"</definedName>
    <definedName name="IQ_VEHICLE_ASSEMBLIES_LIGHT_APR_FC" hidden="1">"c8445"</definedName>
    <definedName name="IQ_VEHICLE_ASSEMBLIES_LIGHT_FC" hidden="1">"c7785"</definedName>
    <definedName name="IQ_VEHICLE_ASSEMBLIES_LIGHT_NEW" hidden="1">"c6925"</definedName>
    <definedName name="IQ_VEHICLE_ASSEMBLIES_LIGHT_NEW_APR" hidden="1">"c7585"</definedName>
    <definedName name="IQ_VEHICLE_ASSEMBLIES_LIGHT_NEW_APR_FC" hidden="1">"c8465"</definedName>
    <definedName name="IQ_VEHICLE_ASSEMBLIES_LIGHT_NEW_FC" hidden="1">"c7805"</definedName>
    <definedName name="IQ_VEHICLE_ASSEMBLIES_LIGHT_NEW_POP" hidden="1">"c7145"</definedName>
    <definedName name="IQ_VEHICLE_ASSEMBLIES_LIGHT_NEW_POP_FC" hidden="1">"c8025"</definedName>
    <definedName name="IQ_VEHICLE_ASSEMBLIES_LIGHT_NEW_YOY" hidden="1">"c7365"</definedName>
    <definedName name="IQ_VEHICLE_ASSEMBLIES_LIGHT_NEW_YOY_FC" hidden="1">"c8245"</definedName>
    <definedName name="IQ_VEHICLE_ASSEMBLIES_LIGHT_POP" hidden="1">"c7125"</definedName>
    <definedName name="IQ_VEHICLE_ASSEMBLIES_LIGHT_POP_FC" hidden="1">"c8005"</definedName>
    <definedName name="IQ_VEHICLE_ASSEMBLIES_LIGHT_YOY" hidden="1">"c7345"</definedName>
    <definedName name="IQ_VEHICLE_ASSEMBLIES_LIGHT_YOY_FC" hidden="1">"c8225"</definedName>
    <definedName name="IQ_VEHICLE_ASSEMBLIES_TOTAL" hidden="1">"c7020"</definedName>
    <definedName name="IQ_VEHICLE_ASSEMBLIES_TOTAL_APR" hidden="1">"c7680"</definedName>
    <definedName name="IQ_VEHICLE_ASSEMBLIES_TOTAL_APR_FC" hidden="1">"c8560"</definedName>
    <definedName name="IQ_VEHICLE_ASSEMBLIES_TOTAL_FC" hidden="1">"c7900"</definedName>
    <definedName name="IQ_VEHICLE_ASSEMBLIES_TOTAL_POP" hidden="1">"c7240"</definedName>
    <definedName name="IQ_VEHICLE_ASSEMBLIES_TOTAL_POP_FC" hidden="1">"c8120"</definedName>
    <definedName name="IQ_VEHICLE_ASSEMBLIES_TOTAL_YOY" hidden="1">"c7460"</definedName>
    <definedName name="IQ_VEHICLE_ASSEMBLIES_TOTAL_YOY_FC" hidden="1">"c8340"</definedName>
    <definedName name="IQ_VEHICLE_LOANS" hidden="1">"c15249"</definedName>
    <definedName name="IQ_VENTURE_CAPITAL_REVENUE_FFIEC" hidden="1">"c13010"</definedName>
    <definedName name="IQ_VIF_AFTER_COST_CAPITAL_COVERED" hidden="1">"c9966"</definedName>
    <definedName name="IQ_VIF_AFTER_COST_CAPITAL_GROUP" hidden="1">"c9952"</definedName>
    <definedName name="IQ_VIF_BEFORE_COST_CAPITAL_COVERED" hidden="1">"c9964"</definedName>
    <definedName name="IQ_VIF_BEFORE_COST_CAPITAL_GROUP" hidden="1">"c9950"</definedName>
    <definedName name="IQ_VOICE_SUB_BASIC_SUB" hidden="1">"c16203"</definedName>
    <definedName name="IQ_VOICE_SUB_TOTAL_HOMES_PASSED" hidden="1">"c15770"</definedName>
    <definedName name="IQ_VOICE_SUB_VIDEO_SUB" hidden="1">"c15789"</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VWAP" hidden="1">"c13514"</definedName>
    <definedName name="IQ_WAC_CURRENT" hidden="1">"c8961"</definedName>
    <definedName name="IQ_WAC_ORIGINAL" hidden="1">"c8953"</definedName>
    <definedName name="IQ_WAM_CURRENT" hidden="1">"c8962"</definedName>
    <definedName name="IQ_WAM_ORIGINAL" hidden="1">"c8952"</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HOLESALE_INVENTORIES" hidden="1">"c7027"</definedName>
    <definedName name="IQ_WHOLESALE_INVENTORIES_APR" hidden="1">"c7687"</definedName>
    <definedName name="IQ_WHOLESALE_INVENTORIES_APR_FC" hidden="1">"c8567"</definedName>
    <definedName name="IQ_WHOLESALE_INVENTORIES_FC" hidden="1">"c7907"</definedName>
    <definedName name="IQ_WHOLESALE_INVENTORIES_POP" hidden="1">"c7247"</definedName>
    <definedName name="IQ_WHOLESALE_INVENTORIES_POP_FC" hidden="1">"c8127"</definedName>
    <definedName name="IQ_WHOLESALE_INVENTORIES_YOY" hidden="1">"c7467"</definedName>
    <definedName name="IQ_WHOLESALE_INVENTORIES_YOY_FC" hidden="1">"c8347"</definedName>
    <definedName name="IQ_WHOLESALE_IS_RATIO" hidden="1">"c7026"</definedName>
    <definedName name="IQ_WHOLESALE_IS_RATIO_FC" hidden="1">"c7906"</definedName>
    <definedName name="IQ_WHOLESALE_IS_RATIO_POP" hidden="1">"c7246"</definedName>
    <definedName name="IQ_WHOLESALE_IS_RATIO_POP_FC" hidden="1">"c8126"</definedName>
    <definedName name="IQ_WHOLESALE_IS_RATIO_YOY" hidden="1">"c7466"</definedName>
    <definedName name="IQ_WHOLESALE_IS_RATIO_YOY_FC" hidden="1">"c8346"</definedName>
    <definedName name="IQ_WHOLESALE_SALES" hidden="1">"c7028"</definedName>
    <definedName name="IQ_WHOLESALE_SALES_APR" hidden="1">"c7688"</definedName>
    <definedName name="IQ_WHOLESALE_SALES_APR_FC" hidden="1">"c8568"</definedName>
    <definedName name="IQ_WHOLESALE_SALES_FC" hidden="1">"c7908"</definedName>
    <definedName name="IQ_WHOLESALE_SALES_INDEX" hidden="1">"c7029"</definedName>
    <definedName name="IQ_WHOLESALE_SALES_INDEX_APR" hidden="1">"c7689"</definedName>
    <definedName name="IQ_WHOLESALE_SALES_INDEX_APR_FC" hidden="1">"c8569"</definedName>
    <definedName name="IQ_WHOLESALE_SALES_INDEX_FC" hidden="1">"c7909"</definedName>
    <definedName name="IQ_WHOLESALE_SALES_INDEX_POP" hidden="1">"c7249"</definedName>
    <definedName name="IQ_WHOLESALE_SALES_INDEX_POP_FC" hidden="1">"c8129"</definedName>
    <definedName name="IQ_WHOLESALE_SALES_INDEX_YOY" hidden="1">"c7469"</definedName>
    <definedName name="IQ_WHOLESALE_SALES_INDEX_YOY_FC" hidden="1">"c8349"</definedName>
    <definedName name="IQ_WHOLESALE_SALES_POP" hidden="1">"c7248"</definedName>
    <definedName name="IQ_WHOLESALE_SALES_POP_FC" hidden="1">"c8128"</definedName>
    <definedName name="IQ_WHOLESALE_SALES_YOY" hidden="1">"c7468"</definedName>
    <definedName name="IQ_WHOLESALE_SALES_YOY_FC" hidden="1">"c8348"</definedName>
    <definedName name="IQ_WIP_INV" hidden="1">"c1335"</definedName>
    <definedName name="IQ_WIRELESS_PENETRATION" hidden="1">"c15767"</definedName>
    <definedName name="IQ_WORKING_CAP" hidden="1">"c3494"</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WTD_AVG_IR_AFTER_FIVE" hidden="1">"c15700"</definedName>
    <definedName name="IQ_WTD_AVG_IR_CY" hidden="1">"c15695"</definedName>
    <definedName name="IQ_WTD_AVG_IR_CY1" hidden="1">"c15696"</definedName>
    <definedName name="IQ_WTD_AVG_IR_CY2" hidden="1">"c15697"</definedName>
    <definedName name="IQ_WTD_AVG_IR_CY3" hidden="1">"c15698"</definedName>
    <definedName name="IQ_WTD_AVG_IR_CY4" hidden="1">"c15699"</definedName>
    <definedName name="IQ_WTD_AVG_IR_LT_DEBT" hidden="1">"c15693"</definedName>
    <definedName name="IQ_WTD_AVG_IR_TOTAL_DEBT" hidden="1">"c15694"</definedName>
    <definedName name="IQ_XDIV_DATE" hidden="1">"c2203"</definedName>
    <definedName name="IQ_YEAR_FOUNDED" hidden="1">"c6793"</definedName>
    <definedName name="IQ_YEARHIGH" hidden="1">"c1337"</definedName>
    <definedName name="IQ_YEARHIGH_DATE" hidden="1">"c2250"</definedName>
    <definedName name="IQ_YEARHIGH_RT" hidden="1">"YEARHIGH"</definedName>
    <definedName name="IQ_YEARLOW" hidden="1">"c1338"</definedName>
    <definedName name="IQ_YEARLOW_DATE" hidden="1">"c2251"</definedName>
    <definedName name="IQ_YEARLOW_RT" hidden="1">"YEARLOW"</definedName>
    <definedName name="IQ_YIELD_FED_FUNDS_SOLD_FFIEC" hidden="1">"c13487"</definedName>
    <definedName name="IQ_YIELD_TRADING_ASSETS_FFIEC" hidden="1">"c13488"</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QShowHideColumns" hidden="1">"iQShowAll"</definedName>
    <definedName name="ir" localSheetId="0" hidden="1">{#N/A,#N/A,FALSE,"Aging Summary";#N/A,#N/A,FALSE,"Ratio Analysis";#N/A,#N/A,FALSE,"Test 120 Day Accts";#N/A,#N/A,FALSE,"Tickmarks"}</definedName>
    <definedName name="ir" hidden="1">{#N/A,#N/A,FALSE,"Aging Summary";#N/A,#N/A,FALSE,"Ratio Analysis";#N/A,#N/A,FALSE,"Test 120 Day Accts";#N/A,#N/A,FALSE,"Tickmarks"}</definedName>
    <definedName name="IR00" localSheetId="0" hidden="1">{#N/A,#N/A,FALSE,"Aging Summary";#N/A,#N/A,FALSE,"Ratio Analysis";#N/A,#N/A,FALSE,"Test 120 Day Accts";#N/A,#N/A,FALSE,"Tickmarks"}</definedName>
    <definedName name="IR00" hidden="1">{#N/A,#N/A,FALSE,"Aging Summary";#N/A,#N/A,FALSE,"Ratio Analysis";#N/A,#N/A,FALSE,"Test 120 Day Accts";#N/A,#N/A,FALSE,"Tickmarks"}</definedName>
    <definedName name="ird" localSheetId="0" hidden="1">{#N/A,#N/A,FALSE,"Aging Summary";#N/A,#N/A,FALSE,"Ratio Analysis";#N/A,#N/A,FALSE,"Test 120 Day Accts";#N/A,#N/A,FALSE,"Tickmarks"}</definedName>
    <definedName name="ird" hidden="1">{#N/A,#N/A,FALSE,"Aging Summary";#N/A,#N/A,FALSE,"Ratio Analysis";#N/A,#N/A,FALSE,"Test 120 Day Accts";#N/A,#N/A,FALSE,"Tickmarks"}</definedName>
    <definedName name="IRPJ98" localSheetId="0" hidden="1">{#N/A,#N/A,FALSE,"IR E CS 1997";#N/A,#N/A,FALSE,"PR ND";#N/A,#N/A,FALSE,"8191";#N/A,#N/A,FALSE,"8383";#N/A,#N/A,FALSE,"MP 1024";#N/A,#N/A,FALSE,"AD_EX_97";#N/A,#N/A,FALSE,"BD 97"}</definedName>
    <definedName name="IRPJ98" hidden="1">{#N/A,#N/A,FALSE,"IR E CS 1997";#N/A,#N/A,FALSE,"PR ND";#N/A,#N/A,FALSE,"8191";#N/A,#N/A,FALSE,"8383";#N/A,#N/A,FALSE,"MP 1024";#N/A,#N/A,FALSE,"AD_EX_97";#N/A,#N/A,FALSE,"BD 97"}</definedName>
    <definedName name="irRF" hidden="1">[12]Summary!#REF!</definedName>
    <definedName name="irsyam" hidden="1">#N/A</definedName>
    <definedName name="itgoahga" localSheetId="0" hidden="1">{#N/A,#N/A,FALSE,"Aging Summary";#N/A,#N/A,FALSE,"Ratio Analysis";#N/A,#N/A,FALSE,"Test 120 Day Accts";#N/A,#N/A,FALSE,"Tickmarks"}</definedName>
    <definedName name="itgoahga" hidden="1">{#N/A,#N/A,FALSE,"Aging Summary";#N/A,#N/A,FALSE,"Ratio Analysis";#N/A,#N/A,FALSE,"Test 120 Day Accts";#N/A,#N/A,FALSE,"Tickmarks"}</definedName>
    <definedName name="iui" hidden="1">'[23] '!$A$3:$IV$3</definedName>
    <definedName name="IUSI" hidden="1">#N/A</definedName>
    <definedName name="iyltllllll" localSheetId="0" hidden="1">{#N/A,#N/A,FALSE,"Aging Summary";#N/A,#N/A,FALSE,"Ratio Analysis";#N/A,#N/A,FALSE,"Test 120 Day Accts";#N/A,#N/A,FALSE,"Tickmarks"}</definedName>
    <definedName name="iyltllllll" hidden="1">{#N/A,#N/A,FALSE,"Aging Summary";#N/A,#N/A,FALSE,"Ratio Analysis";#N/A,#N/A,FALSE,"Test 120 Day Accts";#N/A,#N/A,FALSE,"Tickmarks"}</definedName>
    <definedName name="jadul" localSheetId="0" hidden="1">{#N/A,#N/A,FALSE,"Aging Summary";#N/A,#N/A,FALSE,"Ratio Analysis";#N/A,#N/A,FALSE,"Test 120 Day Accts";#N/A,#N/A,FALSE,"Tickmarks"}</definedName>
    <definedName name="jadul" hidden="1">{#N/A,#N/A,FALSE,"Aging Summary";#N/A,#N/A,FALSE,"Ratio Analysis";#N/A,#N/A,FALSE,"Test 120 Day Accts";#N/A,#N/A,FALSE,"Tickmarks"}</definedName>
    <definedName name="jajifai" localSheetId="0" hidden="1">{#N/A,#N/A,FALSE,"Aging Summary";#N/A,#N/A,FALSE,"Ratio Analysis";#N/A,#N/A,FALSE,"Test 120 Day Accts";#N/A,#N/A,FALSE,"Tickmarks"}</definedName>
    <definedName name="jajifai" hidden="1">{#N/A,#N/A,FALSE,"Aging Summary";#N/A,#N/A,FALSE,"Ratio Analysis";#N/A,#N/A,FALSE,"Test 120 Day Accts";#N/A,#N/A,FALSE,"Tickmarks"}</definedName>
    <definedName name="Jan" localSheetId="0" hidden="1">{#N/A,#N/A,FALSE,"Aging Summary";#N/A,#N/A,FALSE,"Ratio Analysis";#N/A,#N/A,FALSE,"Test 120 Day Accts";#N/A,#N/A,FALSE,"Tickmarks"}</definedName>
    <definedName name="Jan" hidden="1">{#N/A,#N/A,FALSE,"Aging Summary";#N/A,#N/A,FALSE,"Ratio Analysis";#N/A,#N/A,FALSE,"Test 120 Day Accts";#N/A,#N/A,FALSE,"Tickmarks"}</definedName>
    <definedName name="January" localSheetId="0" hidden="1">{#N/A,#N/A,FALSE,"Aging Summary";#N/A,#N/A,FALSE,"Ratio Analysis";#N/A,#N/A,FALSE,"Test 120 Day Accts";#N/A,#N/A,FALSE,"Tickmarks"}</definedName>
    <definedName name="January" hidden="1">{#N/A,#N/A,FALSE,"Aging Summary";#N/A,#N/A,FALSE,"Ratio Analysis";#N/A,#N/A,FALSE,"Test 120 Day Accts";#N/A,#N/A,FALSE,"Tickmarks"}</definedName>
    <definedName name="jdkfjdkfjkd" localSheetId="0" hidden="1">{#N/A,#N/A,FALSE,"Aging Summary";#N/A,#N/A,FALSE,"Ratio Analysis";#N/A,#N/A,FALSE,"Test 120 Day Accts";#N/A,#N/A,FALSE,"Tickmarks"}</definedName>
    <definedName name="jdkfjdkfjkd" hidden="1">{#N/A,#N/A,FALSE,"Aging Summary";#N/A,#N/A,FALSE,"Ratio Analysis";#N/A,#N/A,FALSE,"Test 120 Day Accts";#N/A,#N/A,FALSE,"Tickmarks"}</definedName>
    <definedName name="jdkfkjdkfjdkjfd" localSheetId="0" hidden="1">{#N/A,#N/A,FALSE,"Aging Summary";#N/A,#N/A,FALSE,"Ratio Analysis";#N/A,#N/A,FALSE,"Test 120 Day Accts";#N/A,#N/A,FALSE,"Tickmarks"}</definedName>
    <definedName name="jdkfkjdkfjdkjfd" hidden="1">{#N/A,#N/A,FALSE,"Aging Summary";#N/A,#N/A,FALSE,"Ratio Analysis";#N/A,#N/A,FALSE,"Test 120 Day Accts";#N/A,#N/A,FALSE,"Tickmarks"}</definedName>
    <definedName name="jdkjdkfd" localSheetId="0" hidden="1">{#N/A,#N/A,FALSE,"Aging Summary";#N/A,#N/A,FALSE,"Ratio Analysis";#N/A,#N/A,FALSE,"Test 120 Day Accts";#N/A,#N/A,FALSE,"Tickmarks"}</definedName>
    <definedName name="jdkjdkfd" hidden="1">{#N/A,#N/A,FALSE,"Aging Summary";#N/A,#N/A,FALSE,"Ratio Analysis";#N/A,#N/A,FALSE,"Test 120 Day Accts";#N/A,#N/A,FALSE,"Tickmarks"}</definedName>
    <definedName name="JE" hidden="1">#REF!</definedName>
    <definedName name="jetli" localSheetId="0" hidden="1">{#N/A,#N/A,FALSE,"Aging Summary";#N/A,#N/A,FALSE,"Ratio Analysis";#N/A,#N/A,FALSE,"Test 120 Day Accts";#N/A,#N/A,FALSE,"Tickmarks"}</definedName>
    <definedName name="jetli" hidden="1">{#N/A,#N/A,FALSE,"Aging Summary";#N/A,#N/A,FALSE,"Ratio Analysis";#N/A,#N/A,FALSE,"Test 120 Day Accts";#N/A,#N/A,FALSE,"Tickmarks"}</definedName>
    <definedName name="jflskjfjsljfowjf" localSheetId="0" hidden="1">{#N/A,#N/A,FALSE,"Aging Summary";#N/A,#N/A,FALSE,"Ratio Analysis";#N/A,#N/A,FALSE,"Test 120 Day Accts";#N/A,#N/A,FALSE,"Tickmarks"}</definedName>
    <definedName name="jflskjfjsljfowjf" hidden="1">{#N/A,#N/A,FALSE,"Aging Summary";#N/A,#N/A,FALSE,"Ratio Analysis";#N/A,#N/A,FALSE,"Test 120 Day Accts";#N/A,#N/A,FALSE,"Tickmarks"}</definedName>
    <definedName name="jfs" localSheetId="0" hidden="1">{#N/A,#N/A,FALSE,"Aging Summary";#N/A,#N/A,FALSE,"Ratio Analysis";#N/A,#N/A,FALSE,"Test 120 Day Accts";#N/A,#N/A,FALSE,"Tickmarks"}</definedName>
    <definedName name="jfs" hidden="1">{#N/A,#N/A,FALSE,"Aging Summary";#N/A,#N/A,FALSE,"Ratio Analysis";#N/A,#N/A,FALSE,"Test 120 Day Accts";#N/A,#N/A,FALSE,"Tickmarks"}</definedName>
    <definedName name="jfsfjhsjh" localSheetId="0" hidden="1">{#N/A,#N/A,FALSE,"Aging Summary";#N/A,#N/A,FALSE,"Ratio Analysis";#N/A,#N/A,FALSE,"Test 120 Day Accts";#N/A,#N/A,FALSE,"Tickmarks"}</definedName>
    <definedName name="jfsfjhsjh" hidden="1">{#N/A,#N/A,FALSE,"Aging Summary";#N/A,#N/A,FALSE,"Ratio Analysis";#N/A,#N/A,FALSE,"Test 120 Day Accts";#N/A,#N/A,FALSE,"Tickmarks"}</definedName>
    <definedName name="jhg" localSheetId="0" hidden="1">{#N/A,#N/A,FALSE,"Aging Summary";#N/A,#N/A,FALSE,"Ratio Analysis";#N/A,#N/A,FALSE,"Test 120 Day Accts";#N/A,#N/A,FALSE,"Tickmarks"}</definedName>
    <definedName name="jhg" hidden="1">{#N/A,#N/A,FALSE,"Aging Summary";#N/A,#N/A,FALSE,"Ratio Analysis";#N/A,#N/A,FALSE,"Test 120 Day Accts";#N/A,#N/A,FALSE,"Tickmarks"}</definedName>
    <definedName name="jhghgff" localSheetId="0" hidden="1">{#N/A,#N/A,FALSE,"Aging Summary";#N/A,#N/A,FALSE,"Ratio Analysis";#N/A,#N/A,FALSE,"Test 120 Day Accts";#N/A,#N/A,FALSE,"Tickmarks"}</definedName>
    <definedName name="jhghgff" hidden="1">{#N/A,#N/A,FALSE,"Aging Summary";#N/A,#N/A,FALSE,"Ratio Analysis";#N/A,#N/A,FALSE,"Test 120 Day Accts";#N/A,#N/A,FALSE,"Tickmarks"}</definedName>
    <definedName name="jhk" localSheetId="0" hidden="1">{#N/A,#N/A,FALSE,"Aging Summary";#N/A,#N/A,FALSE,"Ratio Analysis";#N/A,#N/A,FALSE,"Test 120 Day Accts";#N/A,#N/A,FALSE,"Tickmarks"}</definedName>
    <definedName name="jhk" hidden="1">{#N/A,#N/A,FALSE,"Aging Summary";#N/A,#N/A,FALSE,"Ratio Analysis";#N/A,#N/A,FALSE,"Test 120 Day Accts";#N/A,#N/A,FALSE,"Tickmarks"}</definedName>
    <definedName name="jjgg\" localSheetId="0" hidden="1">{#N/A,#N/A,FALSE,"Aging Summary";#N/A,#N/A,FALSE,"Ratio Analysis";#N/A,#N/A,FALSE,"Test 120 Day Accts";#N/A,#N/A,FALSE,"Tickmarks"}</definedName>
    <definedName name="jjgg\" hidden="1">{#N/A,#N/A,FALSE,"Aging Summary";#N/A,#N/A,FALSE,"Ratio Analysis";#N/A,#N/A,FALSE,"Test 120 Day Accts";#N/A,#N/A,FALSE,"Tickmarks"}</definedName>
    <definedName name="jjjjj" localSheetId="0" hidden="1">{#N/A,#N/A,FALSE,"Aging Summary";#N/A,#N/A,FALSE,"Ratio Analysis";#N/A,#N/A,FALSE,"Test 120 Day Accts";#N/A,#N/A,FALSE,"Tickmarks"}</definedName>
    <definedName name="jjjjj" hidden="1">{#N/A,#N/A,FALSE,"Aging Summary";#N/A,#N/A,FALSE,"Ratio Analysis";#N/A,#N/A,FALSE,"Test 120 Day Accts";#N/A,#N/A,FALSE,"Tickmarks"}</definedName>
    <definedName name="jkj" localSheetId="0" hidden="1">{"mult96",#N/A,FALSE,"PETCOMP";"est96",#N/A,FALSE,"PETCOMP";"mult95",#N/A,FALSE,"PETCOMP";"est95",#N/A,FALSE,"PETCOMP";"multltm",#N/A,FALSE,"PETCOMP";"resultltm",#N/A,FALSE,"PETCOMP"}</definedName>
    <definedName name="jkj" hidden="1">{"mult96",#N/A,FALSE,"PETCOMP";"est96",#N/A,FALSE,"PETCOMP";"mult95",#N/A,FALSE,"PETCOMP";"est95",#N/A,FALSE,"PETCOMP";"multltm",#N/A,FALSE,"PETCOMP";"resultltm",#N/A,FALSE,"PETCOMP"}</definedName>
    <definedName name="jkjkjk" localSheetId="0" hidden="1">{#N/A,#N/A,FALSE,"Aging Summary";#N/A,#N/A,FALSE,"Ratio Analysis";#N/A,#N/A,FALSE,"Test 120 Day Accts";#N/A,#N/A,FALSE,"Tickmarks"}</definedName>
    <definedName name="jkjkjk" hidden="1">{#N/A,#N/A,FALSE,"Aging Summary";#N/A,#N/A,FALSE,"Ratio Analysis";#N/A,#N/A,FALSE,"Test 120 Day Accts";#N/A,#N/A,FALSE,"Tickmarks"}</definedName>
    <definedName name="jkl" localSheetId="0" hidden="1">{#N/A,#N/A,FALSE,"Aging Summary";#N/A,#N/A,FALSE,"Ratio Analysis";#N/A,#N/A,FALSE,"Test 120 Day Accts";#N/A,#N/A,FALSE,"Tickmarks"}</definedName>
    <definedName name="jkl" hidden="1">{#N/A,#N/A,FALSE,"Aging Summary";#N/A,#N/A,FALSE,"Ratio Analysis";#N/A,#N/A,FALSE,"Test 120 Day Accts";#N/A,#N/A,FALSE,"Tickmarks"}</definedName>
    <definedName name="jklo" localSheetId="0" hidden="1">{#N/A,#N/A,FALSE,"Aging Summary";#N/A,#N/A,FALSE,"Ratio Analysis";#N/A,#N/A,FALSE,"Test 120 Day Accts";#N/A,#N/A,FALSE,"Tickmarks"}</definedName>
    <definedName name="jklo" hidden="1">{#N/A,#N/A,FALSE,"Aging Summary";#N/A,#N/A,FALSE,"Ratio Analysis";#N/A,#N/A,FALSE,"Test 120 Day Accts";#N/A,#N/A,FALSE,"Tickmarks"}</definedName>
    <definedName name="jsfes" localSheetId="0" hidden="1">{#N/A,#N/A,FALSE,"Aging Summary";#N/A,#N/A,FALSE,"Ratio Analysis";#N/A,#N/A,FALSE,"Test 120 Day Accts";#N/A,#N/A,FALSE,"Tickmarks"}</definedName>
    <definedName name="jsfes" hidden="1">{#N/A,#N/A,FALSE,"Aging Summary";#N/A,#N/A,FALSE,"Ratio Analysis";#N/A,#N/A,FALSE,"Test 120 Day Accts";#N/A,#N/A,FALSE,"Tickmarks"}</definedName>
    <definedName name="july" localSheetId="0" hidden="1">{#N/A,#N/A,FALSE,"Aging Summary";#N/A,#N/A,FALSE,"Ratio Analysis";#N/A,#N/A,FALSE,"Test 120 Day Accts";#N/A,#N/A,FALSE,"Tickmarks"}</definedName>
    <definedName name="july" hidden="1">{#N/A,#N/A,FALSE,"Aging Summary";#N/A,#N/A,FALSE,"Ratio Analysis";#N/A,#N/A,FALSE,"Test 120 Day Accts";#N/A,#N/A,FALSE,"Tickmarks"}</definedName>
    <definedName name="Jun" hidden="1">#REF!</definedName>
    <definedName name="June" localSheetId="0" hidden="1">{#N/A,#N/A,FALSE,"Aging Summary";#N/A,#N/A,FALSE,"Ratio Analysis";#N/A,#N/A,FALSE,"Test 120 Day Accts";#N/A,#N/A,FALSE,"Tickmarks"}</definedName>
    <definedName name="June" hidden="1">{#N/A,#N/A,FALSE,"Aging Summary";#N/A,#N/A,FALSE,"Ratio Analysis";#N/A,#N/A,FALSE,"Test 120 Day Accts";#N/A,#N/A,FALSE,"Tickmarks"}</definedName>
    <definedName name="KBL" localSheetId="0" hidden="1">{#N/A,#N/A,FALSE,"Aging Summary";#N/A,#N/A,FALSE,"Ratio Analysis";#N/A,#N/A,FALSE,"Test 120 Day Accts";#N/A,#N/A,FALSE,"Tickmarks"}</definedName>
    <definedName name="KBL" hidden="1">{#N/A,#N/A,FALSE,"Aging Summary";#N/A,#N/A,FALSE,"Ratio Analysis";#N/A,#N/A,FALSE,"Test 120 Day Accts";#N/A,#N/A,FALSE,"Tickmarks"}</definedName>
    <definedName name="KBT" localSheetId="0" hidden="1">{#N/A,#N/A,FALSE,"Aging Summary";#N/A,#N/A,FALSE,"Ratio Analysis";#N/A,#N/A,FALSE,"Test 120 Day Accts";#N/A,#N/A,FALSE,"Tickmarks"}</definedName>
    <definedName name="KBT" hidden="1">{#N/A,#N/A,FALSE,"Aging Summary";#N/A,#N/A,FALSE,"Ratio Analysis";#N/A,#N/A,FALSE,"Test 120 Day Accts";#N/A,#N/A,FALSE,"Tickmarks"}</definedName>
    <definedName name="KGD" localSheetId="0" hidden="1">{#N/A,#N/A,FALSE,"Aging Summary";#N/A,#N/A,FALSE,"Ratio Analysis";#N/A,#N/A,FALSE,"Test 120 Day Accts";#N/A,#N/A,FALSE,"Tickmarks"}</definedName>
    <definedName name="KGD" hidden="1">{#N/A,#N/A,FALSE,"Aging Summary";#N/A,#N/A,FALSE,"Ratio Analysis";#N/A,#N/A,FALSE,"Test 120 Day Accts";#N/A,#N/A,FALSE,"Tickmarks"}</definedName>
    <definedName name="khgc" localSheetId="0" hidden="1">{#N/A,#N/A,FALSE,"Aging Summary";#N/A,#N/A,FALSE,"Ratio Analysis";#N/A,#N/A,FALSE,"Test 120 Day Accts";#N/A,#N/A,FALSE,"Tickmarks"}</definedName>
    <definedName name="khgc" hidden="1">{#N/A,#N/A,FALSE,"Aging Summary";#N/A,#N/A,FALSE,"Ratio Analysis";#N/A,#N/A,FALSE,"Test 120 Day Accts";#N/A,#N/A,FALSE,"Tickmarks"}</definedName>
    <definedName name="kjfkjsalkhdk" localSheetId="0" hidden="1">{#N/A,#N/A,FALSE,"Aging Summary";#N/A,#N/A,FALSE,"Ratio Analysis";#N/A,#N/A,FALSE,"Test 120 Day Accts";#N/A,#N/A,FALSE,"Tickmarks"}</definedName>
    <definedName name="kjfkjsalkhdk" hidden="1">{#N/A,#N/A,FALSE,"Aging Summary";#N/A,#N/A,FALSE,"Ratio Analysis";#N/A,#N/A,FALSE,"Test 120 Day Accts";#N/A,#N/A,FALSE,"Tickmarks"}</definedName>
    <definedName name="kjggj" localSheetId="0" hidden="1">{#N/A,#N/A,FALSE,"Aging Summary";#N/A,#N/A,FALSE,"Ratio Analysis";#N/A,#N/A,FALSE,"Test 120 Day Accts";#N/A,#N/A,FALSE,"Tickmarks"}</definedName>
    <definedName name="kjggj" hidden="1">{#N/A,#N/A,FALSE,"Aging Summary";#N/A,#N/A,FALSE,"Ratio Analysis";#N/A,#N/A,FALSE,"Test 120 Day Accts";#N/A,#N/A,FALSE,"Tickmarks"}</definedName>
    <definedName name="kjsdflgfsdl" localSheetId="0" hidden="1">{#N/A,#N/A,FALSE,"Aging Summary";#N/A,#N/A,FALSE,"Ratio Analysis";#N/A,#N/A,FALSE,"Test 120 Day Accts";#N/A,#N/A,FALSE,"Tickmarks"}</definedName>
    <definedName name="kjsdflgfsdl" hidden="1">{#N/A,#N/A,FALSE,"Aging Summary";#N/A,#N/A,FALSE,"Ratio Analysis";#N/A,#N/A,FALSE,"Test 120 Day Accts";#N/A,#N/A,FALSE,"Tickmarks"}</definedName>
    <definedName name="KKKK" localSheetId="0" hidden="1">{#N/A,#N/A,FALSE,"Aging Summary";#N/A,#N/A,FALSE,"Ratio Analysis";#N/A,#N/A,FALSE,"Test 120 Day Accts";#N/A,#N/A,FALSE,"Tickmarks"}</definedName>
    <definedName name="KKKK" hidden="1">{#N/A,#N/A,FALSE,"Aging Summary";#N/A,#N/A,FALSE,"Ratio Analysis";#N/A,#N/A,FALSE,"Test 120 Day Accts";#N/A,#N/A,FALSE,"Tickmarks"}</definedName>
    <definedName name="kkkkkk" localSheetId="0" hidden="1">{#N/A,#N/A,FALSE,"FLAMINGO ";#N/A,#N/A,FALSE,"SYNTEPAN ";#N/A,#N/A,FALSE,"CONSOLIDADO ";#N/A,#N/A,FALSE,"LEAD CORAL "}</definedName>
    <definedName name="kkkkkk" hidden="1">{#N/A,#N/A,FALSE,"FLAMINGO ";#N/A,#N/A,FALSE,"SYNTEPAN ";#N/A,#N/A,FALSE,"CONSOLIDADO ";#N/A,#N/A,FALSE,"LEAD CORAL "}</definedName>
    <definedName name="kljhv" localSheetId="0" hidden="1">{#N/A,#N/A,FALSE,"Aging Summary";#N/A,#N/A,FALSE,"Ratio Analysis";#N/A,#N/A,FALSE,"Test 120 Day Accts";#N/A,#N/A,FALSE,"Tickmarks"}</definedName>
    <definedName name="kljhv" hidden="1">{#N/A,#N/A,FALSE,"Aging Summary";#N/A,#N/A,FALSE,"Ratio Analysis";#N/A,#N/A,FALSE,"Test 120 Day Accts";#N/A,#N/A,FALSE,"Tickmarks"}</definedName>
    <definedName name="kljhv1" localSheetId="0" hidden="1">{#N/A,#N/A,FALSE,"Aging Summary";#N/A,#N/A,FALSE,"Ratio Analysis";#N/A,#N/A,FALSE,"Test 120 Day Accts";#N/A,#N/A,FALSE,"Tickmarks"}</definedName>
    <definedName name="kljhv1" hidden="1">{#N/A,#N/A,FALSE,"Aging Summary";#N/A,#N/A,FALSE,"Ratio Analysis";#N/A,#N/A,FALSE,"Test 120 Day Accts";#N/A,#N/A,FALSE,"Tickmarks"}</definedName>
    <definedName name="klkolp" localSheetId="0" hidden="1">{#N/A,#N/A,FALSE,"Aging Summary";#N/A,#N/A,FALSE,"Ratio Analysis";#N/A,#N/A,FALSE,"Test 120 Day Accts";#N/A,#N/A,FALSE,"Tickmarks"}</definedName>
    <definedName name="klkolp" hidden="1">{#N/A,#N/A,FALSE,"Aging Summary";#N/A,#N/A,FALSE,"Ratio Analysis";#N/A,#N/A,FALSE,"Test 120 Day Accts";#N/A,#N/A,FALSE,"Tickmarks"}</definedName>
    <definedName name="KLL" localSheetId="0" hidden="1">{#N/A,#N/A,FALSE,"Aging Summary";#N/A,#N/A,FALSE,"Ratio Analysis";#N/A,#N/A,FALSE,"Test 120 Day Accts";#N/A,#N/A,FALSE,"Tickmarks"}</definedName>
    <definedName name="KLL" hidden="1">{#N/A,#N/A,FALSE,"Aging Summary";#N/A,#N/A,FALSE,"Ratio Analysis";#N/A,#N/A,FALSE,"Test 120 Day Accts";#N/A,#N/A,FALSE,"Tickmarks"}</definedName>
    <definedName name="klo" localSheetId="0" hidden="1">{#N/A,#N/A,FALSE,"Aging Summary";#N/A,#N/A,FALSE,"Ratio Analysis";#N/A,#N/A,FALSE,"Test 120 Day Accts";#N/A,#N/A,FALSE,"Tickmarks"}</definedName>
    <definedName name="klo" hidden="1">{#N/A,#N/A,FALSE,"Aging Summary";#N/A,#N/A,FALSE,"Ratio Analysis";#N/A,#N/A,FALSE,"Test 120 Day Accts";#N/A,#N/A,FALSE,"Tickmarks"}</definedName>
    <definedName name="kloll" localSheetId="0" hidden="1">{#N/A,#N/A,FALSE,"Aging Summary";#N/A,#N/A,FALSE,"Ratio Analysis";#N/A,#N/A,FALSE,"Test 120 Day Accts";#N/A,#N/A,FALSE,"Tickmarks"}</definedName>
    <definedName name="kloll" hidden="1">{#N/A,#N/A,FALSE,"Aging Summary";#N/A,#N/A,FALSE,"Ratio Analysis";#N/A,#N/A,FALSE,"Test 120 Day Accts";#N/A,#N/A,FALSE,"Tickmarks"}</definedName>
    <definedName name="kloslsls" localSheetId="0" hidden="1">{#N/A,#N/A,FALSE,"Aging Summary";#N/A,#N/A,FALSE,"Ratio Analysis";#N/A,#N/A,FALSE,"Test 120 Day Accts";#N/A,#N/A,FALSE,"Tickmarks"}</definedName>
    <definedName name="kloslsls" hidden="1">{#N/A,#N/A,FALSE,"Aging Summary";#N/A,#N/A,FALSE,"Ratio Analysis";#N/A,#N/A,FALSE,"Test 120 Day Accts";#N/A,#N/A,FALSE,"Tickmarks"}</definedName>
    <definedName name="KMP" localSheetId="0" hidden="1">{#N/A,#N/A,FALSE,"Aging Summary";#N/A,#N/A,FALSE,"Ratio Analysis";#N/A,#N/A,FALSE,"Test 120 Day Accts";#N/A,#N/A,FALSE,"Tickmarks"}</definedName>
    <definedName name="KMP" hidden="1">{#N/A,#N/A,FALSE,"Aging Summary";#N/A,#N/A,FALSE,"Ratio Analysis";#N/A,#N/A,FALSE,"Test 120 Day Accts";#N/A,#N/A,FALSE,"Tickmarks"}</definedName>
    <definedName name="KO" localSheetId="0" hidden="1">{#N/A,#N/A,FALSE,"Aging Summary";#N/A,#N/A,FALSE,"Ratio Analysis";#N/A,#N/A,FALSE,"Test 120 Day Accts";#N/A,#N/A,FALSE,"Tickmarks"}</definedName>
    <definedName name="KO" hidden="1">{#N/A,#N/A,FALSE,"Aging Summary";#N/A,#N/A,FALSE,"Ratio Analysis";#N/A,#N/A,FALSE,"Test 120 Day Accts";#N/A,#N/A,FALSE,"Tickmarks"}</definedName>
    <definedName name="KPN" hidden="1">#REF!</definedName>
    <definedName name="KPR" localSheetId="0" hidden="1">{#N/A,#N/A,FALSE,"Aging Summary";#N/A,#N/A,FALSE,"Ratio Analysis";#N/A,#N/A,FALSE,"Test 120 Day Accts";#N/A,#N/A,FALSE,"Tickmarks"}</definedName>
    <definedName name="KPR" hidden="1">{#N/A,#N/A,FALSE,"Aging Summary";#N/A,#N/A,FALSE,"Ratio Analysis";#N/A,#N/A,FALSE,"Test 120 Day Accts";#N/A,#N/A,FALSE,"Tickmarks"}</definedName>
    <definedName name="KSG" localSheetId="0" hidden="1">{#N/A,#N/A,FALSE,"Aging Summary";#N/A,#N/A,FALSE,"Ratio Analysis";#N/A,#N/A,FALSE,"Test 120 Day Accts";#N/A,#N/A,FALSE,"Tickmarks"}</definedName>
    <definedName name="KSG" hidden="1">{#N/A,#N/A,FALSE,"Aging Summary";#N/A,#N/A,FALSE,"Ratio Analysis";#N/A,#N/A,FALSE,"Test 120 Day Accts";#N/A,#N/A,FALSE,"Tickmarks"}</definedName>
    <definedName name="KTU" localSheetId="0" hidden="1">{#N/A,#N/A,FALSE,"Aging Summary";#N/A,#N/A,FALSE,"Ratio Analysis";#N/A,#N/A,FALSE,"Test 120 Day Accts";#N/A,#N/A,FALSE,"Tickmarks"}</definedName>
    <definedName name="KTU" hidden="1">{#N/A,#N/A,FALSE,"Aging Summary";#N/A,#N/A,FALSE,"Ratio Analysis";#N/A,#N/A,FALSE,"Test 120 Day Accts";#N/A,#N/A,FALSE,"Tickmarks"}</definedName>
    <definedName name="kykty" hidden="1">[11]KCN!#REF!</definedName>
    <definedName name="la" localSheetId="0" hidden="1">{#N/A,#N/A,FALSE,"Aging Summary";#N/A,#N/A,FALSE,"Ratio Analysis";#N/A,#N/A,FALSE,"Test 120 Day Accts";#N/A,#N/A,FALSE,"Tickmarks"}</definedName>
    <definedName name="la" hidden="1">{#N/A,#N/A,FALSE,"Aging Summary";#N/A,#N/A,FALSE,"Ratio Analysis";#N/A,#N/A,FALSE,"Test 120 Day Accts";#N/A,#N/A,FALSE,"Tickmarks"}</definedName>
    <definedName name="LABEL" hidden="1">#REF!</definedName>
    <definedName name="LAMP" hidden="1">#REF!</definedName>
    <definedName name="lampiran" localSheetId="0" hidden="1">{#N/A,#N/A,FALSE,"Aging Summary";#N/A,#N/A,FALSE,"Ratio Analysis";#N/A,#N/A,FALSE,"Test 120 Day Accts";#N/A,#N/A,FALSE,"Tickmarks"}</definedName>
    <definedName name="lampiran" hidden="1">{#N/A,#N/A,FALSE,"Aging Summary";#N/A,#N/A,FALSE,"Ratio Analysis";#N/A,#N/A,FALSE,"Test 120 Day Accts";#N/A,#N/A,FALSE,"Tickmarks"}</definedName>
    <definedName name="LCUR" hidden="1">'[24]Basic data'!$B$19</definedName>
    <definedName name="ldfsaiow" localSheetId="0" hidden="1">{#N/A,#N/A,FALSE,"Aging Summary";#N/A,#N/A,FALSE,"Ratio Analysis";#N/A,#N/A,FALSE,"Test 120 Day Accts";#N/A,#N/A,FALSE,"Tickmarks"}</definedName>
    <definedName name="ldfsaiow" hidden="1">{#N/A,#N/A,FALSE,"Aging Summary";#N/A,#N/A,FALSE,"Ratio Analysis";#N/A,#N/A,FALSE,"Test 120 Day Accts";#N/A,#N/A,FALSE,"Tickmarks"}</definedName>
    <definedName name="LEGAL" localSheetId="0" hidden="1">{#N/A,#N/A,FALSE,"Aging Summary";#N/A,#N/A,FALSE,"Ratio Analysis";#N/A,#N/A,FALSE,"Test 120 Day Accts";#N/A,#N/A,FALSE,"Tickmarks"}</definedName>
    <definedName name="LEGAL" hidden="1">{#N/A,#N/A,FALSE,"Aging Summary";#N/A,#N/A,FALSE,"Ratio Analysis";#N/A,#N/A,FALSE,"Test 120 Day Accts";#N/A,#N/A,FALSE,"Tickmarks"}</definedName>
    <definedName name="leslie" localSheetId="0" hidden="1">{#N/A,#N/A,FALSE,"Aging Summary";#N/A,#N/A,FALSE,"Ratio Analysis";#N/A,#N/A,FALSE,"Test 120 Day Accts";#N/A,#N/A,FALSE,"Tickmarks"}</definedName>
    <definedName name="leslie" hidden="1">{#N/A,#N/A,FALSE,"Aging Summary";#N/A,#N/A,FALSE,"Ratio Analysis";#N/A,#N/A,FALSE,"Test 120 Day Accts";#N/A,#N/A,FALSE,"Tickmarks"}</definedName>
    <definedName name="lilian" localSheetId="0" hidden="1">{#N/A,#N/A,FALSE,"Aging Summary";#N/A,#N/A,FALSE,"Ratio Analysis";#N/A,#N/A,FALSE,"Test 120 Day Accts";#N/A,#N/A,FALSE,"Tickmarks"}</definedName>
    <definedName name="lilian" hidden="1">{#N/A,#N/A,FALSE,"Aging Summary";#N/A,#N/A,FALSE,"Ratio Analysis";#N/A,#N/A,FALSE,"Test 120 Day Accts";#N/A,#N/A,FALSE,"Tickmarks"}</definedName>
    <definedName name="limcount" hidden="1">3</definedName>
    <definedName name="LISTA" localSheetId="0" hidden="1">{#N/A,#N/A,FALSE,"GERAL";#N/A,#N/A,FALSE,"012-96";#N/A,#N/A,FALSE,"018-96";#N/A,#N/A,FALSE,"027-96";#N/A,#N/A,FALSE,"059-96";#N/A,#N/A,FALSE,"076-96";#N/A,#N/A,FALSE,"019-97";#N/A,#N/A,FALSE,"021-97";#N/A,#N/A,FALSE,"022-97";#N/A,#N/A,FALSE,"028-97"}</definedName>
    <definedName name="LISTA" hidden="1">{#N/A,#N/A,FALSE,"GERAL";#N/A,#N/A,FALSE,"012-96";#N/A,#N/A,FALSE,"018-96";#N/A,#N/A,FALSE,"027-96";#N/A,#N/A,FALSE,"059-96";#N/A,#N/A,FALSE,"076-96";#N/A,#N/A,FALSE,"019-97";#N/A,#N/A,FALSE,"021-97";#N/A,#N/A,FALSE,"022-97";#N/A,#N/A,FALSE,"028-97"}</definedName>
    <definedName name="lkjtgg" localSheetId="0" hidden="1">{#N/A,#N/A,FALSE,"Aging Summary";#N/A,#N/A,FALSE,"Ratio Analysis";#N/A,#N/A,FALSE,"Test 120 Day Accts";#N/A,#N/A,FALSE,"Tickmarks"}</definedName>
    <definedName name="lkjtgg" hidden="1">{#N/A,#N/A,FALSE,"Aging Summary";#N/A,#N/A,FALSE,"Ratio Analysis";#N/A,#N/A,FALSE,"Test 120 Day Accts";#N/A,#N/A,FALSE,"Tickmarks"}</definedName>
    <definedName name="LKLK" localSheetId="0" hidden="1">{"Econ Consolidado",#N/A,FALSE,"Econ Consol";"Fluxo de Caixa",#N/A,FALSE,"Fluxo Caixa";"Investimentos",#N/A,FALSE,"Investimentos"}</definedName>
    <definedName name="LKLK" hidden="1">{"Econ Consolidado",#N/A,FALSE,"Econ Consol";"Fluxo de Caixa",#N/A,FALSE,"Fluxo Caixa";"Investimentos",#N/A,FALSE,"Investimentos"}</definedName>
    <definedName name="lksoslkss" localSheetId="0" hidden="1">{#N/A,#N/A,FALSE,"Aging Summary";#N/A,#N/A,FALSE,"Ratio Analysis";#N/A,#N/A,FALSE,"Test 120 Day Accts";#N/A,#N/A,FALSE,"Tickmarks"}</definedName>
    <definedName name="lksoslkss" hidden="1">{#N/A,#N/A,FALSE,"Aging Summary";#N/A,#N/A,FALSE,"Ratio Analysis";#N/A,#N/A,FALSE,"Test 120 Day Accts";#N/A,#N/A,FALSE,"Tickmarks"}</definedName>
    <definedName name="LLL" hidden="1">#REF!</definedName>
    <definedName name="lllkkjjh" localSheetId="0" hidden="1">{#N/A,#N/A,FALSE,"Aging Summary";#N/A,#N/A,FALSE,"Ratio Analysis";#N/A,#N/A,FALSE,"Test 120 Day Accts";#N/A,#N/A,FALSE,"Tickmarks"}</definedName>
    <definedName name="lllkkjjh" hidden="1">{#N/A,#N/A,FALSE,"Aging Summary";#N/A,#N/A,FALSE,"Ratio Analysis";#N/A,#N/A,FALSE,"Test 120 Day Accts";#N/A,#N/A,FALSE,"Tickmarks"}</definedName>
    <definedName name="lllllllll" hidden="1">#N/A</definedName>
    <definedName name="lm" localSheetId="0" hidden="1">{#N/A,#N/A,FALSE,"Aging Summary";#N/A,#N/A,FALSE,"Ratio Analysis";#N/A,#N/A,FALSE,"Test 120 Day Accts";#N/A,#N/A,FALSE,"Tickmarks"}</definedName>
    <definedName name="lm" hidden="1">{#N/A,#N/A,FALSE,"Aging Summary";#N/A,#N/A,FALSE,"Ratio Analysis";#N/A,#N/A,FALSE,"Test 120 Day Accts";#N/A,#N/A,FALSE,"Tickmarks"}</definedName>
    <definedName name="lokd" localSheetId="0" hidden="1">{#N/A,#N/A,FALSE,"Aging Summary";#N/A,#N/A,FALSE,"Ratio Analysis";#N/A,#N/A,FALSE,"Test 120 Day Accts";#N/A,#N/A,FALSE,"Tickmarks"}</definedName>
    <definedName name="lokd" hidden="1">{#N/A,#N/A,FALSE,"Aging Summary";#N/A,#N/A,FALSE,"Ratio Analysis";#N/A,#N/A,FALSE,"Test 120 Day Accts";#N/A,#N/A,FALSE,"Tickmarks"}</definedName>
    <definedName name="loki" localSheetId="0" hidden="1">{#N/A,#N/A,FALSE,"Aging Summary";#N/A,#N/A,FALSE,"Ratio Analysis";#N/A,#N/A,FALSE,"Test 120 Day Accts";#N/A,#N/A,FALSE,"Tickmarks"}</definedName>
    <definedName name="loki" hidden="1">{#N/A,#N/A,FALSE,"Aging Summary";#N/A,#N/A,FALSE,"Ratio Analysis";#N/A,#N/A,FALSE,"Test 120 Day Accts";#N/A,#N/A,FALSE,"Tickmarks"}</definedName>
    <definedName name="lokij" localSheetId="0" hidden="1">{#N/A,#N/A,FALSE,"Aging Summary";#N/A,#N/A,FALSE,"Ratio Analysis";#N/A,#N/A,FALSE,"Test 120 Day Accts";#N/A,#N/A,FALSE,"Tickmarks"}</definedName>
    <definedName name="lokij" hidden="1">{#N/A,#N/A,FALSE,"Aging Summary";#N/A,#N/A,FALSE,"Ratio Analysis";#N/A,#N/A,FALSE,"Test 120 Day Accts";#N/A,#N/A,FALSE,"Tickmarks"}</definedName>
    <definedName name="lpokp" localSheetId="0" hidden="1">{#N/A,#N/A,FALSE,"Aging Summary";#N/A,#N/A,FALSE,"Ratio Analysis";#N/A,#N/A,FALSE,"Test 120 Day Accts";#N/A,#N/A,FALSE,"Tickmarks"}</definedName>
    <definedName name="lpokp" hidden="1">{#N/A,#N/A,FALSE,"Aging Summary";#N/A,#N/A,FALSE,"Ratio Analysis";#N/A,#N/A,FALSE,"Test 120 Day Accts";#N/A,#N/A,FALSE,"Tickmarks"}</definedName>
    <definedName name="lpoook" localSheetId="0" hidden="1">{#N/A,#N/A,FALSE,"Aging Summary";#N/A,#N/A,FALSE,"Ratio Analysis";#N/A,#N/A,FALSE,"Test 120 Day Accts";#N/A,#N/A,FALSE,"Tickmarks"}</definedName>
    <definedName name="lpoook" hidden="1">{#N/A,#N/A,FALSE,"Aging Summary";#N/A,#N/A,FALSE,"Ratio Analysis";#N/A,#N/A,FALSE,"Test 120 Day Accts";#N/A,#N/A,FALSE,"Tickmarks"}</definedName>
    <definedName name="luciano" hidden="1">#REF!</definedName>
    <definedName name="M.REPORT" hidden="1">#REF!</definedName>
    <definedName name="mAIN" hidden="1">#REF!</definedName>
    <definedName name="mami" localSheetId="0" hidden="1">{#N/A,#N/A,FALSE,"Aging Summary";#N/A,#N/A,FALSE,"Ratio Analysis";#N/A,#N/A,FALSE,"Test 120 Day Accts";#N/A,#N/A,FALSE,"Tickmarks"}</definedName>
    <definedName name="mami" hidden="1">{#N/A,#N/A,FALSE,"Aging Summary";#N/A,#N/A,FALSE,"Ratio Analysis";#N/A,#N/A,FALSE,"Test 120 Day Accts";#N/A,#N/A,FALSE,"Tickmarks"}</definedName>
    <definedName name="MANTO" localSheetId="0" hidden="1">{#N/A,#N/A,FALSE,"GERAL";#N/A,#N/A,FALSE,"012-96";#N/A,#N/A,FALSE,"018-96";#N/A,#N/A,FALSE,"027-96";#N/A,#N/A,FALSE,"059-96";#N/A,#N/A,FALSE,"076-96";#N/A,#N/A,FALSE,"019-97";#N/A,#N/A,FALSE,"021-97";#N/A,#N/A,FALSE,"022-97";#N/A,#N/A,FALSE,"028-97"}</definedName>
    <definedName name="MANTO" hidden="1">{#N/A,#N/A,FALSE,"GERAL";#N/A,#N/A,FALSE,"012-96";#N/A,#N/A,FALSE,"018-96";#N/A,#N/A,FALSE,"027-96";#N/A,#N/A,FALSE,"059-96";#N/A,#N/A,FALSE,"076-96";#N/A,#N/A,FALSE,"019-97";#N/A,#N/A,FALSE,"021-97";#N/A,#N/A,FALSE,"022-97";#N/A,#N/A,FALSE,"028-97"}</definedName>
    <definedName name="mar" hidden="1">[25]Encargos!$D$1:$D$65536</definedName>
    <definedName name="marc" hidden="1">[25]Resumo!$C$29</definedName>
    <definedName name="march" localSheetId="0" hidden="1">{#N/A,#N/A,FALSE,"Aging Summary";#N/A,#N/A,FALSE,"Ratio Analysis";#N/A,#N/A,FALSE,"Test 120 Day Accts";#N/A,#N/A,FALSE,"Tickmarks"}</definedName>
    <definedName name="march" hidden="1">{#N/A,#N/A,FALSE,"Aging Summary";#N/A,#N/A,FALSE,"Ratio Analysis";#N/A,#N/A,FALSE,"Test 120 Day Accts";#N/A,#N/A,FALSE,"Tickmarks"}</definedName>
    <definedName name="mark" hidden="1">'[2]4334-Summary'!#REF!</definedName>
    <definedName name="MASTER" localSheetId="0" hidden="1">{#N/A,#N/A,FALSE,"GERAL";#N/A,#N/A,FALSE,"012-96";#N/A,#N/A,FALSE,"018-96";#N/A,#N/A,FALSE,"027-96";#N/A,#N/A,FALSE,"059-96";#N/A,#N/A,FALSE,"076-96";#N/A,#N/A,FALSE,"019-97";#N/A,#N/A,FALSE,"021-97";#N/A,#N/A,FALSE,"022-97";#N/A,#N/A,FALSE,"028-97"}</definedName>
    <definedName name="MASTER" hidden="1">{#N/A,#N/A,FALSE,"GERAL";#N/A,#N/A,FALSE,"012-96";#N/A,#N/A,FALSE,"018-96";#N/A,#N/A,FALSE,"027-96";#N/A,#N/A,FALSE,"059-96";#N/A,#N/A,FALSE,"076-96";#N/A,#N/A,FALSE,"019-97";#N/A,#N/A,FALSE,"021-97";#N/A,#N/A,FALSE,"022-97";#N/A,#N/A,FALSE,"028-97"}</definedName>
    <definedName name="Materiais" hidden="1">[1]LOADDAT!#REF!</definedName>
    <definedName name="mature" localSheetId="0" hidden="1">{#N/A,#N/A,FALSE,"Aging Summary";#N/A,#N/A,FALSE,"Ratio Analysis";#N/A,#N/A,FALSE,"Test 120 Day Accts";#N/A,#N/A,FALSE,"Tickmarks"}</definedName>
    <definedName name="mature" hidden="1">{#N/A,#N/A,FALSE,"Aging Summary";#N/A,#N/A,FALSE,"Ratio Analysis";#N/A,#N/A,FALSE,"Test 120 Day Accts";#N/A,#N/A,FALSE,"Tickmarks"}</definedName>
    <definedName name="MC" localSheetId="0" hidden="1">{#N/A,#N/A,FALSE,"GERAL";#N/A,#N/A,FALSE,"012-96";#N/A,#N/A,FALSE,"018-96";#N/A,#N/A,FALSE,"027-96";#N/A,#N/A,FALSE,"059-96";#N/A,#N/A,FALSE,"076-96";#N/A,#N/A,FALSE,"019-97";#N/A,#N/A,FALSE,"021-97";#N/A,#N/A,FALSE,"022-97";#N/A,#N/A,FALSE,"028-97"}</definedName>
    <definedName name="MC" hidden="1">{#N/A,#N/A,FALSE,"GERAL";#N/A,#N/A,FALSE,"012-96";#N/A,#N/A,FALSE,"018-96";#N/A,#N/A,FALSE,"027-96";#N/A,#N/A,FALSE,"059-96";#N/A,#N/A,FALSE,"076-96";#N/A,#N/A,FALSE,"019-97";#N/A,#N/A,FALSE,"021-97";#N/A,#N/A,FALSE,"022-97";#N/A,#N/A,FALSE,"028-97"}</definedName>
    <definedName name="mckldk" localSheetId="0" hidden="1">{#N/A,#N/A,FALSE,"Aging Summary";#N/A,#N/A,FALSE,"Ratio Analysis";#N/A,#N/A,FALSE,"Test 120 Day Accts";#N/A,#N/A,FALSE,"Tickmarks"}</definedName>
    <definedName name="mckldk" hidden="1">{#N/A,#N/A,FALSE,"Aging Summary";#N/A,#N/A,FALSE,"Ratio Analysis";#N/A,#N/A,FALSE,"Test 120 Day Accts";#N/A,#N/A,FALSE,"Tickmarks"}</definedName>
    <definedName name="MCM" localSheetId="0" hidden="1">{#N/A,#N/A,FALSE,"GERAL";#N/A,#N/A,FALSE,"012-96";#N/A,#N/A,FALSE,"018-96";#N/A,#N/A,FALSE,"027-96";#N/A,#N/A,FALSE,"059-96";#N/A,#N/A,FALSE,"076-96";#N/A,#N/A,FALSE,"019-97";#N/A,#N/A,FALSE,"021-97";#N/A,#N/A,FALSE,"022-97";#N/A,#N/A,FALSE,"028-97"}</definedName>
    <definedName name="MCM" hidden="1">{#N/A,#N/A,FALSE,"GERAL";#N/A,#N/A,FALSE,"012-96";#N/A,#N/A,FALSE,"018-96";#N/A,#N/A,FALSE,"027-96";#N/A,#N/A,FALSE,"059-96";#N/A,#N/A,FALSE,"076-96";#N/A,#N/A,FALSE,"019-97";#N/A,#N/A,FALSE,"021-97";#N/A,#N/A,FALSE,"022-97";#N/A,#N/A,FALSE,"028-97"}</definedName>
    <definedName name="MEMO" hidden="1">#N/A</definedName>
    <definedName name="MEMORIA" localSheetId="0" hidden="1">{#N/A,#N/A,FALSE,"Aging Summary";#N/A,#N/A,FALSE,"Ratio Analysis";#N/A,#N/A,FALSE,"Test 120 Day Accts";#N/A,#N/A,FALSE,"Tickmarks"}</definedName>
    <definedName name="MEMORIA" hidden="1">{#N/A,#N/A,FALSE,"Aging Summary";#N/A,#N/A,FALSE,"Ratio Analysis";#N/A,#N/A,FALSE,"Test 120 Day Accts";#N/A,#N/A,FALSE,"Tickmarks"}</definedName>
    <definedName name="merbau" localSheetId="0" hidden="1">{#N/A,#N/A,FALSE,"Aging Summary";#N/A,#N/A,FALSE,"Ratio Analysis";#N/A,#N/A,FALSE,"Test 120 Day Accts";#N/A,#N/A,FALSE,"Tickmarks"}</definedName>
    <definedName name="merbau" hidden="1">{#N/A,#N/A,FALSE,"Aging Summary";#N/A,#N/A,FALSE,"Ratio Analysis";#N/A,#N/A,FALSE,"Test 120 Day Accts";#N/A,#N/A,FALSE,"Tickmarks"}</definedName>
    <definedName name="MESTRE" localSheetId="0" hidden="1">{#N/A,#N/A,FALSE,"GERAL";#N/A,#N/A,FALSE,"012-96";#N/A,#N/A,FALSE,"018-96";#N/A,#N/A,FALSE,"027-96";#N/A,#N/A,FALSE,"059-96";#N/A,#N/A,FALSE,"076-96";#N/A,#N/A,FALSE,"019-97";#N/A,#N/A,FALSE,"021-97";#N/A,#N/A,FALSE,"022-97";#N/A,#N/A,FALSE,"028-97"}</definedName>
    <definedName name="MESTRE" hidden="1">{#N/A,#N/A,FALSE,"GERAL";#N/A,#N/A,FALSE,"012-96";#N/A,#N/A,FALSE,"018-96";#N/A,#N/A,FALSE,"027-96";#N/A,#N/A,FALSE,"059-96";#N/A,#N/A,FALSE,"076-96";#N/A,#N/A,FALSE,"019-97";#N/A,#N/A,FALSE,"021-97";#N/A,#N/A,FALSE,"022-97";#N/A,#N/A,FALSE,"028-97"}</definedName>
    <definedName name="MGR" hidden="1">#REF!</definedName>
    <definedName name="mike" hidden="1">#REF!</definedName>
    <definedName name="mkkkk" localSheetId="0" hidden="1">{#N/A,#N/A,FALSE,"FLAMINGO ";#N/A,#N/A,FALSE,"SYNTEPAN ";#N/A,#N/A,FALSE,"CONSOLIDADO ";#N/A,#N/A,FALSE,"LEAD CORAL "}</definedName>
    <definedName name="mkkkk" hidden="1">{#N/A,#N/A,FALSE,"FLAMINGO ";#N/A,#N/A,FALSE,"SYNTEPAN ";#N/A,#N/A,FALSE,"CONSOLIDADO ";#N/A,#N/A,FALSE,"LEAD CORAL "}</definedName>
    <definedName name="MMM" localSheetId="0" hidden="1">{#N/A,#N/A,FALSE,"Aging Summary";#N/A,#N/A,FALSE,"Ratio Analysis";#N/A,#N/A,FALSE,"Test 120 Day Accts";#N/A,#N/A,FALSE,"Tickmarks"}</definedName>
    <definedName name="MMM" hidden="1">{#N/A,#N/A,FALSE,"Aging Summary";#N/A,#N/A,FALSE,"Ratio Analysis";#N/A,#N/A,FALSE,"Test 120 Day Accts";#N/A,#N/A,FALSE,"Tickmarks"}</definedName>
    <definedName name="mmmm" localSheetId="0" hidden="1">{#N/A,#N/A,FALSE,"Aging Summary";#N/A,#N/A,FALSE,"Ratio Analysis";#N/A,#N/A,FALSE,"Test 120 Day Accts";#N/A,#N/A,FALSE,"Tickmarks"}</definedName>
    <definedName name="mmmm" hidden="1">{#N/A,#N/A,FALSE,"Aging Summary";#N/A,#N/A,FALSE,"Ratio Analysis";#N/A,#N/A,FALSE,"Test 120 Day Accts";#N/A,#N/A,FALSE,"Tickmarks"}</definedName>
    <definedName name="mmreeee" hidden="1">[12]Summary!#REF!</definedName>
    <definedName name="Moagem.xls" localSheetId="0" hidden="1">{"Rio Branco",#N/A,FALSE,"Rio Branco";"Itajaí",#N/A,FALSE,"Itajaí";"Pinheiro Machado",#N/A,FALSE,"PMachado";"Esteio",#N/A,FALSE,"Esteio"}</definedName>
    <definedName name="Moagem.xls" hidden="1">{"Rio Branco",#N/A,FALSE,"Rio Branco";"Itajaí",#N/A,FALSE,"Itajaí";"Pinheiro Machado",#N/A,FALSE,"PMachado";"Esteio",#N/A,FALSE,"Esteio"}</definedName>
    <definedName name="Monsanto" localSheetId="0" hidden="1">{"Schedule_I",#N/A,FALSE,"I"}</definedName>
    <definedName name="Monsanto" hidden="1">{"Schedule_I",#N/A,FALSE,"I"}</definedName>
    <definedName name="mot" localSheetId="0" hidden="1">{#N/A,#N/A,FALSE,"Aging Summary";#N/A,#N/A,FALSE,"Ratio Analysis";#N/A,#N/A,FALSE,"Test 120 Day Accts";#N/A,#N/A,FALSE,"Tickmarks"}</definedName>
    <definedName name="mot" hidden="1">{#N/A,#N/A,FALSE,"Aging Summary";#N/A,#N/A,FALSE,"Ratio Analysis";#N/A,#N/A,FALSE,"Test 120 Day Accts";#N/A,#N/A,FALSE,"Tickmarks"}</definedName>
    <definedName name="ncvb" localSheetId="0" hidden="1">{#N/A,#N/A,FALSE,"Aging Summary";#N/A,#N/A,FALSE,"Ratio Analysis";#N/A,#N/A,FALSE,"Test 120 Day Accts";#N/A,#N/A,FALSE,"Tickmarks"}</definedName>
    <definedName name="ncvb" hidden="1">{#N/A,#N/A,FALSE,"Aging Summary";#N/A,#N/A,FALSE,"Ratio Analysis";#N/A,#N/A,FALSE,"Test 120 Day Accts";#N/A,#N/A,FALSE,"Tickmarks"}</definedName>
    <definedName name="nddjij" hidden="1">#REF!</definedName>
    <definedName name="nmnd" localSheetId="0" hidden="1">{#N/A,#N/A,FALSE,"Aging Summary";#N/A,#N/A,FALSE,"Ratio Analysis";#N/A,#N/A,FALSE,"Test 120 Day Accts";#N/A,#N/A,FALSE,"Tickmarks"}</definedName>
    <definedName name="nmnd" hidden="1">{#N/A,#N/A,FALSE,"Aging Summary";#N/A,#N/A,FALSE,"Ratio Analysis";#N/A,#N/A,FALSE,"Test 120 Day Accts";#N/A,#N/A,FALSE,"Tickmarks"}</definedName>
    <definedName name="nn" localSheetId="0" hidden="1">{#N/A,#N/A,FALSE,"Aging Summary";#N/A,#N/A,FALSE,"Ratio Analysis";#N/A,#N/A,FALSE,"Test 120 Day Accts";#N/A,#N/A,FALSE,"Tickmarks"}</definedName>
    <definedName name="nn" hidden="1">{#N/A,#N/A,FALSE,"Aging Summary";#N/A,#N/A,FALSE,"Ratio Analysis";#N/A,#N/A,FALSE,"Test 120 Day Accts";#N/A,#N/A,FALSE,"Tickmarks"}</definedName>
    <definedName name="nnn" localSheetId="0" hidden="1">{"Graphic",#N/A,TRUE,"Graphic"}</definedName>
    <definedName name="nnn" hidden="1">{"Graphic",#N/A,TRUE,"Graphic"}</definedName>
    <definedName name="nnnnn" localSheetId="0" hidden="1">{"orixcsc",#N/A,FALSE,"ORIX CSC";"orixcsc2",#N/A,FALSE,"ORIX CSC"}</definedName>
    <definedName name="nnnnn" hidden="1">{"orixcsc",#N/A,FALSE,"ORIX CSC";"orixcsc2",#N/A,FALSE,"ORIX CSC"}</definedName>
    <definedName name="nnnnnnnn" localSheetId="0" hidden="1">{#N/A,#N/A,FALSE,"Aging Summary";#N/A,#N/A,FALSE,"Ratio Analysis";#N/A,#N/A,FALSE,"Test 120 Day Accts";#N/A,#N/A,FALSE,"Tickmarks"}</definedName>
    <definedName name="nnnnnnnn" hidden="1">{#N/A,#N/A,FALSE,"Aging Summary";#N/A,#N/A,FALSE,"Ratio Analysis";#N/A,#N/A,FALSE,"Test 120 Day Accts";#N/A,#N/A,FALSE,"Tickmarks"}</definedName>
    <definedName name="Not" hidden="1">#REF!</definedName>
    <definedName name="nova" localSheetId="0" hidden="1">{#N/A,#N/A,FALSE,"Aging Summary";#N/A,#N/A,FALSE,"Ratio Analysis";#N/A,#N/A,FALSE,"Test 120 Day Accts";#N/A,#N/A,FALSE,"Tickmarks"}</definedName>
    <definedName name="nova" hidden="1">{#N/A,#N/A,FALSE,"Aging Summary";#N/A,#N/A,FALSE,"Ratio Analysis";#N/A,#N/A,FALSE,"Test 120 Day Accts";#N/A,#N/A,FALSE,"Tickmarks"}</definedName>
    <definedName name="nsc" localSheetId="0" hidden="1">{#N/A,#N/A,FALSE,"Carga de Datos";#N/A,#N/A,FALSE,"Summary";#N/A,#N/A,FALSE,"Glipho Sku´s";#N/A,#N/A,FALSE,"Mon 0139";#N/A,#N/A,FALSE,"Classic Sku´s";#N/A,#N/A,FALSE,"Classic Sku´s x 20";#N/A,#N/A,FALSE,"Classic Sku´s x 200";#N/A,#N/A,FALSE,"Mon MEA";#N/A,#N/A,FALSE,"Full Sku´s";#N/A,#N/A,FALSE,"Full Sku´s x 20";#N/A,#N/A,FALSE,"Original Sku´s";#N/A,#N/A,FALSE,"Original Sku´s x 1lt";#N/A,#N/A,FALSE,"Original Sku´s x 5lt";#N/A,#N/A,FALSE,"Original Sku´s x 20lt";#N/A,#N/A,FALSE,"Fly Sku´s";#N/A,#N/A,FALSE,"Fly Sku´s x 20";#N/A,#N/A,FALSE,"Transorb Sku´s";#N/A,#N/A,FALSE,"Transorb Sku´s x 20";#N/A,#N/A,FALSE,"Harness Sku´s";#N/A,#N/A,FALSE,"Harness Sku´s x 20";#N/A,#N/A,FALSE,"Guardian Sku´s";#N/A,#N/A,FALSE,"Guardian Sku´s x 20";#N/A,#N/A,FALSE,"Flusol Sku´s";#N/A,#N/A,FALSE,"Flusol Sku´s x 20";#N/A,#N/A,FALSE,"Max Sku´s";#N/A,#N/A,FALSE,"Max Sku´s x 12";#N/A,#N/A,FALSE,"FG Sku´s";#N/A,#N/A,FALSE,"FG Sku´s x 12"}</definedName>
    <definedName name="nsc" hidden="1">{#N/A,#N/A,FALSE,"Carga de Datos";#N/A,#N/A,FALSE,"Summary";#N/A,#N/A,FALSE,"Glipho Sku´s";#N/A,#N/A,FALSE,"Mon 0139";#N/A,#N/A,FALSE,"Classic Sku´s";#N/A,#N/A,FALSE,"Classic Sku´s x 20";#N/A,#N/A,FALSE,"Classic Sku´s x 200";#N/A,#N/A,FALSE,"Mon MEA";#N/A,#N/A,FALSE,"Full Sku´s";#N/A,#N/A,FALSE,"Full Sku´s x 20";#N/A,#N/A,FALSE,"Original Sku´s";#N/A,#N/A,FALSE,"Original Sku´s x 1lt";#N/A,#N/A,FALSE,"Original Sku´s x 5lt";#N/A,#N/A,FALSE,"Original Sku´s x 20lt";#N/A,#N/A,FALSE,"Fly Sku´s";#N/A,#N/A,FALSE,"Fly Sku´s x 20";#N/A,#N/A,FALSE,"Transorb Sku´s";#N/A,#N/A,FALSE,"Transorb Sku´s x 20";#N/A,#N/A,FALSE,"Harness Sku´s";#N/A,#N/A,FALSE,"Harness Sku´s x 20";#N/A,#N/A,FALSE,"Guardian Sku´s";#N/A,#N/A,FALSE,"Guardian Sku´s x 20";#N/A,#N/A,FALSE,"Flusol Sku´s";#N/A,#N/A,FALSE,"Flusol Sku´s x 20";#N/A,#N/A,FALSE,"Max Sku´s";#N/A,#N/A,FALSE,"Max Sku´s x 12";#N/A,#N/A,FALSE,"FG Sku´s";#N/A,#N/A,FALSE,"FG Sku´s x 12"}</definedName>
    <definedName name="NumofGrpAccts" hidden="1">5</definedName>
    <definedName name="nvnvnvnv" localSheetId="0" hidden="1">{#N/A,#N/A,FALSE,"Aging Summary";#N/A,#N/A,FALSE,"Ratio Analysis";#N/A,#N/A,FALSE,"Test 120 Day Accts";#N/A,#N/A,FALSE,"Tickmarks"}</definedName>
    <definedName name="nvnvnvnv" hidden="1">{#N/A,#N/A,FALSE,"Aging Summary";#N/A,#N/A,FALSE,"Ratio Analysis";#N/A,#N/A,FALSE,"Test 120 Day Accts";#N/A,#N/A,FALSE,"Tickmarks"}</definedName>
    <definedName name="Oficina" localSheetId="0" hidden="1">{TRUE,TRUE,-1.25,-15.5,484.5,278.25,FALSE,FALSE,TRUE,FALSE,0,1,#N/A,551,#N/A,5.92592592592593,22.5714285714286,1,FALSE,FALSE,3,TRUE,1,FALSE,100,"Swvu.AFAC.","ACwvu.AFAC.",#N/A,FALSE,FALSE,0,0,0,0,2,"","",FALSE,FALSE,FALSE,FALSE,1,90,#N/A,#N/A,"=R1C1:R650C11",FALSE,#N/A,#N/A,FALSE,FALSE,FALSE,1,65532,65532,FALSE,FALSE,TRUE,TRUE,TRUE}</definedName>
    <definedName name="Oficina" hidden="1">{TRUE,TRUE,-1.25,-15.5,484.5,278.25,FALSE,FALSE,TRUE,FALSE,0,1,#N/A,551,#N/A,5.92592592592593,22.5714285714286,1,FALSE,FALSE,3,TRUE,1,FALSE,100,"Swvu.AFAC.","ACwvu.AFAC.",#N/A,FALSE,FALSE,0,0,0,0,2,"","",FALSE,FALSE,FALSE,FALSE,1,90,#N/A,#N/A,"=R1C1:R650C11",FALSE,#N/A,#N/A,FALSE,FALSE,FALSE,1,65532,65532,FALSE,FALSE,TRUE,TRUE,TRUE}</definedName>
    <definedName name="oi" localSheetId="0" hidden="1">{#N/A,#N/A,TRUE,"BD 97";#N/A,#N/A,TRUE,"IR E CS 1997";#N/A,#N/A,TRUE,"CONTINGÊNCIAS";#N/A,#N/A,TRUE,"AD_EX_97";#N/A,#N/A,TRUE,"PR ND";#N/A,#N/A,TRUE,"8191";#N/A,#N/A,TRUE,"8383";#N/A,#N/A,TRUE,"MP 1024"}</definedName>
    <definedName name="oi" hidden="1">{#N/A,#N/A,TRUE,"BD 97";#N/A,#N/A,TRUE,"IR E CS 1997";#N/A,#N/A,TRUE,"CONTINGÊNCIAS";#N/A,#N/A,TRUE,"AD_EX_97";#N/A,#N/A,TRUE,"PR ND";#N/A,#N/A,TRUE,"8191";#N/A,#N/A,TRUE,"8383";#N/A,#N/A,TRUE,"MP 1024"}</definedName>
    <definedName name="ok" localSheetId="0" hidden="1">{#N/A,#N/A,FALSE,"Aging Summary";#N/A,#N/A,FALSE,"Ratio Analysis";#N/A,#N/A,FALSE,"Test 120 Day Accts";#N/A,#N/A,FALSE,"Tickmarks"}</definedName>
    <definedName name="ok" hidden="1">{#N/A,#N/A,FALSE,"Aging Summary";#N/A,#N/A,FALSE,"Ratio Analysis";#N/A,#N/A,FALSE,"Test 120 Day Accts";#N/A,#N/A,FALSE,"Tickmarks"}</definedName>
    <definedName name="OKE" localSheetId="0" hidden="1">{#N/A,#N/A,FALSE,"Aging Summary";#N/A,#N/A,FALSE,"Ratio Analysis";#N/A,#N/A,FALSE,"Test 120 Day Accts";#N/A,#N/A,FALSE,"Tickmarks"}</definedName>
    <definedName name="OKE" hidden="1">{#N/A,#N/A,FALSE,"Aging Summary";#N/A,#N/A,FALSE,"Ratio Analysis";#N/A,#N/A,FALSE,"Test 120 Day Accts";#N/A,#N/A,FALSE,"Tickmarks"}</definedName>
    <definedName name="ONGCS" localSheetId="0" hidden="1">{#N/A,#N/A,FALSE,"Aging Summary";#N/A,#N/A,FALSE,"Ratio Analysis";#N/A,#N/A,FALSE,"Test 120 Day Accts";#N/A,#N/A,FALSE,"Tickmarks"}</definedName>
    <definedName name="ONGCS" hidden="1">{#N/A,#N/A,FALSE,"Aging Summary";#N/A,#N/A,FALSE,"Ratio Analysis";#N/A,#N/A,FALSE,"Test 120 Day Accts";#N/A,#N/A,FALSE,"Tickmarks"}</definedName>
    <definedName name="oo" hidden="1">#REF!</definedName>
    <definedName name="OOO" localSheetId="0" hidden="1">{"Index",#N/A,FALSE,"Index";"Schedule_I",#N/A,FALSE,"I";"Schedule_IA",#N/A,FALSE,"I-A";"Schedule_1B",#N/A,FALSE,"I-B";"Schedule_1C",#N/A,FALSE,"I-C";"Schedule_1D",#N/A,FALSE,"I-D";"Schedule_1E",#N/A,FALSE,"I-E";"Schedule_1F",#N/A,FALSE,"I-F";"Schedule_1G",#N/A,FALSE,"I-G";"Schedule_II",#N/A,FALSE,"II";"Schedule_IIA",#N/A,FALSE,"II-A";"Schedule_III",#N/A,FALSE,"III";"Schedule_IV",#N/A,FALSE,"IV";"Schedule_V",#N/A,FALSE,"V"}</definedName>
    <definedName name="OOO" hidden="1">{"Index",#N/A,FALSE,"Index";"Schedule_I",#N/A,FALSE,"I";"Schedule_IA",#N/A,FALSE,"I-A";"Schedule_1B",#N/A,FALSE,"I-B";"Schedule_1C",#N/A,FALSE,"I-C";"Schedule_1D",#N/A,FALSE,"I-D";"Schedule_1E",#N/A,FALSE,"I-E";"Schedule_1F",#N/A,FALSE,"I-F";"Schedule_1G",#N/A,FALSE,"I-G";"Schedule_II",#N/A,FALSE,"II";"Schedule_IIA",#N/A,FALSE,"II-A";"Schedule_III",#N/A,FALSE,"III";"Schedule_IV",#N/A,FALSE,"IV";"Schedule_V",#N/A,FALSE,"V"}</definedName>
    <definedName name="ooooooo" hidden="1">#REF!</definedName>
    <definedName name="oooooooooooo" hidden="1">#REF!</definedName>
    <definedName name="ooooooooooooo" hidden="1">#REF!</definedName>
    <definedName name="orange" localSheetId="0" hidden="1">{#N/A,#N/A,FALSE,"Aging Summary";#N/A,#N/A,FALSE,"Ratio Analysis";#N/A,#N/A,FALSE,"Test 120 Day Accts";#N/A,#N/A,FALSE,"Tickmarks"}</definedName>
    <definedName name="orange" hidden="1">{#N/A,#N/A,FALSE,"Aging Summary";#N/A,#N/A,FALSE,"Ratio Analysis";#N/A,#N/A,FALSE,"Test 120 Day Accts";#N/A,#N/A,FALSE,"Tickmarks"}</definedName>
    <definedName name="OrderTable" hidden="1">#REF!</definedName>
    <definedName name="OTD" localSheetId="0" hidden="1">{#N/A,#N/A,FALSE,"Aging Summary";#N/A,#N/A,FALSE,"Ratio Analysis";#N/A,#N/A,FALSE,"Test 120 Day Accts";#N/A,#N/A,FALSE,"Tickmarks"}</definedName>
    <definedName name="OTD" hidden="1">{#N/A,#N/A,FALSE,"Aging Summary";#N/A,#N/A,FALSE,"Ratio Analysis";#N/A,#N/A,FALSE,"Test 120 Day Accts";#N/A,#N/A,FALSE,"Tickmarks"}</definedName>
    <definedName name="other" localSheetId="0" hidden="1">{"Schedule_1D",#N/A,FALSE,"I-D"}</definedName>
    <definedName name="other" hidden="1">{"Schedule_1D",#N/A,FALSE,"I-D"}</definedName>
    <definedName name="outq" localSheetId="0" hidden="1">{#N/A,#N/A,FALSE,"Aging Summary";#N/A,#N/A,FALSE,"Ratio Analysis";#N/A,#N/A,FALSE,"Test 120 Day Accts";#N/A,#N/A,FALSE,"Tickmarks"}</definedName>
    <definedName name="outq" hidden="1">{#N/A,#N/A,FALSE,"Aging Summary";#N/A,#N/A,FALSE,"Ratio Analysis";#N/A,#N/A,FALSE,"Test 120 Day Accts";#N/A,#N/A,FALSE,"Tickmarks"}</definedName>
    <definedName name="P.Fiber1" localSheetId="0" hidden="1">{#N/A,#N/A,FALSE,"Aging Summary";#N/A,#N/A,FALSE,"Ratio Analysis";#N/A,#N/A,FALSE,"Test 120 Day Accts";#N/A,#N/A,FALSE,"Tickmarks"}</definedName>
    <definedName name="P.Fiber1" hidden="1">{#N/A,#N/A,FALSE,"Aging Summary";#N/A,#N/A,FALSE,"Ratio Analysis";#N/A,#N/A,FALSE,"Test 120 Day Accts";#N/A,#N/A,FALSE,"Tickmarks"}</definedName>
    <definedName name="palm" localSheetId="0" hidden="1">{#N/A,#N/A,FALSE,"Aging Summary";#N/A,#N/A,FALSE,"Ratio Analysis";#N/A,#N/A,FALSE,"Test 120 Day Accts";#N/A,#N/A,FALSE,"Tickmarks"}</definedName>
    <definedName name="palm" hidden="1">{#N/A,#N/A,FALSE,"Aging Summary";#N/A,#N/A,FALSE,"Ratio Analysis";#N/A,#N/A,FALSE,"Test 120 Day Accts";#N/A,#N/A,FALSE,"Tickmarks"}</definedName>
    <definedName name="PARIT" hidden="1">#REF!</definedName>
    <definedName name="past" hidden="1">#N/A</definedName>
    <definedName name="pastes" hidden="1">#N/A</definedName>
    <definedName name="PB" localSheetId="0" hidden="1">{#N/A,#N/A,FALSE,"Aging Summary";#N/A,#N/A,FALSE,"Ratio Analysis";#N/A,#N/A,FALSE,"Test 120 Day Accts";#N/A,#N/A,FALSE,"Tickmarks"}</definedName>
    <definedName name="PB" hidden="1">{#N/A,#N/A,FALSE,"Aging Summary";#N/A,#N/A,FALSE,"Ratio Analysis";#N/A,#N/A,FALSE,"Test 120 Day Accts";#N/A,#N/A,FALSE,"Tickmarks"}</definedName>
    <definedName name="Pdk" hidden="1">#REF!</definedName>
    <definedName name="pebr" localSheetId="0" hidden="1">{#N/A,#N/A,FALSE,"Aging Summary";#N/A,#N/A,FALSE,"Ratio Analysis";#N/A,#N/A,FALSE,"Test 120 Day Accts";#N/A,#N/A,FALSE,"Tickmarks"}</definedName>
    <definedName name="pebr" hidden="1">{#N/A,#N/A,FALSE,"Aging Summary";#N/A,#N/A,FALSE,"Ratio Analysis";#N/A,#N/A,FALSE,"Test 120 Day Accts";#N/A,#N/A,FALSE,"Tickmarks"}</definedName>
    <definedName name="pendencias2" localSheetId="0" hidden="1">{#N/A,#N/A,FALSE,"GERAL";#N/A,#N/A,FALSE,"012-96";#N/A,#N/A,FALSE,"018-96";#N/A,#N/A,FALSE,"027-96";#N/A,#N/A,FALSE,"059-96";#N/A,#N/A,FALSE,"076-96";#N/A,#N/A,FALSE,"019-97";#N/A,#N/A,FALSE,"021-97";#N/A,#N/A,FALSE,"022-97";#N/A,#N/A,FALSE,"028-97"}</definedName>
    <definedName name="pendencias2" hidden="1">{#N/A,#N/A,FALSE,"GERAL";#N/A,#N/A,FALSE,"012-96";#N/A,#N/A,FALSE,"018-96";#N/A,#N/A,FALSE,"027-96";#N/A,#N/A,FALSE,"059-96";#N/A,#N/A,FALSE,"076-96";#N/A,#N/A,FALSE,"019-97";#N/A,#N/A,FALSE,"021-97";#N/A,#N/A,FALSE,"022-97";#N/A,#N/A,FALSE,"028-97"}</definedName>
    <definedName name="pendencias3" localSheetId="0" hidden="1">{#N/A,#N/A,FALSE,"GERAL";#N/A,#N/A,FALSE,"012-96";#N/A,#N/A,FALSE,"018-96";#N/A,#N/A,FALSE,"027-96";#N/A,#N/A,FALSE,"059-96";#N/A,#N/A,FALSE,"076-96";#N/A,#N/A,FALSE,"019-97";#N/A,#N/A,FALSE,"021-97";#N/A,#N/A,FALSE,"022-97";#N/A,#N/A,FALSE,"028-97"}</definedName>
    <definedName name="pendencias3" hidden="1">{#N/A,#N/A,FALSE,"GERAL";#N/A,#N/A,FALSE,"012-96";#N/A,#N/A,FALSE,"018-96";#N/A,#N/A,FALSE,"027-96";#N/A,#N/A,FALSE,"059-96";#N/A,#N/A,FALSE,"076-96";#N/A,#N/A,FALSE,"019-97";#N/A,#N/A,FALSE,"021-97";#N/A,#N/A,FALSE,"022-97";#N/A,#N/A,FALSE,"028-97"}</definedName>
    <definedName name="Perdcomp_Pis_Cofins_Importação" localSheetId="0" hidden="1">{#N/A,#N/A,FALSE,"Aging Summary";#N/A,#N/A,FALSE,"Ratio Analysis";#N/A,#N/A,FALSE,"Test 120 Day Accts";#N/A,#N/A,FALSE,"Tickmarks"}</definedName>
    <definedName name="Perdcomp_Pis_Cofins_Importação" hidden="1">{#N/A,#N/A,FALSE,"Aging Summary";#N/A,#N/A,FALSE,"Ratio Analysis";#N/A,#N/A,FALSE,"Test 120 Day Accts";#N/A,#N/A,FALSE,"Tickmarks"}</definedName>
    <definedName name="perdecomp2" localSheetId="0" hidden="1">{#N/A,#N/A,FALSE,"Aging Summary";#N/A,#N/A,FALSE,"Ratio Analysis";#N/A,#N/A,FALSE,"Test 120 Day Accts";#N/A,#N/A,FALSE,"Tickmarks"}</definedName>
    <definedName name="perdecomp2" hidden="1">{#N/A,#N/A,FALSE,"Aging Summary";#N/A,#N/A,FALSE,"Ratio Analysis";#N/A,#N/A,FALSE,"Test 120 Day Accts";#N/A,#N/A,FALSE,"Tickmarks"}</definedName>
    <definedName name="perdecomp3" localSheetId="0" hidden="1">{#N/A,#N/A,FALSE,"Aging Summary";#N/A,#N/A,FALSE,"Ratio Analysis";#N/A,#N/A,FALSE,"Test 120 Day Accts";#N/A,#N/A,FALSE,"Tickmarks"}</definedName>
    <definedName name="perdecomp3" hidden="1">{#N/A,#N/A,FALSE,"Aging Summary";#N/A,#N/A,FALSE,"Ratio Analysis";#N/A,#N/A,FALSE,"Test 120 Day Accts";#N/A,#N/A,FALSE,"Tickmarks"}</definedName>
    <definedName name="personalctc" localSheetId="0" hidden="1">{#N/A,#N/A,FALSE,"Aging Summary";#N/A,#N/A,FALSE,"Ratio Analysis";#N/A,#N/A,FALSE,"Test 120 Day Accts";#N/A,#N/A,FALSE,"Tickmarks"}</definedName>
    <definedName name="personalctc" hidden="1">{#N/A,#N/A,FALSE,"Aging Summary";#N/A,#N/A,FALSE,"Ratio Analysis";#N/A,#N/A,FALSE,"Test 120 Day Accts";#N/A,#N/A,FALSE,"Tickmarks"}</definedName>
    <definedName name="petrina" localSheetId="0" hidden="1">{#N/A,#N/A,FALSE,"Aging Summary";#N/A,#N/A,FALSE,"Ratio Analysis";#N/A,#N/A,FALSE,"Test 120 Day Accts";#N/A,#N/A,FALSE,"Tickmarks"}</definedName>
    <definedName name="petrina" hidden="1">{#N/A,#N/A,FALSE,"Aging Summary";#N/A,#N/A,FALSE,"Ratio Analysis";#N/A,#N/A,FALSE,"Test 120 Day Accts";#N/A,#N/A,FALSE,"Tickmarks"}</definedName>
    <definedName name="petrina2" localSheetId="0" hidden="1">{#N/A,#N/A,FALSE,"Aging Summary";#N/A,#N/A,FALSE,"Ratio Analysis";#N/A,#N/A,FALSE,"Test 120 Day Accts";#N/A,#N/A,FALSE,"Tickmarks"}</definedName>
    <definedName name="petrina2" hidden="1">{#N/A,#N/A,FALSE,"Aging Summary";#N/A,#N/A,FALSE,"Ratio Analysis";#N/A,#N/A,FALSE,"Test 120 Day Accts";#N/A,#N/A,FALSE,"Tickmarks"}</definedName>
    <definedName name="pin" localSheetId="0" hidden="1">{#N/A,#N/A,FALSE,"Aging Summary";#N/A,#N/A,FALSE,"Ratio Analysis";#N/A,#N/A,FALSE,"Test 120 Day Accts";#N/A,#N/A,FALSE,"Tickmarks"}</definedName>
    <definedName name="pin" hidden="1">{#N/A,#N/A,FALSE,"Aging Summary";#N/A,#N/A,FALSE,"Ratio Analysis";#N/A,#N/A,FALSE,"Test 120 Day Accts";#N/A,#N/A,FALSE,"Tickmarks"}</definedName>
    <definedName name="pinem" hidden="1">#REF!</definedName>
    <definedName name="Pipe" hidden="1">'[22]4334-Summary'!#REF!</definedName>
    <definedName name="pir" hidden="1">#REF!</definedName>
    <definedName name="pIS" hidden="1">#REF!</definedName>
    <definedName name="pjk" localSheetId="0" hidden="1">{#N/A,#N/A,FALSE,"Aging Summary";#N/A,#N/A,FALSE,"Ratio Analysis";#N/A,#N/A,FALSE,"Test 120 Day Accts";#N/A,#N/A,FALSE,"Tickmarks"}</definedName>
    <definedName name="pjk" hidden="1">{#N/A,#N/A,FALSE,"Aging Summary";#N/A,#N/A,FALSE,"Ratio Analysis";#N/A,#N/A,FALSE,"Test 120 Day Accts";#N/A,#N/A,FALSE,"Tickmarks"}</definedName>
    <definedName name="PL11A" localSheetId="0" hidden="1">{#N/A,#N/A,FALSE,"Aging Summary";#N/A,#N/A,FALSE,"Ratio Analysis";#N/A,#N/A,FALSE,"Test 120 Day Accts";#N/A,#N/A,FALSE,"Tickmarks"}</definedName>
    <definedName name="PL11A" hidden="1">{#N/A,#N/A,FALSE,"Aging Summary";#N/A,#N/A,FALSE,"Ratio Analysis";#N/A,#N/A,FALSE,"Test 120 Day Accts";#N/A,#N/A,FALSE,"Tickmarks"}</definedName>
    <definedName name="PL21a" localSheetId="0" hidden="1">{#N/A,#N/A,FALSE,"Aging Summary";#N/A,#N/A,FALSE,"Ratio Analysis";#N/A,#N/A,FALSE,"Test 120 Day Accts";#N/A,#N/A,FALSE,"Tickmarks"}</definedName>
    <definedName name="PL21a" hidden="1">{#N/A,#N/A,FALSE,"Aging Summary";#N/A,#N/A,FALSE,"Ratio Analysis";#N/A,#N/A,FALSE,"Test 120 Day Accts";#N/A,#N/A,FALSE,"Tickmarks"}</definedName>
    <definedName name="PL21AA" localSheetId="0" hidden="1">{#N/A,#N/A,FALSE,"Aging Summary";#N/A,#N/A,FALSE,"Ratio Analysis";#N/A,#N/A,FALSE,"Test 120 Day Accts";#N/A,#N/A,FALSE,"Tickmarks"}</definedName>
    <definedName name="PL21AA" hidden="1">{#N/A,#N/A,FALSE,"Aging Summary";#N/A,#N/A,FALSE,"Ratio Analysis";#N/A,#N/A,FALSE,"Test 120 Day Accts";#N/A,#N/A,FALSE,"Tickmarks"}</definedName>
    <definedName name="PL21B" localSheetId="0" hidden="1">{#N/A,#N/A,FALSE,"Aging Summary";#N/A,#N/A,FALSE,"Ratio Analysis";#N/A,#N/A,FALSE,"Test 120 Day Accts";#N/A,#N/A,FALSE,"Tickmarks"}</definedName>
    <definedName name="PL21B" hidden="1">{#N/A,#N/A,FALSE,"Aging Summary";#N/A,#N/A,FALSE,"Ratio Analysis";#N/A,#N/A,FALSE,"Test 120 Day Accts";#N/A,#N/A,FALSE,"Tickmarks"}</definedName>
    <definedName name="pl2d" localSheetId="0" hidden="1">{#N/A,#N/A,FALSE,"Aging Summary";#N/A,#N/A,FALSE,"Ratio Analysis";#N/A,#N/A,FALSE,"Test 120 Day Accts";#N/A,#N/A,FALSE,"Tickmarks"}</definedName>
    <definedName name="pl2d" hidden="1">{#N/A,#N/A,FALSE,"Aging Summary";#N/A,#N/A,FALSE,"Ratio Analysis";#N/A,#N/A,FALSE,"Test 120 Day Accts";#N/A,#N/A,FALSE,"Tickmarks"}</definedName>
    <definedName name="pl2d1" localSheetId="0" hidden="1">{#N/A,#N/A,FALSE,"Aging Summary";#N/A,#N/A,FALSE,"Ratio Analysis";#N/A,#N/A,FALSE,"Test 120 Day Accts";#N/A,#N/A,FALSE,"Tickmarks"}</definedName>
    <definedName name="pl2d1" hidden="1">{#N/A,#N/A,FALSE,"Aging Summary";#N/A,#N/A,FALSE,"Ratio Analysis";#N/A,#N/A,FALSE,"Test 120 Day Accts";#N/A,#N/A,FALSE,"Tickmarks"}</definedName>
    <definedName name="PM1098XX" localSheetId="0" hidden="1">{#N/A,#N/A,FALSE,"Aging Summary";#N/A,#N/A,FALSE,"Ratio Analysis";#N/A,#N/A,FALSE,"Test 120 Day Accts";#N/A,#N/A,FALSE,"Tickmarks"}</definedName>
    <definedName name="PM1098XX" hidden="1">{#N/A,#N/A,FALSE,"Aging Summary";#N/A,#N/A,FALSE,"Ratio Analysis";#N/A,#N/A,FALSE,"Test 120 Day Accts";#N/A,#N/A,FALSE,"Tickmarks"}</definedName>
    <definedName name="pol" hidden="1">#REF!</definedName>
    <definedName name="poo" localSheetId="0" hidden="1">{#N/A,#N/A,FALSE,"Aging Summary";#N/A,#N/A,FALSE,"Ratio Analysis";#N/A,#N/A,FALSE,"Test 120 Day Accts";#N/A,#N/A,FALSE,"Tickmarks"}</definedName>
    <definedName name="poo" hidden="1">{#N/A,#N/A,FALSE,"Aging Summary";#N/A,#N/A,FALSE,"Ratio Analysis";#N/A,#N/A,FALSE,"Test 120 Day Accts";#N/A,#N/A,FALSE,"Tickmarks"}</definedName>
    <definedName name="pooo" localSheetId="0" hidden="1">{#N/A,#N/A,TRUE,"lawa";#N/A,#N/A,TRUE,"brazil";#N/A,#N/A,TRUE,"argentina";#N/A,#N/A,TRUE,"mexico";#N/A,#N/A,TRUE,"colombia";#N/A,#N/A,TRUE,"cent amer";#N/A,#N/A,TRUE,"venezuela";#N/A,#N/A,TRUE,"caribbean";#N/A,#N/A,TRUE,"HQ"}</definedName>
    <definedName name="pooo" hidden="1">{#N/A,#N/A,TRUE,"lawa";#N/A,#N/A,TRUE,"brazil";#N/A,#N/A,TRUE,"argentina";#N/A,#N/A,TRUE,"mexico";#N/A,#N/A,TRUE,"colombia";#N/A,#N/A,TRUE,"cent amer";#N/A,#N/A,TRUE,"venezuela";#N/A,#N/A,TRUE,"caribbean";#N/A,#N/A,TRUE,"HQ"}</definedName>
    <definedName name="pooooo" localSheetId="0" hidden="1">{#N/A,#N/A,FALSE,"Contribution Analysis"}</definedName>
    <definedName name="pooooo" hidden="1">{#N/A,#N/A,FALSE,"Contribution Analysis"}</definedName>
    <definedName name="PowerChem" localSheetId="0" hidden="1">{#N/A,#N/A,FALSE,"Aging Summary";#N/A,#N/A,FALSE,"Ratio Analysis";#N/A,#N/A,FALSE,"Test 120 Day Accts";#N/A,#N/A,FALSE,"Tickmarks"}</definedName>
    <definedName name="PowerChem" hidden="1">{#N/A,#N/A,FALSE,"Aging Summary";#N/A,#N/A,FALSE,"Ratio Analysis";#N/A,#N/A,FALSE,"Test 120 Day Accts";#N/A,#N/A,FALSE,"Tickmarks"}</definedName>
    <definedName name="PP" localSheetId="0" hidden="1">{#N/A,#N/A,FALSE,"Aging Summary";#N/A,#N/A,FALSE,"Ratio Analysis";#N/A,#N/A,FALSE,"Test 120 Day Accts";#N/A,#N/A,FALSE,"Tickmarks"}</definedName>
    <definedName name="PP" hidden="1">{#N/A,#N/A,FALSE,"Aging Summary";#N/A,#N/A,FALSE,"Ratio Analysis";#N/A,#N/A,FALSE,"Test 120 Day Accts";#N/A,#N/A,FALSE,"Tickmarks"}</definedName>
    <definedName name="ppk" hidden="1">#REF!</definedName>
    <definedName name="PPP" localSheetId="0" hidden="1">{#N/A,#N/A,FALSE,"Aging Summary";#N/A,#N/A,FALSE,"Ratio Analysis";#N/A,#N/A,FALSE,"Test 120 Day Accts";#N/A,#N/A,FALSE,"Tickmarks"}</definedName>
    <definedName name="PPP" hidden="1">{#N/A,#N/A,FALSE,"Aging Summary";#N/A,#N/A,FALSE,"Ratio Analysis";#N/A,#N/A,FALSE,"Test 120 Day Accts";#N/A,#N/A,FALSE,"Tickmarks"}</definedName>
    <definedName name="pppp" hidden="1">#REF!</definedName>
    <definedName name="PPPPPP" localSheetId="0" hidden="1">{"Votoran",#N/A,FALSE,"Votoran";"Salto",#N/A,FALSE,"Salto";"Jaguaré",#N/A,FALSE,"Jaguaré";"Cubatão",#N/A,FALSE,"Cubatão";"Rio Negro",#N/A,FALSE,"Rio Negro";"MVR CPII",#N/A,FALSE,"MVR CPII";"MVR CPIII",#N/A,FALSE,"MVR CPIII"}</definedName>
    <definedName name="PPPPPP" hidden="1">{"Votoran",#N/A,FALSE,"Votoran";"Salto",#N/A,FALSE,"Salto";"Jaguaré",#N/A,FALSE,"Jaguaré";"Cubatão",#N/A,FALSE,"Cubatão";"Rio Negro",#N/A,FALSE,"Rio Negro";"MVR CPII",#N/A,FALSE,"MVR CPII";"MVR CPIII",#N/A,FALSE,"MVR CPIII"}</definedName>
    <definedName name="Prem" hidden="1">#REF!</definedName>
    <definedName name="ProdForm" hidden="1">#REF!</definedName>
    <definedName name="Product" hidden="1">#REF!</definedName>
    <definedName name="produksi" hidden="1">#REF!</definedName>
    <definedName name="pta" hidden="1">#REF!</definedName>
    <definedName name="PWE" hidden="1">#REF!</definedName>
    <definedName name="qe" hidden="1">#REF!</definedName>
    <definedName name="qpeoirr" localSheetId="0" hidden="1">{#N/A,#N/A,FALSE,"Aging Summary";#N/A,#N/A,FALSE,"Ratio Analysis";#N/A,#N/A,FALSE,"Test 120 Day Accts";#N/A,#N/A,FALSE,"Tickmarks"}</definedName>
    <definedName name="qpeoirr" hidden="1">{#N/A,#N/A,FALSE,"Aging Summary";#N/A,#N/A,FALSE,"Ratio Analysis";#N/A,#N/A,FALSE,"Test 120 Day Accts";#N/A,#N/A,FALSE,"Tickmarks"}</definedName>
    <definedName name="qq" hidden="1">#REF!</definedName>
    <definedName name="qqq" localSheetId="0" hidden="1">{#N/A,#N/A,FALSE,"Aging Summary";#N/A,#N/A,FALSE,"Ratio Analysis";#N/A,#N/A,FALSE,"Test 120 Day Accts";#N/A,#N/A,FALSE,"Tickmarks"}</definedName>
    <definedName name="qqq" hidden="1">{#N/A,#N/A,FALSE,"Aging Summary";#N/A,#N/A,FALSE,"Ratio Analysis";#N/A,#N/A,FALSE,"Test 120 Day Accts";#N/A,#N/A,FALSE,"Tickmarks"}</definedName>
    <definedName name="qqqq" localSheetId="0" hidden="1">{#N/A,#N/A,FALSE,"Aging Summary";#N/A,#N/A,FALSE,"Ratio Analysis";#N/A,#N/A,FALSE,"Test 120 Day Accts";#N/A,#N/A,FALSE,"Tickmarks"}</definedName>
    <definedName name="qqqq" hidden="1">{#N/A,#N/A,FALSE,"Aging Summary";#N/A,#N/A,FALSE,"Ratio Analysis";#N/A,#N/A,FALSE,"Test 120 Day Accts";#N/A,#N/A,FALSE,"Tickmarks"}</definedName>
    <definedName name="qqweweq" localSheetId="0" hidden="1">{#N/A,#N/A,FALSE,"Aging Summary";#N/A,#N/A,FALSE,"Ratio Analysis";#N/A,#N/A,FALSE,"Test 120 Day Accts";#N/A,#N/A,FALSE,"Tickmarks"}</definedName>
    <definedName name="qqweweq" hidden="1">{#N/A,#N/A,FALSE,"Aging Summary";#N/A,#N/A,FALSE,"Ratio Analysis";#N/A,#N/A,FALSE,"Test 120 Day Accts";#N/A,#N/A,FALSE,"Tickmarks"}</definedName>
    <definedName name="qw" hidden="1">#REF!</definedName>
    <definedName name="qwe" localSheetId="0" hidden="1">{#N/A,#N/A,FALSE,"Aging Summary";#N/A,#N/A,FALSE,"Ratio Analysis";#N/A,#N/A,FALSE,"Test 120 Day Accts";#N/A,#N/A,FALSE,"Tickmarks"}</definedName>
    <definedName name="qwe" hidden="1">{#N/A,#N/A,FALSE,"Aging Summary";#N/A,#N/A,FALSE,"Ratio Analysis";#N/A,#N/A,FALSE,"Test 120 Day Accts";#N/A,#N/A,FALSE,"Tickmarks"}</definedName>
    <definedName name="qwee" localSheetId="0" hidden="1">{"EconCons",#N/A,TRUE,"Econômico - Consolidado";"EconCim",#N/A,TRUE,"Econômico - Cimento";"EconCal",#N/A,TRUE,"Econômico - Cal e Outros";"CaixaCons",#N/A,TRUE,"Caixa - Consolidado";"CaixaCim",#N/A,TRUE,"Caixa - Cimento";"CaixaCal",#N/A,TRUE,"Caixa - Cal e Outros";"InvestCons",#N/A,TRUE,"Invest Consolidado"}</definedName>
    <definedName name="qwee" hidden="1">{"EconCons",#N/A,TRUE,"Econômico - Consolidado";"EconCim",#N/A,TRUE,"Econômico - Cimento";"EconCal",#N/A,TRUE,"Econômico - Cal e Outros";"CaixaCons",#N/A,TRUE,"Caixa - Consolidado";"CaixaCim",#N/A,TRUE,"Caixa - Cimento";"CaixaCal",#N/A,TRUE,"Caixa - Cal e Outros";"InvestCons",#N/A,TRUE,"Invest Consolidado"}</definedName>
    <definedName name="QWEEWQ" localSheetId="0" hidden="1">{#N/A,#N/A,FALSE,"Aging Summary";#N/A,#N/A,FALSE,"Ratio Analysis";#N/A,#N/A,FALSE,"Test 120 Day Accts";#N/A,#N/A,FALSE,"Tickmarks"}</definedName>
    <definedName name="QWEEWQ" hidden="1">{#N/A,#N/A,FALSE,"Aging Summary";#N/A,#N/A,FALSE,"Ratio Analysis";#N/A,#N/A,FALSE,"Test 120 Day Accts";#N/A,#N/A,FALSE,"Tickmarks"}</definedName>
    <definedName name="qwer" localSheetId="0" hidden="1">{#N/A,#N/A,FALSE,"Aging Summary";#N/A,#N/A,FALSE,"Ratio Analysis";#N/A,#N/A,FALSE,"Test 120 Day Accts";#N/A,#N/A,FALSE,"Tickmarks"}</definedName>
    <definedName name="qwer" hidden="1">{#N/A,#N/A,FALSE,"Aging Summary";#N/A,#N/A,FALSE,"Ratio Analysis";#N/A,#N/A,FALSE,"Test 120 Day Accts";#N/A,#N/A,FALSE,"Tickmarks"}</definedName>
    <definedName name="qwerty" localSheetId="0"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qwerty"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qwfq" localSheetId="0" hidden="1">{#N/A,#N/A,FALSE,"Aging Summary";#N/A,#N/A,FALSE,"Ratio Analysis";#N/A,#N/A,FALSE,"Test 120 Day Accts";#N/A,#N/A,FALSE,"Tickmarks"}</definedName>
    <definedName name="qwfq" hidden="1">{#N/A,#N/A,FALSE,"Aging Summary";#N/A,#N/A,FALSE,"Ratio Analysis";#N/A,#N/A,FALSE,"Test 120 Day Accts";#N/A,#N/A,FALSE,"Tickmarks"}</definedName>
    <definedName name="qwrt" localSheetId="0" hidden="1">{#N/A,#N/A,FALSE,"Aging Summary";#N/A,#N/A,FALSE,"Ratio Analysis";#N/A,#N/A,FALSE,"Test 120 Day Accts";#N/A,#N/A,FALSE,"Tickmarks"}</definedName>
    <definedName name="qwrt" hidden="1">{#N/A,#N/A,FALSE,"Aging Summary";#N/A,#N/A,FALSE,"Ratio Analysis";#N/A,#N/A,FALSE,"Test 120 Day Accts";#N/A,#N/A,FALSE,"Tickmarks"}</definedName>
    <definedName name="RCArea" hidden="1">#REF!</definedName>
    <definedName name="Rec" localSheetId="0" hidden="1">{#N/A,#N/A,FALSE,"Aging Summary";#N/A,#N/A,FALSE,"Ratio Analysis";#N/A,#N/A,FALSE,"Test 120 Day Accts";#N/A,#N/A,FALSE,"Tickmarks"}</definedName>
    <definedName name="Rec" hidden="1">{#N/A,#N/A,FALSE,"Aging Summary";#N/A,#N/A,FALSE,"Ratio Analysis";#N/A,#N/A,FALSE,"Test 120 Day Accts";#N/A,#N/A,FALSE,"Tickmarks"}</definedName>
    <definedName name="Recolhim.CSL" localSheetId="0" hidden="1">{#N/A,#N/A,FALSE,"Aging Summary";#N/A,#N/A,FALSE,"Ratio Analysis";#N/A,#N/A,FALSE,"Test 120 Day Accts";#N/A,#N/A,FALSE,"Tickmarks"}</definedName>
    <definedName name="Recolhim.CSL" hidden="1">{#N/A,#N/A,FALSE,"Aging Summary";#N/A,#N/A,FALSE,"Ratio Analysis";#N/A,#N/A,FALSE,"Test 120 Day Accts";#N/A,#N/A,FALSE,"Tickmarks"}</definedName>
    <definedName name="refis" localSheetId="0" hidden="1">{#N/A,#N/A,FALSE,"Aging Summary";#N/A,#N/A,FALSE,"Ratio Analysis";#N/A,#N/A,FALSE,"Test 120 Day Accts";#N/A,#N/A,FALSE,"Tickmarks"}</definedName>
    <definedName name="refis" hidden="1">{#N/A,#N/A,FALSE,"Aging Summary";#N/A,#N/A,FALSE,"Ratio Analysis";#N/A,#N/A,FALSE,"Test 120 Day Accts";#N/A,#N/A,FALSE,"Tickmarks"}</definedName>
    <definedName name="Regeneração" localSheetId="0" hidden="1">{#N/A,#N/A,TRUE,"PESQ";#N/A,#N/A,TRUE,"REG.";#N/A,#N/A,TRUE,"MAN";#N/A,#N/A,TRUE,"IMREF";#N/A,#N/A,TRUE,"TOTSILV";#N/A,#N/A,TRUE,"GERAL";#N/A,#N/A,TRUE,"EST";#N/A,#N/A,TRUE,"COL.";#N/A,#N/A,TRUE,"ATIVIDADE"}</definedName>
    <definedName name="Regeneração" hidden="1">{#N/A,#N/A,TRUE,"PESQ";#N/A,#N/A,TRUE,"REG.";#N/A,#N/A,TRUE,"MAN";#N/A,#N/A,TRUE,"IMREF";#N/A,#N/A,TRUE,"TOTSILV";#N/A,#N/A,TRUE,"GERAL";#N/A,#N/A,TRUE,"EST";#N/A,#N/A,TRUE,"COL.";#N/A,#N/A,TRUE,"ATIVIDADE"}</definedName>
    <definedName name="res" hidden="1">[20]BP!#REF!</definedName>
    <definedName name="RESSSI" localSheetId="0" hidden="1">{#N/A,#N/A,FALSE,"Aging Summary";#N/A,#N/A,FALSE,"Ratio Analysis";#N/A,#N/A,FALSE,"Test 120 Day Accts";#N/A,#N/A,FALSE,"Tickmarks"}</definedName>
    <definedName name="RESSSI" hidden="1">{#N/A,#N/A,FALSE,"Aging Summary";#N/A,#N/A,FALSE,"Ratio Analysis";#N/A,#N/A,FALSE,"Test 120 Day Accts";#N/A,#N/A,FALSE,"Tickmarks"}</definedName>
    <definedName name="RESUNO" localSheetId="0" hidden="1">{#N/A,#N/A,FALSE,"Aging Summary";#N/A,#N/A,FALSE,"Ratio Analysis";#N/A,#N/A,FALSE,"Test 120 Day Accts";#N/A,#N/A,FALSE,"Tickmarks"}</definedName>
    <definedName name="RESUNO" hidden="1">{#N/A,#N/A,FALSE,"Aging Summary";#N/A,#N/A,FALSE,"Ratio Analysis";#N/A,#N/A,FALSE,"Test 120 Day Accts";#N/A,#N/A,FALSE,"Tickmarks"}</definedName>
    <definedName name="retrrr" localSheetId="0" hidden="1">{#N/A,#N/A,FALSE,"Aging Summary";#N/A,#N/A,FALSE,"Ratio Analysis";#N/A,#N/A,FALSE,"Test 120 Day Accts";#N/A,#N/A,FALSE,"Tickmarks"}</definedName>
    <definedName name="retrrr" hidden="1">{#N/A,#N/A,FALSE,"Aging Summary";#N/A,#N/A,FALSE,"Ratio Analysis";#N/A,#N/A,FALSE,"Test 120 Day Accts";#N/A,#N/A,FALSE,"Tickmarks"}</definedName>
    <definedName name="Revisi" hidden="1">#REF!</definedName>
    <definedName name="rfddd" hidden="1">[1]LOADDAT!#REF!</definedName>
    <definedName name="rffff" hidden="1">#REF!</definedName>
    <definedName name="ri" localSheetId="0" hidden="1">{#N/A,#N/A,FALSE,"Aging Summary";#N/A,#N/A,FALSE,"Ratio Analysis";#N/A,#N/A,FALSE,"Test 120 Day Accts";#N/A,#N/A,FALSE,"Tickmarks"}</definedName>
    <definedName name="ri" hidden="1">{#N/A,#N/A,FALSE,"Aging Summary";#N/A,#N/A,FALSE,"Ratio Analysis";#N/A,#N/A,FALSE,"Test 120 Day Accts";#N/A,#N/A,FALSE,"Tickmarks"}</definedName>
    <definedName name="rina" localSheetId="0" hidden="1">{#N/A,#N/A,FALSE,"Aging Summary";#N/A,#N/A,FALSE,"Ratio Analysis";#N/A,#N/A,FALSE,"Test 120 Day Accts";#N/A,#N/A,FALSE,"Tickmarks"}</definedName>
    <definedName name="rina" hidden="1">{#N/A,#N/A,FALSE,"Aging Summary";#N/A,#N/A,FALSE,"Ratio Analysis";#N/A,#N/A,FALSE,"Test 120 Day Accts";#N/A,#N/A,FALSE,"Tickmarks"}</definedName>
    <definedName name="Rio" localSheetId="0" hidden="1">{#N/A,#N/A,FALSE,"Aging Summary";#N/A,#N/A,FALSE,"Ratio Analysis";#N/A,#N/A,FALSE,"Test 120 Day Accts";#N/A,#N/A,FALSE,"Tickmarks"}</definedName>
    <definedName name="Rio" hidden="1">{#N/A,#N/A,FALSE,"Aging Summary";#N/A,#N/A,FALSE,"Ratio Analysis";#N/A,#N/A,FALSE,"Test 120 Day Accts";#N/A,#N/A,FALSE,"Tickmarks"}</definedName>
    <definedName name="rms" localSheetId="0" hidden="1">{"adj95mult",#N/A,FALSE,"COMPCO";"adj95est",#N/A,FALSE,"COMPCO"}</definedName>
    <definedName name="rms" hidden="1">{"adj95mult",#N/A,FALSE,"COMPCO";"adj95est",#N/A,FALSE,"COMPCO"}</definedName>
    <definedName name="rod" localSheetId="0" hidden="1">{"Index",#N/A,FALSE,"Index";"Schedule_I",#N/A,FALSE,"I";"Schedule_IA",#N/A,FALSE,"I-A";"Schedule_1B",#N/A,FALSE,"I-B";"Schedule_1C",#N/A,FALSE,"I-C";"Schedule_1D",#N/A,FALSE,"I-D";"Schedule_1E",#N/A,FALSE,"I-E";"Schedule_1F",#N/A,FALSE,"I-F";"Schedule_1G",#N/A,FALSE,"I-G";"Schedule_II",#N/A,FALSE,"II";"Schedule_IIA",#N/A,FALSE,"II-A";"Schedule_III",#N/A,FALSE,"III";"Schedule_IV",#N/A,FALSE,"IV";"Schedule_V",#N/A,FALSE,"V"}</definedName>
    <definedName name="rod" hidden="1">{"Index",#N/A,FALSE,"Index";"Schedule_I",#N/A,FALSE,"I";"Schedule_IA",#N/A,FALSE,"I-A";"Schedule_1B",#N/A,FALSE,"I-B";"Schedule_1C",#N/A,FALSE,"I-C";"Schedule_1D",#N/A,FALSE,"I-D";"Schedule_1E",#N/A,FALSE,"I-E";"Schedule_1F",#N/A,FALSE,"I-F";"Schedule_1G",#N/A,FALSE,"I-G";"Schedule_II",#N/A,FALSE,"II";"Schedule_IIA",#N/A,FALSE,"II-A";"Schedule_III",#N/A,FALSE,"III";"Schedule_IV",#N/A,FALSE,"IV";"Schedule_V",#N/A,FALSE,"V"}</definedName>
    <definedName name="RowLevel" hidden="1">1</definedName>
    <definedName name="rrhr" hidden="1">#REF!</definedName>
    <definedName name="rrr" localSheetId="0" hidden="1">{#N/A,#N/A,FALSE,"Aging Summary";#N/A,#N/A,FALSE,"Ratio Analysis";#N/A,#N/A,FALSE,"Test 120 Day Accts";#N/A,#N/A,FALSE,"Tickmarks"}</definedName>
    <definedName name="rrr" hidden="1">{#N/A,#N/A,FALSE,"Aging Summary";#N/A,#N/A,FALSE,"Ratio Analysis";#N/A,#N/A,FALSE,"Test 120 Day Accts";#N/A,#N/A,FALSE,"Tickmarks"}</definedName>
    <definedName name="rrrr" localSheetId="0" hidden="1">{#N/A,#N/A,FALSE,"Aging Summary";#N/A,#N/A,FALSE,"Ratio Analysis";#N/A,#N/A,FALSE,"Test 120 Day Accts";#N/A,#N/A,FALSE,"Tickmarks"}</definedName>
    <definedName name="rrrr" hidden="1">{#N/A,#N/A,FALSE,"Aging Summary";#N/A,#N/A,FALSE,"Ratio Analysis";#N/A,#N/A,FALSE,"Test 120 Day Accts";#N/A,#N/A,FALSE,"Tickmarks"}</definedName>
    <definedName name="rrrrr" localSheetId="0" hidden="1">{#N/A,#N/A,FALSE,"Aging Summary";#N/A,#N/A,FALSE,"Ratio Analysis";#N/A,#N/A,FALSE,"Test 120 Day Accts";#N/A,#N/A,FALSE,"Tickmarks"}</definedName>
    <definedName name="rrrrr" hidden="1">{#N/A,#N/A,FALSE,"Aging Summary";#N/A,#N/A,FALSE,"Ratio Analysis";#N/A,#N/A,FALSE,"Test 120 Day Accts";#N/A,#N/A,FALSE,"Tickmarks"}</definedName>
    <definedName name="rrrrrr" localSheetId="0" hidden="1">{#N/A,#N/A,TRUE,"PESQ";#N/A,#N/A,TRUE,"REG.";#N/A,#N/A,TRUE,"MAN";#N/A,#N/A,TRUE,"IMREF";#N/A,#N/A,TRUE,"TOTSILV";#N/A,#N/A,TRUE,"GERAL";#N/A,#N/A,TRUE,"EST";#N/A,#N/A,TRUE,"COL.";#N/A,#N/A,TRUE,"ATIVIDADE"}</definedName>
    <definedName name="rrrrrr" hidden="1">{#N/A,#N/A,TRUE,"PESQ";#N/A,#N/A,TRUE,"REG.";#N/A,#N/A,TRUE,"MAN";#N/A,#N/A,TRUE,"IMREF";#N/A,#N/A,TRUE,"TOTSILV";#N/A,#N/A,TRUE,"GERAL";#N/A,#N/A,TRUE,"EST";#N/A,#N/A,TRUE,"COL.";#N/A,#N/A,TRUE,"ATIVIDADE"}</definedName>
    <definedName name="rrrrrrrrrrrrr" localSheetId="0" hidden="1">{#N/A,#N/A,FALSE,"Aging Summary";#N/A,#N/A,FALSE,"Ratio Analysis";#N/A,#N/A,FALSE,"Test 120 Day Accts";#N/A,#N/A,FALSE,"Tickmarks"}</definedName>
    <definedName name="rrrrrrrrrrrrr" hidden="1">{#N/A,#N/A,FALSE,"Aging Summary";#N/A,#N/A,FALSE,"Ratio Analysis";#N/A,#N/A,FALSE,"Test 120 Day Accts";#N/A,#N/A,FALSE,"Tickmarks"}</definedName>
    <definedName name="RUMAH" hidden="1">#REF!</definedName>
    <definedName name="rus" localSheetId="0" hidden="1">{#N/A,#N/A,FALSE,"Aging Summary";#N/A,#N/A,FALSE,"Ratio Analysis";#N/A,#N/A,FALSE,"Test 120 Day Accts";#N/A,#N/A,FALSE,"Tickmarks"}</definedName>
    <definedName name="rus" hidden="1">{#N/A,#N/A,FALSE,"Aging Summary";#N/A,#N/A,FALSE,"Ratio Analysis";#N/A,#N/A,FALSE,"Test 120 Day Accts";#N/A,#N/A,FALSE,"Tickmarks"}</definedName>
    <definedName name="ryeqyqa" localSheetId="0" hidden="1">{#N/A,#N/A,FALSE,"Aging Summary";#N/A,#N/A,FALSE,"Ratio Analysis";#N/A,#N/A,FALSE,"Test 120 Day Accts";#N/A,#N/A,FALSE,"Tickmarks"}</definedName>
    <definedName name="ryeqyqa" hidden="1">{#N/A,#N/A,FALSE,"Aging Summary";#N/A,#N/A,FALSE,"Ratio Analysis";#N/A,#N/A,FALSE,"Test 120 Day Accts";#N/A,#N/A,FALSE,"Tickmarks"}</definedName>
    <definedName name="s" localSheetId="0" hidden="1">{#N/A,#N/A,FALSE,"WNTS"}</definedName>
    <definedName name="s" hidden="1">{#N/A,#N/A,FALSE,"WNTS"}</definedName>
    <definedName name="s1ws" localSheetId="0" hidden="1">{#N/A,#N/A,FALSE,"Aging Summary";#N/A,#N/A,FALSE,"Ratio Analysis";#N/A,#N/A,FALSE,"Test 120 Day Accts";#N/A,#N/A,FALSE,"Tickmarks"}</definedName>
    <definedName name="s1ws" hidden="1">{#N/A,#N/A,FALSE,"Aging Summary";#N/A,#N/A,FALSE,"Ratio Analysis";#N/A,#N/A,FALSE,"Test 120 Day Accts";#N/A,#N/A,FALSE,"Tickmarks"}</definedName>
    <definedName name="SA" localSheetId="0" hidden="1">{#N/A,#N/A,FALSE,"Aging Summary";#N/A,#N/A,FALSE,"Ratio Analysis";#N/A,#N/A,FALSE,"Test 120 Day Accts";#N/A,#N/A,FALSE,"Tickmarks"}</definedName>
    <definedName name="SA" hidden="1">{#N/A,#N/A,FALSE,"Aging Summary";#N/A,#N/A,FALSE,"Ratio Analysis";#N/A,#N/A,FALSE,"Test 120 Day Accts";#N/A,#N/A,FALSE,"Tickmarks"}</definedName>
    <definedName name="saa" localSheetId="0" hidden="1">{#N/A,#N/A,FALSE,"GERAL";#N/A,#N/A,FALSE,"012-96";#N/A,#N/A,FALSE,"018-96";#N/A,#N/A,FALSE,"027-96";#N/A,#N/A,FALSE,"059-96";#N/A,#N/A,FALSE,"076-96";#N/A,#N/A,FALSE,"019-97";#N/A,#N/A,FALSE,"021-97";#N/A,#N/A,FALSE,"022-97";#N/A,#N/A,FALSE,"028-97"}</definedName>
    <definedName name="saa" hidden="1">{#N/A,#N/A,FALSE,"GERAL";#N/A,#N/A,FALSE,"012-96";#N/A,#N/A,FALSE,"018-96";#N/A,#N/A,FALSE,"027-96";#N/A,#N/A,FALSE,"059-96";#N/A,#N/A,FALSE,"076-96";#N/A,#N/A,FALSE,"019-97";#N/A,#N/A,FALSE,"021-97";#N/A,#N/A,FALSE,"022-97";#N/A,#N/A,FALSE,"028-97"}</definedName>
    <definedName name="sadqw" localSheetId="0" hidden="1">{#N/A,#N/A,FALSE,"Aging Summary";#N/A,#N/A,FALSE,"Ratio Analysis";#N/A,#N/A,FALSE,"Test 120 Day Accts";#N/A,#N/A,FALSE,"Tickmarks"}</definedName>
    <definedName name="sadqw" hidden="1">{#N/A,#N/A,FALSE,"Aging Summary";#N/A,#N/A,FALSE,"Ratio Analysis";#N/A,#N/A,FALSE,"Test 120 Day Accts";#N/A,#N/A,FALSE,"Tickmarks"}</definedName>
    <definedName name="SAPBEXdnldView" hidden="1">"187QE3ZA9N82C61J1PNQLT7ED"</definedName>
    <definedName name="SAPBEXhrIndnt" hidden="1">1</definedName>
    <definedName name="SAPBEXrevision" hidden="1">13</definedName>
    <definedName name="SAPBEXsysID" hidden="1">"SEP"</definedName>
    <definedName name="SAPBEXwbID" hidden="1">"03XBZN3D0D40UMQSFZYEQ3ET9"</definedName>
    <definedName name="SAPFuncF4Help" localSheetId="0" hidden="1">Main.SAPF4Help()</definedName>
    <definedName name="SAPFuncF4Help" hidden="1">Main.SAPF4Help()</definedName>
    <definedName name="SAPsysID" hidden="1">"708C5W7SBKP804JT78WJ0JNKI"</definedName>
    <definedName name="SAPwbID" hidden="1">"ARS"</definedName>
    <definedName name="sasasas" localSheetId="0" hidden="1">{#N/A,#N/A,FALSE,"Aging Summary";#N/A,#N/A,FALSE,"Ratio Analysis";#N/A,#N/A,FALSE,"Test 120 Day Accts";#N/A,#N/A,FALSE,"Tickmarks"}</definedName>
    <definedName name="sasasas" hidden="1">{#N/A,#N/A,FALSE,"Aging Summary";#N/A,#N/A,FALSE,"Ratio Analysis";#N/A,#N/A,FALSE,"Test 120 Day Accts";#N/A,#N/A,FALSE,"Tickmarks"}</definedName>
    <definedName name="sasdf" localSheetId="0" hidden="1">{#N/A,#N/A,FALSE,"Aging Summary";#N/A,#N/A,FALSE,"Ratio Analysis";#N/A,#N/A,FALSE,"Test 120 Day Accts";#N/A,#N/A,FALSE,"Tickmarks"}</definedName>
    <definedName name="sasdf" hidden="1">{#N/A,#N/A,FALSE,"Aging Summary";#N/A,#N/A,FALSE,"Ratio Analysis";#N/A,#N/A,FALSE,"Test 120 Day Accts";#N/A,#N/A,FALSE,"Tickmarks"}</definedName>
    <definedName name="sasdsd" localSheetId="0" hidden="1">{#N/A,#N/A,FALSE,"Aging Summary";#N/A,#N/A,FALSE,"Ratio Analysis";#N/A,#N/A,FALSE,"Test 120 Day Accts";#N/A,#N/A,FALSE,"Tickmarks"}</definedName>
    <definedName name="sasdsd" hidden="1">{#N/A,#N/A,FALSE,"Aging Summary";#N/A,#N/A,FALSE,"Ratio Analysis";#N/A,#N/A,FALSE,"Test 120 Day Accts";#N/A,#N/A,FALSE,"Tickmarks"}</definedName>
    <definedName name="sbcv" localSheetId="0" hidden="1">{#N/A,#N/A,FALSE,"Aging Summary";#N/A,#N/A,FALSE,"Ratio Analysis";#N/A,#N/A,FALSE,"Test 120 Day Accts";#N/A,#N/A,FALSE,"Tickmarks"}</definedName>
    <definedName name="sbcv" hidden="1">{#N/A,#N/A,FALSE,"Aging Summary";#N/A,#N/A,FALSE,"Ratio Analysis";#N/A,#N/A,FALSE,"Test 120 Day Accts";#N/A,#N/A,FALSE,"Tickmarks"}</definedName>
    <definedName name="scpaa" localSheetId="0" hidden="1">{#N/A,#N/A,FALSE,"Aging Summary";#N/A,#N/A,FALSE,"Ratio Analysis";#N/A,#N/A,FALSE,"Test 120 Day Accts";#N/A,#N/A,FALSE,"Tickmarks"}</definedName>
    <definedName name="scpaa" hidden="1">{#N/A,#N/A,FALSE,"Aging Summary";#N/A,#N/A,FALSE,"Ratio Analysis";#N/A,#N/A,FALSE,"Test 120 Day Accts";#N/A,#N/A,FALSE,"Tickmarks"}</definedName>
    <definedName name="sdad" hidden="1">[12]Summary!#REF!</definedName>
    <definedName name="sdfdsfsdfgs" localSheetId="0" hidden="1">{#N/A,#N/A,FALSE,"Aging Summary";#N/A,#N/A,FALSE,"Ratio Analysis";#N/A,#N/A,FALSE,"Test 120 Day Accts";#N/A,#N/A,FALSE,"Tickmarks"}</definedName>
    <definedName name="sdfdsfsdfgs" hidden="1">{#N/A,#N/A,FALSE,"Aging Summary";#N/A,#N/A,FALSE,"Ratio Analysis";#N/A,#N/A,FALSE,"Test 120 Day Accts";#N/A,#N/A,FALSE,"Tickmarks"}</definedName>
    <definedName name="sdfew" hidden="1">#REF!</definedName>
    <definedName name="SDFGFG" localSheetId="0" hidden="1">{#N/A,#N/A,FALSE,"Aging Summary";#N/A,#N/A,FALSE,"Ratio Analysis";#N/A,#N/A,FALSE,"Test 120 Day Accts";#N/A,#N/A,FALSE,"Tickmarks"}</definedName>
    <definedName name="SDFGFG" hidden="1">{#N/A,#N/A,FALSE,"Aging Summary";#N/A,#N/A,FALSE,"Ratio Analysis";#N/A,#N/A,FALSE,"Test 120 Day Accts";#N/A,#N/A,FALSE,"Tickmarks"}</definedName>
    <definedName name="SDFSDFSDF" localSheetId="0" hidden="1">{#N/A,#N/A,FALSE,"Aging Summary";#N/A,#N/A,FALSE,"Ratio Analysis";#N/A,#N/A,FALSE,"Test 120 Day Accts";#N/A,#N/A,FALSE,"Tickmarks"}</definedName>
    <definedName name="SDFSDFSDF" hidden="1">{#N/A,#N/A,FALSE,"Aging Summary";#N/A,#N/A,FALSE,"Ratio Analysis";#N/A,#N/A,FALSE,"Test 120 Day Accts";#N/A,#N/A,FALSE,"Tickmarks"}</definedName>
    <definedName name="sdh" localSheetId="0" hidden="1">{#N/A,#N/A,FALSE,"Aging Summary";#N/A,#N/A,FALSE,"Ratio Analysis";#N/A,#N/A,FALSE,"Test 120 Day Accts";#N/A,#N/A,FALSE,"Tickmarks"}</definedName>
    <definedName name="sdh" hidden="1">{#N/A,#N/A,FALSE,"Aging Summary";#N/A,#N/A,FALSE,"Ratio Analysis";#N/A,#N/A,FALSE,"Test 120 Day Accts";#N/A,#N/A,FALSE,"Tickmarks"}</definedName>
    <definedName name="sds" localSheetId="0" hidden="1">{#N/A,#N/A,FALSE,"Aging Summary";#N/A,#N/A,FALSE,"Ratio Analysis";#N/A,#N/A,FALSE,"Test 120 Day Accts";#N/A,#N/A,FALSE,"Tickmarks"}</definedName>
    <definedName name="sds" hidden="1">{#N/A,#N/A,FALSE,"Aging Summary";#N/A,#N/A,FALSE,"Ratio Analysis";#N/A,#N/A,FALSE,"Test 120 Day Accts";#N/A,#N/A,FALSE,"Tickmarks"}</definedName>
    <definedName name="sdss" localSheetId="0" hidden="1">{#N/A,#N/A,FALSE,"WNTS"}</definedName>
    <definedName name="sdss" hidden="1">{#N/A,#N/A,FALSE,"WNTS"}</definedName>
    <definedName name="SDSSSSS" localSheetId="0" hidden="1">{#N/A,#N/A,FALSE,"Aging Summary";#N/A,#N/A,FALSE,"Ratio Analysis";#N/A,#N/A,FALSE,"Test 120 Day Accts";#N/A,#N/A,FALSE,"Tickmarks"}</definedName>
    <definedName name="SDSSSSS" hidden="1">{#N/A,#N/A,FALSE,"Aging Summary";#N/A,#N/A,FALSE,"Ratio Analysis";#N/A,#N/A,FALSE,"Test 120 Day Accts";#N/A,#N/A,FALSE,"Tickmarks"}</definedName>
    <definedName name="se" localSheetId="0" hidden="1">{#N/A,#N/A,FALSE,"Aging Summary";#N/A,#N/A,FALSE,"Ratio Analysis";#N/A,#N/A,FALSE,"Test 120 Day Accts";#N/A,#N/A,FALSE,"Tickmarks"}</definedName>
    <definedName name="se" hidden="1">{#N/A,#N/A,FALSE,"Aging Summary";#N/A,#N/A,FALSE,"Ratio Analysis";#N/A,#N/A,FALSE,"Test 120 Day Accts";#N/A,#N/A,FALSE,"Tickmarks"}</definedName>
    <definedName name="sekflsdkf" localSheetId="0" hidden="1">{#N/A,#N/A,FALSE,"Aging Summary";#N/A,#N/A,FALSE,"Ratio Analysis";#N/A,#N/A,FALSE,"Test 120 Day Accts";#N/A,#N/A,FALSE,"Tickmarks"}</definedName>
    <definedName name="sekflsdkf" hidden="1">{#N/A,#N/A,FALSE,"Aging Summary";#N/A,#N/A,FALSE,"Ratio Analysis";#N/A,#N/A,FALSE,"Test 120 Day Accts";#N/A,#N/A,FALSE,"Tickmarks"}</definedName>
    <definedName name="sencount" hidden="1">3</definedName>
    <definedName name="Sep" localSheetId="0" hidden="1">{#N/A,#N/A,FALSE,"Aging Summary";#N/A,#N/A,FALSE,"Ratio Analysis";#N/A,#N/A,FALSE,"Test 120 Day Accts";#N/A,#N/A,FALSE,"Tickmarks"}</definedName>
    <definedName name="Sep" hidden="1">{#N/A,#N/A,FALSE,"Aging Summary";#N/A,#N/A,FALSE,"Ratio Analysis";#N/A,#N/A,FALSE,"Test 120 Day Accts";#N/A,#N/A,FALSE,"Tickmarks"}</definedName>
    <definedName name="SepProd" localSheetId="0" hidden="1">{#N/A,#N/A,FALSE,"Aging Summary";#N/A,#N/A,FALSE,"Ratio Analysis";#N/A,#N/A,FALSE,"Test 120 Day Accts";#N/A,#N/A,FALSE,"Tickmarks"}</definedName>
    <definedName name="SepProd" hidden="1">{#N/A,#N/A,FALSE,"Aging Summary";#N/A,#N/A,FALSE,"Ratio Analysis";#N/A,#N/A,FALSE,"Test 120 Day Accts";#N/A,#N/A,FALSE,"Tickmarks"}</definedName>
    <definedName name="sest" localSheetId="0" hidden="1">{"Schedule_IA",#N/A,FALSE,"I-A"}</definedName>
    <definedName name="sest" hidden="1">{"Schedule_IA",#N/A,FALSE,"I-A"}</definedName>
    <definedName name="sfdg" localSheetId="0" hidden="1">{#N/A,#N/A,FALSE,"Aging Summary";#N/A,#N/A,FALSE,"Ratio Analysis";#N/A,#N/A,FALSE,"Test 120 Day Accts";#N/A,#N/A,FALSE,"Tickmarks"}</definedName>
    <definedName name="sfdg" hidden="1">{#N/A,#N/A,FALSE,"Aging Summary";#N/A,#N/A,FALSE,"Ratio Analysis";#N/A,#N/A,FALSE,"Test 120 Day Accts";#N/A,#N/A,FALSE,"Tickmarks"}</definedName>
    <definedName name="SFDSFS" localSheetId="0" hidden="1">{#N/A,#N/A,FALSE,"Aging Summary";#N/A,#N/A,FALSE,"Ratio Analysis";#N/A,#N/A,FALSE,"Test 120 Day Accts";#N/A,#N/A,FALSE,"Tickmarks"}</definedName>
    <definedName name="SFDSFS" hidden="1">{#N/A,#N/A,FALSE,"Aging Summary";#N/A,#N/A,FALSE,"Ratio Analysis";#N/A,#N/A,FALSE,"Test 120 Day Accts";#N/A,#N/A,FALSE,"Tickmarks"}</definedName>
    <definedName name="SFFS" localSheetId="0" hidden="1">{#N/A,#N/A,FALSE,"Aging Summary";#N/A,#N/A,FALSE,"Ratio Analysis";#N/A,#N/A,FALSE,"Test 120 Day Accts";#N/A,#N/A,FALSE,"Tickmarks"}</definedName>
    <definedName name="SFFS" hidden="1">{#N/A,#N/A,FALSE,"Aging Summary";#N/A,#N/A,FALSE,"Ratio Analysis";#N/A,#N/A,FALSE,"Test 120 Day Accts";#N/A,#N/A,FALSE,"Tickmarks"}</definedName>
    <definedName name="SFS" localSheetId="0" hidden="1">{#N/A,#N/A,FALSE,"Aging Summary";#N/A,#N/A,FALSE,"Ratio Analysis";#N/A,#N/A,FALSE,"Test 120 Day Accts";#N/A,#N/A,FALSE,"Tickmarks"}</definedName>
    <definedName name="SFS" hidden="1">{#N/A,#N/A,FALSE,"Aging Summary";#N/A,#N/A,FALSE,"Ratio Analysis";#N/A,#N/A,FALSE,"Test 120 Day Accts";#N/A,#N/A,FALSE,"Tickmarks"}</definedName>
    <definedName name="SFSDFDS" localSheetId="0" hidden="1">{#N/A,#N/A,FALSE,"Aging Summary";#N/A,#N/A,FALSE,"Ratio Analysis";#N/A,#N/A,FALSE,"Test 120 Day Accts";#N/A,#N/A,FALSE,"Tickmarks"}</definedName>
    <definedName name="SFSDFDS" hidden="1">{#N/A,#N/A,FALSE,"Aging Summary";#N/A,#N/A,FALSE,"Ratio Analysis";#N/A,#N/A,FALSE,"Test 120 Day Accts";#N/A,#N/A,FALSE,"Tickmarks"}</definedName>
    <definedName name="SH" localSheetId="0" hidden="1">{#N/A,#N/A,FALSE,"GERAL";#N/A,#N/A,FALSE,"012-96";#N/A,#N/A,FALSE,"018-96";#N/A,#N/A,FALSE,"027-96";#N/A,#N/A,FALSE,"059-96";#N/A,#N/A,FALSE,"076-96";#N/A,#N/A,FALSE,"019-97";#N/A,#N/A,FALSE,"021-97";#N/A,#N/A,FALSE,"022-97";#N/A,#N/A,FALSE,"028-97"}</definedName>
    <definedName name="SH" hidden="1">{#N/A,#N/A,FALSE,"GERAL";#N/A,#N/A,FALSE,"012-96";#N/A,#N/A,FALSE,"018-96";#N/A,#N/A,FALSE,"027-96";#N/A,#N/A,FALSE,"059-96";#N/A,#N/A,FALSE,"076-96";#N/A,#N/A,FALSE,"019-97";#N/A,#N/A,FALSE,"021-97";#N/A,#N/A,FALSE,"022-97";#N/A,#N/A,FALSE,"028-97"}</definedName>
    <definedName name="sheet3" localSheetId="0" hidden="1">{#N/A,#N/A,FALSE,"Aging Summary";#N/A,#N/A,FALSE,"Ratio Analysis";#N/A,#N/A,FALSE,"Test 120 Day Accts";#N/A,#N/A,FALSE,"Tickmarks"}</definedName>
    <definedName name="sheet3" hidden="1">{#N/A,#N/A,FALSE,"Aging Summary";#N/A,#N/A,FALSE,"Ratio Analysis";#N/A,#N/A,FALSE,"Test 120 Day Accts";#N/A,#N/A,FALSE,"Tickmarks"}</definedName>
    <definedName name="shjjq" localSheetId="0" hidden="1">{#N/A,#N/A,FALSE,"Aging Summary";#N/A,#N/A,FALSE,"Ratio Analysis";#N/A,#N/A,FALSE,"Test 120 Day Accts";#N/A,#N/A,FALSE,"Tickmarks"}</definedName>
    <definedName name="shjjq" hidden="1">{#N/A,#N/A,FALSE,"Aging Summary";#N/A,#N/A,FALSE,"Ratio Analysis";#N/A,#N/A,FALSE,"Test 120 Day Accts";#N/A,#N/A,FALSE,"Tickmarks"}</definedName>
    <definedName name="sim" localSheetId="0" hidden="1">{#N/A,#N/A,FALSE,"Aging Summary";#N/A,#N/A,FALSE,"Ratio Analysis";#N/A,#N/A,FALSE,"Test 120 Day Accts";#N/A,#N/A,FALSE,"Tickmarks"}</definedName>
    <definedName name="sim" hidden="1">{#N/A,#N/A,FALSE,"Aging Summary";#N/A,#N/A,FALSE,"Ratio Analysis";#N/A,#N/A,FALSE,"Test 120 Day Accts";#N/A,#N/A,FALSE,"Tickmarks"}</definedName>
    <definedName name="SK" hidden="1">#REF!</definedName>
    <definedName name="snack" localSheetId="0" hidden="1">{#N/A,#N/A,FALSE,"Aging Summary";#N/A,#N/A,FALSE,"Ratio Analysis";#N/A,#N/A,FALSE,"Test 120 Day Accts";#N/A,#N/A,FALSE,"Tickmarks"}</definedName>
    <definedName name="snack" hidden="1">{#N/A,#N/A,FALSE,"Aging Summary";#N/A,#N/A,FALSE,"Ratio Analysis";#N/A,#N/A,FALSE,"Test 120 Day Accts";#N/A,#N/A,FALSE,"Tickmarks"}</definedName>
    <definedName name="snap" localSheetId="0" hidden="1">{#N/A,#N/A,FALSE,"Aging Summary";#N/A,#N/A,FALSE,"Ratio Analysis";#N/A,#N/A,FALSE,"Test 120 Day Accts";#N/A,#N/A,FALSE,"Tickmarks"}</definedName>
    <definedName name="snap" hidden="1">{#N/A,#N/A,FALSE,"Aging Summary";#N/A,#N/A,FALSE,"Ratio Analysis";#N/A,#N/A,FALSE,"Test 120 Day Accts";#N/A,#N/A,FALSE,"Tickmarks"}</definedName>
    <definedName name="Snapshot" localSheetId="0" hidden="1">{#N/A,#N/A,FALSE,"Aging Summary";#N/A,#N/A,FALSE,"Ratio Analysis";#N/A,#N/A,FALSE,"Test 120 Day Accts";#N/A,#N/A,FALSE,"Tickmarks"}</definedName>
    <definedName name="Snapshot" hidden="1">{#N/A,#N/A,FALSE,"Aging Summary";#N/A,#N/A,FALSE,"Ratio Analysis";#N/A,#N/A,FALSE,"Test 120 Day Accts";#N/A,#N/A,FALSE,"Tickmarks"}</definedName>
    <definedName name="snapshot._.febr" localSheetId="0" hidden="1">{#N/A,#N/A,FALSE,"Aging Summary";#N/A,#N/A,FALSE,"Ratio Analysis";#N/A,#N/A,FALSE,"Test 120 Day Accts";#N/A,#N/A,FALSE,"Tickmarks"}</definedName>
    <definedName name="snapshot._.febr" hidden="1">{#N/A,#N/A,FALSE,"Aging Summary";#N/A,#N/A,FALSE,"Ratio Analysis";#N/A,#N/A,FALSE,"Test 120 Day Accts";#N/A,#N/A,FALSE,"Tickmarks"}</definedName>
    <definedName name="snapshot._.febr2" localSheetId="0" hidden="1">{#N/A,#N/A,FALSE,"Aging Summary";#N/A,#N/A,FALSE,"Ratio Analysis";#N/A,#N/A,FALSE,"Test 120 Day Accts";#N/A,#N/A,FALSE,"Tickmarks"}</definedName>
    <definedName name="snapshot._.febr2" hidden="1">{#N/A,#N/A,FALSE,"Aging Summary";#N/A,#N/A,FALSE,"Ratio Analysis";#N/A,#N/A,FALSE,"Test 120 Day Accts";#N/A,#N/A,FALSE,"Tickmarks"}</definedName>
    <definedName name="snapshot._.febr3" localSheetId="0" hidden="1">{#N/A,#N/A,FALSE,"Aging Summary";#N/A,#N/A,FALSE,"Ratio Analysis";#N/A,#N/A,FALSE,"Test 120 Day Accts";#N/A,#N/A,FALSE,"Tickmarks"}</definedName>
    <definedName name="snapshot._.febr3" hidden="1">{#N/A,#N/A,FALSE,"Aging Summary";#N/A,#N/A,FALSE,"Ratio Analysis";#N/A,#N/A,FALSE,"Test 120 Day Accts";#N/A,#N/A,FALSE,"Tickmarks"}</definedName>
    <definedName name="snapshot._.jan" localSheetId="0" hidden="1">{#N/A,#N/A,FALSE,"Aging Summary";#N/A,#N/A,FALSE,"Ratio Analysis";#N/A,#N/A,FALSE,"Test 120 Day Accts";#N/A,#N/A,FALSE,"Tickmarks"}</definedName>
    <definedName name="snapshot._.jan" hidden="1">{#N/A,#N/A,FALSE,"Aging Summary";#N/A,#N/A,FALSE,"Ratio Analysis";#N/A,#N/A,FALSE,"Test 120 Day Accts";#N/A,#N/A,FALSE,"Tickmarks"}</definedName>
    <definedName name="snapshot_mar3" localSheetId="0" hidden="1">{#N/A,#N/A,FALSE,"Aging Summary";#N/A,#N/A,FALSE,"Ratio Analysis";#N/A,#N/A,FALSE,"Test 120 Day Accts";#N/A,#N/A,FALSE,"Tickmarks"}</definedName>
    <definedName name="snapshot_mar3" hidden="1">{#N/A,#N/A,FALSE,"Aging Summary";#N/A,#N/A,FALSE,"Ratio Analysis";#N/A,#N/A,FALSE,"Test 120 Day Accts";#N/A,#N/A,FALSE,"Tickmarks"}</definedName>
    <definedName name="SnapshotA" localSheetId="0" hidden="1">{#N/A,#N/A,FALSE,"Aging Summary";#N/A,#N/A,FALSE,"Ratio Analysis";#N/A,#N/A,FALSE,"Test 120 Day Accts";#N/A,#N/A,FALSE,"Tickmarks"}</definedName>
    <definedName name="SnapshotA" hidden="1">{#N/A,#N/A,FALSE,"Aging Summary";#N/A,#N/A,FALSE,"Ratio Analysis";#N/A,#N/A,FALSE,"Test 120 Day Accts";#N/A,#N/A,FALSE,"Tickmarks"}</definedName>
    <definedName name="snip" localSheetId="0" hidden="1">{#N/A,#N/A,FALSE,"Aging Summary";#N/A,#N/A,FALSE,"Ratio Analysis";#N/A,#N/A,FALSE,"Test 120 Day Accts";#N/A,#N/A,FALSE,"Tickmarks"}</definedName>
    <definedName name="snip" hidden="1">{#N/A,#N/A,FALSE,"Aging Summary";#N/A,#N/A,FALSE,"Ratio Analysis";#N/A,#N/A,FALSE,"Test 120 Day Accts";#N/A,#N/A,FALSE,"Tickmarks"}</definedName>
    <definedName name="solver_lin" hidden="1">0</definedName>
    <definedName name="solver_num" hidden="1">0</definedName>
    <definedName name="solver_typ" hidden="1">3</definedName>
    <definedName name="solver_val" hidden="1">0</definedName>
    <definedName name="SpecialPrice" hidden="1">#REF!</definedName>
    <definedName name="SRH" localSheetId="0" hidden="1">{#N/A,#N/A,FALSE,"GERAL";#N/A,#N/A,FALSE,"012-96";#N/A,#N/A,FALSE,"018-96";#N/A,#N/A,FALSE,"027-96";#N/A,#N/A,FALSE,"059-96";#N/A,#N/A,FALSE,"076-96";#N/A,#N/A,FALSE,"019-97";#N/A,#N/A,FALSE,"021-97";#N/A,#N/A,FALSE,"022-97";#N/A,#N/A,FALSE,"028-97"}</definedName>
    <definedName name="SRH" hidden="1">{#N/A,#N/A,FALSE,"GERAL";#N/A,#N/A,FALSE,"012-96";#N/A,#N/A,FALSE,"018-96";#N/A,#N/A,FALSE,"027-96";#N/A,#N/A,FALSE,"059-96";#N/A,#N/A,FALSE,"076-96";#N/A,#N/A,FALSE,"019-97";#N/A,#N/A,FALSE,"021-97";#N/A,#N/A,FALSE,"022-97";#N/A,#N/A,FALSE,"028-97"}</definedName>
    <definedName name="SRTSRT" localSheetId="0" hidden="1">{#N/A,#N/A,FALSE,"GERAL";#N/A,#N/A,FALSE,"012-96";#N/A,#N/A,FALSE,"018-96";#N/A,#N/A,FALSE,"027-96";#N/A,#N/A,FALSE,"059-96";#N/A,#N/A,FALSE,"076-96";#N/A,#N/A,FALSE,"019-97";#N/A,#N/A,FALSE,"021-97";#N/A,#N/A,FALSE,"022-97";#N/A,#N/A,FALSE,"028-97"}</definedName>
    <definedName name="SRTSRT" hidden="1">{#N/A,#N/A,FALSE,"GERAL";#N/A,#N/A,FALSE,"012-96";#N/A,#N/A,FALSE,"018-96";#N/A,#N/A,FALSE,"027-96";#N/A,#N/A,FALSE,"059-96";#N/A,#N/A,FALSE,"076-96";#N/A,#N/A,FALSE,"019-97";#N/A,#N/A,FALSE,"021-97";#N/A,#N/A,FALSE,"022-97";#N/A,#N/A,FALSE,"028-97"}</definedName>
    <definedName name="SRTST" localSheetId="0" hidden="1">{#N/A,#N/A,FALSE,"GERAL";#N/A,#N/A,FALSE,"012-96";#N/A,#N/A,FALSE,"018-96";#N/A,#N/A,FALSE,"027-96";#N/A,#N/A,FALSE,"059-96";#N/A,#N/A,FALSE,"076-96";#N/A,#N/A,FALSE,"019-97";#N/A,#N/A,FALSE,"021-97";#N/A,#N/A,FALSE,"022-97";#N/A,#N/A,FALSE,"028-97"}</definedName>
    <definedName name="SRTST" hidden="1">{#N/A,#N/A,FALSE,"GERAL";#N/A,#N/A,FALSE,"012-96";#N/A,#N/A,FALSE,"018-96";#N/A,#N/A,FALSE,"027-96";#N/A,#N/A,FALSE,"059-96";#N/A,#N/A,FALSE,"076-96";#N/A,#N/A,FALSE,"019-97";#N/A,#N/A,FALSE,"021-97";#N/A,#N/A,FALSE,"022-97";#N/A,#N/A,FALSE,"028-97"}</definedName>
    <definedName name="SS" localSheetId="0" hidden="1">{#N/A,#N/A,FALSE,"Aging Summary";#N/A,#N/A,FALSE,"Ratio Analysis";#N/A,#N/A,FALSE,"Test 120 Day Accts";#N/A,#N/A,FALSE,"Tickmarks"}</definedName>
    <definedName name="SS" hidden="1">{#N/A,#N/A,FALSE,"Aging Summary";#N/A,#N/A,FALSE,"Ratio Analysis";#N/A,#N/A,FALSE,"Test 120 Day Accts";#N/A,#N/A,FALSE,"Tickmarks"}</definedName>
    <definedName name="SSC" localSheetId="0" hidden="1">{#N/A,#N/A,FALSE,"Aging Summary";#N/A,#N/A,FALSE,"Ratio Analysis";#N/A,#N/A,FALSE,"Test 120 Day Accts";#N/A,#N/A,FALSE,"Tickmarks"}</definedName>
    <definedName name="SSC" hidden="1">{#N/A,#N/A,FALSE,"Aging Summary";#N/A,#N/A,FALSE,"Ratio Analysis";#N/A,#N/A,FALSE,"Test 120 Day Accts";#N/A,#N/A,FALSE,"Tickmarks"}</definedName>
    <definedName name="sss" localSheetId="0" hidden="1">{#N/A,#N/A,FALSE,"Aging Summary";#N/A,#N/A,FALSE,"Ratio Analysis";#N/A,#N/A,FALSE,"Test 120 Day Accts";#N/A,#N/A,FALSE,"Tickmarks"}</definedName>
    <definedName name="sss" hidden="1">{#N/A,#N/A,FALSE,"Aging Summary";#N/A,#N/A,FALSE,"Ratio Analysis";#N/A,#N/A,FALSE,"Test 120 Day Accts";#N/A,#N/A,FALSE,"Tickmarks"}</definedName>
    <definedName name="sssasasas" localSheetId="0" hidden="1">{#N/A,#N/A,FALSE,"Aging Summary";#N/A,#N/A,FALSE,"Ratio Analysis";#N/A,#N/A,FALSE,"Test 120 Day Accts";#N/A,#N/A,FALSE,"Tickmarks"}</definedName>
    <definedName name="sssasasas" hidden="1">{#N/A,#N/A,FALSE,"Aging Summary";#N/A,#N/A,FALSE,"Ratio Analysis";#N/A,#N/A,FALSE,"Test 120 Day Accts";#N/A,#N/A,FALSE,"Tickmarks"}</definedName>
    <definedName name="ssss" hidden="1">#REF!</definedName>
    <definedName name="sssss" localSheetId="0" hidden="1">{#N/A,#N/A,FALSE,"Aging Summary";#N/A,#N/A,FALSE,"Ratio Analysis";#N/A,#N/A,FALSE,"Test 120 Day Accts";#N/A,#N/A,FALSE,"Tickmarks"}</definedName>
    <definedName name="sssss" hidden="1">{#N/A,#N/A,FALSE,"Aging Summary";#N/A,#N/A,FALSE,"Ratio Analysis";#N/A,#N/A,FALSE,"Test 120 Day Accts";#N/A,#N/A,FALSE,"Tickmarks"}</definedName>
    <definedName name="ssssss" localSheetId="0" hidden="1">{#N/A,#N/A,FALSE,"Aging Summary";#N/A,#N/A,FALSE,"Ratio Analysis";#N/A,#N/A,FALSE,"Test 120 Day Accts";#N/A,#N/A,FALSE,"Tickmarks"}</definedName>
    <definedName name="ssssss" hidden="1">{#N/A,#N/A,FALSE,"Aging Summary";#N/A,#N/A,FALSE,"Ratio Analysis";#N/A,#N/A,FALSE,"Test 120 Day Accts";#N/A,#N/A,FALSE,"Tickmarks"}</definedName>
    <definedName name="sssssssss" localSheetId="0" hidden="1">{"coverall",#N/A,FALSE,"Definitions";"cover1",#N/A,FALSE,"Definitions";"cover2",#N/A,FALSE,"Definitions";"cover3",#N/A,FALSE,"Definitions";"cover4",#N/A,FALSE,"Definitions";"cover5",#N/A,FALSE,"Definitions";"blank",#N/A,FALSE,"Definitions"}</definedName>
    <definedName name="sssssssss" hidden="1">{"coverall",#N/A,FALSE,"Definitions";"cover1",#N/A,FALSE,"Definitions";"cover2",#N/A,FALSE,"Definitions";"cover3",#N/A,FALSE,"Definitions";"cover4",#N/A,FALSE,"Definitions";"cover5",#N/A,FALSE,"Definitions";"blank",#N/A,FALSE,"Definitions"}</definedName>
    <definedName name="sssssssssssssssssssssssssssss" hidden="1">#REF!</definedName>
    <definedName name="sta" localSheetId="0" hidden="1">{"Graphic",#N/A,TRUE,"Graphic"}</definedName>
    <definedName name="sta" hidden="1">{"Graphic",#N/A,TRUE,"Graphic"}</definedName>
    <definedName name="stationary" localSheetId="0" hidden="1">{"Outputs",#N/A,TRUE,"North America";"Outputs",#N/A,TRUE,"Europe";"Outputs",#N/A,TRUE,"Asia Pacific";"Outputs",#N/A,TRUE,"Latin America";"Outputs",#N/A,TRUE,"Wireless"}</definedName>
    <definedName name="stationary" hidden="1">{"Outputs",#N/A,TRUE,"North America";"Outputs",#N/A,TRUE,"Europe";"Outputs",#N/A,TRUE,"Asia Pacific";"Outputs",#N/A,TRUE,"Latin America";"Outputs",#N/A,TRUE,"Wireless"}</definedName>
    <definedName name="STH" localSheetId="0" hidden="1">{#N/A,#N/A,FALSE,"Aging Summary";#N/A,#N/A,FALSE,"Ratio Analysis";#N/A,#N/A,FALSE,"Test 120 Day Accts";#N/A,#N/A,FALSE,"Tickmarks"}</definedName>
    <definedName name="STH" hidden="1">{#N/A,#N/A,FALSE,"Aging Summary";#N/A,#N/A,FALSE,"Ratio Analysis";#N/A,#N/A,FALSE,"Test 120 Day Accts";#N/A,#N/A,FALSE,"Tickmarks"}</definedName>
    <definedName name="STTTT" localSheetId="0" hidden="1">{#N/A,#N/A,FALSE,"Aging Summary";#N/A,#N/A,FALSE,"Ratio Analysis";#N/A,#N/A,FALSE,"Test 120 Day Accts";#N/A,#N/A,FALSE,"Tickmarks"}</definedName>
    <definedName name="STTTT" hidden="1">{#N/A,#N/A,FALSE,"Aging Summary";#N/A,#N/A,FALSE,"Ratio Analysis";#N/A,#N/A,FALSE,"Test 120 Day Accts";#N/A,#N/A,FALSE,"Tickmarks"}</definedName>
    <definedName name="SUMMARY" hidden="1">[26]SUMMARY!$A$1:$L$23</definedName>
    <definedName name="svmlahgowv" localSheetId="0" hidden="1">{#N/A,#N/A,FALSE,"Aging Summary";#N/A,#N/A,FALSE,"Ratio Analysis";#N/A,#N/A,FALSE,"Test 120 Day Accts";#N/A,#N/A,FALSE,"Tickmarks"}</definedName>
    <definedName name="svmlahgowv" hidden="1">{#N/A,#N/A,FALSE,"Aging Summary";#N/A,#N/A,FALSE,"Ratio Analysis";#N/A,#N/A,FALSE,"Test 120 Day Accts";#N/A,#N/A,FALSE,"Tickmarks"}</definedName>
    <definedName name="sw" localSheetId="0" hidden="1">{#N/A,#N/A,FALSE,"Aging Summary";#N/A,#N/A,FALSE,"Ratio Analysis";#N/A,#N/A,FALSE,"Test 120 Day Accts";#N/A,#N/A,FALSE,"Tickmarks"}</definedName>
    <definedName name="sw" hidden="1">{#N/A,#N/A,FALSE,"Aging Summary";#N/A,#N/A,FALSE,"Ratio Analysis";#N/A,#N/A,FALSE,"Test 120 Day Accts";#N/A,#N/A,FALSE,"Tickmarks"}</definedName>
    <definedName name="Swvu.Fabio." hidden="1">#REF!</definedName>
    <definedName name="T" localSheetId="0" hidden="1">{#N/A,#N/A,FALSE,"Aging Summary";#N/A,#N/A,FALSE,"Ratio Analysis";#N/A,#N/A,FALSE,"Test 120 Day Accts";#N/A,#N/A,FALSE,"Tickmarks"}</definedName>
    <definedName name="T" hidden="1">{#N/A,#N/A,FALSE,"Aging Summary";#N/A,#N/A,FALSE,"Ratio Analysis";#N/A,#N/A,FALSE,"Test 120 Day Accts";#N/A,#N/A,FALSE,"Tickmarks"}</definedName>
    <definedName name="tadeu" localSheetId="0" hidden="1">{"Econ Consolidado",#N/A,FALSE,"Econ Consol";"Fluxo de Caixa",#N/A,FALSE,"Fluxo Caixa";"Investimentos",#N/A,FALSE,"Investimentos"}</definedName>
    <definedName name="tadeu" hidden="1">{"Econ Consolidado",#N/A,FALSE,"Econ Consol";"Fluxo de Caixa",#N/A,FALSE,"Fluxo Caixa";"Investimentos",#N/A,FALSE,"Investimentos"}</definedName>
    <definedName name="tata" localSheetId="0" hidden="1">{#N/A,#N/A,FALSE,"Aging Summary";#N/A,#N/A,FALSE,"Ratio Analysis";#N/A,#N/A,FALSE,"Test 120 Day Accts";#N/A,#N/A,FALSE,"Tickmarks"}</definedName>
    <definedName name="tata" hidden="1">{#N/A,#N/A,FALSE,"Aging Summary";#N/A,#N/A,FALSE,"Ratio Analysis";#N/A,#N/A,FALSE,"Test 120 Day Accts";#N/A,#N/A,FALSE,"Tickmarks"}</definedName>
    <definedName name="TATAT" localSheetId="0" hidden="1">{#N/A,#N/A,FALSE,"Aging Summary";#N/A,#N/A,FALSE,"Ratio Analysis";#N/A,#N/A,FALSE,"Test 120 Day Accts";#N/A,#N/A,FALSE,"Tickmarks"}</definedName>
    <definedName name="TATAT" hidden="1">{#N/A,#N/A,FALSE,"Aging Summary";#N/A,#N/A,FALSE,"Ratio Analysis";#N/A,#N/A,FALSE,"Test 120 Day Accts";#N/A,#N/A,FALSE,"Tickmarks"}</definedName>
    <definedName name="TB" localSheetId="0" hidden="1">{#N/A,#N/A,FALSE,"Aging Summary";#N/A,#N/A,FALSE,"Ratio Analysis";#N/A,#N/A,FALSE,"Test 120 Day Accts";#N/A,#N/A,FALSE,"Tickmarks"}</definedName>
    <definedName name="TB" hidden="1">{#N/A,#N/A,FALSE,"Aging Summary";#N/A,#N/A,FALSE,"Ratio Analysis";#N/A,#N/A,FALSE,"Test 120 Day Accts";#N/A,#N/A,FALSE,"Tickmarks"}</definedName>
    <definedName name="TBdbName" hidden="1">"9D2514D2D30111D782A0006008B37C70.mdb"</definedName>
    <definedName name="tbl_ProdInfo" hidden="1">#REF!</definedName>
    <definedName name="te" localSheetId="0" hidden="1">{"EVA",#N/A,FALSE,"EVA";"WACC",#N/A,FALSE,"WACC"}</definedName>
    <definedName name="te" hidden="1">{"EVA",#N/A,FALSE,"EVA";"WACC",#N/A,FALSE,"WACC"}</definedName>
    <definedName name="TEEE" hidden="1">#REF!</definedName>
    <definedName name="TEL" localSheetId="0" hidden="1">{#N/A,#N/A,FALSE,"Aging Summary";#N/A,#N/A,FALSE,"Ratio Analysis";#N/A,#N/A,FALSE,"Test 120 Day Accts";#N/A,#N/A,FALSE,"Tickmarks"}</definedName>
    <definedName name="TEL" hidden="1">{#N/A,#N/A,FALSE,"Aging Summary";#N/A,#N/A,FALSE,"Ratio Analysis";#N/A,#N/A,FALSE,"Test 120 Day Accts";#N/A,#N/A,FALSE,"Tickmarks"}</definedName>
    <definedName name="TES" hidden="1">#REF!</definedName>
    <definedName name="test" localSheetId="0" hidden="1">{#N/A,#N/A,FALSE,"Aging Summary";#N/A,#N/A,FALSE,"Ratio Analysis";#N/A,#N/A,FALSE,"Test 120 Day Accts";#N/A,#N/A,FALSE,"Tickmarks"}</definedName>
    <definedName name="test" hidden="1">{#N/A,#N/A,FALSE,"Aging Summary";#N/A,#N/A,FALSE,"Ratio Analysis";#N/A,#N/A,FALSE,"Test 120 Day Accts";#N/A,#N/A,FALSE,"Tickmarks"}</definedName>
    <definedName name="teste" localSheetId="0" hidden="1">{#N/A,#N/A,FALSE,"Aging Summary";#N/A,#N/A,FALSE,"Ratio Analysis";#N/A,#N/A,FALSE,"Test 120 Day Accts";#N/A,#N/A,FALSE,"Tickmarks"}</definedName>
    <definedName name="teste" hidden="1">{#N/A,#N/A,FALSE,"Aging Summary";#N/A,#N/A,FALSE,"Ratio Analysis";#N/A,#N/A,FALSE,"Test 120 Day Accts";#N/A,#N/A,FALSE,"Tickmarks"}</definedName>
    <definedName name="teste1" localSheetId="0" hidden="1">{#N/A,#N/A,FALSE,"CUSCOL";#N/A,#N/A,FALSE,"CUSCOL1";#N/A,#N/A,FALSE,"CUSSIL";#N/A,#N/A,FALSE,"CUSSIL1";#N/A,#N/A,FALSE,"ACOMEN";#N/A,#N/A,FALSE,"ACOMEN1";#N/A,#N/A,FALSE,"FISILV";#N/A,#N/A,FALSE,"FISILVI1";#N/A,#N/A,FALSE,"RENSIL";#N/A,#N/A,FALSE,"RENSIL1";#N/A,#N/A,FALSE,"GASTOS";#N/A,#N/A,FALSE,"GASTOS1"}</definedName>
    <definedName name="teste1" hidden="1">{#N/A,#N/A,FALSE,"CUSCOL";#N/A,#N/A,FALSE,"CUSCOL1";#N/A,#N/A,FALSE,"CUSSIL";#N/A,#N/A,FALSE,"CUSSIL1";#N/A,#N/A,FALSE,"ACOMEN";#N/A,#N/A,FALSE,"ACOMEN1";#N/A,#N/A,FALSE,"FISILV";#N/A,#N/A,FALSE,"FISILVI1";#N/A,#N/A,FALSE,"RENSIL";#N/A,#N/A,FALSE,"RENSIL1";#N/A,#N/A,FALSE,"GASTOS";#N/A,#N/A,FALSE,"GASTOS1"}</definedName>
    <definedName name="testes" localSheetId="0" hidden="1">{"Index",#N/A,FALSE,"Index";"Schedule_I",#N/A,FALSE,"I";"Schedule_IA",#N/A,FALSE,"I-A";"Schedule_1B",#N/A,FALSE,"I-B";"Schedule_1C",#N/A,FALSE,"I-C";"Schedule_1D",#N/A,FALSE,"I-D";"Schedule_1E",#N/A,FALSE,"I-E";"Schedule_1F",#N/A,FALSE,"I-F";"Schedule_1G",#N/A,FALSE,"I-G";"Schedule_II",#N/A,FALSE,"II";"Schedule_IIA",#N/A,FALSE,"II-A";"Schedule_III",#N/A,FALSE,"III";"Schedule_IV",#N/A,FALSE,"IV";"Schedule_V",#N/A,FALSE,"V"}</definedName>
    <definedName name="testes" hidden="1">{"Index",#N/A,FALSE,"Index";"Schedule_I",#N/A,FALSE,"I";"Schedule_IA",#N/A,FALSE,"I-A";"Schedule_1B",#N/A,FALSE,"I-B";"Schedule_1C",#N/A,FALSE,"I-C";"Schedule_1D",#N/A,FALSE,"I-D";"Schedule_1E",#N/A,FALSE,"I-E";"Schedule_1F",#N/A,FALSE,"I-F";"Schedule_1G",#N/A,FALSE,"I-G";"Schedule_II",#N/A,FALSE,"II";"Schedule_IIA",#N/A,FALSE,"II-A";"Schedule_III",#N/A,FALSE,"III";"Schedule_IV",#N/A,FALSE,"IV";"Schedule_V",#N/A,FALSE,"V"}</definedName>
    <definedName name="TextRefCopyRangeCount" hidden="1">20</definedName>
    <definedName name="titipanen" hidden="1">#REF!</definedName>
    <definedName name="TK" hidden="1">#REF!</definedName>
    <definedName name="TM" localSheetId="0" hidden="1">{#N/A,#N/A,FALSE,"Aging Summary";#N/A,#N/A,FALSE,"Ratio Analysis";#N/A,#N/A,FALSE,"Test 120 Day Accts";#N/A,#N/A,FALSE,"Tickmarks"}</definedName>
    <definedName name="TM" hidden="1">{#N/A,#N/A,FALSE,"Aging Summary";#N/A,#N/A,FALSE,"Ratio Analysis";#N/A,#N/A,FALSE,"Test 120 Day Accts";#N/A,#N/A,FALSE,"Tickmarks"}</definedName>
    <definedName name="TOLOR" localSheetId="0" hidden="1">{#N/A,#N/A,FALSE,"Aging Summary";#N/A,#N/A,FALSE,"Ratio Analysis";#N/A,#N/A,FALSE,"Test 120 Day Accts";#N/A,#N/A,FALSE,"Tickmarks"}</definedName>
    <definedName name="TOLOR" hidden="1">{#N/A,#N/A,FALSE,"Aging Summary";#N/A,#N/A,FALSE,"Ratio Analysis";#N/A,#N/A,FALSE,"Test 120 Day Accts";#N/A,#N/A,FALSE,"Tickmarks"}</definedName>
    <definedName name="tpsfs" localSheetId="0" hidden="1">{#N/A,#N/A,FALSE,"Aging Summary";#N/A,#N/A,FALSE,"Ratio Analysis";#N/A,#N/A,FALSE,"Test 120 Day Accts";#N/A,#N/A,FALSE,"Tickmarks"}</definedName>
    <definedName name="tpsfs" hidden="1">{#N/A,#N/A,FALSE,"Aging Summary";#N/A,#N/A,FALSE,"Ratio Analysis";#N/A,#N/A,FALSE,"Test 120 Day Accts";#N/A,#N/A,FALSE,"Tickmarks"}</definedName>
    <definedName name="transp36" localSheetId="0" hidden="1">{#N/A,#N/A,FALSE,"VPLASIS";#N/A,#N/A,FALSE,"VPLPE";#N/A,#N/A,FALSE,"VPLBR";#N/A,#N/A,FALSE,"CTOTPESEAS";#N/A,#N/A,FALSE,"CTOTBRCKS";#N/A,#N/A,FALSE,"CTOTBRCKS";#N/A,#N/A,FALSE,"COMPARATIVO";#N/A,#N/A,FALSE,"QUADRO 1";#N/A,#N/A,FALSE,"QUADRO 2";#N/A,#N/A,FALSE,"GRAF1. DET";#N/A,#N/A,FALSE,"PAC";#N/A,#N/A,FALSE,"QD1 PEL";#N/A,#N/A,FALSE,"QD2 PEL";#N/A,#N/A,FALSE,"QD3 PEL";#N/A,#N/A,FALSE,"GRAF1 PEL"}</definedName>
    <definedName name="transp36" hidden="1">{#N/A,#N/A,FALSE,"VPLASIS";#N/A,#N/A,FALSE,"VPLPE";#N/A,#N/A,FALSE,"VPLBR";#N/A,#N/A,FALSE,"CTOTPESEAS";#N/A,#N/A,FALSE,"CTOTBRCKS";#N/A,#N/A,FALSE,"CTOTBRCKS";#N/A,#N/A,FALSE,"COMPARATIVO";#N/A,#N/A,FALSE,"QUADRO 1";#N/A,#N/A,FALSE,"QUADRO 2";#N/A,#N/A,FALSE,"GRAF1. DET";#N/A,#N/A,FALSE,"PAC";#N/A,#N/A,FALSE,"QD1 PEL";#N/A,#N/A,FALSE,"QD2 PEL";#N/A,#N/A,FALSE,"QD3 PEL";#N/A,#N/A,FALSE,"GRAF1 PEL"}</definedName>
    <definedName name="Travel" localSheetId="0" hidden="1">{#N/A,#N/A,FALSE,"WNTS"}</definedName>
    <definedName name="Travel" hidden="1">{#N/A,#N/A,FALSE,"WNTS"}</definedName>
    <definedName name="Travel1" localSheetId="0" hidden="1">{#N/A,#N/A,FALSE,"WNTS"}</definedName>
    <definedName name="Travel1" hidden="1">{#N/A,#N/A,FALSE,"WNTS"}</definedName>
    <definedName name="tre" localSheetId="0" hidden="1">{"mult96",#N/A,FALSE,"PETCOMP";"est96",#N/A,FALSE,"PETCOMP";"mult95",#N/A,FALSE,"PETCOMP";"est95",#N/A,FALSE,"PETCOMP";"multltm",#N/A,FALSE,"PETCOMP";"resultltm",#N/A,FALSE,"PETCOMP"}</definedName>
    <definedName name="tre" hidden="1">{"mult96",#N/A,FALSE,"PETCOMP";"est96",#N/A,FALSE,"PETCOMP";"mult95",#N/A,FALSE,"PETCOMP";"est95",#N/A,FALSE,"PETCOMP";"multltm",#N/A,FALSE,"PETCOMP";"resultltm",#N/A,FALSE,"PETCOMP"}</definedName>
    <definedName name="trend" localSheetId="0" hidden="1">{#N/A,#N/A,FALSE,"Aging Summary";#N/A,#N/A,FALSE,"Ratio Analysis";#N/A,#N/A,FALSE,"Test 120 Day Accts";#N/A,#N/A,FALSE,"Tickmarks"}</definedName>
    <definedName name="trend" hidden="1">{#N/A,#N/A,FALSE,"Aging Summary";#N/A,#N/A,FALSE,"Ratio Analysis";#N/A,#N/A,FALSE,"Test 120 Day Accts";#N/A,#N/A,FALSE,"Tickmarks"}</definedName>
    <definedName name="Trend._.Analysis" localSheetId="0" hidden="1">{#N/A,#N/A,FALSE,"Aging Summary";#N/A,#N/A,FALSE,"Ratio Analysis";#N/A,#N/A,FALSE,"Test 120 Day Accts";#N/A,#N/A,FALSE,"Tickmarks"}</definedName>
    <definedName name="Trend._.Analysis" hidden="1">{#N/A,#N/A,FALSE,"Aging Summary";#N/A,#N/A,FALSE,"Ratio Analysis";#N/A,#N/A,FALSE,"Test 120 Day Accts";#N/A,#N/A,FALSE,"Tickmarks"}</definedName>
    <definedName name="TrendA" localSheetId="0" hidden="1">{#N/A,#N/A,FALSE,"Aging Summary";#N/A,#N/A,FALSE,"Ratio Analysis";#N/A,#N/A,FALSE,"Test 120 Day Accts";#N/A,#N/A,FALSE,"Tickmarks"}</definedName>
    <definedName name="TrendA" hidden="1">{#N/A,#N/A,FALSE,"Aging Summary";#N/A,#N/A,FALSE,"Ratio Analysis";#N/A,#N/A,FALSE,"Test 120 Day Accts";#N/A,#N/A,FALSE,"Tickmarks"}</definedName>
    <definedName name="trew" localSheetId="0" hidden="1">{#N/A,#N/A,FALSE,"Aging Summary";#N/A,#N/A,FALSE,"Ratio Analysis";#N/A,#N/A,FALSE,"Test 120 Day Accts";#N/A,#N/A,FALSE,"Tickmarks"}</definedName>
    <definedName name="trew" hidden="1">{#N/A,#N/A,FALSE,"Aging Summary";#N/A,#N/A,FALSE,"Ratio Analysis";#N/A,#N/A,FALSE,"Test 120 Day Accts";#N/A,#N/A,FALSE,"Tickmarks"}</definedName>
    <definedName name="TRFHG" hidden="1">#N/A</definedName>
    <definedName name="trrt" localSheetId="0" hidden="1">{#N/A,#N/A,FALSE,"ORC99131RD";#N/A,#N/A,FALSE,"ORC99131CO";#N/A,#N/A,FALSE,"ORC99131VI";#N/A,#N/A,FALSE,"ORC99131SA";#N/A,#N/A,FALSE,"ORC99131SB";#N/A,#N/A,FALSE,"ORC99131ACPC";#N/A,#N/A,FALSE,"ORC99131ACPQ";#N/A,#N/A,FALSE,"ORC99131FR"}</definedName>
    <definedName name="trrt" hidden="1">{#N/A,#N/A,FALSE,"ORC99131RD";#N/A,#N/A,FALSE,"ORC99131CO";#N/A,#N/A,FALSE,"ORC99131VI";#N/A,#N/A,FALSE,"ORC99131SA";#N/A,#N/A,FALSE,"ORC99131SB";#N/A,#N/A,FALSE,"ORC99131ACPC";#N/A,#N/A,FALSE,"ORC99131ACPQ";#N/A,#N/A,FALSE,"ORC99131FR"}</definedName>
    <definedName name="Trvel" localSheetId="0" hidden="1">{#N/A,#N/A,FALSE,"WNTS"}</definedName>
    <definedName name="Trvel" hidden="1">{#N/A,#N/A,FALSE,"WNTS"}</definedName>
    <definedName name="tsl" localSheetId="0" hidden="1">{#N/A,#N/A,FALSE,"Aging Summary";#N/A,#N/A,FALSE,"Ratio Analysis";#N/A,#N/A,FALSE,"Test 120 Day Accts";#N/A,#N/A,FALSE,"Tickmarks"}</definedName>
    <definedName name="tsl" hidden="1">{#N/A,#N/A,FALSE,"Aging Summary";#N/A,#N/A,FALSE,"Ratio Analysis";#N/A,#N/A,FALSE,"Test 120 Day Accts";#N/A,#N/A,FALSE,"Tickmarks"}</definedName>
    <definedName name="tsltsl" localSheetId="0" hidden="1">{#N/A,#N/A,FALSE,"Aging Summary";#N/A,#N/A,FALSE,"Ratio Analysis";#N/A,#N/A,FALSE,"Test 120 Day Accts";#N/A,#N/A,FALSE,"Tickmarks"}</definedName>
    <definedName name="tsltsl" hidden="1">{#N/A,#N/A,FALSE,"Aging Summary";#N/A,#N/A,FALSE,"Ratio Analysis";#N/A,#N/A,FALSE,"Test 120 Day Accts";#N/A,#N/A,FALSE,"Tickmarks"}</definedName>
    <definedName name="tt" localSheetId="0" hidden="1">{"EconCons",#N/A,TRUE,"Econômico - Consolidado";"EconCim",#N/A,TRUE,"Econômico - Cimento";"EconCal",#N/A,TRUE,"Econômico - Cal e Outros";"CaixaCons",#N/A,TRUE,"Caixa - Consolidado";"CaixaCim",#N/A,TRUE,"Caixa - Cimento";"CaixaCal",#N/A,TRUE,"Caixa - Cal e Outros";"InvestCons",#N/A,TRUE,"Invest Consolidado"}</definedName>
    <definedName name="tt" hidden="1">{"EconCons",#N/A,TRUE,"Econômico - Consolidado";"EconCim",#N/A,TRUE,"Econômico - Cimento";"EconCal",#N/A,TRUE,"Econômico - Cal e Outros";"CaixaCons",#N/A,TRUE,"Caixa - Consolidado";"CaixaCim",#N/A,TRUE,"Caixa - Cimento";"CaixaCal",#N/A,TRUE,"Caixa - Cal e Outros";"InvestCons",#N/A,TRUE,"Invest Consolidado"}</definedName>
    <definedName name="TTPANEN" hidden="1">#REF!</definedName>
    <definedName name="ttrtrtr" localSheetId="0" hidden="1">{#N/A,#N/A,FALSE,"Aging Summary";#N/A,#N/A,FALSE,"Ratio Analysis";#N/A,#N/A,FALSE,"Test 120 Day Accts";#N/A,#N/A,FALSE,"Tickmarks"}</definedName>
    <definedName name="ttrtrtr" hidden="1">{#N/A,#N/A,FALSE,"Aging Summary";#N/A,#N/A,FALSE,"Ratio Analysis";#N/A,#N/A,FALSE,"Test 120 Day Accts";#N/A,#N/A,FALSE,"Tickmarks"}</definedName>
    <definedName name="tttt" localSheetId="0" hidden="1">{"Schedule_1B",#N/A,FALSE,"I-B"}</definedName>
    <definedName name="tttt" hidden="1">{"Schedule_1B",#N/A,FALSE,"I-B"}</definedName>
    <definedName name="TTTTTTTTTTT" localSheetId="0" hidden="1">{#N/A,#N/A,FALSE,"Aging Summary";#N/A,#N/A,FALSE,"Ratio Analysis";#N/A,#N/A,FALSE,"Test 120 Day Accts";#N/A,#N/A,FALSE,"Tickmarks"}</definedName>
    <definedName name="TTTTTTTTTTT" hidden="1">{#N/A,#N/A,FALSE,"Aging Summary";#N/A,#N/A,FALSE,"Ratio Analysis";#N/A,#N/A,FALSE,"Test 120 Day Accts";#N/A,#N/A,FALSE,"Tickmarks"}</definedName>
    <definedName name="TTTTTTTTTTTTTTTT" localSheetId="0" hidden="1">{#N/A,#N/A,FALSE,"Aging Summary";#N/A,#N/A,FALSE,"Ratio Analysis";#N/A,#N/A,FALSE,"Test 120 Day Accts";#N/A,#N/A,FALSE,"Tickmarks"}</definedName>
    <definedName name="TTTTTTTTTTTTTTTT" hidden="1">{#N/A,#N/A,FALSE,"Aging Summary";#N/A,#N/A,FALSE,"Ratio Analysis";#N/A,#N/A,FALSE,"Test 120 Day Accts";#N/A,#N/A,FALSE,"Tickmarks"}</definedName>
    <definedName name="ttwe" localSheetId="0" hidden="1">{"Index",#N/A,FALSE,"Index";"Schedule_I",#N/A,FALSE,"I";"Schedule_IA",#N/A,FALSE,"I-A";"Schedule_1B",#N/A,FALSE,"I-B";"Schedule_1C",#N/A,FALSE,"I-C";"Schedule_1D",#N/A,FALSE,"I-D";"Schedule_1E",#N/A,FALSE,"I-E";"Schedule_1F",#N/A,FALSE,"I-F";"Schedule_1G",#N/A,FALSE,"I-G";"Schedule_II",#N/A,FALSE,"II";"Schedule_IIA",#N/A,FALSE,"II-A";"Schedule_III",#N/A,FALSE,"III";"Schedule_IV",#N/A,FALSE,"IV";"Schedule_V",#N/A,FALSE,"V"}</definedName>
    <definedName name="ttwe" hidden="1">{"Index",#N/A,FALSE,"Index";"Schedule_I",#N/A,FALSE,"I";"Schedule_IA",#N/A,FALSE,"I-A";"Schedule_1B",#N/A,FALSE,"I-B";"Schedule_1C",#N/A,FALSE,"I-C";"Schedule_1D",#N/A,FALSE,"I-D";"Schedule_1E",#N/A,FALSE,"I-E";"Schedule_1F",#N/A,FALSE,"I-F";"Schedule_1G",#N/A,FALSE,"I-G";"Schedule_II",#N/A,FALSE,"II";"Schedule_IIA",#N/A,FALSE,"II-A";"Schedule_III",#N/A,FALSE,"III";"Schedule_IV",#N/A,FALSE,"IV";"Schedule_V",#N/A,FALSE,"V"}</definedName>
    <definedName name="TUWUHTUW" localSheetId="0" hidden="1">{#N/A,#N/A,FALSE,"Aging Summary";#N/A,#N/A,FALSE,"Ratio Analysis";#N/A,#N/A,FALSE,"Test 120 Day Accts";#N/A,#N/A,FALSE,"Tickmarks"}</definedName>
    <definedName name="TUWUHTUW" hidden="1">{#N/A,#N/A,FALSE,"Aging Summary";#N/A,#N/A,FALSE,"Ratio Analysis";#N/A,#N/A,FALSE,"Test 120 Day Accts";#N/A,#N/A,FALSE,"Tickmarks"}</definedName>
    <definedName name="tyjhjgf" localSheetId="0" hidden="1">{#N/A,#N/A,FALSE,"Aging Summary";#N/A,#N/A,FALSE,"Ratio Analysis";#N/A,#N/A,FALSE,"Test 120 Day Accts";#N/A,#N/A,FALSE,"Tickmarks"}</definedName>
    <definedName name="tyjhjgf" hidden="1">{#N/A,#N/A,FALSE,"Aging Summary";#N/A,#N/A,FALSE,"Ratio Analysis";#N/A,#N/A,FALSE,"Test 120 Day Accts";#N/A,#N/A,FALSE,"Tickmarks"}</definedName>
    <definedName name="UI" localSheetId="0" hidden="1">{#N/A,#N/A,FALSE,"GERAL";#N/A,#N/A,FALSE,"012-96";#N/A,#N/A,FALSE,"018-96";#N/A,#N/A,FALSE,"027-96";#N/A,#N/A,FALSE,"059-96";#N/A,#N/A,FALSE,"076-96";#N/A,#N/A,FALSE,"019-97";#N/A,#N/A,FALSE,"021-97";#N/A,#N/A,FALSE,"022-97";#N/A,#N/A,FALSE,"028-97"}</definedName>
    <definedName name="UI" hidden="1">{#N/A,#N/A,FALSE,"GERAL";#N/A,#N/A,FALSE,"012-96";#N/A,#N/A,FALSE,"018-96";#N/A,#N/A,FALSE,"027-96";#N/A,#N/A,FALSE,"059-96";#N/A,#N/A,FALSE,"076-96";#N/A,#N/A,FALSE,"019-97";#N/A,#N/A,FALSE,"021-97";#N/A,#N/A,FALSE,"022-97";#N/A,#N/A,FALSE,"028-97"}</definedName>
    <definedName name="UIP" localSheetId="0" hidden="1">{#N/A,#N/A,FALSE,"Aging Summary";#N/A,#N/A,FALSE,"Ratio Analysis";#N/A,#N/A,FALSE,"Test 120 Day Accts";#N/A,#N/A,FALSE,"Tickmarks"}</definedName>
    <definedName name="UIP" hidden="1">{#N/A,#N/A,FALSE,"Aging Summary";#N/A,#N/A,FALSE,"Ratio Analysis";#N/A,#N/A,FALSE,"Test 120 Day Accts";#N/A,#N/A,FALSE,"Tickmarks"}</definedName>
    <definedName name="ukirlle" localSheetId="0" hidden="1">{#N/A,#N/A,FALSE,"Aging Summary";#N/A,#N/A,FALSE,"Ratio Analysis";#N/A,#N/A,FALSE,"Test 120 Day Accts";#N/A,#N/A,FALSE,"Tickmarks"}</definedName>
    <definedName name="ukirlle" hidden="1">{#N/A,#N/A,FALSE,"Aging Summary";#N/A,#N/A,FALSE,"Ratio Analysis";#N/A,#N/A,FALSE,"Test 120 Day Accts";#N/A,#N/A,FALSE,"Tickmarks"}</definedName>
    <definedName name="uuu" localSheetId="0" hidden="1">{"Schedule_I",#N/A,FALSE,"I"}</definedName>
    <definedName name="uuu" hidden="1">{"Schedule_I",#N/A,FALSE,"I"}</definedName>
    <definedName name="uyiohholhh" localSheetId="0" hidden="1">{#N/A,#N/A,FALSE,"Aging Summary";#N/A,#N/A,FALSE,"Ratio Analysis";#N/A,#N/A,FALSE,"Test 120 Day Accts";#N/A,#N/A,FALSE,"Tickmarks"}</definedName>
    <definedName name="uyiohholhh" hidden="1">{#N/A,#N/A,FALSE,"Aging Summary";#N/A,#N/A,FALSE,"Ratio Analysis";#N/A,#N/A,FALSE,"Test 120 Day Accts";#N/A,#N/A,FALSE,"Tickmarks"}</definedName>
    <definedName name="uylltgl" localSheetId="0" hidden="1">{#N/A,#N/A,FALSE,"Aging Summary";#N/A,#N/A,FALSE,"Ratio Analysis";#N/A,#N/A,FALSE,"Test 120 Day Accts";#N/A,#N/A,FALSE,"Tickmarks"}</definedName>
    <definedName name="uylltgl" hidden="1">{#N/A,#N/A,FALSE,"Aging Summary";#N/A,#N/A,FALSE,"Ratio Analysis";#N/A,#N/A,FALSE,"Test 120 Day Accts";#N/A,#N/A,FALSE,"Tickmarks"}</definedName>
    <definedName name="V" hidden="1">[1]LOADDAT!#REF!</definedName>
    <definedName name="Valmir" localSheetId="0" hidden="1">{"Econ Consolidado",#N/A,FALSE,"Econ Consol";"Fluxo de Caixa",#N/A,FALSE,"Fluxo Caixa";"Investimentos",#N/A,FALSE,"Investimentos"}</definedName>
    <definedName name="Valmir" hidden="1">{"Econ Consolidado",#N/A,FALSE,"Econ Consol";"Fluxo de Caixa",#N/A,FALSE,"Fluxo Caixa";"Investimentos",#N/A,FALSE,"Investimentos"}</definedName>
    <definedName name="vat" localSheetId="0" hidden="1">{"Schedule_1D",#N/A,FALSE,"I-D"}</definedName>
    <definedName name="vat" hidden="1">{"Schedule_1D",#N/A,FALSE,"I-D"}</definedName>
    <definedName name="vat_credit_with_monesamerger" localSheetId="0" hidden="1">{#N/A,#N/A,TRUE,"lawa";#N/A,#N/A,TRUE,"brazil";#N/A,#N/A,TRUE,"argentina";#N/A,#N/A,TRUE,"mexico";#N/A,#N/A,TRUE,"colombia";#N/A,#N/A,TRUE,"cent amer";#N/A,#N/A,TRUE,"venezuela";#N/A,#N/A,TRUE,"caribbean";#N/A,#N/A,TRUE,"HQ"}</definedName>
    <definedName name="vat_credit_with_monesamerger" hidden="1">{#N/A,#N/A,TRUE,"lawa";#N/A,#N/A,TRUE,"brazil";#N/A,#N/A,TRUE,"argentina";#N/A,#N/A,TRUE,"mexico";#N/A,#N/A,TRUE,"colombia";#N/A,#N/A,TRUE,"cent amer";#N/A,#N/A,TRUE,"venezuela";#N/A,#N/A,TRUE,"caribbean";#N/A,#N/A,TRUE,"HQ"}</definedName>
    <definedName name="VATe" localSheetId="0" hidden="1">{#N/A,#N/A,TRUE,"lawa";#N/A,#N/A,TRUE,"brazil";#N/A,#N/A,TRUE,"argentina";#N/A,#N/A,TRUE,"mexico";#N/A,#N/A,TRUE,"colombia";#N/A,#N/A,TRUE,"cent amer";#N/A,#N/A,TRUE,"venezuela";#N/A,#N/A,TRUE,"caribbean";#N/A,#N/A,TRUE,"HQ"}</definedName>
    <definedName name="VATe" hidden="1">{#N/A,#N/A,TRUE,"lawa";#N/A,#N/A,TRUE,"brazil";#N/A,#N/A,TRUE,"argentina";#N/A,#N/A,TRUE,"mexico";#N/A,#N/A,TRUE,"colombia";#N/A,#N/A,TRUE,"cent amer";#N/A,#N/A,TRUE,"venezuela";#N/A,#N/A,TRUE,"caribbean";#N/A,#N/A,TRUE,"HQ"}</definedName>
    <definedName name="vbn" localSheetId="0" hidden="1">{#N/A,#N/A,FALSE,"Aging Summary";#N/A,#N/A,FALSE,"Ratio Analysis";#N/A,#N/A,FALSE,"Test 120 Day Accts";#N/A,#N/A,FALSE,"Tickmarks"}</definedName>
    <definedName name="vbn" hidden="1">{#N/A,#N/A,FALSE,"Aging Summary";#N/A,#N/A,FALSE,"Ratio Analysis";#N/A,#N/A,FALSE,"Test 120 Day Accts";#N/A,#N/A,FALSE,"Tickmarks"}</definedName>
    <definedName name="vcvc" hidden="1">#N/A</definedName>
    <definedName name="vfcd" localSheetId="0" hidden="1">{#N/A,#N/A,FALSE,"Aging Summary";#N/A,#N/A,FALSE,"Ratio Analysis";#N/A,#N/A,FALSE,"Test 120 Day Accts";#N/A,#N/A,FALSE,"Tickmarks"}</definedName>
    <definedName name="vfcd" hidden="1">{#N/A,#N/A,FALSE,"Aging Summary";#N/A,#N/A,FALSE,"Ratio Analysis";#N/A,#N/A,FALSE,"Test 120 Day Accts";#N/A,#N/A,FALSE,"Tickmarks"}</definedName>
    <definedName name="VGT" localSheetId="0" hidden="1">{#N/A,#N/A,FALSE,"Aging Summary";#N/A,#N/A,FALSE,"Ratio Analysis";#N/A,#N/A,FALSE,"Test 120 Day Accts";#N/A,#N/A,FALSE,"Tickmarks"}</definedName>
    <definedName name="VGT" hidden="1">{#N/A,#N/A,FALSE,"Aging Summary";#N/A,#N/A,FALSE,"Ratio Analysis";#N/A,#N/A,FALSE,"Test 120 Day Accts";#N/A,#N/A,FALSE,"Tickmarks"}</definedName>
    <definedName name="vie" localSheetId="0" hidden="1">{#N/A,#N/A,FALSE,"Aging Summary";#N/A,#N/A,FALSE,"Ratio Analysis";#N/A,#N/A,FALSE,"Test 120 Day Accts";#N/A,#N/A,FALSE,"Tickmarks"}</definedName>
    <definedName name="vie" hidden="1">{#N/A,#N/A,FALSE,"Aging Summary";#N/A,#N/A,FALSE,"Ratio Analysis";#N/A,#N/A,FALSE,"Test 120 Day Accts";#N/A,#N/A,FALSE,"Tickmarks"}</definedName>
    <definedName name="vjhvjk" localSheetId="0" hidden="1">{#N/A,#N/A,FALSE,"Aging Summary";#N/A,#N/A,FALSE,"Ratio Analysis";#N/A,#N/A,FALSE,"Test 120 Day Accts";#N/A,#N/A,FALSE,"Tickmarks"}</definedName>
    <definedName name="vjhvjk" hidden="1">{#N/A,#N/A,FALSE,"Aging Summary";#N/A,#N/A,FALSE,"Ratio Analysis";#N/A,#N/A,FALSE,"Test 120 Day Accts";#N/A,#N/A,FALSE,"Tickmarks"}</definedName>
    <definedName name="vsorow" localSheetId="0" hidden="1">{#N/A,#N/A,FALSE,"Aging Summary";#N/A,#N/A,FALSE,"Ratio Analysis";#N/A,#N/A,FALSE,"Test 120 Day Accts";#N/A,#N/A,FALSE,"Tickmarks"}</definedName>
    <definedName name="vsorow" hidden="1">{#N/A,#N/A,FALSE,"Aging Summary";#N/A,#N/A,FALSE,"Ratio Analysis";#N/A,#N/A,FALSE,"Test 120 Day Accts";#N/A,#N/A,FALSE,"Tickmarks"}</definedName>
    <definedName name="vvv" localSheetId="0" hidden="1">{TRUE,TRUE,-1.25,-15.5,484.5,278.25,FALSE,FALSE,TRUE,FALSE,0,1,#N/A,551,#N/A,5.92592592592593,22.5714285714286,1,FALSE,FALSE,3,TRUE,1,FALSE,100,"Swvu.AFAC.","ACwvu.AFAC.",#N/A,FALSE,FALSE,0,0,0,0,2,"","",FALSE,FALSE,FALSE,FALSE,1,90,#N/A,#N/A,"=R1C1:R650C11",FALSE,#N/A,#N/A,FALSE,FALSE,FALSE,1,65532,65532,FALSE,FALSE,TRUE,TRUE,TRUE}</definedName>
    <definedName name="vvv" hidden="1">{TRUE,TRUE,-1.25,-15.5,484.5,278.25,FALSE,FALSE,TRUE,FALSE,0,1,#N/A,551,#N/A,5.92592592592593,22.5714285714286,1,FALSE,FALSE,3,TRUE,1,FALSE,100,"Swvu.AFAC.","ACwvu.AFAC.",#N/A,FALSE,FALSE,0,0,0,0,2,"","",FALSE,FALSE,FALSE,FALSE,1,90,#N/A,#N/A,"=R1C1:R650C11",FALSE,#N/A,#N/A,FALSE,FALSE,FALSE,1,65532,65532,FALSE,FALSE,TRUE,TRUE,TRUE}</definedName>
    <definedName name="vvvvvvvvv" localSheetId="0" hidden="1">{"Econ Consolidado",#N/A,FALSE,"Econ Consol";"Fluxo de Caixa",#N/A,FALSE,"Fluxo Caixa";"Investimentos",#N/A,FALSE,"Investimentos"}</definedName>
    <definedName name="vvvvvvvvv" hidden="1">{"Econ Consolidado",#N/A,FALSE,"Econ Consol";"Fluxo de Caixa",#N/A,FALSE,"Fluxo Caixa";"Investimentos",#N/A,FALSE,"Investimentos"}</definedName>
    <definedName name="w" localSheetId="0" hidden="1">{#N/A,#N/A,FALSE,"Prime Cost";#N/A,#N/A,FALSE,"Conv Gral. present";#N/A,#N/A,FALSE,"Conv. Var. Present";#N/A,#N/A,FALSE,"Conv. Utilities";#N/A,#N/A,FALSE,"Direct Conv. Cost";#N/A,#N/A,FALSE,"Total Fixed Conv present";#N/A,#N/A,FALSE,"Fixed Conv. FIE";#N/A,#N/A,FALSE,"Conversion Bridge"}</definedName>
    <definedName name="w" hidden="1">{#N/A,#N/A,FALSE,"Prime Cost";#N/A,#N/A,FALSE,"Conv Gral. present";#N/A,#N/A,FALSE,"Conv. Var. Present";#N/A,#N/A,FALSE,"Conv. Utilities";#N/A,#N/A,FALSE,"Direct Conv. Cost";#N/A,#N/A,FALSE,"Total Fixed Conv present";#N/A,#N/A,FALSE,"Fixed Conv. FIE";#N/A,#N/A,FALSE,"Conversion Bridge"}</definedName>
    <definedName name="WAERTHJH" localSheetId="0" hidden="1">{#N/A,#N/A,FALSE,"Aging Summary";#N/A,#N/A,FALSE,"Ratio Analysis";#N/A,#N/A,FALSE,"Test 120 Day Accts";#N/A,#N/A,FALSE,"Tickmarks"}</definedName>
    <definedName name="WAERTHJH" hidden="1">{#N/A,#N/A,FALSE,"Aging Summary";#N/A,#N/A,FALSE,"Ratio Analysis";#N/A,#N/A,FALSE,"Test 120 Day Accts";#N/A,#N/A,FALSE,"Tickmarks"}</definedName>
    <definedName name="WAS" localSheetId="0" hidden="1">{#N/A,#N/A,FALSE,"Aging Summary";#N/A,#N/A,FALSE,"Ratio Analysis";#N/A,#N/A,FALSE,"Test 120 Day Accts";#N/A,#N/A,FALSE,"Tickmarks"}</definedName>
    <definedName name="WAS" hidden="1">{#N/A,#N/A,FALSE,"Aging Summary";#N/A,#N/A,FALSE,"Ratio Analysis";#N/A,#N/A,FALSE,"Test 120 Day Accts";#N/A,#N/A,FALSE,"Tickmarks"}</definedName>
    <definedName name="WC" localSheetId="0" hidden="1">{#N/A,#N/A,FALSE,"Aging Summary";#N/A,#N/A,FALSE,"Ratio Analysis";#N/A,#N/A,FALSE,"Test 120 Day Accts";#N/A,#N/A,FALSE,"Tickmarks"}</definedName>
    <definedName name="WC" hidden="1">{#N/A,#N/A,FALSE,"Aging Summary";#N/A,#N/A,FALSE,"Ratio Analysis";#N/A,#N/A,FALSE,"Test 120 Day Accts";#N/A,#N/A,FALSE,"Tickmarks"}</definedName>
    <definedName name="wcc" localSheetId="0" hidden="1">{#N/A,#N/A,FALSE,"Aging Summary";#N/A,#N/A,FALSE,"Ratio Analysis";#N/A,#N/A,FALSE,"Test 120 Day Accts";#N/A,#N/A,FALSE,"Tickmarks"}</definedName>
    <definedName name="wcc" hidden="1">{#N/A,#N/A,FALSE,"Aging Summary";#N/A,#N/A,FALSE,"Ratio Analysis";#N/A,#N/A,FALSE,"Test 120 Day Accts";#N/A,#N/A,FALSE,"Tickmarks"}</definedName>
    <definedName name="wdedw" hidden="1">[11]KCN!#REF!</definedName>
    <definedName name="Wear_parts_6_months" hidden="1">#REF!</definedName>
    <definedName name="Wear_parts_6_months_2" hidden="1">#REF!</definedName>
    <definedName name="wedr" localSheetId="0" hidden="1">{"CaixaCons",#N/A,FALSE,"Caixa - Consolidado";"CaixaCim",#N/A,FALSE,"Caixa - Cimento";"CaixaCal",#N/A,FALSE,"Caixa - Cal e Outros";"CaixaVC",#N/A,FALSE,"Caixa - VC"}</definedName>
    <definedName name="wedr" hidden="1">{"CaixaCons",#N/A,FALSE,"Caixa - Consolidado";"CaixaCim",#N/A,FALSE,"Caixa - Cimento";"CaixaCal",#N/A,FALSE,"Caixa - Cal e Outros";"CaixaVC",#N/A,FALSE,"Caixa - VC"}</definedName>
    <definedName name="weDWDwd" localSheetId="0" hidden="1">{#N/A,#N/A,FALSE,"Aging Summary";#N/A,#N/A,FALSE,"Ratio Analysis";#N/A,#N/A,FALSE,"Test 120 Day Accts";#N/A,#N/A,FALSE,"Tickmarks"}</definedName>
    <definedName name="weDWDwd" hidden="1">{#N/A,#N/A,FALSE,"Aging Summary";#N/A,#N/A,FALSE,"Ratio Analysis";#N/A,#N/A,FALSE,"Test 120 Day Accts";#N/A,#N/A,FALSE,"Tickmarks"}</definedName>
    <definedName name="wewww" localSheetId="0" hidden="1">{#N/A,#N/A,FALSE,"Aging Summary";#N/A,#N/A,FALSE,"Ratio Analysis";#N/A,#N/A,FALSE,"Test 120 Day Accts";#N/A,#N/A,FALSE,"Tickmarks"}</definedName>
    <definedName name="wewww" hidden="1">{#N/A,#N/A,FALSE,"Aging Summary";#N/A,#N/A,FALSE,"Ratio Analysis";#N/A,#N/A,FALSE,"Test 120 Day Accts";#N/A,#N/A,FALSE,"Tickmarks"}</definedName>
    <definedName name="wnr" localSheetId="0" hidden="1">{"EconCons",#N/A,TRUE,"Econômico - Consolidado";"EconCim",#N/A,TRUE,"Econômico - Cimento";"EconCal",#N/A,TRUE,"Econômico - Cal e Outros";"CaixaCons",#N/A,TRUE,"Caixa - Consolidado";"CaixaCim",#N/A,TRUE,"Caixa - Cimento";"CaixaCal",#N/A,TRUE,"Caixa - Cal e Outros";"InvestCons",#N/A,TRUE,"Invest Consolidado"}</definedName>
    <definedName name="wnr" hidden="1">{"EconCons",#N/A,TRUE,"Econômico - Consolidado";"EconCim",#N/A,TRUE,"Econômico - Cimento";"EconCal",#N/A,TRUE,"Econômico - Cal e Outros";"CaixaCons",#N/A,TRUE,"Caixa - Consolidado";"CaixaCim",#N/A,TRUE,"Caixa - Cimento";"CaixaCal",#N/A,TRUE,"Caixa - Cal e Outros";"InvestCons",#N/A,TRUE,"Invest Consolidado"}</definedName>
    <definedName name="wnx" localSheetId="0" hidden="1">{"EVA",#N/A,FALSE,"EVA";"WACC",#N/A,FALSE,"WACC"}</definedName>
    <definedName name="wnx" hidden="1">{"EVA",#N/A,FALSE,"EVA";"WACC",#N/A,FALSE,"WACC"}</definedName>
    <definedName name="wre.Print_All" localSheetId="0" hidden="1">{"Index",#N/A,FALSE,"Index";"Schedule_I",#N/A,FALSE,"I";"Schedule_IA",#N/A,FALSE,"I-A";"Schedule_1B",#N/A,FALSE,"I-B";"Schedule_1C",#N/A,FALSE,"I-C";"Schedule_1D",#N/A,FALSE,"I-D";"Schedule_1E",#N/A,FALSE,"I-E";"Schedule_1F",#N/A,FALSE,"I-F";"Schedule_1G",#N/A,FALSE,"I-G";"Schedule_II",#N/A,FALSE,"II";"Schedule_IIA",#N/A,FALSE,"II-A";"Schedule_III",#N/A,FALSE,"III";"Schedule_IV",#N/A,FALSE,"IV";"Schedule_V",#N/A,FALSE,"V"}</definedName>
    <definedName name="wre.Print_All" hidden="1">{"Index",#N/A,FALSE,"Index";"Schedule_I",#N/A,FALSE,"I";"Schedule_IA",#N/A,FALSE,"I-A";"Schedule_1B",#N/A,FALSE,"I-B";"Schedule_1C",#N/A,FALSE,"I-C";"Schedule_1D",#N/A,FALSE,"I-D";"Schedule_1E",#N/A,FALSE,"I-E";"Schedule_1F",#N/A,FALSE,"I-F";"Schedule_1G",#N/A,FALSE,"I-G";"Schedule_II",#N/A,FALSE,"II";"Schedule_IIA",#N/A,FALSE,"II-A";"Schedule_III",#N/A,FALSE,"III";"Schedule_IV",#N/A,FALSE,"IV";"Schedule_V",#N/A,FALSE,"V"}</definedName>
    <definedName name="wrn.0." localSheetId="0" hidden="1">{#N/A,#N/A,FALSE,"Thn-0"}</definedName>
    <definedName name="wrn.0." hidden="1">{#N/A,#N/A,FALSE,"Thn-0"}</definedName>
    <definedName name="wrn.Acquisition_matrix." localSheetId="0" hidden="1">{"Acq_matrix",#N/A,FALSE,"Acquisition Matrix"}</definedName>
    <definedName name="wrn.Acquisition_matrix." hidden="1">{"Acq_matrix",#N/A,FALSE,"Acquisition Matrix"}</definedName>
    <definedName name="wrn.adj95." localSheetId="0" hidden="1">{"adj95mult",#N/A,FALSE,"COMPCO";"adj95est",#N/A,FALSE,"COMPCO"}</definedName>
    <definedName name="wrn.adj95." hidden="1">{"adj95mult",#N/A,FALSE,"COMPCO";"adj95est",#N/A,FALSE,"COMPCO"}</definedName>
    <definedName name="wrn.Aging._.and._.Trend._.Analysis." localSheetId="0"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1" localSheetId="0" hidden="1">{#N/A,#N/A,FALSE,"Aging Summary";#N/A,#N/A,FALSE,"Ratio Analysis";#N/A,#N/A,FALSE,"Test 120 Day Accts";#N/A,#N/A,FALSE,"Tickmarks"}</definedName>
    <definedName name="wrn.Aging1" hidden="1">{#N/A,#N/A,FALSE,"Aging Summary";#N/A,#N/A,FALSE,"Ratio Analysis";#N/A,#N/A,FALSE,"Test 120 Day Accts";#N/A,#N/A,FALSE,"Tickmarks"}</definedName>
    <definedName name="wrn.All._.Pages." localSheetId="0" hidden="1">{"Summary",#N/A,TRUE,"Summary";"Market",#N/A,TRUE,"Market";"PriceModel",#N/A,TRUE,"Price";"UpBasic",#N/A,TRUE,"Upstream";"PriceC2C3",#N/A,TRUE,"Price";"PriceBTpX",#N/A,TRUE,"Price";"PriceOXKeroRefo",#N/A,TRUE,"Price";"PriceFuel",#N/A,TRUE,"Price";"UpVariable",#N/A,TRUE,"Upstream";"UpFixed",#N/A,TRUE,"Upstream";"UpRevenueFromDown",#N/A,TRUE,"Upstream";"UpIncome",#N/A,TRUE,"Upstream";"UpLoan",#N/A,TRUE,"Upstream";"UpCashFlow",#N/A,TRUE,"Upstream";"UpTax",#N/A,TRUE,"Upstream";"UpBS",#N/A,TRUE,"Upstream";"SMSummary",#N/A,TRUE,"EB-SM";"SMMarketRaw",#N/A,TRUE,"EB-SM";"SMMarketProduct",#N/A,TRUE,"EB-SM";"SMVariable",#N/A,TRUE,"EB-SM";"SMFixed",#N/A,TRUE,"EB-SM";"SMLoan",#N/A,TRUE,"EB-SM";"SMWorkingCapital",#N/A,TRUE,"EB-SM";"SMIncome",#N/A,TRUE,"EB-SM";"SMCashFlow",#N/A,TRUE,"EB-SM";"SMTax",#N/A,TRUE,"EB-SM";"SMBS",#N/A,TRUE,"EB-SM";"LDSummary",#N/A,TRUE,"LDPE-EVA";"LDMarketRaw",#N/A,TRUE,"LDPE-EVA";"LDMarketProduct",#N/A,TRUE,"LDPE-EVA";"LDMarketProduct2",#N/A,TRUE,"LDPE-EVA";"LDVariable",#N/A,TRUE,"LDPE-EVA";"LDFixed",#N/A,TRUE,"LDPE-EVA";"LDLoan",#N/A,TRUE,"LDPE-EVA";"LDIncome",#N/A,TRUE,"LDPE-EVA";"LDCashFlow",#N/A,TRUE,"LDPE-EVA";"LDTax",#N/A,TRUE,"LDPE-EVA";"LDBS",#N/A,TRUE,"LDPE-EVA";"HDSummary",#N/A,TRUE,"HDPE";"HDMarketRaw",#N/A,TRUE,"HDPE";"HDMarketProduct",#N/A,TRUE,"HDPE";"HDVariable",#N/A,TRUE,"HDPE";"HDFixed",#N/A,TRUE,"HDPE";"HDLoan",#N/A,TRUE,"HDPE";"HDIncome",#N/A,TRUE,"HDPE";"HDCashFlow",#N/A,TRUE,"HDPE";"HDTax",#N/A,TRUE,"HDPE";"HDBS",#N/A,TRUE,"HDPE";"PPSummary",#N/A,TRUE,"PP";"PPMarketRaw",#N/A,TRUE,"PP";"PPMarketProduct",#N/A,TRUE,"PP";"PPMarketProduct2",#N/A,TRUE,"PP";"PPVariable",#N/A,TRUE,"PP";"PPFixed",#N/A,TRUE,"PP";"PPLoan",#N/A,TRUE,"PP";"PPIncome",#N/A,TRUE,"PP";"PPCashFlow",#N/A,TRUE,"PP";"PPTax",#N/A,TRUE,"PP";"PPBS",#N/A,TRUE,"PP"}</definedName>
    <definedName name="wrn.All._.Pages." hidden="1">{"Summary",#N/A,TRUE,"Summary";"Market",#N/A,TRUE,"Market";"PriceModel",#N/A,TRUE,"Price";"UpBasic",#N/A,TRUE,"Upstream";"PriceC2C3",#N/A,TRUE,"Price";"PriceBTpX",#N/A,TRUE,"Price";"PriceOXKeroRefo",#N/A,TRUE,"Price";"PriceFuel",#N/A,TRUE,"Price";"UpVariable",#N/A,TRUE,"Upstream";"UpFixed",#N/A,TRUE,"Upstream";"UpRevenueFromDown",#N/A,TRUE,"Upstream";"UpIncome",#N/A,TRUE,"Upstream";"UpLoan",#N/A,TRUE,"Upstream";"UpCashFlow",#N/A,TRUE,"Upstream";"UpTax",#N/A,TRUE,"Upstream";"UpBS",#N/A,TRUE,"Upstream";"SMSummary",#N/A,TRUE,"EB-SM";"SMMarketRaw",#N/A,TRUE,"EB-SM";"SMMarketProduct",#N/A,TRUE,"EB-SM";"SMVariable",#N/A,TRUE,"EB-SM";"SMFixed",#N/A,TRUE,"EB-SM";"SMLoan",#N/A,TRUE,"EB-SM";"SMWorkingCapital",#N/A,TRUE,"EB-SM";"SMIncome",#N/A,TRUE,"EB-SM";"SMCashFlow",#N/A,TRUE,"EB-SM";"SMTax",#N/A,TRUE,"EB-SM";"SMBS",#N/A,TRUE,"EB-SM";"LDSummary",#N/A,TRUE,"LDPE-EVA";"LDMarketRaw",#N/A,TRUE,"LDPE-EVA";"LDMarketProduct",#N/A,TRUE,"LDPE-EVA";"LDMarketProduct2",#N/A,TRUE,"LDPE-EVA";"LDVariable",#N/A,TRUE,"LDPE-EVA";"LDFixed",#N/A,TRUE,"LDPE-EVA";"LDLoan",#N/A,TRUE,"LDPE-EVA";"LDIncome",#N/A,TRUE,"LDPE-EVA";"LDCashFlow",#N/A,TRUE,"LDPE-EVA";"LDTax",#N/A,TRUE,"LDPE-EVA";"LDBS",#N/A,TRUE,"LDPE-EVA";"HDSummary",#N/A,TRUE,"HDPE";"HDMarketRaw",#N/A,TRUE,"HDPE";"HDMarketProduct",#N/A,TRUE,"HDPE";"HDVariable",#N/A,TRUE,"HDPE";"HDFixed",#N/A,TRUE,"HDPE";"HDLoan",#N/A,TRUE,"HDPE";"HDIncome",#N/A,TRUE,"HDPE";"HDCashFlow",#N/A,TRUE,"HDPE";"HDTax",#N/A,TRUE,"HDPE";"HDBS",#N/A,TRUE,"HDPE";"PPSummary",#N/A,TRUE,"PP";"PPMarketRaw",#N/A,TRUE,"PP";"PPMarketProduct",#N/A,TRUE,"PP";"PPMarketProduct2",#N/A,TRUE,"PP";"PPVariable",#N/A,TRUE,"PP";"PPFixed",#N/A,TRUE,"PP";"PPLoan",#N/A,TRUE,"PP";"PPIncome",#N/A,TRUE,"PP";"PPCashFlow",#N/A,TRUE,"PP";"PPTax",#N/A,TRUE,"PP";"PPBS",#N/A,TRUE,"PP"}</definedName>
    <definedName name="wrn.AQUIROR._.DCF." localSheetId="0" hidden="1">{"AQUIRORDCF",#N/A,FALSE,"Merger consequences";"Acquirorassns",#N/A,FALSE,"Merger consequences"}</definedName>
    <definedName name="wrn.AQUIROR._.DCF." hidden="1">{"AQUIRORDCF",#N/A,FALSE,"Merger consequences";"Acquirorassns",#N/A,FALSE,"Merger consequences"}</definedName>
    <definedName name="wrn.Asia." localSheetId="0"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Base." localSheetId="0" hidden="1">{#N/A,#N/A,FALSE,"Conv Gral. present";#N/A,#N/A,FALSE,"Total Fixed Conv present";#N/A,#N/A,FALSE,"Conv. Var. Present";#N/A,#N/A,FALSE,"Direct Conv. Cost";#N/A,#N/A,FALSE,"Fixed Conv. FIE";#N/A,#N/A,FALSE,"Jornales";#N/A,#N/A,FALSE,"Salarios";#N/A,#N/A,FALSE,"FIE";#N/A,#N/A,FALSE,"Conversion s-amort x CC";#N/A,#N/A,FALSE,"Conversion x cta";#N/A,#N/A,FALSE,"Amortiz x area";#N/A,#N/A,FALSE,"Shipping";#N/A,#N/A,FALSE,"Conversion Bridge"}</definedName>
    <definedName name="wrn.Base." hidden="1">{#N/A,#N/A,FALSE,"Conv Gral. present";#N/A,#N/A,FALSE,"Total Fixed Conv present";#N/A,#N/A,FALSE,"Conv. Var. Present";#N/A,#N/A,FALSE,"Direct Conv. Cost";#N/A,#N/A,FALSE,"Fixed Conv. FIE";#N/A,#N/A,FALSE,"Jornales";#N/A,#N/A,FALSE,"Salarios";#N/A,#N/A,FALSE,"FIE";#N/A,#N/A,FALSE,"Conversion s-amort x CC";#N/A,#N/A,FALSE,"Conversion x cta";#N/A,#N/A,FALSE,"Amortiz x area";#N/A,#N/A,FALSE,"Shipping";#N/A,#N/A,FALSE,"Conversion Bridge"}</definedName>
    <definedName name="wrn.bases." localSheetId="0" hidden="1">{#N/A,#N/A,FALSE,"Jornales";#N/A,#N/A,FALSE,"Salarios";#N/A,#N/A,FALSE,"FIE";#N/A,#N/A,FALSE,"Conversion s-amort x CC";#N/A,#N/A,FALSE,"Conversion x cta";#N/A,#N/A,FALSE,"Amortiz x area";#N/A,#N/A,FALSE,"Utilities Bgt04";#N/A,#N/A,FALSE,"Shipping"}</definedName>
    <definedName name="wrn.bases." hidden="1">{#N/A,#N/A,FALSE,"Jornales";#N/A,#N/A,FALSE,"Salarios";#N/A,#N/A,FALSE,"FIE";#N/A,#N/A,FALSE,"Conversion s-amort x CC";#N/A,#N/A,FALSE,"Conversion x cta";#N/A,#N/A,FALSE,"Amortiz x area";#N/A,#N/A,FALSE,"Utilities Bgt04";#N/A,#N/A,FALSE,"Shipping"}</definedName>
    <definedName name="wrn.Breakdown_Install." localSheetId="0" hidden="1">{#N/A,#N/A,FALSE,"WNTS"}</definedName>
    <definedName name="wrn.Breakdown_Install." hidden="1">{#N/A,#N/A,FALSE,"WNTS"}</definedName>
    <definedName name="wrn.Caixa." localSheetId="0" hidden="1">{"CaixaCons",#N/A,FALSE,"Caixa - Consolidado";"CaixaCim",#N/A,FALSE,"Caixa - Cimento";"CaixaCal",#N/A,FALSE,"Caixa - Cal e Outros";"CaixaVC",#N/A,FALSE,"Caixa - VC"}</definedName>
    <definedName name="wrn.Caixa." hidden="1">{"CaixaCons",#N/A,FALSE,"Caixa - Consolidado";"CaixaCim",#N/A,FALSE,"Caixa - Cimento";"CaixaCal",#N/A,FALSE,"Caixa - Cal e Outros";"CaixaVC",#N/A,FALSE,"Caixa - VC"}</definedName>
    <definedName name="wrn.Calendar." localSheetId="0" hidden="1">{#N/A,#N/A,FALSE,"Presentacion Calendar";#N/A,#N/A,FALSE,"Template TOTAL Calendar";#N/A,#N/A,FALSE,"Actual Calendar";#N/A,#N/A,FALSE,"Forecast Calendar"}</definedName>
    <definedName name="wrn.Calendar." hidden="1">{#N/A,#N/A,FALSE,"Presentacion Calendar";#N/A,#N/A,FALSE,"Template TOTAL Calendar";#N/A,#N/A,FALSE,"Actual Calendar";#N/A,#N/A,FALSE,"Forecast Calendar"}</definedName>
    <definedName name="wrn.CLOVES." localSheetId="0" hidden="1">{#N/A,#N/A,FALSE,"Plan1";#N/A,#N/A,FALSE,"Despesas Diversas por C.Custo"}</definedName>
    <definedName name="wrn.CLOVES." hidden="1">{#N/A,#N/A,FALSE,"Plan1";#N/A,#N/A,FALSE,"Despesas Diversas por C.Custo"}</definedName>
    <definedName name="wrn.compco." localSheetId="0" hidden="1">{"mult96",#N/A,FALSE,"PETCOMP";"est96",#N/A,FALSE,"PETCOMP";"mult95",#N/A,FALSE,"PETCOMP";"est95",#N/A,FALSE,"PETCOMP";"multltm",#N/A,FALSE,"PETCOMP";"resultltm",#N/A,FALSE,"PETCOMP"}</definedName>
    <definedName name="wrn.compco." hidden="1">{"mult96",#N/A,FALSE,"PETCOMP";"est96",#N/A,FALSE,"PETCOMP";"mult95",#N/A,FALSE,"PETCOMP";"est95",#N/A,FALSE,"PETCOMP";"multltm",#N/A,FALSE,"PETCOMP";"resultltm",#N/A,FALSE,"PETCOMP"}</definedName>
    <definedName name="WRN.COMPL" localSheetId="0" hidden="1">{"EconCons (Econômico - Consolidado)",#N/A,FALSE,"Econômico - Consolidado";"CaixaCons",#N/A,FALSE,"Caixa - Consolidado";"Rio Branco",#N/A,FALSE,"Rio Branco";"Itajaí",#N/A,FALSE,"Itajaí";"Esteio",#N/A,FALSE,"Esteio";"P. Machado",#N/A,FALSE,"P. Machado";"InvestCons (Invest Consolidado)",#N/A,FALSE,"Invest Consolidado"}</definedName>
    <definedName name="WRN.COMPL" hidden="1">{"EconCons (Econômico - Consolidado)",#N/A,FALSE,"Econômico - Consolidado";"CaixaCons",#N/A,FALSE,"Caixa - Consolidado";"Rio Branco",#N/A,FALSE,"Rio Branco";"Itajaí",#N/A,FALSE,"Itajaí";"Esteio",#N/A,FALSE,"Esteio";"P. Machado",#N/A,FALSE,"P. Machado";"InvestCons (Invest Consolidado)",#N/A,FALSE,"Invest Consolidado"}</definedName>
    <definedName name="wrn.Completo." localSheetId="0" hidden="1">{"EconCons (Econômico - Consolidado)",#N/A,FALSE,"Econômico - Consolidado";"CaixaCons",#N/A,FALSE,"Caixa - Consolidado";"Rio Branco",#N/A,FALSE,"Rio Branco";"Itajaí",#N/A,FALSE,"Itajaí";"Esteio",#N/A,FALSE,"Esteio";"P. Machado",#N/A,FALSE,"P. Machado";"InvestCons (Invest Consolidado)",#N/A,FALSE,"Invest Consolidado"}</definedName>
    <definedName name="wrn.Completo." hidden="1">{"EconCons (Econômico - Consolidado)",#N/A,FALSE,"Econômico - Consolidado";"CaixaCons",#N/A,FALSE,"Caixa - Consolidado";"Rio Branco",#N/A,FALSE,"Rio Branco";"Itajaí",#N/A,FALSE,"Itajaí";"Esteio",#N/A,FALSE,"Esteio";"P. Machado",#N/A,FALSE,"P. Machado";"InvestCons (Invest Consolidado)",#N/A,FALSE,"Invest Consolidado"}</definedName>
    <definedName name="WRN.CON" localSheetId="0" hidden="1">{"EconCons",#N/A,TRUE,"Econômico - Consolidado";"CaixaCons",#N/A,TRUE,"Caixa - Consolidado";"InvestCons",#N/A,TRUE,"Invest Consolidado"}</definedName>
    <definedName name="WRN.CON" hidden="1">{"EconCons",#N/A,TRUE,"Econômico - Consolidado";"CaixaCons",#N/A,TRUE,"Caixa - Consolidado";"InvestCons",#N/A,TRUE,"Invest Consolidado"}</definedName>
    <definedName name="wrn.cons" localSheetId="0" hidden="1">{"EconCons",#N/A,FALSE,"Econômico - Consolidado";"EconCim",#N/A,FALSE,"Econômico - Cimento";"EconCal",#N/A,FALSE,"Econômico - Cal e Outros";"CaixaCons",#N/A,FALSE,"Caixa - Consolidado";"CaixaCim",#N/A,FALSE,"Caixa - Cimento";"CaixaCal",#N/A,FALSE,"Caixa - Cal e Outros";"Despesas",#N/A,FALSE,"Despesas";"EconVC",#N/A,FALSE,"Econômico - VC";"CaixaVC",#N/A,FALSE,"Caixa - VC"}</definedName>
    <definedName name="wrn.cons" hidden="1">{"EconCons",#N/A,FALSE,"Econômico - Consolidado";"EconCim",#N/A,FALSE,"Econômico - Cimento";"EconCal",#N/A,FALSE,"Econômico - Cal e Outros";"CaixaCons",#N/A,FALSE,"Caixa - Consolidado";"CaixaCim",#N/A,FALSE,"Caixa - Cimento";"CaixaCal",#N/A,FALSE,"Caixa - Cal e Outros";"Despesas",#N/A,FALSE,"Despesas";"EconVC",#N/A,FALSE,"Econômico - VC";"CaixaVC",#N/A,FALSE,"Caixa - VC"}</definedName>
    <definedName name="wrn.Cons." localSheetId="0" hidden="1">{"EconCons",#N/A,TRUE,"Econômico - Consolidado";"EconCim",#N/A,TRUE,"Econômico - Cimento";"EconCal",#N/A,TRUE,"Econômico - Cal e Outros";"CaixaCons",#N/A,TRUE,"Caixa - Consolidado";"CaixaCim",#N/A,TRUE,"Caixa - Cimento";"CaixaCal",#N/A,TRUE,"Caixa - Cal e Outros";"InvestCons",#N/A,TRUE,"Invest Consolidado"}</definedName>
    <definedName name="wrn.Cons." hidden="1">{"EconCons",#N/A,TRUE,"Econômico - Consolidado";"EconCim",#N/A,TRUE,"Econômico - Cimento";"EconCal",#N/A,TRUE,"Econômico - Cal e Outros";"CaixaCons",#N/A,TRUE,"Caixa - Consolidado";"CaixaCim",#N/A,TRUE,"Caixa - Cimento";"CaixaCal",#N/A,TRUE,"Caixa - Cal e Outros";"InvestCons",#N/A,TRUE,"Invest Consolidado"}</definedName>
    <definedName name="wrn.Consol." localSheetId="0" hidden="1">{"EconCons",#N/A,FALSE,"Econômico - Consolidado";"EconCim",#N/A,FALSE,"Econômico - Cimento";"EconCal",#N/A,FALSE,"Econômico - Cal e Outros";"CaixaCons",#N/A,FALSE,"Caixa - Consolidado";"CaixaCim",#N/A,FALSE,"Caixa - Cimento";"CaixaCal",#N/A,FALSE,"Caixa - Cal e Outros";"Despesas",#N/A,FALSE,"Despesas";"EconVC",#N/A,FALSE,"Econômico - VC";"CaixaVC",#N/A,FALSE,"Caixa - VC"}</definedName>
    <definedName name="wrn.Consol." hidden="1">{"EconCons",#N/A,FALSE,"Econômico - Consolidado";"EconCim",#N/A,FALSE,"Econômico - Cimento";"EconCal",#N/A,FALSE,"Econômico - Cal e Outros";"CaixaCons",#N/A,FALSE,"Caixa - Consolidado";"CaixaCim",#N/A,FALSE,"Caixa - Cimento";"CaixaCal",#N/A,FALSE,"Caixa - Cal e Outros";"Despesas",#N/A,FALSE,"Despesas";"EconVC",#N/A,FALSE,"Econômico - VC";"CaixaVC",#N/A,FALSE,"Caixa - VC"}</definedName>
    <definedName name="wrn.Consolidado." localSheetId="0" hidden="1">{"Econ Consolidado",#N/A,FALSE,"Econ Consol";"Fluxo de Caixa",#N/A,FALSE,"Fluxo Caixa";"Investimentos",#N/A,FALSE,"Investimentos"}</definedName>
    <definedName name="wrn.Consolidado." hidden="1">{"Econ Consolidado",#N/A,FALSE,"Econ Consol";"Fluxo de Caixa",#N/A,FALSE,"Fluxo Caixa";"Investimentos",#N/A,FALSE,"Investimentos"}</definedName>
    <definedName name="wrn.Consolidado1" localSheetId="0" hidden="1">{"Econ Consolidado",#N/A,FALSE,"Econ Consol";"Fluxo de Caixa",#N/A,FALSE,"Fluxo Caixa";"Investimentos",#N/A,FALSE,"Investimentos"}</definedName>
    <definedName name="wrn.Consolidado1" hidden="1">{"Econ Consolidado",#N/A,FALSE,"Econ Consol";"Fluxo de Caixa",#N/A,FALSE,"Fluxo Caixa";"Investimentos",#N/A,FALSE,"Investimentos"}</definedName>
    <definedName name="wrn.contribution." localSheetId="0" hidden="1">{#N/A,#N/A,FALSE,"Contribution Analysis"}</definedName>
    <definedName name="wrn.contribution." hidden="1">{#N/A,#N/A,FALSE,"Contribution Analysis"}</definedName>
    <definedName name="wrn.Cost._.Management." localSheetId="0" hidden="1">{#N/A,#N/A,FALSE,"Summary";#N/A,#N/A,FALSE,"Acid";#N/A,#N/A,FALSE,"Classic";#N/A,#N/A,FALSE,"Original";#N/A,#N/A,FALSE,"Transorb";#N/A,#N/A,FALSE,"Full";#N/A,#N/A,FALSE,"Full KOH 480";#N/A,#N/A,FALSE,"Full KOH 540";#N/A,#N/A,FALSE,"FG";#N/A,#N/A,FALSE,"Max";#N/A,#N/A,FALSE,"Harness";#N/A,#N/A,FALSE,"Guardian";#N/A,#N/A,FALSE,"Flusol"}</definedName>
    <definedName name="wrn.Cost._.Management." hidden="1">{#N/A,#N/A,FALSE,"Summary";#N/A,#N/A,FALSE,"Acid";#N/A,#N/A,FALSE,"Classic";#N/A,#N/A,FALSE,"Original";#N/A,#N/A,FALSE,"Transorb";#N/A,#N/A,FALSE,"Full";#N/A,#N/A,FALSE,"Full KOH 480";#N/A,#N/A,FALSE,"Full KOH 540";#N/A,#N/A,FALSE,"FG";#N/A,#N/A,FALSE,"Max";#N/A,#N/A,FALSE,"Harness";#N/A,#N/A,FALSE,"Guardian";#N/A,#N/A,FALSE,"Flusol"}</definedName>
    <definedName name="wrn.Cover." localSheetId="0" hidden="1">{"coverall",#N/A,FALSE,"Definitions";"cover1",#N/A,FALSE,"Definitions";"cover2",#N/A,FALSE,"Definitions";"cover3",#N/A,FALSE,"Definitions";"cover4",#N/A,FALSE,"Definitions";"cover5",#N/A,FALSE,"Definitions";"blank",#N/A,FALSE,"Definitions"}</definedName>
    <definedName name="wrn.Cover." hidden="1">{"coverall",#N/A,FALSE,"Definitions";"cover1",#N/A,FALSE,"Definitions";"cover2",#N/A,FALSE,"Definitions";"cover3",#N/A,FALSE,"Definitions";"cover4",#N/A,FALSE,"Definitions";"cover5",#N/A,FALSE,"Definitions";"blank",#N/A,FALSE,"Definitions"}</definedName>
    <definedName name="wrn.csc." localSheetId="0" hidden="1">{"orixcsc",#N/A,FALSE,"ORIX CSC";"orixcsc2",#N/A,FALSE,"ORIX CSC"}</definedName>
    <definedName name="wrn.csc." hidden="1">{"orixcsc",#N/A,FALSE,"ORIX CSC";"orixcsc2",#N/A,FALSE,"ORIX CSC"}</definedName>
    <definedName name="wrn.csc2." localSheetId="0" hidden="1">{#N/A,#N/A,FALSE,"ORIX CSC"}</definedName>
    <definedName name="wrn.csc2." hidden="1">{#N/A,#N/A,FALSE,"ORIX CSC"}</definedName>
    <definedName name="wrn.DCF_Terminal_Value_qchm." localSheetId="0" hidden="1">{"qchm_dcf",#N/A,FALSE,"QCHMDCF2";"qchm_terminal",#N/A,FALSE,"QCHMDCF2"}</definedName>
    <definedName name="wrn.DCF_Terminal_Value_qchm." hidden="1">{"qchm_dcf",#N/A,FALSE,"QCHMDCF2";"qchm_terminal",#N/A,FALSE,"QCHMDCF2"}</definedName>
    <definedName name="wrn.Econ." localSheetId="0" hidden="1">{"EconCons",#N/A,FALSE,"Econômico - Consolidado";"EconCim",#N/A,FALSE,"Econômico - Cimento";"EconCal",#N/A,FALSE,"Econômico - Cal e Outros";"EconVC",#N/A,FALSE,"Econômico - VC"}</definedName>
    <definedName name="wrn.Econ." hidden="1">{"EconCons",#N/A,FALSE,"Econômico - Consolidado";"EconCim",#N/A,FALSE,"Econômico - Cimento";"EconCal",#N/A,FALSE,"Econômico - Cal e Outros";"EconVC",#N/A,FALSE,"Econômico - VC"}</definedName>
    <definedName name="wrn.Economic._.Value._.Added._.Analysis." localSheetId="0" hidden="1">{"EVA",#N/A,FALSE,"EVA";"WACC",#N/A,FALSE,"WACC"}</definedName>
    <definedName name="wrn.Economic._.Value._.Added._.Analysis." hidden="1">{"EVA",#N/A,FALSE,"EVA";"WACC",#N/A,FALSE,"WACC"}</definedName>
    <definedName name="wrn.ERELIMP." localSheetId="0" hidden="1">{#N/A,#N/A,FALSE,"FRETADOR";#N/A,#N/A,FALSE,"LOCADOR";#N/A,#N/A,FALSE,"TESPDOR";#N/A,#N/A,FALSE,"UNIDADEDOR"}</definedName>
    <definedName name="wrn.ERELIMP." hidden="1">{#N/A,#N/A,FALSE,"FRETADOR";#N/A,#N/A,FALSE,"LOCADOR";#N/A,#N/A,FALSE,"TESPDOR";#N/A,#N/A,FALSE,"UNIDADEDOR"}</definedName>
    <definedName name="wrn.Europe." localSheetId="0"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XPENSES._.98._.US." localSheetId="0" hidden="1">{"Expenses 98 MKT",#N/A,TRUE,"MKT";"Expenses 98 BUSS",#N/A,TRUE,"BusOper";"Expenses 98 TECH",#N/A,TRUE,"Tech";"Expenses 98 LOCAL",#N/A,TRUE,"LocalProg";"Expenses 98 GA",#N/A,TRUE,"G&amp;A";"Expenses 98 CONSOL",#N/A,TRUE,"Consolidate"}</definedName>
    <definedName name="wrn.EXPENSES._.98._.US." hidden="1">{"Expenses 98 MKT",#N/A,TRUE,"MKT";"Expenses 98 BUSS",#N/A,TRUE,"BusOper";"Expenses 98 TECH",#N/A,TRUE,"Tech";"Expenses 98 LOCAL",#N/A,TRUE,"LocalProg";"Expenses 98 GA",#N/A,TRUE,"G&amp;A";"Expenses 98 CONSOL",#N/A,TRUE,"Consolidate"}</definedName>
    <definedName name="wrn.EXPENSES._.99._.REAL." localSheetId="0" hidden="1">{"Reais 99 MKT",#N/A,TRUE,"MKT";"Reais 99 BUSS",#N/A,TRUE,"BusOper";"Reais 99 TECH",#N/A,TRUE,"Tech";"Reais 99 LOCAL",#N/A,TRUE,"LocalProg";"Reais 99 GA",#N/A,TRUE,"G&amp;A";"Reais 99 CONSOL",#N/A,TRUE,"Consolidate"}</definedName>
    <definedName name="wrn.EXPENSES._.99._.REAL." hidden="1">{"Reais 99 MKT",#N/A,TRUE,"MKT";"Reais 99 BUSS",#N/A,TRUE,"BusOper";"Reais 99 TECH",#N/A,TRUE,"Tech";"Reais 99 LOCAL",#N/A,TRUE,"LocalProg";"Reais 99 GA",#N/A,TRUE,"G&amp;A";"Reais 99 CONSOL",#N/A,TRUE,"Consolidate"}</definedName>
    <definedName name="wrn.FINANCIAL._.MONTH." localSheetId="0" hidden="1">{"Expense Analysis MKT",#N/A,TRUE,"MKT";"Expense Analysis BUSS",#N/A,TRUE,"BusOper";"Expense Analysis TECH",#N/A,TRUE,"Tech";"Expense Analysis LOCAL",#N/A,TRUE,"LocalProg";"Expense Analysis GA",#N/A,TRUE,"G&amp;A";"Expense Analysis CONSOL",#N/A,TRUE,"Consolidate"}</definedName>
    <definedName name="wrn.FINANCIAL._.MONTH." hidden="1">{"Expense Analysis MKT",#N/A,TRUE,"MKT";"Expense Analysis BUSS",#N/A,TRUE,"BusOper";"Expense Analysis TECH",#N/A,TRUE,"Tech";"Expense Analysis LOCAL",#N/A,TRUE,"LocalProg";"Expense Analysis GA",#N/A,TRUE,"G&amp;A";"Expense Analysis CONSOL",#N/A,TRUE,"Consolidate"}</definedName>
    <definedName name="wrn.FINANCIAL._.MONTHS." localSheetId="0" hidden="1">{"Expenses Amalysis Months MKT",#N/A,TRUE,"MKT";"Expenses Analysis Months BUSS",#N/A,TRUE,"BusOper";"Expenses Analysis Months TECH",#N/A,TRUE,"Tech";"Expenses Analysis Months LOCAL",#N/A,TRUE,"LocalProg";"Expenses Analysis Months GA",#N/A,TRUE,"G&amp;A";"Expenses Analysis Months CONSOL",#N/A,TRUE,"Consolidate"}</definedName>
    <definedName name="wrn.FINANCIAL._.MONTHS." hidden="1">{"Expenses Amalysis Months MKT",#N/A,TRUE,"MKT";"Expenses Analysis Months BUSS",#N/A,TRUE,"BusOper";"Expenses Analysis Months TECH",#N/A,TRUE,"Tech";"Expenses Analysis Months LOCAL",#N/A,TRUE,"LocalProg";"Expenses Analysis Months GA",#N/A,TRUE,"G&amp;A";"Expenses Analysis Months CONSOL",#N/A,TRUE,"Consolidate"}</definedName>
    <definedName name="wrn.FINANCIAL._.US._.MONTH." localSheetId="0" hidden="1">{"Expenses us MKT",#N/A,TRUE,"MKT";"Expenses us BUSS",#N/A,TRUE,"BusOper";"Expenses us TECH",#N/A,TRUE,"Tech";"Expenses us LOCAL",#N/A,TRUE,"LocalProg";"Expenses us GA",#N/A,TRUE,"G&amp;A";"Expenses us CONSOL",#N/A,TRUE,"Consolidate"}</definedName>
    <definedName name="wrn.FINANCIAL._.US._.MONTH." hidden="1">{"Expenses us MKT",#N/A,TRUE,"MKT";"Expenses us BUSS",#N/A,TRUE,"BusOper";"Expenses us TECH",#N/A,TRUE,"Tech";"Expenses us LOCAL",#N/A,TRUE,"LocalProg";"Expenses us GA",#N/A,TRUE,"G&amp;A";"Expenses us CONSOL",#N/A,TRUE,"Consolidate"}</definedName>
    <definedName name="wrn.FINANCIAL._.US._.MONTHS." localSheetId="0" hidden="1">{"Expenses Months us MKT",#N/A,TRUE,"MKT";"Expenses Months us BUSS",#N/A,TRUE,"BusOper";"Expenses Months us TECH",#N/A,TRUE,"Tech";"Expenses Months us LOCAL",#N/A,TRUE,"LocalProg";"Expenses Months us GA",#N/A,TRUE,"G&amp;A";"Expenses Months us CONSOL",#N/A,TRUE,"Consolidate"}</definedName>
    <definedName name="wrn.FINANCIAL._.US._.MONTHS." hidden="1">{"Expenses Months us MKT",#N/A,TRUE,"MKT";"Expenses Months us BUSS",#N/A,TRUE,"BusOper";"Expenses Months us TECH",#N/A,TRUE,"Tech";"Expenses Months us LOCAL",#N/A,TRUE,"LocalProg";"Expenses Months us GA",#N/A,TRUE,"G&amp;A";"Expenses Months us CONSOL",#N/A,TRUE,"Consolidate"}</definedName>
    <definedName name="wrn.Global._.CompCo." localSheetId="0" hidden="1">{"Outputs",#N/A,TRUE,"North America";"Outputs",#N/A,TRUE,"Europe";"Outputs",#N/A,TRUE,"Asia Pacific";"Outputs",#N/A,TRUE,"Latin America";"Outputs",#N/A,TRUE,"Wireless"}</definedName>
    <definedName name="wrn.Global._.CompCo." hidden="1">{"Outputs",#N/A,TRUE,"North America";"Outputs",#N/A,TRUE,"Europe";"Outputs",#N/A,TRUE,"Asia Pacific";"Outputs",#N/A,TRUE,"Latin America";"Outputs",#N/A,TRUE,"Wireless"}</definedName>
    <definedName name="wrn.GRKL." localSheetId="0" hidden="1">{#N/A,#N/A,FALSE,"R-1";#N/A,#N/A,FALSE,"R-2";#N/A,#N/A,FALSE,"R-2A";#N/A,#N/A,FALSE,"R-3";#N/A,#N/A,FALSE,"R-4";#N/A,#N/A,FALSE,"R-4A";#N/A,#N/A,FALSE,"R-8";#N/A,#N/A,FALSE,"R-8A";#N/A,#N/A,FALSE,"R-11";#N/A,#N/A,FALSE,"R-11A";#N/A,#N/A,FALSE,"R-14.0";#N/A,#N/A,FALSE,"R-15";#N/A,#N/A,FALSE,"R-16.1"}</definedName>
    <definedName name="wrn.GRKL." hidden="1">{#N/A,#N/A,FALSE,"R-1";#N/A,#N/A,FALSE,"R-2";#N/A,#N/A,FALSE,"R-2A";#N/A,#N/A,FALSE,"R-3";#N/A,#N/A,FALSE,"R-4";#N/A,#N/A,FALSE,"R-4A";#N/A,#N/A,FALSE,"R-8";#N/A,#N/A,FALSE,"R-8A";#N/A,#N/A,FALSE,"R-11";#N/A,#N/A,FALSE,"R-11A";#N/A,#N/A,FALSE,"R-14.0";#N/A,#N/A,FALSE,"R-15";#N/A,#N/A,FALSE,"R-16.1"}</definedName>
    <definedName name="wrn.Inputs." localSheetId="0" hidden="1">{"Inputs",#N/A,TRUE,"North America";"Inputs",#N/A,TRUE,"Europe";"Inputs",#N/A,TRUE,"Asia Pacific";"Inputs",#N/A,TRUE,"Latin America";"Inputs",#N/A,TRUE,"Wireless"}</definedName>
    <definedName name="wrn.Inputs." hidden="1">{"Inputs",#N/A,TRUE,"North America";"Inputs",#N/A,TRUE,"Europe";"Inputs",#N/A,TRUE,"Asia Pacific";"Inputs",#N/A,TRUE,"Latin America";"Inputs",#N/A,TRUE,"Wireless"}</definedName>
    <definedName name="wrn.Installation." localSheetId="0" hidden="1">{#N/A,#N/A,FALSE,"WNTS"}</definedName>
    <definedName name="wrn.Installation." hidden="1">{#N/A,#N/A,FALSE,"WNTS"}</definedName>
    <definedName name="wrn.Kakap." localSheetId="0" hidden="1">{#N/A,#N/A,FALSE,"Sch-1";#N/A,#N/A,FALSE,"Sch-2";#N/A,#N/A,FALSE,"Sch-3";#N/A,#N/A,FALSE,"Sch-3A";#N/A,#N/A,FALSE,"Sch-3 (Oil)";#N/A,#N/A,FALSE,"Sch-3A (Oil)";#N/A,#N/A,FALSE,"Sch-3 (Gas)";#N/A,#N/A,FALSE,"Sch-3A (Gas)";#N/A,#N/A,FALSE,"Sch-4";#N/A,#N/A,FALSE,"Sch-4 (Oil)";#N/A,#N/A,FALSE,"Sch-4 (Gas)";#N/A,#N/A,FALSE,"Sch-4A";#N/A,#N/A,FALSE,"Sch-4A (Oil)";#N/A,#N/A,FALSE,"Sch-4A (Gas)";#N/A,#N/A,FALSE,"Sch-5";#N/A,#N/A,FALSE,"Sch-6";#N/A,#N/A,FALSE,"Sch-7";#N/A,#N/A,FALSE,"Sch-8";#N/A,#N/A,FALSE,"Sch-8A";#N/A,#N/A,FALSE,"Sch-9";#N/A,#N/A,FALSE,"Sch-9 (Oil)";#N/A,#N/A,FALSE,"Sch-9 (Gas)";#N/A,#N/A,FALSE,"Sch-10";#N/A,#N/A,FALSE,"Sch-11";#N/A,#N/A,FALSE,"Sch-11A";#N/A,#N/A,FALSE,"Sch-12";#N/A,#N/A,FALSE,"Sch-13";#N/A,#N/A,FALSE,"Sch-14";#N/A,#N/A,FALSE,"Sch-15";#N/A,#N/A,FALSE,"Sch-16 (Oil)";#N/A,#N/A,FALSE,"Sch-16 (Gas)";#N/A,#N/A,FALSE,"Sch-16 Attch.";#N/A,#N/A,FALSE,"Sch-17"}</definedName>
    <definedName name="wrn.Kakap." hidden="1">{#N/A,#N/A,FALSE,"Sch-1";#N/A,#N/A,FALSE,"Sch-2";#N/A,#N/A,FALSE,"Sch-3";#N/A,#N/A,FALSE,"Sch-3A";#N/A,#N/A,FALSE,"Sch-3 (Oil)";#N/A,#N/A,FALSE,"Sch-3A (Oil)";#N/A,#N/A,FALSE,"Sch-3 (Gas)";#N/A,#N/A,FALSE,"Sch-3A (Gas)";#N/A,#N/A,FALSE,"Sch-4";#N/A,#N/A,FALSE,"Sch-4 (Oil)";#N/A,#N/A,FALSE,"Sch-4 (Gas)";#N/A,#N/A,FALSE,"Sch-4A";#N/A,#N/A,FALSE,"Sch-4A (Oil)";#N/A,#N/A,FALSE,"Sch-4A (Gas)";#N/A,#N/A,FALSE,"Sch-5";#N/A,#N/A,FALSE,"Sch-6";#N/A,#N/A,FALSE,"Sch-7";#N/A,#N/A,FALSE,"Sch-8";#N/A,#N/A,FALSE,"Sch-8A";#N/A,#N/A,FALSE,"Sch-9";#N/A,#N/A,FALSE,"Sch-9 (Oil)";#N/A,#N/A,FALSE,"Sch-9 (Gas)";#N/A,#N/A,FALSE,"Sch-10";#N/A,#N/A,FALSE,"Sch-11";#N/A,#N/A,FALSE,"Sch-11A";#N/A,#N/A,FALSE,"Sch-12";#N/A,#N/A,FALSE,"Sch-13";#N/A,#N/A,FALSE,"Sch-14";#N/A,#N/A,FALSE,"Sch-15";#N/A,#N/A,FALSE,"Sch-16 (Oil)";#N/A,#N/A,FALSE,"Sch-16 (Gas)";#N/A,#N/A,FALSE,"Sch-16 Attch.";#N/A,#N/A,FALSE,"Sch-17"}</definedName>
    <definedName name="wrn.MonthlyExpbyUser." localSheetId="0" hidden="1">{#N/A,#N/A,FALSE,"MonthlyExp1005"}</definedName>
    <definedName name="wrn.MonthlyExpbyUser." hidden="1">{#N/A,#N/A,FALSE,"MonthlyExp1005"}</definedName>
    <definedName name="wrn.Montly._.Close." localSheetId="0" hidden="1">{#N/A,#N/A,FALSE,"Caratula";#N/A,#N/A,FALSE,"Index";#N/A,#N/A,FALSE,"Caratula 2";#N/A,#N/A,FALSE,"Summary ";#N/A,#N/A,FALSE,"Summary 2";#N/A,#N/A,FALSE,"Summary 3";#N/A,#N/A,FALSE,"Summary 4";#N/A,#N/A,FALSE,"Caratula 3";#N/A,#N/A,FALSE,"BFT Unit";#N/A,#N/A,FALSE,"AF&amp;P";#N/A,#N/A,FALSE,"DRY Unit";#N/A,#N/A,FALSE,"Conversion Cost";#N/A,#N/A,FALSE,"NSC";#N/A,#N/A,FALSE,"Price Variance";#N/A,#N/A,FALSE,"Conversion Variance";#N/A,#N/A,FALSE,"Inventory Cost"}</definedName>
    <definedName name="wrn.Montly._.Close." hidden="1">{#N/A,#N/A,FALSE,"Caratula";#N/A,#N/A,FALSE,"Index";#N/A,#N/A,FALSE,"Caratula 2";#N/A,#N/A,FALSE,"Summary ";#N/A,#N/A,FALSE,"Summary 2";#N/A,#N/A,FALSE,"Summary 3";#N/A,#N/A,FALSE,"Summary 4";#N/A,#N/A,FALSE,"Caratula 3";#N/A,#N/A,FALSE,"BFT Unit";#N/A,#N/A,FALSE,"AF&amp;P";#N/A,#N/A,FALSE,"DRY Unit";#N/A,#N/A,FALSE,"Conversion Cost";#N/A,#N/A,FALSE,"NSC";#N/A,#N/A,FALSE,"Price Variance";#N/A,#N/A,FALSE,"Conversion Variance";#N/A,#N/A,FALSE,"Inventory Cost"}</definedName>
    <definedName name="wrn.MTMMOEORC." localSheetId="0" hidden="1">{#N/A,#N/A,FALSE,"MTMUSD"}</definedName>
    <definedName name="wrn.MTMMOEORC." hidden="1">{#N/A,#N/A,FALSE,"MTMUSD"}</definedName>
    <definedName name="wrn.Nordeste." localSheetId="0" hidden="1">{"Cimesa",#N/A,FALSE,"Cimesa";"Cipasa",#N/A,FALSE,"Cipasa";"Cearense",#N/A,FALSE,"Cearense"}</definedName>
    <definedName name="wrn.Nordeste." hidden="1">{"Cimesa",#N/A,FALSE,"Cimesa";"Cipasa",#N/A,FALSE,"Cipasa";"Cearense",#N/A,FALSE,"Cearense"}</definedName>
    <definedName name="wrn.Oeste." localSheetId="0" hidden="1">{"Minas",#N/A,FALSE,"Minas";"Cocalzinho",#N/A,FALSE,"Cocalzinho";"Corumbá",#N/A,FALSE,"Corumbá";"Aratu",#N/A,FALSE,"Aratu";"Tocantins",#N/A,FALSE,"Tocantins";"Cmag",#N/A,FALSE,"Cmag"}</definedName>
    <definedName name="wrn.Oeste." hidden="1">{"Minas",#N/A,FALSE,"Minas";"Cocalzinho",#N/A,FALSE,"Cocalzinho";"Corumbá",#N/A,FALSE,"Corumbá";"Aratu",#N/A,FALSE,"Aratu";"Tocantins",#N/A,FALSE,"Tocantins";"Cmag",#N/A,FALSE,"Cmag"}</definedName>
    <definedName name="wrn.One._.page._.Summary." localSheetId="0" hidden="1">{"Print One Page",#N/A,FALSE,"SumReport"}</definedName>
    <definedName name="wrn.One._.page._.Summary." hidden="1">{"Print One Page",#N/A,FALSE,"SumReport"}</definedName>
    <definedName name="wrn.OUTPUT." localSheetId="0" hidden="1">{"DCF","UPSIDE CASE",FALSE,"Sheet1";"DCF","BASE CASE",FALSE,"Sheet1";"DCF","DOWNSIDE CASE",FALSE,"Sheet1"}</definedName>
    <definedName name="wrn.OUTPUT." hidden="1">{"DCF","UPSIDE CASE",FALSE,"Sheet1";"DCF","BASE CASE",FALSE,"Sheet1";"DCF","DOWNSIDE CASE",FALSE,"Sheet1"}</definedName>
    <definedName name="wrn.PENDENCIAS." localSheetId="0" hidden="1">{#N/A,#N/A,FALSE,"GERAL";#N/A,#N/A,FALSE,"012-96";#N/A,#N/A,FALSE,"018-96";#N/A,#N/A,FALSE,"027-96";#N/A,#N/A,FALSE,"059-96";#N/A,#N/A,FALSE,"076-96";#N/A,#N/A,FALSE,"019-97";#N/A,#N/A,FALSE,"021-97";#N/A,#N/A,FALSE,"022-97";#N/A,#N/A,FALSE,"028-97"}</definedName>
    <definedName name="wrn.PENDENCIAS." hidden="1">{#N/A,#N/A,FALSE,"GERAL";#N/A,#N/A,FALSE,"012-96";#N/A,#N/A,FALSE,"018-96";#N/A,#N/A,FALSE,"027-96";#N/A,#N/A,FALSE,"059-96";#N/A,#N/A,FALSE,"076-96";#N/A,#N/A,FALSE,"019-97";#N/A,#N/A,FALSE,"021-97";#N/A,#N/A,FALSE,"022-97";#N/A,#N/A,FALSE,"028-97"}</definedName>
    <definedName name="wrn.PERFIL._.ENDIVIDAMENTO." localSheetId="0" hidden="1">{#N/A,#N/A,FALSE,"FLAMINGO ";#N/A,#N/A,FALSE,"SYNTEPAN ";#N/A,#N/A,FALSE,"CONSOLIDADO ";#N/A,#N/A,FALSE,"LEAD CORAL "}</definedName>
    <definedName name="wrn.PERFIL._.ENDIVIDAMENTO." hidden="1">{#N/A,#N/A,FALSE,"FLAMINGO ";#N/A,#N/A,FALSE,"SYNTEPAN ";#N/A,#N/A,FALSE,"CONSOLIDADO ";#N/A,#N/A,FALSE,"LEAD CORAL "}</definedName>
    <definedName name="wrn.PEWC1." localSheetId="0" hidden="1">{"Graphic",#N/A,TRUE,"Graphic"}</definedName>
    <definedName name="wrn.PEWC1." hidden="1">{"Graphic",#N/A,TRUE,"Graphic"}</definedName>
    <definedName name="wrn.Present." localSheetId="0" hidden="1">{#N/A,#N/A,FALSE,"Prime Cost";#N/A,#N/A,FALSE,"Conv Gral. present";#N/A,#N/A,FALSE,"Conv. Var. Present";#N/A,#N/A,FALSE,"Conv. Utilities";#N/A,#N/A,FALSE,"Direct Conv. Cost";#N/A,#N/A,FALSE,"Total Fixed Conv present";#N/A,#N/A,FALSE,"Fixed Conv. FIE";#N/A,#N/A,FALSE,"Conversion Bridge"}</definedName>
    <definedName name="wrn.Present." hidden="1">{#N/A,#N/A,FALSE,"Prime Cost";#N/A,#N/A,FALSE,"Conv Gral. present";#N/A,#N/A,FALSE,"Conv. Var. Present";#N/A,#N/A,FALSE,"Conv. Utilities";#N/A,#N/A,FALSE,"Direct Conv. Cost";#N/A,#N/A,FALSE,"Total Fixed Conv present";#N/A,#N/A,FALSE,"Fixed Conv. FIE";#N/A,#N/A,FALSE,"Conversion Bridge"}</definedName>
    <definedName name="wrn.Print_All." localSheetId="0" hidden="1">{"Index",#N/A,FALSE,"Index";"Schedule_I",#N/A,FALSE,"I";"Schedule_IA",#N/A,FALSE,"I-A";"Schedule_1B",#N/A,FALSE,"I-B";"Schedule_1C",#N/A,FALSE,"I-C";"Schedule_1D",#N/A,FALSE,"I-D";"Schedule_1E",#N/A,FALSE,"I-E";"Schedule_1F",#N/A,FALSE,"I-F";"Schedule_1G",#N/A,FALSE,"I-G";"Schedule_II",#N/A,FALSE,"II";"Schedule_IIA",#N/A,FALSE,"II-A";"Schedule_III",#N/A,FALSE,"III";"Schedule_IV",#N/A,FALSE,"IV";"Schedule_V",#N/A,FALSE,"V"}</definedName>
    <definedName name="wrn.Print_All." hidden="1">{"Index",#N/A,FALSE,"Index";"Schedule_I",#N/A,FALSE,"I";"Schedule_IA",#N/A,FALSE,"I-A";"Schedule_1B",#N/A,FALSE,"I-B";"Schedule_1C",#N/A,FALSE,"I-C";"Schedule_1D",#N/A,FALSE,"I-D";"Schedule_1E",#N/A,FALSE,"I-E";"Schedule_1F",#N/A,FALSE,"I-F";"Schedule_1G",#N/A,FALSE,"I-G";"Schedule_II",#N/A,FALSE,"II";"Schedule_IIA",#N/A,FALSE,"II-A";"Schedule_III",#N/A,FALSE,"III";"Schedule_IV",#N/A,FALSE,"IV";"Schedule_V",#N/A,FALSE,"V"}</definedName>
    <definedName name="wrn.Print_Index." localSheetId="0" hidden="1">{"Index",#N/A,FALSE,"Index"}</definedName>
    <definedName name="wrn.Print_Index." hidden="1">{"Index",#N/A,FALSE,"Index"}</definedName>
    <definedName name="wrn.Procurement." localSheetId="0" hidden="1">{#N/A,#N/A,FALSE,"WNTS"}</definedName>
    <definedName name="wrn.Procurement." hidden="1">{#N/A,#N/A,FALSE,"WNTS"}</definedName>
    <definedName name="wrn.procurement1." localSheetId="0" hidden="1">{#N/A,#N/A,FALSE,"WNTS"}</definedName>
    <definedName name="wrn.procurement1." hidden="1">{#N/A,#N/A,FALSE,"WNTS"}</definedName>
    <definedName name="wrn.PROVIR97." localSheetId="0" hidden="1">{#N/A,#N/A,FALSE,"IR E CS 1997";#N/A,#N/A,FALSE,"PR ND";#N/A,#N/A,FALSE,"8191";#N/A,#N/A,FALSE,"8383";#N/A,#N/A,FALSE,"MP 1024";#N/A,#N/A,FALSE,"AD_EX_97";#N/A,#N/A,FALSE,"BD 97"}</definedName>
    <definedName name="wrn.PROVIR97." hidden="1">{#N/A,#N/A,FALSE,"IR E CS 1997";#N/A,#N/A,FALSE,"PR ND";#N/A,#N/A,FALSE,"8191";#N/A,#N/A,FALSE,"8383";#N/A,#N/A,FALSE,"MP 1024";#N/A,#N/A,FALSE,"AD_EX_97";#N/A,#N/A,FALSE,"BD 97"}</definedName>
    <definedName name="wrn.Provisões." localSheetId="0" hidden="1">{"Provisões",#N/A,FALSE,"Provisões"}</definedName>
    <definedName name="wrn.Provisões." hidden="1">{"Provisões",#N/A,FALSE,"Provisões"}</definedName>
    <definedName name="wrn.prtall." localSheetId="0" hidden="1">{#N/A,#N/A,TRUE,"lawa";#N/A,#N/A,TRUE,"brazil";#N/A,#N/A,TRUE,"argentina";#N/A,#N/A,TRUE,"mexico";#N/A,#N/A,TRUE,"colombia";#N/A,#N/A,TRUE,"cent amer";#N/A,#N/A,TRUE,"venezuela";#N/A,#N/A,TRUE,"caribbean";#N/A,#N/A,TRUE,"HQ"}</definedName>
    <definedName name="wrn.prtall." hidden="1">{#N/A,#N/A,TRUE,"lawa";#N/A,#N/A,TRUE,"brazil";#N/A,#N/A,TRUE,"argentina";#N/A,#N/A,TRUE,"mexico";#N/A,#N/A,TRUE,"colombia";#N/A,#N/A,TRUE,"cent amer";#N/A,#N/A,TRUE,"venezuela";#N/A,#N/A,TRUE,"caribbean";#N/A,#N/A,TRUE,"HQ"}</definedName>
    <definedName name="wrn.REGBis" localSheetId="0" hidden="1">{#N/A,#N/A,TRUE,"PESQ";#N/A,#N/A,TRUE,"REG.";#N/A,#N/A,TRUE,"MAN";#N/A,#N/A,TRUE,"IMREF";#N/A,#N/A,TRUE,"TOTSILV";#N/A,#N/A,TRUE,"GERAL";#N/A,#N/A,TRUE,"EST";#N/A,#N/A,TRUE,"COL.";#N/A,#N/A,TRUE,"ATIVIDADE"}</definedName>
    <definedName name="wrn.REGBis" hidden="1">{#N/A,#N/A,TRUE,"PESQ";#N/A,#N/A,TRUE,"REG.";#N/A,#N/A,TRUE,"MAN";#N/A,#N/A,TRUE,"IMREF";#N/A,#N/A,TRUE,"TOTSILV";#N/A,#N/A,TRUE,"GERAL";#N/A,#N/A,TRUE,"EST";#N/A,#N/A,TRUE,"COL.";#N/A,#N/A,TRUE,"ATIVIDADE"}</definedName>
    <definedName name="wrn.REGGER" localSheetId="0" hidden="1">{#N/A,#N/A,TRUE,"PESQ";#N/A,#N/A,TRUE,"REG.";#N/A,#N/A,TRUE,"MAN";#N/A,#N/A,TRUE,"IMREF";#N/A,#N/A,TRUE,"TOTSILV";#N/A,#N/A,TRUE,"GERAL";#N/A,#N/A,TRUE,"EST";#N/A,#N/A,TRUE,"COL.";#N/A,#N/A,TRUE,"ATIVIDADE"}</definedName>
    <definedName name="wrn.REGGER" hidden="1">{#N/A,#N/A,TRUE,"PESQ";#N/A,#N/A,TRUE,"REG.";#N/A,#N/A,TRUE,"MAN";#N/A,#N/A,TRUE,"IMREF";#N/A,#N/A,TRUE,"TOTSILV";#N/A,#N/A,TRUE,"GERAL";#N/A,#N/A,TRUE,"EST";#N/A,#N/A,TRUE,"COL.";#N/A,#N/A,TRUE,"ATIVIDADE"}</definedName>
    <definedName name="wrn.REGVgp" localSheetId="0" hidden="1">{#N/A,#N/A,TRUE,"PESQ";#N/A,#N/A,TRUE,"REG.";#N/A,#N/A,TRUE,"MAN";#N/A,#N/A,TRUE,"IMREF";#N/A,#N/A,TRUE,"TOTSILV";#N/A,#N/A,TRUE,"GERAL";#N/A,#N/A,TRUE,"EST";#N/A,#N/A,TRUE,"COL.";#N/A,#N/A,TRUE,"ATIVIDADE"}</definedName>
    <definedName name="wrn.REGVgp" hidden="1">{#N/A,#N/A,TRUE,"PESQ";#N/A,#N/A,TRUE,"REG.";#N/A,#N/A,TRUE,"MAN";#N/A,#N/A,TRUE,"IMREF";#N/A,#N/A,TRUE,"TOTSILV";#N/A,#N/A,TRUE,"GERAL";#N/A,#N/A,TRUE,"EST";#N/A,#N/A,TRUE,"COL.";#N/A,#N/A,TRUE,"ATIVIDADE"}</definedName>
    <definedName name="wrn.REGVIR" localSheetId="0" hidden="1">{#N/A,#N/A,TRUE,"PESQ";#N/A,#N/A,TRUE,"REG.";#N/A,#N/A,TRUE,"MAN";#N/A,#N/A,TRUE,"IMREF";#N/A,#N/A,TRUE,"TOTSILV";#N/A,#N/A,TRUE,"GERAL";#N/A,#N/A,TRUE,"EST";#N/A,#N/A,TRUE,"COL.";#N/A,#N/A,TRUE,"ATIVIDADE"}</definedName>
    <definedName name="wrn.REGVIR" hidden="1">{#N/A,#N/A,TRUE,"PESQ";#N/A,#N/A,TRUE,"REG.";#N/A,#N/A,TRUE,"MAN";#N/A,#N/A,TRUE,"IMREF";#N/A,#N/A,TRUE,"TOTSILV";#N/A,#N/A,TRUE,"GERAL";#N/A,#N/A,TRUE,"EST";#N/A,#N/A,TRUE,"COL.";#N/A,#N/A,TRUE,"ATIVIDADE"}</definedName>
    <definedName name="wrn.REGVIRP." localSheetId="0" hidden="1">{#N/A,#N/A,TRUE,"PESQ";#N/A,#N/A,TRUE,"REG.";#N/A,#N/A,TRUE,"MAN";#N/A,#N/A,TRUE,"IMREF";#N/A,#N/A,TRUE,"TOTSILV";#N/A,#N/A,TRUE,"GERAL";#N/A,#N/A,TRUE,"EST";#N/A,#N/A,TRUE,"COL.";#N/A,#N/A,TRUE,"ATIVIDADE"}</definedName>
    <definedName name="wrn.REGVIRP." hidden="1">{#N/A,#N/A,TRUE,"PESQ";#N/A,#N/A,TRUE,"REG.";#N/A,#N/A,TRUE,"MAN";#N/A,#N/A,TRUE,"IMREF";#N/A,#N/A,TRUE,"TOTSILV";#N/A,#N/A,TRUE,"GERAL";#N/A,#N/A,TRUE,"EST";#N/A,#N/A,TRUE,"COL.";#N/A,#N/A,TRUE,"ATIVIDADE"}</definedName>
    <definedName name="wrn.REL_IR_97." localSheetId="0" hidden="1">{#N/A,#N/A,TRUE,"BD 97";#N/A,#N/A,TRUE,"IR E CS 1997";#N/A,#N/A,TRUE,"CONTINGÊNCIAS";#N/A,#N/A,TRUE,"AD_EX_97";#N/A,#N/A,TRUE,"PR ND";#N/A,#N/A,TRUE,"8191";#N/A,#N/A,TRUE,"8383";#N/A,#N/A,TRUE,"MP 1024"}</definedName>
    <definedName name="wrn.REL_IR_97." hidden="1">{#N/A,#N/A,TRUE,"BD 97";#N/A,#N/A,TRUE,"IR E CS 1997";#N/A,#N/A,TRUE,"CONTINGÊNCIAS";#N/A,#N/A,TRUE,"AD_EX_97";#N/A,#N/A,TRUE,"PR ND";#N/A,#N/A,TRUE,"8191";#N/A,#N/A,TRUE,"8383";#N/A,#N/A,TRUE,"MP 1024"}</definedName>
    <definedName name="wrn.RELGER." localSheetId="0" hidden="1">{#N/A,#N/A,FALSE,"Plan1";#N/A,#N/A,FALSE,"Plan11";#N/A,#N/A,FALSE,"Plan6";#N/A,#N/A,FALSE,"Plan5";#N/A,#N/A,FALSE,"Plan7";#N/A,#N/A,FALSE,"Plan9"}</definedName>
    <definedName name="wrn.RELGER." hidden="1">{#N/A,#N/A,FALSE,"Plan1";#N/A,#N/A,FALSE,"Plan11";#N/A,#N/A,FALSE,"Plan6";#N/A,#N/A,FALSE,"Plan5";#N/A,#N/A,FALSE,"Plan7";#N/A,#N/A,FALSE,"Plan9"}</definedName>
    <definedName name="wrn.RELMEN." localSheetId="0" hidden="1">{#N/A,#N/A,FALSE,"CUSCOL";#N/A,#N/A,FALSE,"CUSCOL1";#N/A,#N/A,FALSE,"CUSSIL";#N/A,#N/A,FALSE,"CUSSIL1";#N/A,#N/A,FALSE,"ACOMEN";#N/A,#N/A,FALSE,"ACOMEN1";#N/A,#N/A,FALSE,"FISILV";#N/A,#N/A,FALSE,"FISILVI1";#N/A,#N/A,FALSE,"RENSIL";#N/A,#N/A,FALSE,"RENSIL1";#N/A,#N/A,FALSE,"GASTOS";#N/A,#N/A,FALSE,"GASTOS1"}</definedName>
    <definedName name="wrn.RELMEN." hidden="1">{#N/A,#N/A,FALSE,"CUSCOL";#N/A,#N/A,FALSE,"CUSCOL1";#N/A,#N/A,FALSE,"CUSSIL";#N/A,#N/A,FALSE,"CUSSIL1";#N/A,#N/A,FALSE,"ACOMEN";#N/A,#N/A,FALSE,"ACOMEN1";#N/A,#N/A,FALSE,"FISILV";#N/A,#N/A,FALSE,"FISILVI1";#N/A,#N/A,FALSE,"RENSIL";#N/A,#N/A,FALSE,"RENSIL1";#N/A,#N/A,FALSE,"GASTOS";#N/A,#N/A,FALSE,"GASTOS1"}</definedName>
    <definedName name="wrn.RELPAC." localSheetId="0" hidden="1">{#N/A,#N/A,FALSE,"VPLASIS";#N/A,#N/A,FALSE,"VPLPE";#N/A,#N/A,FALSE,"VPLBR";#N/A,#N/A,FALSE,"CTOTPESEAS";#N/A,#N/A,FALSE,"CTOTBRCKS";#N/A,#N/A,FALSE,"CTOTBRCKS";#N/A,#N/A,FALSE,"COMPARATIVO";#N/A,#N/A,FALSE,"QUADRO 1";#N/A,#N/A,FALSE,"QUADRO 2";#N/A,#N/A,FALSE,"GRAF1. DET";#N/A,#N/A,FALSE,"PAC";#N/A,#N/A,FALSE,"QD1 PEL";#N/A,#N/A,FALSE,"QD2 PEL";#N/A,#N/A,FALSE,"QD3 PEL";#N/A,#N/A,FALSE,"GRAF1 PEL"}</definedName>
    <definedName name="wrn.RELPAC." hidden="1">{#N/A,#N/A,FALSE,"VPLASIS";#N/A,#N/A,FALSE,"VPLPE";#N/A,#N/A,FALSE,"VPLBR";#N/A,#N/A,FALSE,"CTOTPESEAS";#N/A,#N/A,FALSE,"CTOTBRCKS";#N/A,#N/A,FALSE,"CTOTBRCKS";#N/A,#N/A,FALSE,"COMPARATIVO";#N/A,#N/A,FALSE,"QUADRO 1";#N/A,#N/A,FALSE,"QUADRO 2";#N/A,#N/A,FALSE,"GRAF1. DET";#N/A,#N/A,FALSE,"PAC";#N/A,#N/A,FALSE,"QD1 PEL";#N/A,#N/A,FALSE,"QD2 PEL";#N/A,#N/A,FALSE,"QD3 PEL";#N/A,#N/A,FALSE,"GRAF1 PEL"}</definedName>
    <definedName name="wrn.RELRD." localSheetId="0" hidden="1">{#N/A,#N/A,FALSE,"DADBAS";#N/A,#N/A,FALSE,"CUSCO";#N/A,#N/A,FALSE,"CUSMAD";#N/A,#N/A,FALSE,"SELEÇÃO"}</definedName>
    <definedName name="wrn.RELRD." hidden="1">{#N/A,#N/A,FALSE,"DADBAS";#N/A,#N/A,FALSE,"CUSCO";#N/A,#N/A,FALSE,"CUSMAD";#N/A,#N/A,FALSE,"SELEÇÃO"}</definedName>
    <definedName name="wrn.RELTR." localSheetId="0" hidden="1">{#N/A,#N/A,FALSE,"ORC99131RD";#N/A,#N/A,FALSE,"ORC99131CO";#N/A,#N/A,FALSE,"ORC99131VI";#N/A,#N/A,FALSE,"ORC99131SA";#N/A,#N/A,FALSE,"ORC99131SB";#N/A,#N/A,FALSE,"ORC99131ACPC";#N/A,#N/A,FALSE,"ORC99131ACPQ";#N/A,#N/A,FALSE,"ORC99131FR"}</definedName>
    <definedName name="wrn.RELTR." hidden="1">{#N/A,#N/A,FALSE,"ORC99131RD";#N/A,#N/A,FALSE,"ORC99131CO";#N/A,#N/A,FALSE,"ORC99131VI";#N/A,#N/A,FALSE,"ORC99131SA";#N/A,#N/A,FALSE,"ORC99131SB";#N/A,#N/A,FALSE,"ORC99131ACPC";#N/A,#N/A,FALSE,"ORC99131ACPQ";#N/A,#N/A,FALSE,"ORC99131FR"}</definedName>
    <definedName name="wrn.report." localSheetId="0" hidden="1">{"report",#N/A,FALSE,"dataBase"}</definedName>
    <definedName name="wrn.report." hidden="1">{"report",#N/A,FALSE,"dataBase"}</definedName>
    <definedName name="wrn.Report_Summary." localSheetId="0" hidden="1">{"Fin_Report",#N/A,TRUE,"FS";"Revenue",#N/A,TRUE,"Print";"OpCost",#N/A,TRUE,"Print"}</definedName>
    <definedName name="wrn.Report_Summary." hidden="1">{"Fin_Report",#N/A,TRUE,"FS";"Revenue",#N/A,TRUE,"Print";"OpCost",#N/A,TRUE,"Print"}</definedName>
    <definedName name="wrn.Report1." localSheetId="0" hidden="1">{"CapCost",#N/A,TRUE,"CAP";"Revenue",#N/A,TRUE,"Rev";"OpCost",#N/A,TRUE,"Costs";"Debt",#N/A,TRUE,"DS";"Depreciation",#N/A,TRUE,"Dep";"Fin_Report",#N/A,TRUE,"FS"}</definedName>
    <definedName name="wrn.Report1." hidden="1">{"CapCost",#N/A,TRUE,"CAP";"Revenue",#N/A,TRUE,"Rev";"OpCost",#N/A,TRUE,"Costs";"Debt",#N/A,TRUE,"DS";"Depreciation",#N/A,TRUE,"Dep";"Fin_Report",#N/A,TRUE,"FS"}</definedName>
    <definedName name="wrn.Schedule_1A." localSheetId="0" hidden="1">{"Schedule_IA",#N/A,FALSE,"I-A"}</definedName>
    <definedName name="wrn.Schedule_1A." hidden="1">{"Schedule_IA",#N/A,FALSE,"I-A"}</definedName>
    <definedName name="wrn.Schedule_1B." localSheetId="0" hidden="1">{"Schedule_1B",#N/A,FALSE,"I-B"}</definedName>
    <definedName name="wrn.Schedule_1B." hidden="1">{"Schedule_1B",#N/A,FALSE,"I-B"}</definedName>
    <definedName name="wrn.Schedule_1C." localSheetId="0" hidden="1">{"Schedule_1C",#N/A,FALSE,"I-C"}</definedName>
    <definedName name="wrn.Schedule_1C." hidden="1">{"Schedule_1C",#N/A,FALSE,"I-C"}</definedName>
    <definedName name="wrn.Schedule_1D." localSheetId="0" hidden="1">{"Schedule_1D",#N/A,FALSE,"I-D"}</definedName>
    <definedName name="wrn.Schedule_1D." hidden="1">{"Schedule_1D",#N/A,FALSE,"I-D"}</definedName>
    <definedName name="wrn.Schedule_I." localSheetId="0" hidden="1">{"Schedule_I",#N/A,FALSE,"I"}</definedName>
    <definedName name="wrn.Schedule_I." hidden="1">{"Schedule_I",#N/A,FALSE,"I"}</definedName>
    <definedName name="wrn.Source." localSheetId="0" hidden="1">{#N/A,#N/A,FALSE,"Volumes";#N/A,#N/A,FALSE,"PIA AREA";#N/A,#N/A,FALSE,"Luling GT Area"}</definedName>
    <definedName name="wrn.Source." hidden="1">{#N/A,#N/A,FALSE,"Volumes";#N/A,#N/A,FALSE,"PIA AREA";#N/A,#N/A,FALSE,"Luling GT Area"}</definedName>
    <definedName name="wrn.Standard." localSheetId="0" hidden="1">{#N/A,#N/A,TRUE,"Summary";#N/A,#N/A,TRUE,"Worksheet"}</definedName>
    <definedName name="wrn.Standard." hidden="1">{#N/A,#N/A,TRUE,"Summary";#N/A,#N/A,TRUE,"Worksheet"}</definedName>
    <definedName name="wrn.Sudeste." localSheetId="0" hidden="1">{"Votoran",#N/A,FALSE,"Votoran";"Salto",#N/A,FALSE,"Salto";"Jaguaré",#N/A,FALSE,"Jaguaré";"Cubatão",#N/A,FALSE,"Cubatão";"Rio Negro",#N/A,FALSE,"Rio Negro";"MVR CPII",#N/A,FALSE,"MVR CPII";"MVR CPIII",#N/A,FALSE,"MVR CPIII"}</definedName>
    <definedName name="wrn.Sudeste." hidden="1">{"Votoran",#N/A,FALSE,"Votoran";"Salto",#N/A,FALSE,"Salto";"Jaguaré",#N/A,FALSE,"Jaguaré";"Cubatão",#N/A,FALSE,"Cubatão";"Rio Negro",#N/A,FALSE,"Rio Negro";"MVR CPII",#N/A,FALSE,"MVR CPII";"MVR CPIII",#N/A,FALSE,"MVR CPIII"}</definedName>
    <definedName name="wrn.Sul." localSheetId="0" hidden="1">{"Rio Branco",#N/A,FALSE,"Rio Branco";"Itajaí",#N/A,FALSE,"Itajaí";"PMachado",#N/A,FALSE,"PMachado";"Esteio",#N/A,FALSE,"Esteio"}</definedName>
    <definedName name="wrn.Sul." hidden="1">{"Rio Branco",#N/A,FALSE,"Rio Branco";"Itajaí",#N/A,FALSE,"Itajaí";"PMachado",#N/A,FALSE,"PMachado";"Esteio",#N/A,FALSE,"Esteio"}</definedName>
    <definedName name="wrn.Summary." localSheetId="0" hidden="1">{"Section 1",#N/A,TRUE,"Summary";"Section 2",#N/A,TRUE,"Summary";"Section 3",#N/A,TRUE,"Summary";"Section 4",#N/A,TRUE,"Summary"}</definedName>
    <definedName name="wrn.Summary." hidden="1">{"Section 1",#N/A,TRUE,"Summary";"Section 2",#N/A,TRUE,"Summary";"Section 3",#N/A,TRUE,"Summary";"Section 4",#N/A,TRUE,"Summary"}</definedName>
    <definedName name="wrn.TARGET._.DCF." localSheetId="0" hidden="1">{"targetdcf",#N/A,FALSE,"Merger consequences";"TARGETASSU",#N/A,FALSE,"Merger consequences";"TERMINAL VALUE",#N/A,FALSE,"Merger consequences"}</definedName>
    <definedName name="wrn.TARGET._.DCF." hidden="1">{"targetdcf",#N/A,FALSE,"Merger consequences";"TARGETASSU",#N/A,FALSE,"Merger consequences";"TERMINAL VALUE",#N/A,FALSE,"Merger consequences"}</definedName>
    <definedName name="wrn.Telstra._.Inputs." localSheetId="0" hidden="1">{"Inputs",#N/A,FALSE,"US_FL";"Inputs",#N/A,FALSE,"EUROPE_FL";"Inputs",#N/A,FALSE,"ASIA_FL"}</definedName>
    <definedName name="wrn.Telstra._.Inputs." hidden="1">{"Inputs",#N/A,FALSE,"US_FL";"Inputs",#N/A,FALSE,"EUROPE_FL";"Inputs",#N/A,FALSE,"ASIA_FL"}</definedName>
    <definedName name="wrn.Telstra._.Output." localSheetId="0" hidden="1">{"Output",#N/A,FALSE,"US_FL";"Output",#N/A,FALSE,"EUROPE_FL";"Output",#N/A,FALSE,"ASIA_FL"}</definedName>
    <definedName name="wrn.Telstra._.Output." hidden="1">{"Output",#N/A,FALSE,"US_FL";"Output",#N/A,FALSE,"EUROPE_FL";"Output",#N/A,FALSE,"ASIA_FL"}</definedName>
    <definedName name="wrn.test." localSheetId="0" hidden="1">{"test2",#N/A,TRUE,"Prices"}</definedName>
    <definedName name="wrn.test." hidden="1">{"test2",#N/A,TRUE,"Prices"}</definedName>
    <definedName name="wrn.Teste" localSheetId="0" hidden="1">{"Provisões",#N/A,FALSE,"Provisões"}</definedName>
    <definedName name="wrn.Teste" hidden="1">{"Provisões",#N/A,FALSE,"Provisões"}</definedName>
    <definedName name="wrn.TESTE." localSheetId="0" hidden="1">{#N/A,#N/A,FALSE,"MTMUSD"}</definedName>
    <definedName name="wrn.TESTE." hidden="1">{#N/A,#N/A,FALSE,"MTMUSD"}</definedName>
    <definedName name="wrn.Todo." localSheetId="0" hidden="1">{#N/A,#N/A,FALSE,"Carga de Datos";#N/A,#N/A,FALSE,"Summary";#N/A,#N/A,FALSE,"Glipho Sku´s";#N/A,#N/A,FALSE,"Mon 0139";#N/A,#N/A,FALSE,"Classic Sku´s";#N/A,#N/A,FALSE,"Classic Sku´s x 20";#N/A,#N/A,FALSE,"Classic Sku´s x 200";#N/A,#N/A,FALSE,"Mon MEA";#N/A,#N/A,FALSE,"Full Sku´s";#N/A,#N/A,FALSE,"Full Sku´s x 20";#N/A,#N/A,FALSE,"Original Sku´s";#N/A,#N/A,FALSE,"Original Sku´s x 1lt";#N/A,#N/A,FALSE,"Original Sku´s x 5lt";#N/A,#N/A,FALSE,"Original Sku´s x 20lt";#N/A,#N/A,FALSE,"Fly Sku´s";#N/A,#N/A,FALSE,"Fly Sku´s x 20";#N/A,#N/A,FALSE,"Transorb Sku´s";#N/A,#N/A,FALSE,"Transorb Sku´s x 20";#N/A,#N/A,FALSE,"Harness Sku´s";#N/A,#N/A,FALSE,"Harness Sku´s x 20";#N/A,#N/A,FALSE,"Guardian Sku´s";#N/A,#N/A,FALSE,"Guardian Sku´s x 20";#N/A,#N/A,FALSE,"Flusol Sku´s";#N/A,#N/A,FALSE,"Flusol Sku´s x 20";#N/A,#N/A,FALSE,"Max Sku´s";#N/A,#N/A,FALSE,"Max Sku´s x 12";#N/A,#N/A,FALSE,"FG Sku´s";#N/A,#N/A,FALSE,"FG Sku´s x 12"}</definedName>
    <definedName name="wrn.Todo." hidden="1">{#N/A,#N/A,FALSE,"Carga de Datos";#N/A,#N/A,FALSE,"Summary";#N/A,#N/A,FALSE,"Glipho Sku´s";#N/A,#N/A,FALSE,"Mon 0139";#N/A,#N/A,FALSE,"Classic Sku´s";#N/A,#N/A,FALSE,"Classic Sku´s x 20";#N/A,#N/A,FALSE,"Classic Sku´s x 200";#N/A,#N/A,FALSE,"Mon MEA";#N/A,#N/A,FALSE,"Full Sku´s";#N/A,#N/A,FALSE,"Full Sku´s x 20";#N/A,#N/A,FALSE,"Original Sku´s";#N/A,#N/A,FALSE,"Original Sku´s x 1lt";#N/A,#N/A,FALSE,"Original Sku´s x 5lt";#N/A,#N/A,FALSE,"Original Sku´s x 20lt";#N/A,#N/A,FALSE,"Fly Sku´s";#N/A,#N/A,FALSE,"Fly Sku´s x 20";#N/A,#N/A,FALSE,"Transorb Sku´s";#N/A,#N/A,FALSE,"Transorb Sku´s x 20";#N/A,#N/A,FALSE,"Harness Sku´s";#N/A,#N/A,FALSE,"Harness Sku´s x 20";#N/A,#N/A,FALSE,"Guardian Sku´s";#N/A,#N/A,FALSE,"Guardian Sku´s x 20";#N/A,#N/A,FALSE,"Flusol Sku´s";#N/A,#N/A,FALSE,"Flusol Sku´s x 20";#N/A,#N/A,FALSE,"Max Sku´s";#N/A,#N/A,FALSE,"Max Sku´s x 12";#N/A,#N/A,FALSE,"FG Sku´s";#N/A,#N/A,FALSE,"FG Sku´s x 12"}</definedName>
    <definedName name="wrn.Top._.Ten._.Summary." localSheetId="0" hidden="1">{#N/A,#N/A,FALSE,"Summary"}</definedName>
    <definedName name="wrn.Top._.Ten._.Summary." hidden="1">{#N/A,#N/A,FALSE,"Summary"}</definedName>
    <definedName name="wrn.Unidades." localSheetId="0" hidden="1">{"Rio Branco",#N/A,FALSE,"Rio Branco";"Itajaí",#N/A,FALSE,"Itajaí";"Pinheiro Machado",#N/A,FALSE,"PMachado";"Esteio",#N/A,FALSE,"Esteio"}</definedName>
    <definedName name="wrn.Unidades." hidden="1">{"Rio Branco",#N/A,FALSE,"Rio Branco";"Itajaí",#N/A,FALSE,"Itajaí";"Pinheiro Machado",#N/A,FALSE,"PMachado";"Esteio",#N/A,FALSE,"Esteio"}</definedName>
    <definedName name="wrn.unidades1" localSheetId="0" hidden="1">{"Rio Branco",#N/A,FALSE,"Rio Branco";"Itajaí",#N/A,FALSE,"Itajaí";"Pinheiro Machado",#N/A,FALSE,"PMachado";"Esteio",#N/A,FALSE,"Esteio"}</definedName>
    <definedName name="wrn.unidades1" hidden="1">{"Rio Branco",#N/A,FALSE,"Rio Branco";"Itajaí",#N/A,FALSE,"Itajaí";"Pinheiro Machado",#N/A,FALSE,"PMachado";"Esteio",#N/A,FALSE,"Esteio"}</definedName>
    <definedName name="wrn.Upstream." localSheetId="0" hidden="1">{"UpBasic",#N/A,FALSE,"Upstream";"UpBS",#N/A,FALSE,"Upstream";"UpCashFlow",#N/A,FALSE,"Upstream";"UpFixed",#N/A,FALSE,"Upstream";"UpIncome",#N/A,FALSE,"Upstream";"UpLoan",#N/A,FALSE,"Upstream";"UpRevenueFromDown",#N/A,FALSE,"Upstream";"UpTax",#N/A,FALSE,"Upstream";"UpVariable",#N/A,FALSE,"Upstream"}</definedName>
    <definedName name="wrn.Upstream." hidden="1">{"UpBasic",#N/A,FALSE,"Upstream";"UpBS",#N/A,FALSE,"Upstream";"UpCashFlow",#N/A,FALSE,"Upstream";"UpFixed",#N/A,FALSE,"Upstream";"UpIncome",#N/A,FALSE,"Upstream";"UpLoan",#N/A,FALSE,"Upstream";"UpRevenueFromDown",#N/A,FALSE,"Upstream";"UpTax",#N/A,FALSE,"Upstream";"UpVariable",#N/A,FALSE,"Upstream"}</definedName>
    <definedName name="wrn.WORK._.PAPER." localSheetId="0" hidden="1">{#N/A,#N/A,TRUE,"Consolidate";"Work Paper MKT",#N/A,TRUE,"MKT";"Work Paper BUSS",#N/A,TRUE,"BusOper";"Work Paper TECH",#N/A,TRUE,"Tech";"Work Paper LOCAL",#N/A,TRUE,"LocalProg";"Work Paper GA",#N/A,TRUE,"G&amp;A";"Work Paper CONSOL",#N/A,TRUE,"Consolidate"}</definedName>
    <definedName name="wrn.WORK._.PAPER." hidden="1">{#N/A,#N/A,TRUE,"Consolidate";"Work Paper MKT",#N/A,TRUE,"MKT";"Work Paper BUSS",#N/A,TRUE,"BusOper";"Work Paper TECH",#N/A,TRUE,"Tech";"Work Paper LOCAL",#N/A,TRUE,"LocalProg";"Work Paper GA",#N/A,TRUE,"G&amp;A";"Work Paper CONSOL",#N/A,TRUE,"Consolidate"}</definedName>
    <definedName name="wrn.WORK._.PAPER._.99." localSheetId="0" hidden="1">{"Work Paper99 MKT",#N/A,TRUE,"MKT";"Work Paper99 BUSS",#N/A,TRUE,"BusOper";"Work Paper99 TECH",#N/A,TRUE,"Tech";"Work Paper99 LOCAL",#N/A,TRUE,"LocalProg";"Work Paper99 GA",#N/A,TRUE,"G&amp;A";"Work Paper99 CONSOL",#N/A,TRUE,"Consolidate"}</definedName>
    <definedName name="wrn.WORK._.PAPER._.99." hidden="1">{"Work Paper99 MKT",#N/A,TRUE,"MKT";"Work Paper99 BUSS",#N/A,TRUE,"BusOper";"Work Paper99 TECH",#N/A,TRUE,"Tech";"Work Paper99 LOCAL",#N/A,TRUE,"LocalProg";"Work Paper99 GA",#N/A,TRUE,"G&amp;A";"Work Paper99 CONSOL",#N/A,TRUE,"Consolidate"}</definedName>
    <definedName name="wrn.X_Print._.All." localSheetId="0" hidden="1">{#N/A,#N/A,TRUE,"Summary";#N/A,#N/A,TRUE,"Worksheet";#N/A,#N/A,TRUE,"CashFlow"}</definedName>
    <definedName name="wrn.X_Print._.All." hidden="1">{#N/A,#N/A,TRUE,"Summary";#N/A,#N/A,TRUE,"Worksheet";#N/A,#N/A,TRUE,"CashFlow"}</definedName>
    <definedName name="wrn1.Cons." localSheetId="0" hidden="1">{"EconCons",#N/A,TRUE,"Econômico - Consolidado";"CaixaCons",#N/A,TRUE,"Caixa - Consolidado";"InvestCons",#N/A,TRUE,"Invest Consolidado"}</definedName>
    <definedName name="wrn1.Cons." hidden="1">{"EconCons",#N/A,TRUE,"Econômico - Consolidado";"CaixaCons",#N/A,TRUE,"Caixa - Consolidado";"InvestCons",#N/A,TRUE,"Invest Consolidado"}</definedName>
    <definedName name="wsSwa" localSheetId="0" hidden="1">{#N/A,#N/A,FALSE,"Aging Summary";#N/A,#N/A,FALSE,"Ratio Analysis";#N/A,#N/A,FALSE,"Test 120 Day Accts";#N/A,#N/A,FALSE,"Tickmarks"}</definedName>
    <definedName name="wsSwa" hidden="1">{#N/A,#N/A,FALSE,"Aging Summary";#N/A,#N/A,FALSE,"Ratio Analysis";#N/A,#N/A,FALSE,"Test 120 Day Accts";#N/A,#N/A,FALSE,"Tickmarks"}</definedName>
    <definedName name="wvu.ACC." localSheetId="0" hidden="1">{TRUE,TRUE,-1.25,-15.5,484.5,278.25,FALSE,FALSE,TRUE,FALSE,0,1,#N/A,452,#N/A,5.92592592592593,22.5714285714286,1,FALSE,FALSE,3,TRUE,1,FALSE,100,"Swvu.ACC.","ACwvu.ACC.",#N/A,FALSE,FALSE,0,0,0,0,2,"","",FALSE,FALSE,FALSE,FALSE,1,90,#N/A,#N/A,"=R1C1:R650C11",FALSE,#N/A,#N/A,FALSE,FALSE,FALSE,1,65532,65532,FALSE,FALSE,TRUE,TRUE,TRUE}</definedName>
    <definedName name="wvu.ACC." hidden="1">{TRUE,TRUE,-1.25,-15.5,484.5,278.25,FALSE,FALSE,TRUE,FALSE,0,1,#N/A,452,#N/A,5.92592592592593,22.5714285714286,1,FALSE,FALSE,3,TRUE,1,FALSE,100,"Swvu.ACC.","ACwvu.ACC.",#N/A,FALSE,FALSE,0,0,0,0,2,"","",FALSE,FALSE,FALSE,FALSE,1,90,#N/A,#N/A,"=R1C1:R650C11",FALSE,#N/A,#N/A,FALSE,FALSE,FALSE,1,65532,65532,FALSE,FALSE,TRUE,TRUE,TRUE}</definedName>
    <definedName name="wvu.AFAC." localSheetId="0" hidden="1">{TRUE,TRUE,-1.25,-15.5,484.5,278.25,FALSE,FALSE,TRUE,FALSE,0,1,#N/A,551,#N/A,5.92592592592593,22.5714285714286,1,FALSE,FALSE,3,TRUE,1,FALSE,100,"Swvu.AFAC.","ACwvu.AFAC.",#N/A,FALSE,FALSE,0,0,0,0,2,"","",FALSE,FALSE,FALSE,FALSE,1,90,#N/A,#N/A,"=R1C1:R650C11",FALSE,#N/A,#N/A,FALSE,FALSE,FALSE,1,65532,65532,FALSE,FALSE,TRUE,TRUE,TRUE}</definedName>
    <definedName name="wvu.AFAC." hidden="1">{TRUE,TRUE,-1.25,-15.5,484.5,278.25,FALSE,FALSE,TRUE,FALSE,0,1,#N/A,551,#N/A,5.92592592592593,22.5714285714286,1,FALSE,FALSE,3,TRUE,1,FALSE,100,"Swvu.AFAC.","ACwvu.AFAC.",#N/A,FALSE,FALSE,0,0,0,0,2,"","",FALSE,FALSE,FALSE,FALSE,1,90,#N/A,#N/A,"=R1C1:R650C11",FALSE,#N/A,#N/A,FALSE,FALSE,FALSE,1,65532,65532,FALSE,FALSE,TRUE,TRUE,TRUE}</definedName>
    <definedName name="wvu.ELIMLUCRO." localSheetId="0" hidden="1">{TRUE,TRUE,-1.25,-15.5,484.5,278.25,FALSE,FALSE,TRUE,FALSE,0,3,#N/A,574,#N/A,6.75,22.5714285714286,1,FALSE,FALSE,3,TRUE,1,FALSE,100,"Swvu.ELIMLUCRO.","ACwvu.ELIMLUCRO.",#N/A,FALSE,FALSE,0,0,0,0,2,"","",FALSE,FALSE,FALSE,FALSE,1,90,#N/A,#N/A,"=R1C1:R650C11",FALSE,#N/A,#N/A,FALSE,FALSE,FALSE,1,65532,65532,FALSE,FALSE,TRUE,TRUE,TRUE}</definedName>
    <definedName name="wvu.ELIMLUCRO." hidden="1">{TRUE,TRUE,-1.25,-15.5,484.5,278.25,FALSE,FALSE,TRUE,FALSE,0,3,#N/A,574,#N/A,6.75,22.5714285714286,1,FALSE,FALSE,3,TRUE,1,FALSE,100,"Swvu.ELIMLUCRO.","ACwvu.ELIMLUCRO.",#N/A,FALSE,FALSE,0,0,0,0,2,"","",FALSE,FALSE,FALSE,FALSE,1,90,#N/A,#N/A,"=R1C1:R650C11",FALSE,#N/A,#N/A,FALSE,FALSE,FALSE,1,65532,65532,FALSE,FALSE,TRUE,TRUE,TRUE}</definedName>
    <definedName name="wvu.ESTOQUES." localSheetId="0" hidden="1">{TRUE,TRUE,-1.25,-15.5,484.5,278.25,FALSE,FALSE,TRUE,FALSE,0,1,#N/A,183,#N/A,5.92592592592593,22.5714285714286,1,FALSE,FALSE,3,TRUE,1,FALSE,100,"Swvu.ESTOQUES.","ACwvu.ESTOQUES.",#N/A,FALSE,FALSE,0,0,0,0,2,"","",FALSE,FALSE,FALSE,FALSE,1,90,#N/A,#N/A,"=R1C1:R650C11",FALSE,#N/A,#N/A,FALSE,FALSE,FALSE,1,65532,65532,FALSE,FALSE,TRUE,TRUE,TRUE}</definedName>
    <definedName name="wvu.ESTOQUES." hidden="1">{TRUE,TRUE,-1.25,-15.5,484.5,278.25,FALSE,FALSE,TRUE,FALSE,0,1,#N/A,183,#N/A,5.92592592592593,22.5714285714286,1,FALSE,FALSE,3,TRUE,1,FALSE,100,"Swvu.ESTOQUES.","ACwvu.ESTOQUES.",#N/A,FALSE,FALSE,0,0,0,0,2,"","",FALSE,FALSE,FALSE,FALSE,1,90,#N/A,#N/A,"=R1C1:R650C11",FALSE,#N/A,#N/A,FALSE,FALSE,FALSE,1,65532,65532,FALSE,FALSE,TRUE,TRUE,TRUE}</definedName>
    <definedName name="wvu.Fabio." localSheetId="0" hidden="1">{TRUE,TRUE,-1.25,-15.5,484.5,276.75,FALSE,FALSE,TRUE,TRUE,0,2,3,6,469,1,1,4,TRUE,TRUE,3,TRUE,1,TRUE,100,"Swvu.Fabio.","ACwvu.Fabio.",#N/A,FALSE,FALSE,0,0,0.393700787401575,0.393700787401575,2,"","&amp;C&amp;""Times New Roman,Bold Italic""&amp;P",TRUE,FALSE,FALSE,FALSE,1,67,#N/A,#N/A,"=R1C2:R497C25","=R1:R7",#N/A,#N/A,FALSE,FALSE,FALSE,1,65532,65532,FALSE,FALSE,TRUE,TRUE,TRUE}</definedName>
    <definedName name="wvu.Fabio." hidden="1">{TRUE,TRUE,-1.25,-15.5,484.5,276.75,FALSE,FALSE,TRUE,TRUE,0,2,3,6,469,1,1,4,TRUE,TRUE,3,TRUE,1,TRUE,100,"Swvu.Fabio.","ACwvu.Fabio.",#N/A,FALSE,FALSE,0,0,0.393700787401575,0.393700787401575,2,"","&amp;C&amp;""Times New Roman,Bold Italic""&amp;P",TRUE,FALSE,FALSE,FALSE,1,67,#N/A,#N/A,"=R1C2:R497C25","=R1:R7",#N/A,#N/A,FALSE,FALSE,FALSE,1,65532,65532,FALSE,FALSE,TRUE,TRUE,TRUE}</definedName>
    <definedName name="wvu.LPERDAS." localSheetId="0" hidden="1">{TRUE,TRUE,-1.25,-15.5,484.5,278.25,FALSE,FALSE,TRUE,FALSE,0,5,#N/A,63,#N/A,7.47457627118644,22.5714285714286,1,FALSE,FALSE,3,TRUE,1,FALSE,100,"Swvu.LPERDAS.","ACwvu.LPERDAS.",#N/A,FALSE,FALSE,0,0,0,0,2,"","",FALSE,FALSE,FALSE,FALSE,1,90,#N/A,#N/A,"=R1C1:R650C11",FALSE,#N/A,#N/A,FALSE,FALSE,FALSE,1,65532,65532,FALSE,FALSE,TRUE,TRUE,TRUE}</definedName>
    <definedName name="wvu.LPERDAS." hidden="1">{TRUE,TRUE,-1.25,-15.5,484.5,278.25,FALSE,FALSE,TRUE,FALSE,0,5,#N/A,63,#N/A,7.47457627118644,22.5714285714286,1,FALSE,FALSE,3,TRUE,1,FALSE,100,"Swvu.LPERDAS.","ACwvu.LPERDAS.",#N/A,FALSE,FALSE,0,0,0,0,2,"","",FALSE,FALSE,FALSE,FALSE,1,90,#N/A,#N/A,"=R1C1:R650C11",FALSE,#N/A,#N/A,FALSE,FALSE,FALSE,1,65532,65532,FALSE,FALSE,TRUE,TRUE,TRUE}</definedName>
    <definedName name="wvu.RES432." localSheetId="0" hidden="1">{TRUE,TRUE,-1.25,-15.5,484.5,278.25,FALSE,FALSE,TRUE,FALSE,0,5,#N/A,593,#N/A,7.47457627118644,22.5714285714286,1,FALSE,FALSE,3,TRUE,1,FALSE,100,"Swvu.RES432.","ACwvu.RES432.",#N/A,FALSE,FALSE,0,0,0,0,2,"","",FALSE,FALSE,FALSE,FALSE,1,90,#N/A,#N/A,"=R1C1:R650C11",FALSE,#N/A,#N/A,FALSE,FALSE,FALSE,1,65532,65532,FALSE,FALSE,TRUE,TRUE,TRUE}</definedName>
    <definedName name="wvu.RES432." hidden="1">{TRUE,TRUE,-1.25,-15.5,484.5,278.25,FALSE,FALSE,TRUE,FALSE,0,5,#N/A,593,#N/A,7.47457627118644,22.5714285714286,1,FALSE,FALSE,3,TRUE,1,FALSE,100,"Swvu.RES432.","ACwvu.RES432.",#N/A,FALSE,FALSE,0,0,0,0,2,"","",FALSE,FALSE,FALSE,FALSE,1,90,#N/A,#N/A,"=R1C1:R650C11",FALSE,#N/A,#N/A,FALSE,FALSE,FALSE,1,65532,65532,FALSE,FALSE,TRUE,TRUE,TRUE}</definedName>
    <definedName name="wvu.VERLUCRO." localSheetId="0" hidden="1">{FALSE,FALSE,-1.25,-15.5,484.5,278.25,FALSE,FALSE,TRUE,FALSE,0,1,#N/A,1106,#N/A,12.4059405940594,23.2666666666667,1,FALSE,FALSE,3,TRUE,1,FALSE,100,"Swvu.VERLUCRO.","ACwvu.VERLUCRO.",#N/A,FALSE,FALSE,0,0,0,0,1,"","",TRUE,FALSE,FALSE,FALSE,1,95,#N/A,#N/A,FALSE,FALSE,FALSE,FALSE,FALSE,FALSE,FALSE,1,65532,65532,FALSE,FALSE,TRUE,TRUE,TRUE}</definedName>
    <definedName name="wvu.VERLUCRO." hidden="1">{FALSE,FALSE,-1.25,-15.5,484.5,278.25,FALSE,FALSE,TRUE,FALSE,0,1,#N/A,1106,#N/A,12.4059405940594,23.2666666666667,1,FALSE,FALSE,3,TRUE,1,FALSE,100,"Swvu.VERLUCRO.","ACwvu.VERLUCRO.",#N/A,FALSE,FALSE,0,0,0,0,1,"","",TRUE,FALSE,FALSE,FALSE,1,95,#N/A,#N/A,FALSE,FALSE,FALSE,FALSE,FALSE,FALSE,FALSE,1,65532,65532,FALSE,FALSE,TRUE,TRUE,TRUE}</definedName>
    <definedName name="www" localSheetId="0" hidden="1">{#N/A,#N/A,FALSE,"Aging Summary";#N/A,#N/A,FALSE,"Ratio Analysis";#N/A,#N/A,FALSE,"Test 120 Day Accts";#N/A,#N/A,FALSE,"Tickmarks"}</definedName>
    <definedName name="www" hidden="1">{#N/A,#N/A,FALSE,"Aging Summary";#N/A,#N/A,FALSE,"Ratio Analysis";#N/A,#N/A,FALSE,"Test 120 Day Accts";#N/A,#N/A,FALSE,"Tickmarks"}</definedName>
    <definedName name="wwwww" localSheetId="0" hidden="1">{#N/A,#N/A,FALSE,"Aging Summary";#N/A,#N/A,FALSE,"Ratio Analysis";#N/A,#N/A,FALSE,"Test 120 Day Accts";#N/A,#N/A,FALSE,"Tickmarks"}</definedName>
    <definedName name="wwwww" hidden="1">{#N/A,#N/A,FALSE,"Aging Summary";#N/A,#N/A,FALSE,"Ratio Analysis";#N/A,#N/A,FALSE,"Test 120 Day Accts";#N/A,#N/A,FALSE,"Tickmarks"}</definedName>
    <definedName name="wwwwwwwww" localSheetId="0"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wwwwwwww"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wwwwwwwwww" localSheetId="0" hidden="1">{"orixcsc",#N/A,FALSE,"ORIX CSC";"orixcsc2",#N/A,FALSE,"ORIX CSC"}</definedName>
    <definedName name="wwwwwwwwwww" hidden="1">{"orixcsc",#N/A,FALSE,"ORIX CSC";"orixcsc2",#N/A,FALSE,"ORIX CSC"}</definedName>
    <definedName name="wwwwwwwwwwwwwww" localSheetId="0" hidden="1">{#N/A,#N/A,FALSE,"ORIX CSC"}</definedName>
    <definedName name="wwwwwwwwwwwwwww" hidden="1">{#N/A,#N/A,FALSE,"ORIX CSC"}</definedName>
    <definedName name="x" localSheetId="0" hidden="1">{#N/A,#N/A,FALSE,"Aging Summary";#N/A,#N/A,FALSE,"Ratio Analysis";#N/A,#N/A,FALSE,"Test 120 Day Accts";#N/A,#N/A,FALSE,"Tickmarks"}</definedName>
    <definedName name="x" hidden="1">{#N/A,#N/A,FALSE,"Aging Summary";#N/A,#N/A,FALSE,"Ratio Analysis";#N/A,#N/A,FALSE,"Test 120 Day Accts";#N/A,#N/A,FALSE,"Tickmarks"}</definedName>
    <definedName name="xcc" localSheetId="0" hidden="1">{"coverall",#N/A,FALSE,"Definitions";"cover1",#N/A,FALSE,"Definitions";"cover2",#N/A,FALSE,"Definitions";"cover3",#N/A,FALSE,"Definitions";"cover4",#N/A,FALSE,"Definitions";"cover5",#N/A,FALSE,"Definitions";"blank",#N/A,FALSE,"Definitions"}</definedName>
    <definedName name="xcc" hidden="1">{"coverall",#N/A,FALSE,"Definitions";"cover1",#N/A,FALSE,"Definitions";"cover2",#N/A,FALSE,"Definitions";"cover3",#N/A,FALSE,"Definitions";"cover4",#N/A,FALSE,"Definitions";"cover5",#N/A,FALSE,"Definitions";"blank",#N/A,FALSE,"Definitions"}</definedName>
    <definedName name="xcvb" localSheetId="0" hidden="1">{#N/A,#N/A,FALSE,"Aging Summary";#N/A,#N/A,FALSE,"Ratio Analysis";#N/A,#N/A,FALSE,"Test 120 Day Accts";#N/A,#N/A,FALSE,"Tickmarks"}</definedName>
    <definedName name="xcvb" hidden="1">{#N/A,#N/A,FALSE,"Aging Summary";#N/A,#N/A,FALSE,"Ratio Analysis";#N/A,#N/A,FALSE,"Test 120 Day Accts";#N/A,#N/A,FALSE,"Tickmarks"}</definedName>
    <definedName name="xpaste" hidden="1">#N/A</definedName>
    <definedName name="xpaste1" hidden="1">[27]Aging!$I$9</definedName>
    <definedName name="xpaste4" hidden="1">#REF!</definedName>
    <definedName name="xref" hidden="1">[27]Aging!$Q$1:$Q$65536</definedName>
    <definedName name="XREF_COLUMN_1" hidden="1">[12]Summary!#REF!</definedName>
    <definedName name="XREF_COLUMN_10" hidden="1">[12]Summary!#REF!</definedName>
    <definedName name="XREF_COLUMN_11" hidden="1">[12]Summary!#REF!</definedName>
    <definedName name="XREF_COLUMN_12" hidden="1">[12]Summary!#REF!</definedName>
    <definedName name="XREF_COLUMN_13" hidden="1">[12]Summary!#REF!</definedName>
    <definedName name="XREF_COLUMN_14" hidden="1">[12]Summary!#REF!</definedName>
    <definedName name="XREF_COLUMN_15" hidden="1">#N/A</definedName>
    <definedName name="XREF_COLUMN_16" hidden="1">#REF!</definedName>
    <definedName name="XREF_COLUMN_17" hidden="1">#REF!</definedName>
    <definedName name="XREF_COLUMN_18" hidden="1">#REF!</definedName>
    <definedName name="XREF_COLUMN_19" hidden="1">#N/A</definedName>
    <definedName name="XREF_COLUMN_2" hidden="1">[12]Summary!#REF!</definedName>
    <definedName name="XREF_COLUMN_20" hidden="1">#N/A</definedName>
    <definedName name="XREF_COLUMN_21" hidden="1">#N/A</definedName>
    <definedName name="XREF_COLUMN_22" hidden="1">#REF!</definedName>
    <definedName name="XREF_COLUMN_23" hidden="1">#REF!</definedName>
    <definedName name="XREF_COLUMN_24" hidden="1">#REF!</definedName>
    <definedName name="XREF_COLUMN_25" hidden="1">#REF!</definedName>
    <definedName name="XREF_COLUMN_26" hidden="1">#N/A</definedName>
    <definedName name="XREF_COLUMN_27" hidden="1">#N/A</definedName>
    <definedName name="XREF_COLUMN_28" hidden="1">#N/A</definedName>
    <definedName name="XREF_COLUMN_29" hidden="1">#REF!</definedName>
    <definedName name="XREF_COLUMN_3" hidden="1">[12]Summary!#REF!</definedName>
    <definedName name="XREF_COLUMN_30" hidden="1">#N/A</definedName>
    <definedName name="XREF_COLUMN_31" hidden="1">#N/A</definedName>
    <definedName name="XREF_COLUMN_32" hidden="1">#N/A</definedName>
    <definedName name="XREF_COLUMN_33" hidden="1">#N/A</definedName>
    <definedName name="XREF_COLUMN_34" hidden="1">#N/A</definedName>
    <definedName name="XREF_COLUMN_35" hidden="1">#N/A</definedName>
    <definedName name="XREF_COLUMN_36" hidden="1">#N/A</definedName>
    <definedName name="XREF_COLUMN_38" hidden="1">'[28]Mapa de movimentação '!$L$1:$L$65536</definedName>
    <definedName name="XREF_COLUMN_39" hidden="1">#N/A</definedName>
    <definedName name="XREF_COLUMN_4" hidden="1">[12]Summary!#REF!</definedName>
    <definedName name="XREF_COLUMN_40" hidden="1">#REF!</definedName>
    <definedName name="XREF_COLUMN_42" hidden="1">#N/A</definedName>
    <definedName name="XREF_COLUMN_43" hidden="1">#REF!</definedName>
    <definedName name="XREF_COLUMN_44" hidden="1">#REF!</definedName>
    <definedName name="XREF_COLUMN_45" hidden="1">#REF!</definedName>
    <definedName name="XREF_COLUMN_46" hidden="1">[12]Summary!#REF!</definedName>
    <definedName name="XREF_COLUMN_47" hidden="1">#REF!</definedName>
    <definedName name="XREF_COLUMN_48" hidden="1">#REF!</definedName>
    <definedName name="XREF_COLUMN_49" hidden="1">#N/A</definedName>
    <definedName name="XREF_COLUMN_5" hidden="1">[12]Summary!#REF!</definedName>
    <definedName name="XREF_COLUMN_50" hidden="1">#REF!</definedName>
    <definedName name="XREF_COLUMN_51" hidden="1">#REF!</definedName>
    <definedName name="XREF_COLUMN_52" hidden="1">#N/A</definedName>
    <definedName name="XREF_COLUMN_53" hidden="1">#REF!</definedName>
    <definedName name="XREF_COLUMN_54" hidden="1">#REF!</definedName>
    <definedName name="XREF_COLUMN_55" hidden="1">#REF!</definedName>
    <definedName name="XREF_COLUMN_56" hidden="1">#REF!</definedName>
    <definedName name="XREF_COLUMN_57" hidden="1">#REF!</definedName>
    <definedName name="XREF_COLUMN_58" hidden="1">#REF!</definedName>
    <definedName name="XREF_COLUMN_6" hidden="1">[12]Summary!#REF!</definedName>
    <definedName name="XREF_COLUMN_7" hidden="1">[12]Summary!#REF!</definedName>
    <definedName name="XREF_COLUMN_8" hidden="1">[12]Summary!#REF!</definedName>
    <definedName name="XREF_COLUMN_9" hidden="1">[12]Summary!#REF!</definedName>
    <definedName name="xref1" hidden="1">[27]Aging!#REF!</definedName>
    <definedName name="xref2" hidden="1">[27]XREF!$A$8</definedName>
    <definedName name="xref3" hidden="1">7</definedName>
    <definedName name="xref4" hidden="1">#REF!</definedName>
    <definedName name="xref5" hidden="1">[27]Aging!$P$77</definedName>
    <definedName name="xref6" hidden="1">#REF!</definedName>
    <definedName name="xref7" hidden="1">69</definedName>
    <definedName name="xref8" hidden="1">'[27]PDD-Movimentação'!$C$35</definedName>
    <definedName name="xref9" hidden="1">#REF!</definedName>
    <definedName name="XRefColumnsCount" hidden="1">13</definedName>
    <definedName name="XRefCopy1" hidden="1">[12]Summary!#REF!</definedName>
    <definedName name="XRefCopy10" hidden="1">[12]Summary!#REF!</definedName>
    <definedName name="XRefCopy101" hidden="1">#REF!</definedName>
    <definedName name="XRefCopy103" hidden="1">#REF!</definedName>
    <definedName name="XRefCopy104" hidden="1">#REF!</definedName>
    <definedName name="XRefCopy104Row" hidden="1">[29]XREF!#REF!</definedName>
    <definedName name="XRefCopy105" hidden="1">#REF!</definedName>
    <definedName name="XRefCopy105Row" hidden="1">[29]XREF!#REF!</definedName>
    <definedName name="XRefCopy108" hidden="1">#REF!</definedName>
    <definedName name="XRefCopy10Row" hidden="1">[12]Summary!#REF!</definedName>
    <definedName name="XRefCopy11" hidden="1">[12]Summary!#REF!</definedName>
    <definedName name="XRefCopy110" hidden="1">#REF!</definedName>
    <definedName name="XRefCopy111" hidden="1">#REF!</definedName>
    <definedName name="XRefCopy116" hidden="1">#REF!</definedName>
    <definedName name="XRefCopy117" hidden="1">#REF!</definedName>
    <definedName name="XRefCopy118" hidden="1">#REF!</definedName>
    <definedName name="XRefCopy119" hidden="1">#REF!</definedName>
    <definedName name="XRefCopy11Row" hidden="1">[12]Summary!#REF!</definedName>
    <definedName name="XRefCopy12" hidden="1">[12]Summary!#REF!</definedName>
    <definedName name="XRefCopy120" hidden="1">#REF!</definedName>
    <definedName name="XRefCopy12Row" hidden="1">[12]Summary!#REF!</definedName>
    <definedName name="XRefCopy13" hidden="1">[12]Summary!#REF!</definedName>
    <definedName name="XRefCopy13Row" hidden="1">[12]Summary!#REF!</definedName>
    <definedName name="XRefCopy14" hidden="1">[12]Summary!#REF!</definedName>
    <definedName name="XRefCopy14Row" hidden="1">[12]Summary!#REF!</definedName>
    <definedName name="XRefCopy15" hidden="1">[12]Summary!#REF!</definedName>
    <definedName name="XRefCopy15Row" hidden="1">[12]Summary!#REF!</definedName>
    <definedName name="XRefCopy16" hidden="1">[12]Summary!#REF!</definedName>
    <definedName name="XRefCopy16Row" hidden="1">[12]Summary!#REF!</definedName>
    <definedName name="XRefCopy17" hidden="1">[12]Summary!#REF!</definedName>
    <definedName name="XRefCopy17Row" hidden="1">[12]Summary!#REF!</definedName>
    <definedName name="XRefCopy18" hidden="1">#N/A</definedName>
    <definedName name="XRefCopy18Row" hidden="1">[12]Summary!#REF!</definedName>
    <definedName name="XRefCopy19" hidden="1">#REF!</definedName>
    <definedName name="XRefCopy19Row" hidden="1">[12]Summary!#REF!</definedName>
    <definedName name="XRefCopy1Row" hidden="1">[12]Summary!#REF!</definedName>
    <definedName name="XRefCopy2" hidden="1">[12]Summary!#REF!</definedName>
    <definedName name="XRefCopy20" hidden="1">#REF!</definedName>
    <definedName name="XRefCopy20Row" hidden="1">#N/A</definedName>
    <definedName name="XRefCopy21" hidden="1">[12]Summary!#REF!</definedName>
    <definedName name="XRefCopy21Row" hidden="1">[12]Summary!#REF!</definedName>
    <definedName name="XRefCopy22" hidden="1">[12]Summary!#REF!</definedName>
    <definedName name="XRefCopy22Row" hidden="1">[12]Summary!#REF!</definedName>
    <definedName name="XRefCopy23" hidden="1">#REF!</definedName>
    <definedName name="XRefCopy23Row" hidden="1">[12]Summary!#REF!</definedName>
    <definedName name="XRefCopy24" hidden="1">#REF!</definedName>
    <definedName name="XRefCopy24Row" hidden="1">[12]Summary!#REF!</definedName>
    <definedName name="XRefCopy25" hidden="1">#REF!</definedName>
    <definedName name="XRefCopy25Row" hidden="1">#N/A</definedName>
    <definedName name="XRefCopy26" hidden="1">#REF!</definedName>
    <definedName name="XRefCopy26Row" hidden="1">[12]Summary!#REF!</definedName>
    <definedName name="XRefCopy27" hidden="1">[30]BP!#REF!</definedName>
    <definedName name="XRefCopy27Row" hidden="1">#N/A</definedName>
    <definedName name="XRefCopy28" hidden="1">#REF!</definedName>
    <definedName name="XRefCopy28Row" hidden="1">#N/A</definedName>
    <definedName name="XRefCopy29" hidden="1">#N/A</definedName>
    <definedName name="XRefCopy29Row" hidden="1">#N/A</definedName>
    <definedName name="XRefCopy2Row" hidden="1">[12]Summary!#REF!</definedName>
    <definedName name="XRefCopy3" hidden="1">[12]Summary!#REF!</definedName>
    <definedName name="XRefCopy30" hidden="1">#REF!</definedName>
    <definedName name="XRefCopy30Row" hidden="1">#N/A</definedName>
    <definedName name="XRefCopy31" hidden="1">#REF!</definedName>
    <definedName name="XRefCopy31Row" hidden="1">#REF!</definedName>
    <definedName name="XRefCopy32" hidden="1">#N/A</definedName>
    <definedName name="XRefCopy32Row" hidden="1">#N/A</definedName>
    <definedName name="XRefCopy33" hidden="1">#N/A</definedName>
    <definedName name="XRefCopy33Row" hidden="1">#N/A</definedName>
    <definedName name="XRefCopy34" hidden="1">#N/A</definedName>
    <definedName name="XRefCopy34Row" hidden="1">#N/A</definedName>
    <definedName name="XRefCopy35" hidden="1">#REF!</definedName>
    <definedName name="XRefCopy35Row" hidden="1">#N/A</definedName>
    <definedName name="XRefCopy36" hidden="1">#REF!</definedName>
    <definedName name="XRefCopy36Row" hidden="1">#N/A</definedName>
    <definedName name="XRefCopy37" hidden="1">#REF!</definedName>
    <definedName name="XRefCopy37Row" hidden="1">#N/A</definedName>
    <definedName name="XRefCopy38" hidden="1">#REF!</definedName>
    <definedName name="XRefCopy38Row" hidden="1">#N/A</definedName>
    <definedName name="XRefCopy39" hidden="1">#REF!</definedName>
    <definedName name="XRefCopy39Row" hidden="1">#N/A</definedName>
    <definedName name="XRefCopy3Row" hidden="1">[12]Summary!#REF!</definedName>
    <definedName name="XRefCopy4" hidden="1">[12]Summary!#REF!</definedName>
    <definedName name="XRefCopy40" hidden="1">#REF!</definedName>
    <definedName name="XRefCopy40Row" hidden="1">#N/A</definedName>
    <definedName name="XRefCopy41" hidden="1">#REF!</definedName>
    <definedName name="XRefCopy41Row" hidden="1">#N/A</definedName>
    <definedName name="XRefCopy42" hidden="1">#REF!</definedName>
    <definedName name="XRefCopy42Row" hidden="1">[12]Summary!#REF!</definedName>
    <definedName name="XRefCopy43" hidden="1">#REF!</definedName>
    <definedName name="XRefCopy43Row" hidden="1">#N/A</definedName>
    <definedName name="XRefCopy44" hidden="1">#REF!</definedName>
    <definedName name="XRefCopy44Row" hidden="1">#N/A</definedName>
    <definedName name="XRefCopy45" hidden="1">#N/A</definedName>
    <definedName name="XRefCopy45Row" hidden="1">#N/A</definedName>
    <definedName name="XRefCopy46" hidden="1">#REF!</definedName>
    <definedName name="XRefCopy46Row" hidden="1">#N/A</definedName>
    <definedName name="XRefCopy47" hidden="1">#REF!</definedName>
    <definedName name="XRefCopy47Row" hidden="1">#N/A</definedName>
    <definedName name="XRefCopy48" hidden="1">#REF!</definedName>
    <definedName name="XRefCopy48Row" hidden="1">#N/A</definedName>
    <definedName name="XRefCopy49" hidden="1">#N/A</definedName>
    <definedName name="XRefCopy49Row" hidden="1">#N/A</definedName>
    <definedName name="XRefCopy4Row" hidden="1">[12]Summary!#REF!</definedName>
    <definedName name="XRefCopy5" hidden="1">[12]Summary!#REF!</definedName>
    <definedName name="XRefCopy50" hidden="1">#REF!</definedName>
    <definedName name="XRefCopy50Row" hidden="1">#N/A</definedName>
    <definedName name="XRefCopy51" hidden="1">#REF!</definedName>
    <definedName name="XRefCopy51Row" hidden="1">#N/A</definedName>
    <definedName name="XRefCopy52" hidden="1">#REF!</definedName>
    <definedName name="XRefCopy52Row" hidden="1">#N/A</definedName>
    <definedName name="XRefCopy53" hidden="1">#N/A</definedName>
    <definedName name="XRefCopy53Row" hidden="1">#N/A</definedName>
    <definedName name="XRefCopy54" hidden="1">#REF!</definedName>
    <definedName name="XRefCopy54Row" hidden="1">#N/A</definedName>
    <definedName name="XRefCopy55" hidden="1">[31]Lead!#REF!</definedName>
    <definedName name="XRefCopy55Row" hidden="1">#N/A</definedName>
    <definedName name="XRefCopy56" hidden="1">#REF!</definedName>
    <definedName name="XRefCopy56Row" hidden="1">#N/A</definedName>
    <definedName name="XRefCopy57" hidden="1">#REF!</definedName>
    <definedName name="XRefCopy57Row" hidden="1">#N/A</definedName>
    <definedName name="XRefCopy58" hidden="1">#N/A</definedName>
    <definedName name="XRefCopy58Row" hidden="1">#N/A</definedName>
    <definedName name="XRefCopy59" hidden="1">[12]Summary!#REF!</definedName>
    <definedName name="XRefCopy59Row" hidden="1">#N/A</definedName>
    <definedName name="XRefCopy5Row" hidden="1">[12]Summary!#REF!</definedName>
    <definedName name="XRefCopy6" hidden="1">[12]Summary!#REF!</definedName>
    <definedName name="XRefCopy60" hidden="1">[12]Summary!#REF!</definedName>
    <definedName name="XRefCopy60Row" hidden="1">#N/A</definedName>
    <definedName name="XRefCopy61" hidden="1">[12]Summary!#REF!</definedName>
    <definedName name="XRefCopy61Row" hidden="1">#N/A</definedName>
    <definedName name="XRefCopy62" hidden="1">[12]Summary!#REF!</definedName>
    <definedName name="XRefCopy62Row" hidden="1">#N/A</definedName>
    <definedName name="XRefCopy63" hidden="1">#N/A</definedName>
    <definedName name="XRefCopy63Row" hidden="1">#N/A</definedName>
    <definedName name="XRefCopy64" hidden="1">[12]Summary!#REF!</definedName>
    <definedName name="XRefCopy64Row" hidden="1">#N/A</definedName>
    <definedName name="XRefCopy65" hidden="1">#N/A</definedName>
    <definedName name="XRefCopy65Row" hidden="1">#N/A</definedName>
    <definedName name="XRefCopy66" hidden="1">#REF!</definedName>
    <definedName name="XRefCopy66Row" hidden="1">#N/A</definedName>
    <definedName name="XRefCopy67" hidden="1">#N/A</definedName>
    <definedName name="XRefCopy67Row" hidden="1">[12]Summary!#REF!</definedName>
    <definedName name="XRefCopy68" hidden="1">#N/A</definedName>
    <definedName name="XRefCopy68Row" hidden="1">#REF!</definedName>
    <definedName name="XRefCopy69" hidden="1">[12]Summary!#REF!</definedName>
    <definedName name="XRefCopy69Row" hidden="1">#REF!</definedName>
    <definedName name="XRefCopy6Row" hidden="1">[12]Summary!#REF!</definedName>
    <definedName name="XRefCopy7" hidden="1">[12]Summary!#REF!</definedName>
    <definedName name="XRefCopy70" hidden="1">[12]Summary!#REF!</definedName>
    <definedName name="XRefCopy70Row" hidden="1">#N/A</definedName>
    <definedName name="XRefCopy71" hidden="1">#N/A</definedName>
    <definedName name="XRefCopy71Row" hidden="1">#N/A</definedName>
    <definedName name="XRefCopy72" hidden="1">#N/A</definedName>
    <definedName name="XRefCopy72Row" hidden="1">#N/A</definedName>
    <definedName name="XRefCopy73" hidden="1">[12]Summary!#REF!</definedName>
    <definedName name="XRefCopy73Row" hidden="1">#N/A</definedName>
    <definedName name="XRefCopy74" hidden="1">[12]Summary!#REF!</definedName>
    <definedName name="XRefCopy74Row" hidden="1">#N/A</definedName>
    <definedName name="XRefCopy75" hidden="1">#N/A</definedName>
    <definedName name="XRefCopy75Row" hidden="1">#N/A</definedName>
    <definedName name="XRefCopy76" hidden="1">[12]Summary!#REF!</definedName>
    <definedName name="XRefCopy76Row" hidden="1">#N/A</definedName>
    <definedName name="XRefCopy77" hidden="1">[12]Summary!#REF!</definedName>
    <definedName name="XRefCopy77Row" hidden="1">#N/A</definedName>
    <definedName name="XRefCopy78" hidden="1">#N/A</definedName>
    <definedName name="XRefCopy78Row" hidden="1">#N/A</definedName>
    <definedName name="XRefCopy79" hidden="1">#N/A</definedName>
    <definedName name="XRefCopy79Row" hidden="1">#N/A</definedName>
    <definedName name="XRefCopy7Row" hidden="1">[12]Summary!#REF!</definedName>
    <definedName name="XRefCopy8" hidden="1">[12]Summary!#REF!</definedName>
    <definedName name="XRefCopy80" hidden="1">#N/A</definedName>
    <definedName name="XRefCopy80Row" hidden="1">#N/A</definedName>
    <definedName name="XRefCopy81" hidden="1">'[32]Mapa de Resultado'!#REF!</definedName>
    <definedName name="XRefCopy81Row" hidden="1">#N/A</definedName>
    <definedName name="XRefCopy82" hidden="1">#REF!</definedName>
    <definedName name="XRefCopy82Row" hidden="1">#N/A</definedName>
    <definedName name="XRefCopy83" hidden="1">#N/A</definedName>
    <definedName name="XRefCopy83Row" hidden="1">#N/A</definedName>
    <definedName name="XRefCopy84Row" hidden="1">#N/A</definedName>
    <definedName name="XRefCopy85" hidden="1">#N/A</definedName>
    <definedName name="XRefCopy85Row" hidden="1">#N/A</definedName>
    <definedName name="XRefCopy86" hidden="1">#N/A</definedName>
    <definedName name="XRefCopy87" hidden="1">#N/A</definedName>
    <definedName name="XRefCopy87Row" hidden="1">[12]Summary!#REF!</definedName>
    <definedName name="XRefCopy88" hidden="1">#REF!</definedName>
    <definedName name="XRefCopy88Row" hidden="1">#N/A</definedName>
    <definedName name="XRefCopy89" hidden="1">#N/A</definedName>
    <definedName name="XRefCopy89Row" hidden="1">#N/A</definedName>
    <definedName name="XRefCopy8Row" hidden="1">[12]Summary!#REF!</definedName>
    <definedName name="XRefCopy9" hidden="1">[12]Summary!#REF!</definedName>
    <definedName name="XRefCopy90" hidden="1">#N/A</definedName>
    <definedName name="XRefCopy90Row" hidden="1">#N/A</definedName>
    <definedName name="XRefCopy91" hidden="1">#REF!</definedName>
    <definedName name="XRefCopy91Row" hidden="1">#N/A</definedName>
    <definedName name="XRefCopy92" hidden="1">[12]Summary!#REF!</definedName>
    <definedName name="XRefCopy92Row" hidden="1">#N/A</definedName>
    <definedName name="XRefCopy93" hidden="1">#REF!</definedName>
    <definedName name="XRefCopy93Row" hidden="1">#N/A</definedName>
    <definedName name="XRefCopy94" hidden="1">#REF!</definedName>
    <definedName name="XRefCopy94Row" hidden="1">#N/A</definedName>
    <definedName name="XRefCopy95" hidden="1">#N/A</definedName>
    <definedName name="XRefCopy95Row" hidden="1">#N/A</definedName>
    <definedName name="XRefCopy96" hidden="1">[12]Summary!#REF!</definedName>
    <definedName name="XRefCopy96Row" hidden="1">#N/A</definedName>
    <definedName name="XRefCopy97" hidden="1">#N/A</definedName>
    <definedName name="XRefCopy97Row" hidden="1">#N/A</definedName>
    <definedName name="XRefCopy98Row" hidden="1">#REF!</definedName>
    <definedName name="XRefCopy99" hidden="1">#N/A</definedName>
    <definedName name="XRefCopy9Row" hidden="1">[12]Summary!#REF!</definedName>
    <definedName name="XRefCopyRangeCount" hidden="1">1</definedName>
    <definedName name="XRefPaste1" hidden="1">[12]Summary!#REF!</definedName>
    <definedName name="XRefPaste10" hidden="1">[12]Summary!#REF!</definedName>
    <definedName name="XRefPaste100" hidden="1">#REF!</definedName>
    <definedName name="XRefPaste100Row" hidden="1">[33]XREF!#REF!</definedName>
    <definedName name="XRefPaste101" hidden="1">#REF!</definedName>
    <definedName name="XRefPaste101Row" hidden="1">#REF!</definedName>
    <definedName name="XRefPaste102" hidden="1">#REF!</definedName>
    <definedName name="XRefPaste102Row" hidden="1">#REF!</definedName>
    <definedName name="XRefPaste103" hidden="1">#REF!</definedName>
    <definedName name="XRefPaste103Row" hidden="1">#REF!</definedName>
    <definedName name="XRefPaste104" hidden="1">#REF!</definedName>
    <definedName name="XRefPaste104Row" hidden="1">#REF!</definedName>
    <definedName name="XRefPaste105Row" hidden="1">#REF!</definedName>
    <definedName name="XRefPaste106" hidden="1">#REF!</definedName>
    <definedName name="XRefPaste106Row" hidden="1">#REF!</definedName>
    <definedName name="XRefPaste107Row" hidden="1">#REF!</definedName>
    <definedName name="XRefPaste108Row" hidden="1">#REF!</definedName>
    <definedName name="XRefPaste109" hidden="1">#REF!</definedName>
    <definedName name="XRefPaste109Row" hidden="1">#REF!</definedName>
    <definedName name="XRefPaste10Row" hidden="1">#REF!</definedName>
    <definedName name="XRefPaste11" hidden="1">[12]Summary!#REF!</definedName>
    <definedName name="XRefPaste111" hidden="1">#REF!</definedName>
    <definedName name="XRefPaste111Row" hidden="1">#REF!</definedName>
    <definedName name="XRefPaste112" hidden="1">#REF!</definedName>
    <definedName name="XRefPaste112Row" hidden="1">#REF!</definedName>
    <definedName name="XRefPaste114" hidden="1">#REF!</definedName>
    <definedName name="XRefPaste114Row" hidden="1">#REF!</definedName>
    <definedName name="XRefPaste115" hidden="1">#REF!</definedName>
    <definedName name="XRefPaste115Row" hidden="1">#REF!</definedName>
    <definedName name="XRefPaste116" hidden="1">#REF!</definedName>
    <definedName name="XRefPaste116Row" hidden="1">#REF!</definedName>
    <definedName name="XRefPaste117" hidden="1">'[32]Mapa de Resultado'!#REF!</definedName>
    <definedName name="XRefPaste117Row" hidden="1">#REF!</definedName>
    <definedName name="XRefPaste118" hidden="1">'[32]Mapa de Resultado'!#REF!</definedName>
    <definedName name="XRefPaste118Row" hidden="1">#REF!</definedName>
    <definedName name="XRefPaste119" hidden="1">'[32]Mapa de Resultado'!#REF!</definedName>
    <definedName name="XRefPaste119Row" hidden="1">#REF!</definedName>
    <definedName name="XRefPaste11Row" hidden="1">[12]Summary!#REF!</definedName>
    <definedName name="XRefPaste12" hidden="1">[12]Summary!#REF!</definedName>
    <definedName name="XRefPaste120" hidden="1">#REF!</definedName>
    <definedName name="XRefPaste120Row" hidden="1">#REF!</definedName>
    <definedName name="XRefPaste121" hidden="1">#REF!</definedName>
    <definedName name="XRefPaste121Row" hidden="1">#REF!</definedName>
    <definedName name="XRefPaste122" hidden="1">#REF!</definedName>
    <definedName name="XRefPaste122Row" hidden="1">#REF!</definedName>
    <definedName name="XRefPaste123" hidden="1">#REF!</definedName>
    <definedName name="XRefPaste123Row" hidden="1">#REF!</definedName>
    <definedName name="XRefPaste124" hidden="1">#REF!</definedName>
    <definedName name="XRefPaste124Row" hidden="1">#REF!</definedName>
    <definedName name="XRefPaste125" hidden="1">#REF!</definedName>
    <definedName name="XRefPaste125Row" hidden="1">#REF!</definedName>
    <definedName name="XRefPaste126" hidden="1">#REF!</definedName>
    <definedName name="XRefPaste126Row" hidden="1">#REF!</definedName>
    <definedName name="XRefPaste127" hidden="1">#REF!</definedName>
    <definedName name="XRefPaste127Row" hidden="1">#REF!</definedName>
    <definedName name="XRefPaste128" hidden="1">#REF!</definedName>
    <definedName name="XRefPaste128Row" hidden="1">#REF!</definedName>
    <definedName name="XRefPaste129" hidden="1">#REF!</definedName>
    <definedName name="XRefPaste129Row" hidden="1">#REF!</definedName>
    <definedName name="XRefPaste12Row" hidden="1">#REF!</definedName>
    <definedName name="XRefPaste13" hidden="1">[12]Summary!#REF!</definedName>
    <definedName name="XRefPaste130" hidden="1">#REF!</definedName>
    <definedName name="XRefPaste130Row" hidden="1">#REF!</definedName>
    <definedName name="XRefPaste131" hidden="1">#REF!</definedName>
    <definedName name="XRefPaste131Row" hidden="1">#REF!</definedName>
    <definedName name="XRefPaste132" hidden="1">#REF!</definedName>
    <definedName name="XRefPaste132Row" hidden="1">#REF!</definedName>
    <definedName name="XRefPaste133" hidden="1">#REF!</definedName>
    <definedName name="XRefPaste133Row" hidden="1">#REF!</definedName>
    <definedName name="XRefPaste134" hidden="1">#REF!</definedName>
    <definedName name="XRefPaste134Row" hidden="1">#REF!</definedName>
    <definedName name="XRefPaste135" hidden="1">#REF!</definedName>
    <definedName name="XRefPaste135Row" hidden="1">#REF!</definedName>
    <definedName name="XRefPaste136" hidden="1">#REF!</definedName>
    <definedName name="XRefPaste136Row" hidden="1">#REF!</definedName>
    <definedName name="XRefPaste137" hidden="1">#REF!</definedName>
    <definedName name="XRefPaste137Row" hidden="1">#REF!</definedName>
    <definedName name="XRefPaste138" hidden="1">#REF!</definedName>
    <definedName name="XRefPaste138Row" hidden="1">#REF!</definedName>
    <definedName name="XRefPaste139" hidden="1">'[32]Mapa de Resultado'!#REF!</definedName>
    <definedName name="XRefPaste139Row" hidden="1">#REF!</definedName>
    <definedName name="XRefPaste13Row" hidden="1">[12]Summary!#REF!</definedName>
    <definedName name="XRefPaste14" hidden="1">[12]Summary!#REF!</definedName>
    <definedName name="XRefPaste140" hidden="1">#REF!</definedName>
    <definedName name="XRefPaste140Row" hidden="1">#REF!</definedName>
    <definedName name="XRefPaste141" hidden="1">#REF!</definedName>
    <definedName name="XRefPaste141Row" hidden="1">#REF!</definedName>
    <definedName name="XRefPaste142" hidden="1">#REF!</definedName>
    <definedName name="XRefPaste142Row" hidden="1">#REF!</definedName>
    <definedName name="XRefPaste143" hidden="1">#REF!</definedName>
    <definedName name="XRefPaste143Row" hidden="1">#REF!</definedName>
    <definedName name="XRefPaste144" hidden="1">#REF!</definedName>
    <definedName name="XRefPaste144Row" hidden="1">#REF!</definedName>
    <definedName name="XRefPaste145" hidden="1">#REF!</definedName>
    <definedName name="XRefPaste145Row" hidden="1">#REF!</definedName>
    <definedName name="XRefPaste146" hidden="1">#REF!</definedName>
    <definedName name="XRefPaste146Row" hidden="1">#REF!</definedName>
    <definedName name="XRefPaste147" hidden="1">#REF!</definedName>
    <definedName name="XRefPaste147Row" hidden="1">#REF!</definedName>
    <definedName name="XRefPaste148" hidden="1">#REF!</definedName>
    <definedName name="XRefPaste148Row" hidden="1">#REF!</definedName>
    <definedName name="XRefPaste149" hidden="1">#REF!</definedName>
    <definedName name="XRefPaste149Row" hidden="1">#REF!</definedName>
    <definedName name="XRefPaste14Row" hidden="1">[12]Summary!#REF!</definedName>
    <definedName name="XRefPaste15" hidden="1">[12]Summary!#REF!</definedName>
    <definedName name="XRefPaste150" hidden="1">#REF!</definedName>
    <definedName name="XRefPaste150Row" hidden="1">#REF!</definedName>
    <definedName name="XRefPaste151" hidden="1">#REF!</definedName>
    <definedName name="XRefPaste151Row" hidden="1">#REF!</definedName>
    <definedName name="XRefPaste152" hidden="1">#REF!</definedName>
    <definedName name="XRefPaste152Row" hidden="1">#REF!</definedName>
    <definedName name="XRefPaste153" hidden="1">#REF!</definedName>
    <definedName name="XRefPaste153Row" hidden="1">#REF!</definedName>
    <definedName name="XRefPaste154" hidden="1">#REF!</definedName>
    <definedName name="XRefPaste154Row" hidden="1">#REF!</definedName>
    <definedName name="XRefPaste155" hidden="1">#REF!</definedName>
    <definedName name="XRefPaste155Row" hidden="1">#REF!</definedName>
    <definedName name="XRefPaste156" hidden="1">#REF!</definedName>
    <definedName name="XRefPaste156Row" hidden="1">#REF!</definedName>
    <definedName name="XRefPaste157" hidden="1">#REF!</definedName>
    <definedName name="XRefPaste157Row" hidden="1">#REF!</definedName>
    <definedName name="XRefPaste158" hidden="1">#REF!</definedName>
    <definedName name="XRefPaste158Row" hidden="1">#REF!</definedName>
    <definedName name="XRefPaste159" hidden="1">#REF!</definedName>
    <definedName name="XRefPaste159Row" hidden="1">#REF!</definedName>
    <definedName name="XRefPaste15Row" hidden="1">[12]Summary!#REF!</definedName>
    <definedName name="XRefPaste16" hidden="1">[12]Summary!#REF!</definedName>
    <definedName name="XRefPaste161" hidden="1">#REF!</definedName>
    <definedName name="XRefPaste161Row" hidden="1">#REF!</definedName>
    <definedName name="XRefPaste163" hidden="1">#REF!</definedName>
    <definedName name="XRefPaste163Row" hidden="1">#REF!</definedName>
    <definedName name="XRefPaste164" hidden="1">#REF!</definedName>
    <definedName name="XRefPaste164Row" hidden="1">#REF!</definedName>
    <definedName name="XRefPaste165" hidden="1">#REF!</definedName>
    <definedName name="XRefPaste165Row" hidden="1">#REF!</definedName>
    <definedName name="XRefPaste166" hidden="1">#REF!</definedName>
    <definedName name="XRefPaste166Row" hidden="1">#REF!</definedName>
    <definedName name="XRefPaste167" hidden="1">#REF!</definedName>
    <definedName name="XRefPaste167Row" hidden="1">#REF!</definedName>
    <definedName name="XRefPaste168" hidden="1">#REF!</definedName>
    <definedName name="XRefPaste168Row" hidden="1">#REF!</definedName>
    <definedName name="XRefPaste16Row" hidden="1">[12]Summary!#REF!</definedName>
    <definedName name="XRefPaste17" hidden="1">[12]Summary!#REF!</definedName>
    <definedName name="XRefPaste170" hidden="1">#REF!</definedName>
    <definedName name="XRefPaste170Row" hidden="1">#REF!</definedName>
    <definedName name="XRefPaste172" hidden="1">#REF!</definedName>
    <definedName name="XRefPaste172Row" hidden="1">#REF!</definedName>
    <definedName name="XRefPaste173" hidden="1">#REF!</definedName>
    <definedName name="XRefPaste173Row" hidden="1">#REF!</definedName>
    <definedName name="XRefPaste174" hidden="1">#REF!</definedName>
    <definedName name="XRefPaste174Row" hidden="1">#REF!</definedName>
    <definedName name="XRefPaste175" hidden="1">#REF!</definedName>
    <definedName name="XRefPaste175Row" hidden="1">#REF!</definedName>
    <definedName name="XRefPaste176" hidden="1">#REF!</definedName>
    <definedName name="XRefPaste176Row" hidden="1">#REF!</definedName>
    <definedName name="XRefPaste177" hidden="1">#REF!</definedName>
    <definedName name="XRefPaste177Row" hidden="1">#REF!</definedName>
    <definedName name="XRefPaste178" hidden="1">#REF!</definedName>
    <definedName name="XRefPaste178Row" hidden="1">#REF!</definedName>
    <definedName name="XRefPaste179" hidden="1">#REF!</definedName>
    <definedName name="XRefPaste179Row" hidden="1">#REF!</definedName>
    <definedName name="XRefPaste17Row" hidden="1">[12]Summary!#REF!</definedName>
    <definedName name="XRefPaste18" hidden="1">[12]Summary!#REF!</definedName>
    <definedName name="XRefPaste181" hidden="1">#REF!</definedName>
    <definedName name="XRefPaste181Row" hidden="1">#REF!</definedName>
    <definedName name="XRefPaste182" hidden="1">#REF!</definedName>
    <definedName name="XRefPaste182Row" hidden="1">#REF!</definedName>
    <definedName name="XRefPaste183" hidden="1">#REF!</definedName>
    <definedName name="XRefPaste183Row" hidden="1">#REF!</definedName>
    <definedName name="XRefPaste184" hidden="1">#REF!</definedName>
    <definedName name="XRefPaste184Row" hidden="1">#REF!</definedName>
    <definedName name="XRefPaste185" hidden="1">#REF!</definedName>
    <definedName name="XRefPaste185Row" hidden="1">#REF!</definedName>
    <definedName name="XRefPaste186" hidden="1">#REF!</definedName>
    <definedName name="XRefPaste186Row" hidden="1">#REF!</definedName>
    <definedName name="XRefPaste187" hidden="1">#REF!</definedName>
    <definedName name="XRefPaste187Row" hidden="1">#REF!</definedName>
    <definedName name="XRefPaste188" hidden="1">#REF!</definedName>
    <definedName name="XRefPaste188Row" hidden="1">#REF!</definedName>
    <definedName name="XRefPaste189" hidden="1">#REF!</definedName>
    <definedName name="XRefPaste189Row" hidden="1">#REF!</definedName>
    <definedName name="XRefPaste18Row" hidden="1">[12]Summary!#REF!</definedName>
    <definedName name="XRefPaste19" hidden="1">[12]Summary!#REF!</definedName>
    <definedName name="XRefPaste190" hidden="1">#REF!</definedName>
    <definedName name="XRefPaste190Row" hidden="1">#REF!</definedName>
    <definedName name="XRefPaste191" hidden="1">#REF!</definedName>
    <definedName name="XRefPaste191Row" hidden="1">#REF!</definedName>
    <definedName name="XRefPaste192" hidden="1">#REF!</definedName>
    <definedName name="XRefPaste192Row" hidden="1">#REF!</definedName>
    <definedName name="XRefPaste193" hidden="1">#REF!</definedName>
    <definedName name="XRefPaste193Row" hidden="1">#REF!</definedName>
    <definedName name="XRefPaste194" hidden="1">#REF!</definedName>
    <definedName name="XRefPaste194Row" hidden="1">#REF!</definedName>
    <definedName name="XRefPaste195" hidden="1">#REF!</definedName>
    <definedName name="XRefPaste195Row" hidden="1">#REF!</definedName>
    <definedName name="XRefPaste196" hidden="1">#REF!</definedName>
    <definedName name="XRefPaste196Row" hidden="1">#REF!</definedName>
    <definedName name="XRefPaste197" hidden="1">#REF!</definedName>
    <definedName name="XRefPaste197Row" hidden="1">#REF!</definedName>
    <definedName name="XRefPaste199" hidden="1">#REF!</definedName>
    <definedName name="XRefPaste199Row" hidden="1">#REF!</definedName>
    <definedName name="XRefPaste19Row" hidden="1">[12]Summary!#REF!</definedName>
    <definedName name="XRefPaste1Row" hidden="1">[12]Summary!#REF!</definedName>
    <definedName name="XRefPaste2" hidden="1">[12]Summary!#REF!</definedName>
    <definedName name="XRefPaste20" hidden="1">[12]Summary!#REF!</definedName>
    <definedName name="XRefPaste200" hidden="1">#REF!</definedName>
    <definedName name="XRefPaste200Row" hidden="1">#REF!</definedName>
    <definedName name="XRefPaste201" hidden="1">#REF!</definedName>
    <definedName name="XRefPaste201Row" hidden="1">#REF!</definedName>
    <definedName name="XRefPaste202" hidden="1">#REF!</definedName>
    <definedName name="XRefPaste202Row" hidden="1">#REF!</definedName>
    <definedName name="XRefPaste203" hidden="1">#REF!</definedName>
    <definedName name="XRefPaste203Row" hidden="1">#REF!</definedName>
    <definedName name="XRefPaste204" hidden="1">#REF!</definedName>
    <definedName name="XRefPaste204Row" hidden="1">#REF!</definedName>
    <definedName name="XRefPaste205" hidden="1">#REF!</definedName>
    <definedName name="XRefPaste205Row" hidden="1">#REF!</definedName>
    <definedName name="XRefPaste206" hidden="1">#REF!</definedName>
    <definedName name="XRefPaste206Row" hidden="1">#REF!</definedName>
    <definedName name="XRefPaste207" hidden="1">#REF!</definedName>
    <definedName name="XRefPaste207Row" hidden="1">#REF!</definedName>
    <definedName name="XRefPaste208" hidden="1">#REF!</definedName>
    <definedName name="XRefPaste208Row" hidden="1">#REF!</definedName>
    <definedName name="XRefPaste209" hidden="1">#REF!</definedName>
    <definedName name="XRefPaste209Row" hidden="1">#REF!</definedName>
    <definedName name="XRefPaste20Row" hidden="1">[12]Summary!#REF!</definedName>
    <definedName name="XRefPaste21" hidden="1">[12]Summary!#REF!</definedName>
    <definedName name="XRefPaste210" hidden="1">#REF!</definedName>
    <definedName name="XRefPaste210Row" hidden="1">#REF!</definedName>
    <definedName name="XRefPaste211" hidden="1">#REF!</definedName>
    <definedName name="XRefPaste211Row" hidden="1">#REF!</definedName>
    <definedName name="XRefPaste212" hidden="1">#REF!</definedName>
    <definedName name="XRefPaste212Row" hidden="1">#REF!</definedName>
    <definedName name="XRefPaste213" hidden="1">#REF!</definedName>
    <definedName name="XRefPaste213Row" hidden="1">#REF!</definedName>
    <definedName name="XRefPaste214" hidden="1">#REF!</definedName>
    <definedName name="XRefPaste214Row" hidden="1">#REF!</definedName>
    <definedName name="XRefPaste215" hidden="1">#REF!</definedName>
    <definedName name="XRefPaste215Row" hidden="1">#REF!</definedName>
    <definedName name="XRefPaste216" hidden="1">#REF!</definedName>
    <definedName name="XRefPaste216Row" hidden="1">#REF!</definedName>
    <definedName name="XRefPaste217" hidden="1">#REF!</definedName>
    <definedName name="XRefPaste217Row" hidden="1">#REF!</definedName>
    <definedName name="XRefPaste218" hidden="1">#REF!</definedName>
    <definedName name="XRefPaste218Row" hidden="1">#REF!</definedName>
    <definedName name="XRefPaste219" hidden="1">#REF!</definedName>
    <definedName name="XRefPaste219Row" hidden="1">#REF!</definedName>
    <definedName name="XRefPaste21Row" hidden="1">[12]Summary!#REF!</definedName>
    <definedName name="XRefPaste22" hidden="1">[12]Summary!#REF!</definedName>
    <definedName name="XRefPaste220" hidden="1">#REF!</definedName>
    <definedName name="XRefPaste220Row" hidden="1">#REF!</definedName>
    <definedName name="XRefPaste221" hidden="1">#REF!</definedName>
    <definedName name="XRefPaste221Row" hidden="1">#REF!</definedName>
    <definedName name="XRefPaste222" hidden="1">#REF!</definedName>
    <definedName name="XRefPaste222Row" hidden="1">#REF!</definedName>
    <definedName name="XRefPaste223" hidden="1">#REF!</definedName>
    <definedName name="XRefPaste223Row" hidden="1">#REF!</definedName>
    <definedName name="XRefPaste224" hidden="1">#REF!</definedName>
    <definedName name="XRefPaste224Row" hidden="1">#REF!</definedName>
    <definedName name="XRefPaste225" hidden="1">#REF!</definedName>
    <definedName name="XRefPaste225Row" hidden="1">#REF!</definedName>
    <definedName name="XRefPaste226" hidden="1">#REF!</definedName>
    <definedName name="XRefPaste226Row" hidden="1">#REF!</definedName>
    <definedName name="XRefPaste227" hidden="1">#REF!</definedName>
    <definedName name="XRefPaste227Row" hidden="1">#REF!</definedName>
    <definedName name="XRefPaste228" hidden="1">#REF!</definedName>
    <definedName name="XRefPaste228Row" hidden="1">#REF!</definedName>
    <definedName name="XRefPaste229" hidden="1">#REF!</definedName>
    <definedName name="XRefPaste229Row" hidden="1">#REF!</definedName>
    <definedName name="XRefPaste22Row" hidden="1">[12]Summary!#REF!</definedName>
    <definedName name="XRefPaste23" hidden="1">[12]Summary!#REF!</definedName>
    <definedName name="XRefPaste230" hidden="1">#REF!</definedName>
    <definedName name="XRefPaste230Row" hidden="1">#REF!</definedName>
    <definedName name="XRefPaste231" hidden="1">#REF!</definedName>
    <definedName name="XRefPaste231Row" hidden="1">#REF!</definedName>
    <definedName name="XRefPaste232" hidden="1">#REF!</definedName>
    <definedName name="XRefPaste232Row" hidden="1">#REF!</definedName>
    <definedName name="XRefPaste233" hidden="1">#REF!</definedName>
    <definedName name="XRefPaste233Row" hidden="1">#REF!</definedName>
    <definedName name="XRefPaste234" hidden="1">#REF!</definedName>
    <definedName name="XRefPaste234Row" hidden="1">#REF!</definedName>
    <definedName name="XRefPaste235" hidden="1">#REF!</definedName>
    <definedName name="XRefPaste235Row" hidden="1">#REF!</definedName>
    <definedName name="XRefPaste236" hidden="1">#REF!</definedName>
    <definedName name="XRefPaste236Row" hidden="1">#REF!</definedName>
    <definedName name="XRefPaste237" hidden="1">#REF!</definedName>
    <definedName name="XRefPaste237Row" hidden="1">#REF!</definedName>
    <definedName name="XRefPaste238" hidden="1">#REF!</definedName>
    <definedName name="XRefPaste238Row" hidden="1">#REF!</definedName>
    <definedName name="XRefPaste239" hidden="1">#REF!</definedName>
    <definedName name="XRefPaste239Row" hidden="1">#REF!</definedName>
    <definedName name="XRefPaste23Row" hidden="1">[12]Summary!#REF!</definedName>
    <definedName name="XRefPaste24" hidden="1">[12]Summary!#REF!</definedName>
    <definedName name="XRefPaste240" hidden="1">#REF!</definedName>
    <definedName name="XRefPaste240Row" hidden="1">#REF!</definedName>
    <definedName name="XRefPaste241" hidden="1">#REF!</definedName>
    <definedName name="XRefPaste241Row" hidden="1">#REF!</definedName>
    <definedName name="XRefPaste242" hidden="1">#REF!</definedName>
    <definedName name="XRefPaste242Row" hidden="1">#REF!</definedName>
    <definedName name="XRefPaste243" hidden="1">#REF!</definedName>
    <definedName name="XRefPaste243Row" hidden="1">#REF!</definedName>
    <definedName name="XRefPaste244" hidden="1">#REF!</definedName>
    <definedName name="XRefPaste244Row" hidden="1">#REF!</definedName>
    <definedName name="XRefPaste245" hidden="1">#REF!</definedName>
    <definedName name="XRefPaste245Row" hidden="1">#REF!</definedName>
    <definedName name="XRefPaste246" hidden="1">#REF!</definedName>
    <definedName name="XRefPaste246Row" hidden="1">#REF!</definedName>
    <definedName name="XRefPaste247" hidden="1">#REF!</definedName>
    <definedName name="XRefPaste247Row" hidden="1">#REF!</definedName>
    <definedName name="XRefPaste248" hidden="1">#REF!</definedName>
    <definedName name="XRefPaste248Row" hidden="1">#REF!</definedName>
    <definedName name="XRefPaste24Row" hidden="1">[12]Summary!#REF!</definedName>
    <definedName name="XRefPaste25" hidden="1">[12]Summary!#REF!</definedName>
    <definedName name="XRefPaste25Row" hidden="1">[12]Summary!#REF!</definedName>
    <definedName name="XRefPaste26" hidden="1">[12]Summary!#REF!</definedName>
    <definedName name="XRefPaste26Row" hidden="1">[12]Summary!#REF!</definedName>
    <definedName name="XRefPaste27" hidden="1">[12]Summary!#REF!</definedName>
    <definedName name="XRefPaste27Row" hidden="1">[12]Summary!#REF!</definedName>
    <definedName name="XRefPaste28" hidden="1">[12]Summary!#REF!</definedName>
    <definedName name="XRefPaste28Row" hidden="1">[12]Summary!#REF!</definedName>
    <definedName name="XRefPaste29" hidden="1">[12]Summary!#REF!</definedName>
    <definedName name="XRefPaste29Row" hidden="1">[12]Summary!#REF!</definedName>
    <definedName name="XRefPaste2Row" hidden="1">[12]Summary!#REF!</definedName>
    <definedName name="XRefPaste3" hidden="1">[12]Summary!#REF!</definedName>
    <definedName name="XRefPaste30" hidden="1">[12]Summary!#REF!</definedName>
    <definedName name="XRefPaste30Row" hidden="1">[12]Summary!#REF!</definedName>
    <definedName name="XRefPaste31" hidden="1">[12]Summary!#REF!</definedName>
    <definedName name="XRefPaste31Row" hidden="1">[12]Summary!#REF!</definedName>
    <definedName name="XRefPaste32" hidden="1">[12]Summary!#REF!</definedName>
    <definedName name="XRefPaste32Row" hidden="1">[12]Summary!#REF!</definedName>
    <definedName name="XRefPaste33" hidden="1">[12]Summary!#REF!</definedName>
    <definedName name="XRefPaste33Row" hidden="1">[12]Summary!#REF!</definedName>
    <definedName name="XRefPaste34" hidden="1">[12]Summary!#REF!</definedName>
    <definedName name="XRefPaste34Row" hidden="1">[12]Summary!#REF!</definedName>
    <definedName name="XRefPaste35" hidden="1">[12]Summary!#REF!</definedName>
    <definedName name="XRefPaste35Row" hidden="1">[12]Summary!#REF!</definedName>
    <definedName name="XRefPaste36" hidden="1">[12]Summary!#REF!</definedName>
    <definedName name="XRefPaste36Row" hidden="1">[12]Summary!#REF!</definedName>
    <definedName name="XRefPaste37" hidden="1">[12]Summary!#REF!</definedName>
    <definedName name="XRefPaste37Row" hidden="1">[12]Summary!#REF!</definedName>
    <definedName name="XRefPaste38" hidden="1">[12]Summary!#REF!</definedName>
    <definedName name="XRefPaste38Row" hidden="1">[12]Summary!#REF!</definedName>
    <definedName name="XRefPaste39" hidden="1">[12]Summary!#REF!</definedName>
    <definedName name="XRefPaste39Row" hidden="1">[12]Summary!#REF!</definedName>
    <definedName name="XRefPaste3Row" hidden="1">[12]Summary!#REF!</definedName>
    <definedName name="XRefPaste4" hidden="1">[12]Summary!#REF!</definedName>
    <definedName name="XRefPaste40" hidden="1">[12]Summary!#REF!</definedName>
    <definedName name="XRefPaste40Row" hidden="1">[12]Summary!#REF!</definedName>
    <definedName name="XRefPaste41" hidden="1">[12]Summary!#REF!</definedName>
    <definedName name="XRefPaste41Row" hidden="1">[12]Summary!#REF!</definedName>
    <definedName name="XRefPaste42" hidden="1">[12]Summary!#REF!</definedName>
    <definedName name="XRefPaste42Row" hidden="1">[12]Summary!#REF!</definedName>
    <definedName name="XRefPaste43" hidden="1">[12]Summary!#REF!</definedName>
    <definedName name="XRefPaste43Row" hidden="1">[12]Summary!#REF!</definedName>
    <definedName name="XRefPaste44" hidden="1">[12]Summary!#REF!</definedName>
    <definedName name="XRefPaste44Row" hidden="1">[12]Summary!#REF!</definedName>
    <definedName name="XRefPaste45" hidden="1">[12]Summary!#REF!</definedName>
    <definedName name="XRefPaste45Row" hidden="1">[12]Summary!#REF!</definedName>
    <definedName name="XRefPaste46" hidden="1">[12]Summary!#REF!</definedName>
    <definedName name="XRefPaste46Row" hidden="1">[12]Summary!#REF!</definedName>
    <definedName name="XRefPaste47" hidden="1">[12]Summary!#REF!</definedName>
    <definedName name="XRefPaste47Row" hidden="1">[12]Summary!#REF!</definedName>
    <definedName name="XRefPaste48" hidden="1">[12]Summary!#REF!</definedName>
    <definedName name="XRefPaste48Row" hidden="1">[12]Summary!#REF!</definedName>
    <definedName name="XRefPaste49" hidden="1">[12]Summary!#REF!</definedName>
    <definedName name="XRefPaste49Row" hidden="1">[12]Summary!#REF!</definedName>
    <definedName name="XRefPaste4Row" hidden="1">[12]Summary!#REF!</definedName>
    <definedName name="XRefPaste5" hidden="1">[12]Summary!#REF!</definedName>
    <definedName name="XRefPaste50" hidden="1">[12]Summary!#REF!</definedName>
    <definedName name="XRefPaste50Row" hidden="1">[12]Summary!#REF!</definedName>
    <definedName name="XRefPaste51" hidden="1">[12]Summary!#REF!</definedName>
    <definedName name="XRefPaste51Row" hidden="1">[12]Summary!#REF!</definedName>
    <definedName name="XRefPaste52" hidden="1">[12]Summary!#REF!</definedName>
    <definedName name="XRefPaste52Row" hidden="1">[12]Summary!#REF!</definedName>
    <definedName name="XRefPaste53" hidden="1">[12]Summary!#REF!</definedName>
    <definedName name="XRefPaste53Row" hidden="1">[12]Summary!#REF!</definedName>
    <definedName name="XRefPaste54" hidden="1">[12]Summary!#REF!</definedName>
    <definedName name="XRefPaste54Row" hidden="1">[12]Summary!#REF!</definedName>
    <definedName name="XRefPaste55" hidden="1">[12]Summary!#REF!</definedName>
    <definedName name="XRefPaste55Row" hidden="1">[12]Summary!#REF!</definedName>
    <definedName name="XRefPaste56" hidden="1">[12]Summary!#REF!</definedName>
    <definedName name="XRefPaste56Row" hidden="1">[12]Summary!#REF!</definedName>
    <definedName name="XRefPaste57" hidden="1">[12]Summary!#REF!</definedName>
    <definedName name="XRefPaste57Row" hidden="1">[12]Summary!#REF!</definedName>
    <definedName name="XRefPaste58" hidden="1">[12]Summary!#REF!</definedName>
    <definedName name="XRefPaste58Row" hidden="1">[12]Summary!#REF!</definedName>
    <definedName name="XRefPaste59" hidden="1">[12]Summary!#REF!</definedName>
    <definedName name="XRefPaste59Row" hidden="1">[12]Summary!#REF!</definedName>
    <definedName name="XRefPaste5Row" hidden="1">[12]Summary!#REF!</definedName>
    <definedName name="XRefPaste6" hidden="1">[12]Summary!#REF!</definedName>
    <definedName name="XRefPaste60" hidden="1">[12]Summary!#REF!</definedName>
    <definedName name="XRefPaste60Row" hidden="1">[12]Summary!#REF!</definedName>
    <definedName name="XRefPaste61" hidden="1">[12]Summary!#REF!</definedName>
    <definedName name="XRefPaste61Row" hidden="1">[12]Summary!#REF!</definedName>
    <definedName name="XRefPaste62" hidden="1">[12]Summary!#REF!</definedName>
    <definedName name="XRefPaste62Row" hidden="1">[12]Summary!#REF!</definedName>
    <definedName name="XRefPaste63" hidden="1">[12]Summary!#REF!</definedName>
    <definedName name="XRefPaste63Row" hidden="1">[12]Summary!#REF!</definedName>
    <definedName name="XRefPaste64" hidden="1">[12]Summary!#REF!</definedName>
    <definedName name="XRefPaste64Row" hidden="1">[12]Summary!#REF!</definedName>
    <definedName name="XRefPaste65" hidden="1">[12]Summary!#REF!</definedName>
    <definedName name="XRefPaste65Row" hidden="1">[12]Summary!#REF!</definedName>
    <definedName name="XRefPaste66" hidden="1">[12]Summary!#REF!</definedName>
    <definedName name="XRefPaste66Row" hidden="1">[12]Summary!#REF!</definedName>
    <definedName name="XRefPaste67" hidden="1">[12]Summary!#REF!</definedName>
    <definedName name="XRefPaste67Row" hidden="1">[12]Summary!#REF!</definedName>
    <definedName name="XRefPaste68" hidden="1">[12]Summary!#REF!</definedName>
    <definedName name="XRefPaste68Row" hidden="1">[12]Summary!#REF!</definedName>
    <definedName name="XRefPaste69" hidden="1">[12]Summary!#REF!</definedName>
    <definedName name="XRefPaste69Row" hidden="1">[12]Summary!#REF!</definedName>
    <definedName name="XRefPaste6Row" hidden="1">[12]Summary!#REF!</definedName>
    <definedName name="XRefPaste7" hidden="1">#REF!</definedName>
    <definedName name="XRefPaste70" hidden="1">[12]Summary!#REF!</definedName>
    <definedName name="XRefPaste70Row" hidden="1">[12]Summary!#REF!</definedName>
    <definedName name="XRefPaste71" hidden="1">[12]Summary!#REF!</definedName>
    <definedName name="XRefPaste71Row" hidden="1">[12]Summary!#REF!</definedName>
    <definedName name="XRefPaste72" hidden="1">[12]Summary!#REF!</definedName>
    <definedName name="XRefPaste72Row" hidden="1">[12]Summary!#REF!</definedName>
    <definedName name="XRefPaste73" hidden="1">[12]Summary!#REF!</definedName>
    <definedName name="XRefPaste73Row" hidden="1">[12]Summary!#REF!</definedName>
    <definedName name="XRefPaste74" hidden="1">[12]Summary!#REF!</definedName>
    <definedName name="XRefPaste74Row" hidden="1">[12]Summary!#REF!</definedName>
    <definedName name="XRefPaste75" hidden="1">[12]Summary!#REF!</definedName>
    <definedName name="XRefPaste75Row" hidden="1">[12]Summary!#REF!</definedName>
    <definedName name="XRefPaste76" hidden="1">[12]Summary!#REF!</definedName>
    <definedName name="XRefPaste76Row" hidden="1">[12]Summary!#REF!</definedName>
    <definedName name="XRefPaste77" hidden="1">[12]Summary!#REF!</definedName>
    <definedName name="XRefPaste77Row" hidden="1">[12]Summary!#REF!</definedName>
    <definedName name="XRefPaste78" hidden="1">[12]Summary!#REF!</definedName>
    <definedName name="XRefPaste78Row" hidden="1">[12]Summary!#REF!</definedName>
    <definedName name="XRefPaste79" hidden="1">[12]Summary!#REF!</definedName>
    <definedName name="XRefPaste79Row" hidden="1">[12]Summary!#REF!</definedName>
    <definedName name="XRefPaste7Row" hidden="1">[12]Summary!#REF!</definedName>
    <definedName name="XRefPaste8" hidden="1">#REF!</definedName>
    <definedName name="XRefPaste80" hidden="1">[12]Summary!#REF!</definedName>
    <definedName name="XRefPaste80Row" hidden="1">[12]Summary!#REF!</definedName>
    <definedName name="XRefPaste81" hidden="1">[12]Summary!#REF!</definedName>
    <definedName name="XRefPaste81Row" hidden="1">[12]Summary!#REF!</definedName>
    <definedName name="XRefPaste82" hidden="1">[12]Summary!#REF!</definedName>
    <definedName name="XRefPaste82Row" hidden="1">[12]Summary!#REF!</definedName>
    <definedName name="XRefPaste83" hidden="1">[12]Summary!#REF!</definedName>
    <definedName name="XRefPaste83Row" hidden="1">[12]Summary!#REF!</definedName>
    <definedName name="XRefPaste84" hidden="1">[12]Summary!#REF!</definedName>
    <definedName name="XRefPaste84Row" hidden="1">[12]Summary!#REF!</definedName>
    <definedName name="XRefPaste85" hidden="1">[12]Summary!#REF!</definedName>
    <definedName name="XRefPaste85Row" hidden="1">[12]Summary!#REF!</definedName>
    <definedName name="XRefPaste86" hidden="1">[12]Summary!#REF!</definedName>
    <definedName name="XRefPaste86Row" hidden="1">[12]Summary!#REF!</definedName>
    <definedName name="XRefPaste87" hidden="1">#REF!</definedName>
    <definedName name="XRefPaste87Row" hidden="1">#REF!</definedName>
    <definedName name="XRefPaste88" hidden="1">#REF!</definedName>
    <definedName name="XRefPaste88Row" hidden="1">[33]XREF!#REF!</definedName>
    <definedName name="XRefPaste89" hidden="1">#REF!</definedName>
    <definedName name="XRefPaste89Row" hidden="1">[33]XREF!#REF!</definedName>
    <definedName name="XRefPaste8Row" hidden="1">[12]Summary!#REF!</definedName>
    <definedName name="XRefPaste9" hidden="1">[12]Summary!#REF!</definedName>
    <definedName name="XRefPaste90" hidden="1">#N/A</definedName>
    <definedName name="XRefPaste90Row" hidden="1">[33]XREF!#REF!</definedName>
    <definedName name="XRefPaste91" hidden="1">'[34]Pas Juros e V.M.C.'!#REF!</definedName>
    <definedName name="XRefPaste91Row" hidden="1">[33]XREF!#REF!</definedName>
    <definedName name="XRefPaste92" hidden="1">'[34]Pas Juros e V.M.C.'!#REF!</definedName>
    <definedName name="XRefPaste92Row" hidden="1">[33]XREF!#REF!</definedName>
    <definedName name="XRefPaste93" hidden="1">#REF!</definedName>
    <definedName name="XRefPaste93Row" hidden="1">[33]XREF!#REF!</definedName>
    <definedName name="XRefPaste94" hidden="1">#REF!</definedName>
    <definedName name="XRefPaste94Row" hidden="1">[33]XREF!#REF!</definedName>
    <definedName name="XRefPaste95" hidden="1">#REF!</definedName>
    <definedName name="XRefPaste95Row" hidden="1">[33]XREF!#REF!</definedName>
    <definedName name="XRefPaste96" hidden="1">#REF!</definedName>
    <definedName name="XRefPaste96Row" hidden="1">[33]XREF!#REF!</definedName>
    <definedName name="XRefPaste97" hidden="1">#REF!</definedName>
    <definedName name="XRefPaste97Row" hidden="1">[33]XREF!#REF!</definedName>
    <definedName name="XRefPaste98" hidden="1">#REF!</definedName>
    <definedName name="XRefPaste98Row" hidden="1">[33]XREF!#REF!</definedName>
    <definedName name="XRefPaste99" hidden="1">#REF!</definedName>
    <definedName name="XRefPaste99Row" hidden="1">[33]XREF!#REF!</definedName>
    <definedName name="XRefPaste9Row" hidden="1">[12]Summary!#REF!</definedName>
    <definedName name="XRefPasteRangeCount" hidden="1">20</definedName>
    <definedName name="xsf" localSheetId="0" hidden="1">{#N/A,#N/A,FALSE,"Aging Summary";#N/A,#N/A,FALSE,"Ratio Analysis";#N/A,#N/A,FALSE,"Test 120 Day Accts";#N/A,#N/A,FALSE,"Tickmarks"}</definedName>
    <definedName name="xsf" hidden="1">{#N/A,#N/A,FALSE,"Aging Summary";#N/A,#N/A,FALSE,"Ratio Analysis";#N/A,#N/A,FALSE,"Test 120 Day Accts";#N/A,#N/A,FALSE,"Tickmarks"}</definedName>
    <definedName name="XVXDFSDF" localSheetId="0" hidden="1">{#N/A,#N/A,FALSE,"Aging Summary";#N/A,#N/A,FALSE,"Ratio Analysis";#N/A,#N/A,FALSE,"Test 120 Day Accts";#N/A,#N/A,FALSE,"Tickmarks"}</definedName>
    <definedName name="XVXDFSDF" hidden="1">{#N/A,#N/A,FALSE,"Aging Summary";#N/A,#N/A,FALSE,"Ratio Analysis";#N/A,#N/A,FALSE,"Test 120 Day Accts";#N/A,#N/A,FALSE,"Tickmarks"}</definedName>
    <definedName name="xx" localSheetId="0" hidden="1">{"report",#N/A,FALSE,"dataBase"}</definedName>
    <definedName name="xx" hidden="1">{"report",#N/A,FALSE,"dataBase"}</definedName>
    <definedName name="xxx" localSheetId="0" hidden="1">{#N/A,#N/A,FALSE,"WNTS"}</definedName>
    <definedName name="xxx" hidden="1">{#N/A,#N/A,FALSE,"WNTS"}</definedName>
    <definedName name="xxxx" hidden="1">#REF!</definedName>
    <definedName name="xxxxxooooo" hidden="1">#N/A</definedName>
    <definedName name="Y" hidden="1">#REF!</definedName>
    <definedName name="YEOYAHSHAS" localSheetId="0" hidden="1">{#N/A,#N/A,FALSE,"Aging Summary";#N/A,#N/A,FALSE,"Ratio Analysis";#N/A,#N/A,FALSE,"Test 120 Day Accts";#N/A,#N/A,FALSE,"Tickmarks"}</definedName>
    <definedName name="YEOYAHSHAS" hidden="1">{#N/A,#N/A,FALSE,"Aging Summary";#N/A,#N/A,FALSE,"Ratio Analysis";#N/A,#N/A,FALSE,"Test 120 Day Accts";#N/A,#N/A,FALSE,"Tickmarks"}</definedName>
    <definedName name="yj" hidden="1">[9]Taxation!#REF!</definedName>
    <definedName name="yk7y" hidden="1">[9]OpRev!#REF!</definedName>
    <definedName name="YLI" localSheetId="0" hidden="1">{#N/A,#N/A,FALSE,"Contribution Analysis"}</definedName>
    <definedName name="YLI" hidden="1">{#N/A,#N/A,FALSE,"Contribution Analysis"}</definedName>
    <definedName name="yo" localSheetId="0" hidden="1">{#N/A,#N/A,FALSE,"Carga de Datos";#N/A,#N/A,FALSE,"Summary";#N/A,#N/A,FALSE,"Glipho Sku´s";#N/A,#N/A,FALSE,"Mon 0139";#N/A,#N/A,FALSE,"Classic Sku´s";#N/A,#N/A,FALSE,"Classic Sku´s x 20";#N/A,#N/A,FALSE,"Classic Sku´s x 200";#N/A,#N/A,FALSE,"Mon MEA";#N/A,#N/A,FALSE,"Full Sku´s";#N/A,#N/A,FALSE,"Full Sku´s x 20";#N/A,#N/A,FALSE,"Original Sku´s";#N/A,#N/A,FALSE,"Original Sku´s x 1lt";#N/A,#N/A,FALSE,"Original Sku´s x 5lt";#N/A,#N/A,FALSE,"Original Sku´s x 20lt";#N/A,#N/A,FALSE,"Fly Sku´s";#N/A,#N/A,FALSE,"Fly Sku´s x 20";#N/A,#N/A,FALSE,"Transorb Sku´s";#N/A,#N/A,FALSE,"Transorb Sku´s x 20";#N/A,#N/A,FALSE,"Harness Sku´s";#N/A,#N/A,FALSE,"Harness Sku´s x 20";#N/A,#N/A,FALSE,"Guardian Sku´s";#N/A,#N/A,FALSE,"Guardian Sku´s x 20";#N/A,#N/A,FALSE,"Flusol Sku´s";#N/A,#N/A,FALSE,"Flusol Sku´s x 20";#N/A,#N/A,FALSE,"Max Sku´s";#N/A,#N/A,FALSE,"Max Sku´s x 12";#N/A,#N/A,FALSE,"FG Sku´s";#N/A,#N/A,FALSE,"FG Sku´s x 12"}</definedName>
    <definedName name="yo" hidden="1">{#N/A,#N/A,FALSE,"Carga de Datos";#N/A,#N/A,FALSE,"Summary";#N/A,#N/A,FALSE,"Glipho Sku´s";#N/A,#N/A,FALSE,"Mon 0139";#N/A,#N/A,FALSE,"Classic Sku´s";#N/A,#N/A,FALSE,"Classic Sku´s x 20";#N/A,#N/A,FALSE,"Classic Sku´s x 200";#N/A,#N/A,FALSE,"Mon MEA";#N/A,#N/A,FALSE,"Full Sku´s";#N/A,#N/A,FALSE,"Full Sku´s x 20";#N/A,#N/A,FALSE,"Original Sku´s";#N/A,#N/A,FALSE,"Original Sku´s x 1lt";#N/A,#N/A,FALSE,"Original Sku´s x 5lt";#N/A,#N/A,FALSE,"Original Sku´s x 20lt";#N/A,#N/A,FALSE,"Fly Sku´s";#N/A,#N/A,FALSE,"Fly Sku´s x 20";#N/A,#N/A,FALSE,"Transorb Sku´s";#N/A,#N/A,FALSE,"Transorb Sku´s x 20";#N/A,#N/A,FALSE,"Harness Sku´s";#N/A,#N/A,FALSE,"Harness Sku´s x 20";#N/A,#N/A,FALSE,"Guardian Sku´s";#N/A,#N/A,FALSE,"Guardian Sku´s x 20";#N/A,#N/A,FALSE,"Flusol Sku´s";#N/A,#N/A,FALSE,"Flusol Sku´s x 20";#N/A,#N/A,FALSE,"Max Sku´s";#N/A,#N/A,FALSE,"Max Sku´s x 12";#N/A,#N/A,FALSE,"FG Sku´s";#N/A,#N/A,FALSE,"FG Sku´s x 12"}</definedName>
    <definedName name="YROWYWOTQ" localSheetId="0" hidden="1">{#N/A,#N/A,FALSE,"Aging Summary";#N/A,#N/A,FALSE,"Ratio Analysis";#N/A,#N/A,FALSE,"Test 120 Day Accts";#N/A,#N/A,FALSE,"Tickmarks"}</definedName>
    <definedName name="YROWYWOTQ" hidden="1">{#N/A,#N/A,FALSE,"Aging Summary";#N/A,#N/A,FALSE,"Ratio Analysis";#N/A,#N/A,FALSE,"Test 120 Day Accts";#N/A,#N/A,FALSE,"Tickmarks"}</definedName>
    <definedName name="ytr" localSheetId="0" hidden="1">{#N/A,#N/A,FALSE,"Aging Summary";#N/A,#N/A,FALSE,"Ratio Analysis";#N/A,#N/A,FALSE,"Test 120 Day Accts";#N/A,#N/A,FALSE,"Tickmarks"}</definedName>
    <definedName name="ytr" hidden="1">{#N/A,#N/A,FALSE,"Aging Summary";#N/A,#N/A,FALSE,"Ratio Analysis";#N/A,#N/A,FALSE,"Test 120 Day Accts";#N/A,#N/A,FALSE,"Tickmarks"}</definedName>
    <definedName name="yu" localSheetId="0" hidden="1">{"DCF","UPSIDE CASE",FALSE,"Sheet1";"DCF","BASE CASE",FALSE,"Sheet1";"DCF","DOWNSIDE CASE",FALSE,"Sheet1"}</definedName>
    <definedName name="yu" hidden="1">{"DCF","UPSIDE CASE",FALSE,"Sheet1";"DCF","BASE CASE",FALSE,"Sheet1";"DCF","DOWNSIDE CASE",FALSE,"Sheet1"}</definedName>
    <definedName name="yuiop" localSheetId="0" hidden="1">{#N/A,#N/A,FALSE,"Aging Summary";#N/A,#N/A,FALSE,"Ratio Analysis";#N/A,#N/A,FALSE,"Test 120 Day Accts";#N/A,#N/A,FALSE,"Tickmarks"}</definedName>
    <definedName name="yuiop" hidden="1">{#N/A,#N/A,FALSE,"Aging Summary";#N/A,#N/A,FALSE,"Ratio Analysis";#N/A,#N/A,FALSE,"Test 120 Day Accts";#N/A,#N/A,FALSE,"Tickmarks"}</definedName>
    <definedName name="YUS" localSheetId="0" hidden="1">{#N/A,#N/A,FALSE,"R-1";#N/A,#N/A,FALSE,"R-2";#N/A,#N/A,FALSE,"R-2A";#N/A,#N/A,FALSE,"R-3";#N/A,#N/A,FALSE,"R-4";#N/A,#N/A,FALSE,"R-4A";#N/A,#N/A,FALSE,"R-8";#N/A,#N/A,FALSE,"R-8A";#N/A,#N/A,FALSE,"R-11";#N/A,#N/A,FALSE,"R-11A";#N/A,#N/A,FALSE,"R-14.0";#N/A,#N/A,FALSE,"R-15";#N/A,#N/A,FALSE,"R-16.1"}</definedName>
    <definedName name="YUS" hidden="1">{#N/A,#N/A,FALSE,"R-1";#N/A,#N/A,FALSE,"R-2";#N/A,#N/A,FALSE,"R-2A";#N/A,#N/A,FALSE,"R-3";#N/A,#N/A,FALSE,"R-4";#N/A,#N/A,FALSE,"R-4A";#N/A,#N/A,FALSE,"R-8";#N/A,#N/A,FALSE,"R-8A";#N/A,#N/A,FALSE,"R-11";#N/A,#N/A,FALSE,"R-11A";#N/A,#N/A,FALSE,"R-14.0";#N/A,#N/A,FALSE,"R-15";#N/A,#N/A,FALSE,"R-16.1"}</definedName>
    <definedName name="yyyy" localSheetId="0" hidden="1">{"Schedule_1D",#N/A,FALSE,"I-D"}</definedName>
    <definedName name="yyyy" hidden="1">{"Schedule_1D",#N/A,FALSE,"I-D"}</definedName>
    <definedName name="z" localSheetId="0" hidden="1">{#N/A,#N/A,FALSE,"WNTS"}</definedName>
    <definedName name="z" hidden="1">{#N/A,#N/A,FALSE,"WNTS"}</definedName>
    <definedName name="za" localSheetId="0" hidden="1">{"Provisões",#N/A,FALSE,"Provisões"}</definedName>
    <definedName name="za" hidden="1">{"Provisões",#N/A,FALSE,"Provisões"}</definedName>
    <definedName name="zE" hidden="1">1</definedName>
    <definedName name="zxcvbn" localSheetId="0" hidden="1">{#N/A,#N/A,FALSE,"Aging Summary";#N/A,#N/A,FALSE,"Ratio Analysis";#N/A,#N/A,FALSE,"Test 120 Day Accts";#N/A,#N/A,FALSE,"Tickmarks"}</definedName>
    <definedName name="zxcvbn" hidden="1">{#N/A,#N/A,FALSE,"Aging Summary";#N/A,#N/A,FALSE,"Ratio Analysis";#N/A,#N/A,FALSE,"Test 120 Day Accts";#N/A,#N/A,FALSE,"Tickmarks"}</definedName>
    <definedName name="ZZZZZZZZZZZZZ" hidden="1">[12]Summary!#REF!</definedName>
    <definedName name="阿" localSheetId="0" hidden="1">{#N/A,#N/A,FALSE,"Aging Summary";#N/A,#N/A,FALSE,"Ratio Analysis";#N/A,#N/A,FALSE,"Test 120 Day Accts";#N/A,#N/A,FALSE,"Tickmarks"}</definedName>
    <definedName name="阿" hidden="1">{#N/A,#N/A,FALSE,"Aging Summary";#N/A,#N/A,FALSE,"Ratio Analysis";#N/A,#N/A,FALSE,"Test 120 Day Accts";#N/A,#N/A,FALSE,"Tickmarks"}</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93" i="5" l="1"/>
  <c r="M88" i="5"/>
  <c r="M93" i="4"/>
  <c r="M88" i="4"/>
  <c r="M93" i="3"/>
  <c r="M88" i="3"/>
  <c r="M41" i="7"/>
  <c r="M93" i="2"/>
  <c r="M88" i="2"/>
  <c r="S11" i="1"/>
  <c r="M176" i="6"/>
  <c r="M140" i="6"/>
  <c r="M57" i="6"/>
  <c r="M45" i="6"/>
  <c r="M175" i="6"/>
  <c r="M139" i="6"/>
  <c r="M56" i="6"/>
  <c r="M44" i="6"/>
  <c r="M315" i="2"/>
  <c r="M315" i="3"/>
  <c r="M315" i="4"/>
  <c r="M315" i="5"/>
  <c r="M315" i="1"/>
  <c r="M314" i="2"/>
  <c r="M314" i="3"/>
  <c r="M314" i="4"/>
  <c r="M314" i="5"/>
  <c r="M314" i="1"/>
  <c r="M145" i="2"/>
  <c r="M149" i="2"/>
  <c r="M166" i="2"/>
  <c r="M177" i="2"/>
  <c r="M258" i="2"/>
  <c r="M279" i="2"/>
  <c r="M145" i="3"/>
  <c r="M149" i="3"/>
  <c r="M166" i="3"/>
  <c r="M177" i="3"/>
  <c r="M258" i="3"/>
  <c r="M279" i="3"/>
  <c r="M145" i="4"/>
  <c r="M149" i="4"/>
  <c r="M166" i="4"/>
  <c r="M177" i="4"/>
  <c r="M258" i="4"/>
  <c r="M279" i="4"/>
  <c r="M145" i="5"/>
  <c r="M149" i="5"/>
  <c r="M166" i="5"/>
  <c r="M177" i="5"/>
  <c r="M258" i="5"/>
  <c r="M279" i="5"/>
  <c r="M145" i="1"/>
  <c r="M149" i="1"/>
  <c r="M166" i="1"/>
  <c r="M177" i="1"/>
  <c r="M258" i="1"/>
  <c r="M279" i="1"/>
  <c r="M144" i="2"/>
  <c r="M148" i="2"/>
  <c r="M165" i="2"/>
  <c r="M176" i="2"/>
  <c r="M257" i="2"/>
  <c r="M278" i="2"/>
  <c r="M144" i="3"/>
  <c r="M148" i="3"/>
  <c r="M165" i="3"/>
  <c r="M176" i="3"/>
  <c r="M257" i="3"/>
  <c r="M278" i="3"/>
  <c r="M144" i="4"/>
  <c r="M148" i="4"/>
  <c r="M165" i="4"/>
  <c r="M176" i="4"/>
  <c r="M257" i="4"/>
  <c r="M278" i="4"/>
  <c r="M144" i="5"/>
  <c r="M148" i="5"/>
  <c r="M165" i="5"/>
  <c r="M176" i="5"/>
  <c r="M257" i="5"/>
  <c r="M278" i="5"/>
  <c r="M144" i="1"/>
  <c r="M148" i="1"/>
  <c r="M165" i="1"/>
  <c r="M176" i="1"/>
  <c r="M257" i="1"/>
  <c r="M278" i="1"/>
  <c r="Y47" i="5"/>
  <c r="X47" i="5"/>
  <c r="W47" i="5"/>
  <c r="V47" i="5"/>
  <c r="U47" i="5"/>
  <c r="T47" i="5"/>
  <c r="S47" i="5"/>
  <c r="R47" i="5"/>
  <c r="Q47" i="5"/>
  <c r="P47" i="5"/>
  <c r="O47" i="5"/>
  <c r="N47" i="5"/>
  <c r="Y48" i="5"/>
  <c r="X48" i="5"/>
  <c r="W48" i="5"/>
  <c r="V48" i="5"/>
  <c r="U48" i="5"/>
  <c r="T48" i="5"/>
  <c r="S48" i="5"/>
  <c r="R48" i="5"/>
  <c r="Q48" i="5"/>
  <c r="P48" i="5"/>
  <c r="O48" i="5"/>
  <c r="N48" i="5"/>
  <c r="Y49" i="5"/>
  <c r="X49" i="5"/>
  <c r="W49" i="5"/>
  <c r="V49" i="5"/>
  <c r="U49" i="5"/>
  <c r="T49" i="5"/>
  <c r="S49" i="5"/>
  <c r="R49" i="5"/>
  <c r="Q49" i="5"/>
  <c r="P49" i="5"/>
  <c r="O49" i="5"/>
  <c r="N49" i="5"/>
  <c r="X54" i="2"/>
  <c r="X54" i="3"/>
  <c r="X54" i="4"/>
  <c r="X54" i="5"/>
  <c r="X54" i="1"/>
  <c r="Y54" i="2"/>
  <c r="Y54" i="3"/>
  <c r="Y54" i="4"/>
  <c r="Y54" i="5"/>
  <c r="Y54" i="1"/>
  <c r="O54" i="2"/>
  <c r="O54" i="3"/>
  <c r="O54" i="4"/>
  <c r="O54" i="5"/>
  <c r="O54" i="1"/>
  <c r="N54" i="2"/>
  <c r="N54" i="3"/>
  <c r="N54" i="4"/>
  <c r="N54" i="5"/>
  <c r="N54" i="1"/>
  <c r="W54" i="2"/>
  <c r="V54" i="2"/>
  <c r="U54" i="2"/>
  <c r="T54" i="2"/>
  <c r="S54" i="2"/>
  <c r="R54" i="2"/>
  <c r="Q54" i="2"/>
  <c r="P54" i="2"/>
  <c r="W54" i="3"/>
  <c r="V54" i="3"/>
  <c r="U54" i="3"/>
  <c r="T54" i="3"/>
  <c r="S54" i="3"/>
  <c r="R54" i="3"/>
  <c r="Q54" i="3"/>
  <c r="P54" i="3"/>
  <c r="W54" i="4"/>
  <c r="V54" i="4"/>
  <c r="U54" i="4"/>
  <c r="T54" i="4"/>
  <c r="S54" i="4"/>
  <c r="R54" i="4"/>
  <c r="Q54" i="4"/>
  <c r="P54" i="4"/>
  <c r="W54" i="5"/>
  <c r="V54" i="5"/>
  <c r="U54" i="5"/>
  <c r="T54" i="5"/>
  <c r="S54" i="5"/>
  <c r="R54" i="5"/>
  <c r="Q54" i="5"/>
  <c r="P54" i="5"/>
  <c r="W54" i="1"/>
  <c r="V54" i="1"/>
  <c r="U54" i="1"/>
  <c r="T54" i="1"/>
  <c r="S54" i="1"/>
  <c r="R54" i="1"/>
  <c r="Q54" i="1"/>
  <c r="P54" i="1"/>
  <c r="Z56" i="2"/>
  <c r="Z56" i="3"/>
  <c r="Z56" i="4"/>
  <c r="Z56" i="5"/>
  <c r="Z56" i="1"/>
  <c r="M162" i="6"/>
  <c r="M148" i="6"/>
  <c r="M127" i="6"/>
  <c r="M113" i="6"/>
  <c r="M95" i="6"/>
  <c r="M67" i="6"/>
  <c r="M158" i="6"/>
  <c r="M144" i="6"/>
  <c r="M123" i="6"/>
  <c r="M109" i="6"/>
  <c r="M91" i="6"/>
  <c r="M178" i="7"/>
  <c r="M168" i="7"/>
  <c r="M153" i="7"/>
  <c r="M139" i="7"/>
  <c r="M126" i="7"/>
  <c r="M99" i="7"/>
  <c r="M63" i="6"/>
  <c r="M297" i="2"/>
  <c r="M297" i="3"/>
  <c r="M297" i="4"/>
  <c r="M297" i="5"/>
  <c r="M297" i="1"/>
  <c r="M283" i="2"/>
  <c r="M283" i="3"/>
  <c r="M283" i="4"/>
  <c r="M283" i="5"/>
  <c r="M283" i="1"/>
  <c r="M262" i="2"/>
  <c r="M262" i="3"/>
  <c r="M262" i="4"/>
  <c r="M262" i="5"/>
  <c r="M262" i="1"/>
  <c r="M240" i="2"/>
  <c r="M240" i="3"/>
  <c r="M240" i="4"/>
  <c r="M240" i="5"/>
  <c r="M240" i="1"/>
  <c r="M221" i="2"/>
  <c r="M221" i="3"/>
  <c r="M221" i="4"/>
  <c r="M221" i="5"/>
  <c r="M221" i="1"/>
  <c r="M191" i="2"/>
  <c r="M225" i="2"/>
  <c r="M244" i="2"/>
  <c r="M266" i="2"/>
  <c r="M287" i="2"/>
  <c r="M301" i="2"/>
  <c r="M191" i="3"/>
  <c r="M225" i="3"/>
  <c r="M244" i="3"/>
  <c r="M266" i="3"/>
  <c r="M287" i="3"/>
  <c r="M301" i="3"/>
  <c r="M191" i="4"/>
  <c r="M225" i="4"/>
  <c r="M244" i="4"/>
  <c r="M266" i="4"/>
  <c r="M287" i="4"/>
  <c r="M301" i="4"/>
  <c r="M191" i="5"/>
  <c r="M225" i="5"/>
  <c r="M244" i="5"/>
  <c r="M266" i="5"/>
  <c r="M287" i="5"/>
  <c r="M301" i="5"/>
  <c r="M191" i="1"/>
  <c r="M225" i="1"/>
  <c r="M244" i="1"/>
  <c r="M266" i="1"/>
  <c r="M287" i="1"/>
  <c r="M301" i="1"/>
  <c r="M187" i="2"/>
  <c r="M187" i="3"/>
  <c r="M187" i="4"/>
  <c r="M187" i="5"/>
  <c r="M187" i="1"/>
  <c r="M16" i="7"/>
  <c r="M21" i="2"/>
  <c r="M21" i="3"/>
  <c r="M21" i="4"/>
  <c r="M21" i="5"/>
  <c r="M21" i="1"/>
  <c r="Y16" i="5" l="1"/>
  <c r="Y15" i="5" s="1"/>
  <c r="X16" i="5"/>
  <c r="X15" i="5" s="1"/>
  <c r="W16" i="5"/>
  <c r="W15" i="5" s="1"/>
  <c r="V16" i="5"/>
  <c r="V15" i="5" s="1"/>
  <c r="U16" i="5"/>
  <c r="T16" i="5"/>
  <c r="S16" i="5"/>
  <c r="R16" i="5"/>
  <c r="Q16" i="5"/>
  <c r="Q15" i="5" s="1"/>
  <c r="P16" i="5"/>
  <c r="P15" i="5" s="1"/>
  <c r="O16" i="5"/>
  <c r="O15" i="5" s="1"/>
  <c r="N16" i="5"/>
  <c r="N15" i="5" s="1"/>
  <c r="U15" i="5"/>
  <c r="T15" i="5"/>
  <c r="S15" i="5"/>
  <c r="R15" i="5"/>
  <c r="W13" i="5"/>
  <c r="W12" i="5" s="1"/>
  <c r="V13" i="5"/>
  <c r="V12" i="5" s="1"/>
  <c r="Y16" i="4"/>
  <c r="Y15" i="4" s="1"/>
  <c r="X16" i="4"/>
  <c r="X15" i="4" s="1"/>
  <c r="W16" i="4"/>
  <c r="W15" i="4" s="1"/>
  <c r="V16" i="4"/>
  <c r="V15" i="4" s="1"/>
  <c r="U16" i="4"/>
  <c r="U15" i="4" s="1"/>
  <c r="T16" i="4"/>
  <c r="T15" i="4" s="1"/>
  <c r="S16" i="4"/>
  <c r="S15" i="4" s="1"/>
  <c r="R16" i="4"/>
  <c r="R15" i="4" s="1"/>
  <c r="Q16" i="4"/>
  <c r="Q15" i="4" s="1"/>
  <c r="P16" i="4"/>
  <c r="P15" i="4" s="1"/>
  <c r="O16" i="4"/>
  <c r="N16" i="4"/>
  <c r="O15" i="4"/>
  <c r="N15" i="4"/>
  <c r="N315" i="4"/>
  <c r="O315" i="4"/>
  <c r="P315" i="4"/>
  <c r="Q315" i="4"/>
  <c r="R315" i="4"/>
  <c r="S315" i="4"/>
  <c r="T315" i="4"/>
  <c r="U315" i="4"/>
  <c r="V315" i="4"/>
  <c r="W315" i="4"/>
  <c r="X315" i="4"/>
  <c r="Y315" i="4"/>
  <c r="Y13" i="4"/>
  <c r="X13" i="4"/>
  <c r="W13" i="4"/>
  <c r="V13" i="4"/>
  <c r="U13" i="4"/>
  <c r="T13" i="4"/>
  <c r="S13" i="4"/>
  <c r="R13" i="4"/>
  <c r="Q13" i="4"/>
  <c r="Q12" i="4" s="1"/>
  <c r="P13" i="4"/>
  <c r="P12" i="4" s="1"/>
  <c r="O13" i="4"/>
  <c r="O12" i="4" s="1"/>
  <c r="N13" i="4"/>
  <c r="N12" i="4" s="1"/>
  <c r="Y12" i="4"/>
  <c r="X12" i="4"/>
  <c r="W12" i="4"/>
  <c r="V12" i="4"/>
  <c r="U12" i="4"/>
  <c r="T12" i="4"/>
  <c r="S12" i="4"/>
  <c r="R12" i="4"/>
  <c r="Y16" i="3"/>
  <c r="X16" i="3"/>
  <c r="W16" i="3"/>
  <c r="V16" i="3"/>
  <c r="U16" i="3"/>
  <c r="T16" i="3"/>
  <c r="S16" i="3"/>
  <c r="R16" i="3"/>
  <c r="Q16" i="3"/>
  <c r="Q15" i="3" s="1"/>
  <c r="P16" i="3"/>
  <c r="P15" i="3" s="1"/>
  <c r="O16" i="3"/>
  <c r="O15" i="3" s="1"/>
  <c r="N16" i="3"/>
  <c r="N15" i="3" s="1"/>
  <c r="Y15" i="3"/>
  <c r="X15" i="3"/>
  <c r="W15" i="3"/>
  <c r="V15" i="3"/>
  <c r="U15" i="3"/>
  <c r="T15" i="3"/>
  <c r="S15" i="3"/>
  <c r="R15" i="3"/>
  <c r="Y13" i="3"/>
  <c r="Y12" i="3" s="1"/>
  <c r="X13" i="3"/>
  <c r="X12" i="3" s="1"/>
  <c r="W13" i="3"/>
  <c r="W12" i="3" s="1"/>
  <c r="V13" i="3"/>
  <c r="V12" i="3" s="1"/>
  <c r="U13" i="3"/>
  <c r="U12" i="3" s="1"/>
  <c r="T13" i="3"/>
  <c r="T12" i="3" s="1"/>
  <c r="S13" i="3"/>
  <c r="S12" i="3" s="1"/>
  <c r="R13" i="3"/>
  <c r="R12" i="3" s="1"/>
  <c r="Q13" i="3"/>
  <c r="Q12" i="3" s="1"/>
  <c r="P13" i="3"/>
  <c r="P12" i="3" s="1"/>
  <c r="O13" i="3"/>
  <c r="N13" i="3"/>
  <c r="O12" i="3"/>
  <c r="N12" i="3"/>
  <c r="Y13" i="2"/>
  <c r="T13" i="2"/>
  <c r="Y11" i="5"/>
  <c r="Y13" i="5" s="1"/>
  <c r="Y12" i="5" s="1"/>
  <c r="X11" i="5"/>
  <c r="X13" i="5" s="1"/>
  <c r="X12" i="5" s="1"/>
  <c r="W11" i="5"/>
  <c r="V11" i="5"/>
  <c r="U11" i="5"/>
  <c r="U13" i="5" s="1"/>
  <c r="U12" i="5" s="1"/>
  <c r="T11" i="5"/>
  <c r="T13" i="5" s="1"/>
  <c r="T12" i="5" s="1"/>
  <c r="S11" i="5"/>
  <c r="S13" i="5" s="1"/>
  <c r="S12" i="5" s="1"/>
  <c r="R11" i="5"/>
  <c r="R13" i="5" s="1"/>
  <c r="R12" i="5" s="1"/>
  <c r="Q11" i="5"/>
  <c r="Q13" i="5" s="1"/>
  <c r="Q12" i="5" s="1"/>
  <c r="P11" i="5"/>
  <c r="P13" i="5" s="1"/>
  <c r="P12" i="5" s="1"/>
  <c r="O11" i="5"/>
  <c r="O13" i="5" s="1"/>
  <c r="O12" i="5" s="1"/>
  <c r="N11" i="5"/>
  <c r="N13" i="5" s="1"/>
  <c r="N12" i="5" s="1"/>
  <c r="Y11" i="4"/>
  <c r="X11" i="4"/>
  <c r="W11" i="4"/>
  <c r="V11" i="4"/>
  <c r="U11" i="4"/>
  <c r="T11" i="4"/>
  <c r="S11" i="4"/>
  <c r="R11" i="4"/>
  <c r="Q11" i="4"/>
  <c r="P11" i="4"/>
  <c r="O11" i="4"/>
  <c r="N11" i="4"/>
  <c r="Y11" i="3"/>
  <c r="X11" i="3"/>
  <c r="W11" i="3"/>
  <c r="V11" i="3"/>
  <c r="U11" i="3"/>
  <c r="T11" i="3"/>
  <c r="S11" i="3"/>
  <c r="R11" i="3"/>
  <c r="Q11" i="3"/>
  <c r="P11" i="3"/>
  <c r="O11" i="3"/>
  <c r="N11" i="3"/>
  <c r="Y11" i="2"/>
  <c r="X11" i="2"/>
  <c r="W11" i="2"/>
  <c r="W13" i="2" s="1"/>
  <c r="V11" i="2"/>
  <c r="U11" i="2"/>
  <c r="U13" i="2" s="1"/>
  <c r="T11" i="2"/>
  <c r="S11" i="2"/>
  <c r="S13" i="2" s="1"/>
  <c r="R11" i="2"/>
  <c r="Q11" i="2"/>
  <c r="Q13" i="2" s="1"/>
  <c r="Q12" i="2" s="1"/>
  <c r="P11" i="2"/>
  <c r="P13" i="2" s="1"/>
  <c r="P12" i="2" s="1"/>
  <c r="O11" i="2"/>
  <c r="O13" i="2" s="1"/>
  <c r="O12" i="2" s="1"/>
  <c r="N11" i="2"/>
  <c r="N13" i="2" s="1"/>
  <c r="N12" i="2" s="1"/>
  <c r="Y11" i="1"/>
  <c r="Y13" i="1" s="1"/>
  <c r="X11" i="1"/>
  <c r="X13" i="1" s="1"/>
  <c r="W11" i="1"/>
  <c r="W13" i="1" s="1"/>
  <c r="V11" i="1"/>
  <c r="V13" i="1" s="1"/>
  <c r="U11" i="1"/>
  <c r="U13" i="1" s="1"/>
  <c r="T11" i="1"/>
  <c r="T13" i="1" s="1"/>
  <c r="S13" i="1"/>
  <c r="R11" i="1"/>
  <c r="R13" i="1" s="1"/>
  <c r="V13" i="2" l="1"/>
  <c r="V12" i="2" s="1"/>
  <c r="X13" i="2"/>
  <c r="X12" i="2" s="1"/>
  <c r="W12" i="2"/>
  <c r="Y12" i="2"/>
  <c r="T12" i="2"/>
  <c r="U12" i="2"/>
  <c r="S12" i="2"/>
  <c r="R13" i="2"/>
  <c r="R12" i="2" s="1"/>
  <c r="M105" i="3"/>
  <c r="M105" i="4"/>
  <c r="I184" i="7" l="1"/>
  <c r="I185" i="7" s="1"/>
  <c r="I186" i="7" s="1"/>
  <c r="I187" i="7" s="1"/>
  <c r="I180" i="7"/>
  <c r="I181" i="7" s="1"/>
  <c r="I182" i="7" s="1"/>
  <c r="I176" i="7"/>
  <c r="I177" i="7" s="1"/>
  <c r="I178" i="7" s="1"/>
  <c r="I172" i="7"/>
  <c r="I173" i="7" s="1"/>
  <c r="I174" i="7" s="1"/>
  <c r="I166" i="7"/>
  <c r="I167" i="7" s="1"/>
  <c r="I168" i="7" s="1"/>
  <c r="I162" i="7"/>
  <c r="I163" i="7" s="1"/>
  <c r="I164" i="7" s="1"/>
  <c r="I158" i="7"/>
  <c r="I159" i="7" s="1"/>
  <c r="I160" i="7" s="1"/>
  <c r="I151" i="7"/>
  <c r="I152" i="7" s="1"/>
  <c r="I153" i="7" s="1"/>
  <c r="I147" i="7"/>
  <c r="I148" i="7" s="1"/>
  <c r="I149" i="7" s="1"/>
  <c r="I142" i="7"/>
  <c r="I143" i="7" s="1"/>
  <c r="I144" i="7" s="1"/>
  <c r="I137" i="7"/>
  <c r="I138" i="7" s="1"/>
  <c r="I139" i="7" s="1"/>
  <c r="I133" i="7"/>
  <c r="I134" i="7" s="1"/>
  <c r="I135" i="7" s="1"/>
  <c r="I130" i="7"/>
  <c r="I124" i="7"/>
  <c r="I125" i="7" s="1"/>
  <c r="I126" i="7" s="1"/>
  <c r="I119" i="7"/>
  <c r="I120" i="7" s="1"/>
  <c r="I121" i="7" s="1"/>
  <c r="I117" i="7"/>
  <c r="I113" i="7"/>
  <c r="I114" i="7" s="1"/>
  <c r="I115" i="7" s="1"/>
  <c r="I111" i="7"/>
  <c r="I104" i="7"/>
  <c r="I105" i="7" s="1"/>
  <c r="I106" i="7" s="1"/>
  <c r="I101" i="7"/>
  <c r="I102" i="7" s="1"/>
  <c r="I97" i="7"/>
  <c r="I98" i="7" s="1"/>
  <c r="I99" i="7" s="1"/>
  <c r="I95" i="7"/>
  <c r="I88" i="7"/>
  <c r="I89" i="7" s="1"/>
  <c r="I90" i="7" s="1"/>
  <c r="I91" i="7" s="1"/>
  <c r="I92" i="7" s="1"/>
  <c r="I93" i="7" s="1"/>
  <c r="I84" i="7"/>
  <c r="I85" i="7" s="1"/>
  <c r="I86" i="7" s="1"/>
  <c r="I79" i="7"/>
  <c r="I80" i="7" s="1"/>
  <c r="I77" i="7"/>
  <c r="I72" i="7"/>
  <c r="I73" i="7" s="1"/>
  <c r="I74" i="7" s="1"/>
  <c r="I70" i="7"/>
  <c r="I66" i="7"/>
  <c r="I67" i="7" s="1"/>
  <c r="I68" i="7" s="1"/>
  <c r="I64" i="7"/>
  <c r="I62" i="7"/>
  <c r="I58" i="7"/>
  <c r="I54" i="7"/>
  <c r="I55" i="7" s="1"/>
  <c r="I56" i="7" s="1"/>
  <c r="I50" i="7"/>
  <c r="I51" i="7" s="1"/>
  <c r="I52" i="7" s="1"/>
  <c r="I48" i="7"/>
  <c r="I46" i="7"/>
  <c r="I39" i="7"/>
  <c r="I40" i="7" s="1"/>
  <c r="I41" i="7" s="1"/>
  <c r="I42" i="7" s="1"/>
  <c r="I34" i="7"/>
  <c r="I32" i="7"/>
  <c r="I27" i="7"/>
  <c r="I22" i="7"/>
  <c r="I23" i="7" s="1"/>
  <c r="I24" i="7" s="1"/>
  <c r="I19" i="7"/>
  <c r="I20" i="7" s="1"/>
  <c r="I14" i="7"/>
  <c r="I15" i="7" s="1"/>
  <c r="I16" i="7" s="1"/>
  <c r="I6" i="7"/>
  <c r="I7" i="7" s="1"/>
  <c r="I8" i="7" s="1"/>
  <c r="I172" i="6"/>
  <c r="I173" i="6" s="1"/>
  <c r="I174" i="6" s="1"/>
  <c r="I175" i="6" s="1"/>
  <c r="I176" i="6" s="1"/>
  <c r="I168" i="6"/>
  <c r="I169" i="6" s="1"/>
  <c r="I164" i="6"/>
  <c r="I165" i="6" s="1"/>
  <c r="I166" i="6" s="1"/>
  <c r="I160" i="6"/>
  <c r="I161" i="6" s="1"/>
  <c r="I162" i="6" s="1"/>
  <c r="I156" i="6"/>
  <c r="I157" i="6" s="1"/>
  <c r="I158" i="6" s="1"/>
  <c r="I152" i="6"/>
  <c r="I153" i="6" s="1"/>
  <c r="I154" i="6" s="1"/>
  <c r="I146" i="6"/>
  <c r="I147" i="6" s="1"/>
  <c r="I148" i="6" s="1"/>
  <c r="I142" i="6"/>
  <c r="I143" i="6" s="1"/>
  <c r="I144" i="6" s="1"/>
  <c r="I136" i="6"/>
  <c r="I137" i="6" s="1"/>
  <c r="I138" i="6" s="1"/>
  <c r="I139" i="6" s="1"/>
  <c r="I140" i="6" s="1"/>
  <c r="I132" i="6"/>
  <c r="I133" i="6" s="1"/>
  <c r="I134" i="6" s="1"/>
  <c r="I125" i="6"/>
  <c r="I126" i="6" s="1"/>
  <c r="I127" i="6" s="1"/>
  <c r="I121" i="6"/>
  <c r="I122" i="6" s="1"/>
  <c r="I123" i="6" s="1"/>
  <c r="I117" i="6"/>
  <c r="I118" i="6" s="1"/>
  <c r="I119" i="6" s="1"/>
  <c r="I111" i="6"/>
  <c r="I112" i="6" s="1"/>
  <c r="I113" i="6" s="1"/>
  <c r="I107" i="6"/>
  <c r="I108" i="6" s="1"/>
  <c r="I109" i="6" s="1"/>
  <c r="I103" i="6"/>
  <c r="I104" i="6" s="1"/>
  <c r="I105" i="6" s="1"/>
  <c r="I99" i="6"/>
  <c r="I100" i="6" s="1"/>
  <c r="I93" i="6"/>
  <c r="I94" i="6" s="1"/>
  <c r="I95" i="6" s="1"/>
  <c r="I89" i="6"/>
  <c r="I90" i="6" s="1"/>
  <c r="I91" i="6" s="1"/>
  <c r="I86" i="6"/>
  <c r="I82" i="6"/>
  <c r="I83" i="6" s="1"/>
  <c r="I84" i="6" s="1"/>
  <c r="I79" i="6"/>
  <c r="I80" i="6" s="1"/>
  <c r="I76" i="6"/>
  <c r="I77" i="6" s="1"/>
  <c r="I69" i="6"/>
  <c r="I70" i="6" s="1"/>
  <c r="I71" i="6" s="1"/>
  <c r="I65" i="6"/>
  <c r="I66" i="6" s="1"/>
  <c r="I67" i="6" s="1"/>
  <c r="I61" i="6"/>
  <c r="I62" i="6" s="1"/>
  <c r="I63" i="6" s="1"/>
  <c r="I59" i="6"/>
  <c r="I55" i="6"/>
  <c r="I56" i="6" s="1"/>
  <c r="I57" i="6" s="1"/>
  <c r="I51" i="6"/>
  <c r="I52" i="6" s="1"/>
  <c r="I53" i="6" s="1"/>
  <c r="I47" i="6"/>
  <c r="I43" i="6"/>
  <c r="I44" i="6" s="1"/>
  <c r="I45" i="6" s="1"/>
  <c r="I39" i="6"/>
  <c r="I40" i="6" s="1"/>
  <c r="I36" i="6"/>
  <c r="I37" i="6" s="1"/>
  <c r="I31" i="6"/>
  <c r="I32" i="6" s="1"/>
  <c r="I33" i="6" s="1"/>
  <c r="I27" i="6"/>
  <c r="I28" i="6" s="1"/>
  <c r="I29" i="6" s="1"/>
  <c r="I18" i="6"/>
  <c r="I19" i="6" s="1"/>
  <c r="I20" i="6" s="1"/>
  <c r="I16" i="6"/>
  <c r="I12" i="6"/>
  <c r="I10" i="6"/>
  <c r="I6" i="6"/>
  <c r="I7" i="6" s="1"/>
  <c r="I8" i="6" s="1"/>
  <c r="I311" i="5"/>
  <c r="I312" i="5" s="1"/>
  <c r="I313" i="5" s="1"/>
  <c r="I314" i="5" s="1"/>
  <c r="I315" i="5" s="1"/>
  <c r="I307" i="5"/>
  <c r="I308" i="5" s="1"/>
  <c r="I303" i="5"/>
  <c r="I304" i="5" s="1"/>
  <c r="I305" i="5" s="1"/>
  <c r="I299" i="5"/>
  <c r="I300" i="5" s="1"/>
  <c r="I301" i="5" s="1"/>
  <c r="I295" i="5"/>
  <c r="I296" i="5" s="1"/>
  <c r="I297" i="5" s="1"/>
  <c r="I291" i="5"/>
  <c r="I292" i="5" s="1"/>
  <c r="I293" i="5" s="1"/>
  <c r="I285" i="5"/>
  <c r="I286" i="5" s="1"/>
  <c r="I287" i="5" s="1"/>
  <c r="I281" i="5"/>
  <c r="I282" i="5" s="1"/>
  <c r="I283" i="5" s="1"/>
  <c r="I275" i="5"/>
  <c r="I276" i="5" s="1"/>
  <c r="I277" i="5" s="1"/>
  <c r="I278" i="5" s="1"/>
  <c r="I279" i="5" s="1"/>
  <c r="I271" i="5"/>
  <c r="I272" i="5" s="1"/>
  <c r="I273" i="5" s="1"/>
  <c r="I264" i="5"/>
  <c r="I265" i="5" s="1"/>
  <c r="I266" i="5" s="1"/>
  <c r="I260" i="5"/>
  <c r="I261" i="5" s="1"/>
  <c r="I262" i="5" s="1"/>
  <c r="I254" i="5"/>
  <c r="I255" i="5" s="1"/>
  <c r="I256" i="5" s="1"/>
  <c r="I257" i="5" s="1"/>
  <c r="I258" i="5" s="1"/>
  <c r="I250" i="5"/>
  <c r="I251" i="5" s="1"/>
  <c r="I252" i="5" s="1"/>
  <c r="I246" i="5"/>
  <c r="I242" i="5"/>
  <c r="I243" i="5" s="1"/>
  <c r="I244" i="5" s="1"/>
  <c r="I238" i="5"/>
  <c r="I239" i="5" s="1"/>
  <c r="I240" i="5" s="1"/>
  <c r="I234" i="5"/>
  <c r="I235" i="5" s="1"/>
  <c r="I236" i="5" s="1"/>
  <c r="I227" i="5"/>
  <c r="I228" i="5" s="1"/>
  <c r="I229" i="5" s="1"/>
  <c r="I223" i="5"/>
  <c r="I224" i="5" s="1"/>
  <c r="I225" i="5" s="1"/>
  <c r="I219" i="5"/>
  <c r="I220" i="5" s="1"/>
  <c r="I221" i="5" s="1"/>
  <c r="I216" i="5"/>
  <c r="I206" i="5"/>
  <c r="I207" i="5" s="1"/>
  <c r="I208" i="5" s="1"/>
  <c r="I209" i="5" s="1"/>
  <c r="I210" i="5" s="1"/>
  <c r="I211" i="5" s="1"/>
  <c r="I212" i="5" s="1"/>
  <c r="I213" i="5" s="1"/>
  <c r="I214" i="5" s="1"/>
  <c r="I204" i="5"/>
  <c r="I200" i="5"/>
  <c r="I201" i="5" s="1"/>
  <c r="I202" i="5" s="1"/>
  <c r="I193" i="5"/>
  <c r="I194" i="5" s="1"/>
  <c r="I195" i="5" s="1"/>
  <c r="I189" i="5"/>
  <c r="I190" i="5" s="1"/>
  <c r="I191" i="5" s="1"/>
  <c r="I185" i="5"/>
  <c r="I186" i="5" s="1"/>
  <c r="I187" i="5" s="1"/>
  <c r="I175" i="5"/>
  <c r="I176" i="5" s="1"/>
  <c r="I177" i="5" s="1"/>
  <c r="I178" i="5" s="1"/>
  <c r="I179" i="5" s="1"/>
  <c r="I180" i="5" s="1"/>
  <c r="I181" i="5" s="1"/>
  <c r="I182" i="5" s="1"/>
  <c r="I183" i="5" s="1"/>
  <c r="I168" i="5"/>
  <c r="I169" i="5" s="1"/>
  <c r="I170" i="5" s="1"/>
  <c r="I171" i="5" s="1"/>
  <c r="I172" i="5" s="1"/>
  <c r="I173" i="5" s="1"/>
  <c r="I164" i="5"/>
  <c r="I165" i="5" s="1"/>
  <c r="I166" i="5" s="1"/>
  <c r="I160" i="5"/>
  <c r="I161" i="5" s="1"/>
  <c r="I162" i="5" s="1"/>
  <c r="I151" i="5"/>
  <c r="I152" i="5" s="1"/>
  <c r="I153" i="5" s="1"/>
  <c r="I154" i="5" s="1"/>
  <c r="I155" i="5" s="1"/>
  <c r="I156" i="5" s="1"/>
  <c r="I147" i="5"/>
  <c r="I148" i="5" s="1"/>
  <c r="I149" i="5" s="1"/>
  <c r="I143" i="5"/>
  <c r="I144" i="5" s="1"/>
  <c r="I145" i="5" s="1"/>
  <c r="I138" i="5"/>
  <c r="I139" i="5" s="1"/>
  <c r="I140" i="5" s="1"/>
  <c r="I134" i="5"/>
  <c r="I135" i="5" s="1"/>
  <c r="I136" i="5" s="1"/>
  <c r="I128" i="5"/>
  <c r="I129" i="5" s="1"/>
  <c r="I130" i="5" s="1"/>
  <c r="I131" i="5" s="1"/>
  <c r="I124" i="5"/>
  <c r="I125" i="5" s="1"/>
  <c r="I126" i="5" s="1"/>
  <c r="I120" i="5"/>
  <c r="I121" i="5" s="1"/>
  <c r="I122" i="5" s="1"/>
  <c r="I118" i="5"/>
  <c r="I115" i="5"/>
  <c r="I116" i="5" s="1"/>
  <c r="I112" i="5"/>
  <c r="I113" i="5" s="1"/>
  <c r="I108" i="5"/>
  <c r="I104" i="5"/>
  <c r="I105" i="5" s="1"/>
  <c r="I106" i="5" s="1"/>
  <c r="I100" i="5"/>
  <c r="I101" i="5" s="1"/>
  <c r="I102" i="5" s="1"/>
  <c r="I98" i="5"/>
  <c r="I91" i="5"/>
  <c r="I92" i="5" s="1"/>
  <c r="I93" i="5" s="1"/>
  <c r="I86" i="5"/>
  <c r="I87" i="5" s="1"/>
  <c r="I88" i="5" s="1"/>
  <c r="I89" i="5" s="1"/>
  <c r="I75" i="5"/>
  <c r="I76" i="5" s="1"/>
  <c r="I77" i="5" s="1"/>
  <c r="I78" i="5" s="1"/>
  <c r="I79" i="5" s="1"/>
  <c r="I80" i="5" s="1"/>
  <c r="I81" i="5" s="1"/>
  <c r="I67" i="5"/>
  <c r="I68" i="5" s="1"/>
  <c r="I69" i="5" s="1"/>
  <c r="I70" i="5" s="1"/>
  <c r="I71" i="5" s="1"/>
  <c r="I72" i="5" s="1"/>
  <c r="I73" i="5" s="1"/>
  <c r="I59" i="5"/>
  <c r="I60" i="5" s="1"/>
  <c r="I61" i="5" s="1"/>
  <c r="I62" i="5" s="1"/>
  <c r="I63" i="5" s="1"/>
  <c r="I64" i="5" s="1"/>
  <c r="I65" i="5" s="1"/>
  <c r="I57" i="5"/>
  <c r="I55" i="5"/>
  <c r="I53" i="5"/>
  <c r="I43" i="5"/>
  <c r="I44" i="5" s="1"/>
  <c r="I45" i="5" s="1"/>
  <c r="I40" i="5"/>
  <c r="I41" i="5" s="1"/>
  <c r="I33" i="5"/>
  <c r="I34" i="5" s="1"/>
  <c r="I35" i="5" s="1"/>
  <c r="I36" i="5" s="1"/>
  <c r="I28" i="5"/>
  <c r="I29" i="5" s="1"/>
  <c r="I30" i="5" s="1"/>
  <c r="I31" i="5" s="1"/>
  <c r="I23" i="5"/>
  <c r="I24" i="5" s="1"/>
  <c r="I25" i="5" s="1"/>
  <c r="I26" i="5" s="1"/>
  <c r="I19" i="5"/>
  <c r="I20" i="5" s="1"/>
  <c r="I21" i="5" s="1"/>
  <c r="I15" i="5"/>
  <c r="I16" i="5" s="1"/>
  <c r="I12" i="5"/>
  <c r="I13" i="5" s="1"/>
  <c r="I6" i="5"/>
  <c r="I7" i="5" s="1"/>
  <c r="I8" i="5" s="1"/>
  <c r="I311" i="4"/>
  <c r="I312" i="4" s="1"/>
  <c r="I313" i="4" s="1"/>
  <c r="I314" i="4" s="1"/>
  <c r="I315" i="4" s="1"/>
  <c r="I307" i="4"/>
  <c r="I308" i="4" s="1"/>
  <c r="I303" i="4"/>
  <c r="I304" i="4" s="1"/>
  <c r="I305" i="4" s="1"/>
  <c r="I299" i="4"/>
  <c r="I300" i="4" s="1"/>
  <c r="I301" i="4" s="1"/>
  <c r="I295" i="4"/>
  <c r="I296" i="4" s="1"/>
  <c r="I297" i="4" s="1"/>
  <c r="I291" i="4"/>
  <c r="I292" i="4" s="1"/>
  <c r="I293" i="4" s="1"/>
  <c r="I285" i="4"/>
  <c r="I286" i="4" s="1"/>
  <c r="I287" i="4" s="1"/>
  <c r="I281" i="4"/>
  <c r="I282" i="4" s="1"/>
  <c r="I283" i="4" s="1"/>
  <c r="I275" i="4"/>
  <c r="I276" i="4" s="1"/>
  <c r="I277" i="4" s="1"/>
  <c r="I278" i="4" s="1"/>
  <c r="I279" i="4" s="1"/>
  <c r="I271" i="4"/>
  <c r="I272" i="4" s="1"/>
  <c r="I273" i="4" s="1"/>
  <c r="I264" i="4"/>
  <c r="I265" i="4" s="1"/>
  <c r="I266" i="4" s="1"/>
  <c r="I260" i="4"/>
  <c r="I261" i="4" s="1"/>
  <c r="I262" i="4" s="1"/>
  <c r="I254" i="4"/>
  <c r="I255" i="4" s="1"/>
  <c r="I256" i="4" s="1"/>
  <c r="I257" i="4" s="1"/>
  <c r="I258" i="4" s="1"/>
  <c r="I250" i="4"/>
  <c r="I251" i="4" s="1"/>
  <c r="I252" i="4" s="1"/>
  <c r="I246" i="4"/>
  <c r="I242" i="4"/>
  <c r="I243" i="4" s="1"/>
  <c r="I244" i="4" s="1"/>
  <c r="I238" i="4"/>
  <c r="I239" i="4" s="1"/>
  <c r="I240" i="4" s="1"/>
  <c r="I234" i="4"/>
  <c r="I235" i="4" s="1"/>
  <c r="I236" i="4" s="1"/>
  <c r="I227" i="4"/>
  <c r="I228" i="4" s="1"/>
  <c r="I229" i="4" s="1"/>
  <c r="I223" i="4"/>
  <c r="I224" i="4" s="1"/>
  <c r="I225" i="4" s="1"/>
  <c r="I219" i="4"/>
  <c r="I220" i="4" s="1"/>
  <c r="I221" i="4" s="1"/>
  <c r="I216" i="4"/>
  <c r="I206" i="4"/>
  <c r="I207" i="4" s="1"/>
  <c r="I208" i="4" s="1"/>
  <c r="I209" i="4" s="1"/>
  <c r="I210" i="4" s="1"/>
  <c r="I211" i="4" s="1"/>
  <c r="I212" i="4" s="1"/>
  <c r="I213" i="4" s="1"/>
  <c r="I214" i="4" s="1"/>
  <c r="I204" i="4"/>
  <c r="I200" i="4"/>
  <c r="I201" i="4" s="1"/>
  <c r="I202" i="4" s="1"/>
  <c r="I193" i="4"/>
  <c r="I194" i="4" s="1"/>
  <c r="I195" i="4" s="1"/>
  <c r="I189" i="4"/>
  <c r="I190" i="4" s="1"/>
  <c r="I191" i="4" s="1"/>
  <c r="I185" i="4"/>
  <c r="I186" i="4" s="1"/>
  <c r="I187" i="4" s="1"/>
  <c r="I175" i="4"/>
  <c r="I176" i="4" s="1"/>
  <c r="I177" i="4" s="1"/>
  <c r="I178" i="4" s="1"/>
  <c r="I179" i="4" s="1"/>
  <c r="I180" i="4" s="1"/>
  <c r="I181" i="4" s="1"/>
  <c r="I182" i="4" s="1"/>
  <c r="I183" i="4" s="1"/>
  <c r="I168" i="4"/>
  <c r="I169" i="4" s="1"/>
  <c r="I170" i="4" s="1"/>
  <c r="I171" i="4" s="1"/>
  <c r="I172" i="4" s="1"/>
  <c r="I173" i="4" s="1"/>
  <c r="I164" i="4"/>
  <c r="I165" i="4" s="1"/>
  <c r="I166" i="4" s="1"/>
  <c r="I160" i="4"/>
  <c r="I161" i="4" s="1"/>
  <c r="I162" i="4" s="1"/>
  <c r="I151" i="4"/>
  <c r="I152" i="4" s="1"/>
  <c r="I153" i="4" s="1"/>
  <c r="I154" i="4" s="1"/>
  <c r="I155" i="4" s="1"/>
  <c r="I156" i="4" s="1"/>
  <c r="I147" i="4"/>
  <c r="I148" i="4" s="1"/>
  <c r="I149" i="4" s="1"/>
  <c r="I143" i="4"/>
  <c r="I144" i="4" s="1"/>
  <c r="I145" i="4" s="1"/>
  <c r="I138" i="4"/>
  <c r="I139" i="4" s="1"/>
  <c r="I140" i="4" s="1"/>
  <c r="I134" i="4"/>
  <c r="I135" i="4" s="1"/>
  <c r="I136" i="4" s="1"/>
  <c r="I128" i="4"/>
  <c r="I129" i="4" s="1"/>
  <c r="I130" i="4" s="1"/>
  <c r="I131" i="4" s="1"/>
  <c r="I124" i="4"/>
  <c r="I125" i="4" s="1"/>
  <c r="I126" i="4" s="1"/>
  <c r="I120" i="4"/>
  <c r="I121" i="4" s="1"/>
  <c r="I122" i="4" s="1"/>
  <c r="I118" i="4"/>
  <c r="I115" i="4"/>
  <c r="I116" i="4" s="1"/>
  <c r="I112" i="4"/>
  <c r="I113" i="4" s="1"/>
  <c r="I108" i="4"/>
  <c r="I104" i="4"/>
  <c r="I105" i="4" s="1"/>
  <c r="I106" i="4" s="1"/>
  <c r="I100" i="4"/>
  <c r="I101" i="4" s="1"/>
  <c r="I102" i="4" s="1"/>
  <c r="I98" i="4"/>
  <c r="I91" i="4"/>
  <c r="I92" i="4" s="1"/>
  <c r="I93" i="4" s="1"/>
  <c r="I86" i="4"/>
  <c r="I87" i="4" s="1"/>
  <c r="I88" i="4" s="1"/>
  <c r="I89" i="4" s="1"/>
  <c r="I75" i="4"/>
  <c r="I76" i="4" s="1"/>
  <c r="I77" i="4" s="1"/>
  <c r="I78" i="4" s="1"/>
  <c r="I79" i="4" s="1"/>
  <c r="I80" i="4" s="1"/>
  <c r="I81" i="4" s="1"/>
  <c r="I67" i="4"/>
  <c r="I68" i="4" s="1"/>
  <c r="I69" i="4" s="1"/>
  <c r="I70" i="4" s="1"/>
  <c r="I71" i="4" s="1"/>
  <c r="I72" i="4" s="1"/>
  <c r="I73" i="4" s="1"/>
  <c r="I59" i="4"/>
  <c r="I60" i="4" s="1"/>
  <c r="I61" i="4" s="1"/>
  <c r="I62" i="4" s="1"/>
  <c r="I63" i="4" s="1"/>
  <c r="I64" i="4" s="1"/>
  <c r="I65" i="4" s="1"/>
  <c r="I57" i="4"/>
  <c r="I55" i="4"/>
  <c r="I53" i="4"/>
  <c r="I43" i="4"/>
  <c r="I44" i="4" s="1"/>
  <c r="I45" i="4" s="1"/>
  <c r="I40" i="4"/>
  <c r="I41" i="4" s="1"/>
  <c r="I33" i="4"/>
  <c r="I34" i="4" s="1"/>
  <c r="I35" i="4" s="1"/>
  <c r="I36" i="4" s="1"/>
  <c r="I28" i="4"/>
  <c r="I29" i="4" s="1"/>
  <c r="I30" i="4" s="1"/>
  <c r="I31" i="4" s="1"/>
  <c r="I23" i="4"/>
  <c r="I24" i="4" s="1"/>
  <c r="I25" i="4" s="1"/>
  <c r="I26" i="4" s="1"/>
  <c r="I19" i="4"/>
  <c r="I20" i="4" s="1"/>
  <c r="I21" i="4" s="1"/>
  <c r="I15" i="4"/>
  <c r="I16" i="4" s="1"/>
  <c r="I12" i="4"/>
  <c r="I13" i="4" s="1"/>
  <c r="I6" i="4"/>
  <c r="I7" i="4" s="1"/>
  <c r="I8" i="4" s="1"/>
  <c r="I311" i="2"/>
  <c r="I312" i="2" s="1"/>
  <c r="I313" i="2" s="1"/>
  <c r="I314" i="2" s="1"/>
  <c r="I315" i="2" s="1"/>
  <c r="I307" i="2"/>
  <c r="I308" i="2" s="1"/>
  <c r="I303" i="2"/>
  <c r="I304" i="2" s="1"/>
  <c r="I305" i="2" s="1"/>
  <c r="I299" i="2"/>
  <c r="I300" i="2" s="1"/>
  <c r="I301" i="2" s="1"/>
  <c r="I295" i="2"/>
  <c r="I296" i="2" s="1"/>
  <c r="I297" i="2" s="1"/>
  <c r="I291" i="2"/>
  <c r="I292" i="2" s="1"/>
  <c r="I293" i="2" s="1"/>
  <c r="I286" i="2"/>
  <c r="I287" i="2" s="1"/>
  <c r="I285" i="2"/>
  <c r="I281" i="2"/>
  <c r="I282" i="2" s="1"/>
  <c r="I283" i="2" s="1"/>
  <c r="I275" i="2"/>
  <c r="I276" i="2" s="1"/>
  <c r="I277" i="2" s="1"/>
  <c r="I278" i="2" s="1"/>
  <c r="I279" i="2" s="1"/>
  <c r="I271" i="2"/>
  <c r="I272" i="2" s="1"/>
  <c r="I273" i="2" s="1"/>
  <c r="I264" i="2"/>
  <c r="I265" i="2" s="1"/>
  <c r="I266" i="2" s="1"/>
  <c r="I260" i="2"/>
  <c r="I261" i="2" s="1"/>
  <c r="I262" i="2" s="1"/>
  <c r="I254" i="2"/>
  <c r="I255" i="2" s="1"/>
  <c r="I256" i="2" s="1"/>
  <c r="I257" i="2" s="1"/>
  <c r="I258" i="2" s="1"/>
  <c r="I250" i="2"/>
  <c r="I251" i="2" s="1"/>
  <c r="I252" i="2" s="1"/>
  <c r="I246" i="2"/>
  <c r="I242" i="2"/>
  <c r="I243" i="2" s="1"/>
  <c r="I244" i="2" s="1"/>
  <c r="I238" i="2"/>
  <c r="I239" i="2" s="1"/>
  <c r="I240" i="2" s="1"/>
  <c r="I234" i="2"/>
  <c r="I235" i="2" s="1"/>
  <c r="I236" i="2" s="1"/>
  <c r="I227" i="2"/>
  <c r="I228" i="2" s="1"/>
  <c r="I229" i="2" s="1"/>
  <c r="I223" i="2"/>
  <c r="I224" i="2" s="1"/>
  <c r="I225" i="2" s="1"/>
  <c r="I219" i="2"/>
  <c r="I220" i="2" s="1"/>
  <c r="I221" i="2" s="1"/>
  <c r="I216" i="2"/>
  <c r="I206" i="2"/>
  <c r="I207" i="2" s="1"/>
  <c r="I208" i="2" s="1"/>
  <c r="I209" i="2" s="1"/>
  <c r="I210" i="2" s="1"/>
  <c r="I211" i="2" s="1"/>
  <c r="I212" i="2" s="1"/>
  <c r="I213" i="2" s="1"/>
  <c r="I214" i="2" s="1"/>
  <c r="I204" i="2"/>
  <c r="I200" i="2"/>
  <c r="I201" i="2" s="1"/>
  <c r="I202" i="2" s="1"/>
  <c r="I193" i="2"/>
  <c r="I194" i="2" s="1"/>
  <c r="I195" i="2" s="1"/>
  <c r="I189" i="2"/>
  <c r="I190" i="2" s="1"/>
  <c r="I191" i="2" s="1"/>
  <c r="I185" i="2"/>
  <c r="I186" i="2" s="1"/>
  <c r="I187" i="2" s="1"/>
  <c r="I175" i="2"/>
  <c r="I176" i="2" s="1"/>
  <c r="I177" i="2" s="1"/>
  <c r="I178" i="2" s="1"/>
  <c r="I179" i="2" s="1"/>
  <c r="I180" i="2" s="1"/>
  <c r="I181" i="2" s="1"/>
  <c r="I182" i="2" s="1"/>
  <c r="I183" i="2" s="1"/>
  <c r="I168" i="2"/>
  <c r="I169" i="2" s="1"/>
  <c r="I170" i="2" s="1"/>
  <c r="I171" i="2" s="1"/>
  <c r="I172" i="2" s="1"/>
  <c r="I173" i="2" s="1"/>
  <c r="I164" i="2"/>
  <c r="I165" i="2" s="1"/>
  <c r="I166" i="2" s="1"/>
  <c r="I160" i="2"/>
  <c r="I161" i="2" s="1"/>
  <c r="I162" i="2" s="1"/>
  <c r="I151" i="2"/>
  <c r="I152" i="2" s="1"/>
  <c r="I153" i="2" s="1"/>
  <c r="I154" i="2" s="1"/>
  <c r="I155" i="2" s="1"/>
  <c r="I156" i="2" s="1"/>
  <c r="I147" i="2"/>
  <c r="I148" i="2" s="1"/>
  <c r="I149" i="2" s="1"/>
  <c r="I143" i="2"/>
  <c r="I144" i="2" s="1"/>
  <c r="I145" i="2" s="1"/>
  <c r="I138" i="2"/>
  <c r="I139" i="2" s="1"/>
  <c r="I140" i="2" s="1"/>
  <c r="I134" i="2"/>
  <c r="I135" i="2" s="1"/>
  <c r="I136" i="2" s="1"/>
  <c r="I128" i="2"/>
  <c r="I129" i="2" s="1"/>
  <c r="I130" i="2" s="1"/>
  <c r="I131" i="2" s="1"/>
  <c r="I124" i="2"/>
  <c r="I125" i="2" s="1"/>
  <c r="I126" i="2" s="1"/>
  <c r="I120" i="2"/>
  <c r="I121" i="2" s="1"/>
  <c r="I122" i="2" s="1"/>
  <c r="I118" i="2"/>
  <c r="I115" i="2"/>
  <c r="I116" i="2" s="1"/>
  <c r="I112" i="2"/>
  <c r="I113" i="2" s="1"/>
  <c r="I108" i="2"/>
  <c r="I104" i="2"/>
  <c r="I105" i="2" s="1"/>
  <c r="I106" i="2" s="1"/>
  <c r="I100" i="2"/>
  <c r="I101" i="2" s="1"/>
  <c r="I102" i="2" s="1"/>
  <c r="I98" i="2"/>
  <c r="I91" i="2"/>
  <c r="I92" i="2" s="1"/>
  <c r="I93" i="2" s="1"/>
  <c r="I86" i="2"/>
  <c r="I87" i="2" s="1"/>
  <c r="I88" i="2" s="1"/>
  <c r="I89" i="2" s="1"/>
  <c r="I75" i="2"/>
  <c r="I76" i="2" s="1"/>
  <c r="I77" i="2" s="1"/>
  <c r="I78" i="2" s="1"/>
  <c r="I79" i="2" s="1"/>
  <c r="I80" i="2" s="1"/>
  <c r="I81" i="2" s="1"/>
  <c r="I67" i="2"/>
  <c r="I68" i="2" s="1"/>
  <c r="I69" i="2" s="1"/>
  <c r="I70" i="2" s="1"/>
  <c r="I71" i="2" s="1"/>
  <c r="I72" i="2" s="1"/>
  <c r="I73" i="2" s="1"/>
  <c r="I59" i="2"/>
  <c r="I60" i="2" s="1"/>
  <c r="I61" i="2" s="1"/>
  <c r="I62" i="2" s="1"/>
  <c r="I63" i="2" s="1"/>
  <c r="I64" i="2" s="1"/>
  <c r="I65" i="2" s="1"/>
  <c r="I57" i="2"/>
  <c r="I55" i="2"/>
  <c r="I53" i="2"/>
  <c r="I43" i="2"/>
  <c r="I44" i="2" s="1"/>
  <c r="I45" i="2" s="1"/>
  <c r="I40" i="2"/>
  <c r="I41" i="2" s="1"/>
  <c r="I33" i="2"/>
  <c r="I34" i="2" s="1"/>
  <c r="I35" i="2" s="1"/>
  <c r="I36" i="2" s="1"/>
  <c r="I28" i="2"/>
  <c r="I29" i="2" s="1"/>
  <c r="I30" i="2" s="1"/>
  <c r="I31" i="2" s="1"/>
  <c r="I23" i="2"/>
  <c r="I24" i="2" s="1"/>
  <c r="I25" i="2" s="1"/>
  <c r="I26" i="2" s="1"/>
  <c r="I19" i="2"/>
  <c r="I20" i="2" s="1"/>
  <c r="I21" i="2" s="1"/>
  <c r="I15" i="2"/>
  <c r="I16" i="2" s="1"/>
  <c r="I12" i="2"/>
  <c r="I13" i="2" s="1"/>
  <c r="I6" i="2"/>
  <c r="I7" i="2" s="1"/>
  <c r="I8" i="2" s="1"/>
  <c r="I311" i="1"/>
  <c r="I312" i="1" s="1"/>
  <c r="I313" i="1" s="1"/>
  <c r="I314" i="1" s="1"/>
  <c r="I315" i="1" s="1"/>
  <c r="I307" i="1"/>
  <c r="I308" i="1" s="1"/>
  <c r="I303" i="1"/>
  <c r="I304" i="1" s="1"/>
  <c r="I305" i="1" s="1"/>
  <c r="I299" i="1"/>
  <c r="I300" i="1" s="1"/>
  <c r="I301" i="1" s="1"/>
  <c r="I295" i="1"/>
  <c r="I296" i="1" s="1"/>
  <c r="I297" i="1" s="1"/>
  <c r="I291" i="1"/>
  <c r="I292" i="1" s="1"/>
  <c r="I293" i="1" s="1"/>
  <c r="I285" i="1"/>
  <c r="I286" i="1" s="1"/>
  <c r="I287" i="1" s="1"/>
  <c r="I281" i="1"/>
  <c r="I282" i="1" s="1"/>
  <c r="I283" i="1" s="1"/>
  <c r="I275" i="1"/>
  <c r="I276" i="1" s="1"/>
  <c r="I277" i="1" s="1"/>
  <c r="I278" i="1" s="1"/>
  <c r="I279" i="1" s="1"/>
  <c r="I271" i="1"/>
  <c r="I272" i="1" s="1"/>
  <c r="I273" i="1" s="1"/>
  <c r="I264" i="1"/>
  <c r="I265" i="1" s="1"/>
  <c r="I266" i="1" s="1"/>
  <c r="I260" i="1"/>
  <c r="I261" i="1" s="1"/>
  <c r="I262" i="1" s="1"/>
  <c r="I254" i="1"/>
  <c r="I255" i="1" s="1"/>
  <c r="I256" i="1" s="1"/>
  <c r="I257" i="1" s="1"/>
  <c r="I258" i="1" s="1"/>
  <c r="I250" i="1"/>
  <c r="I251" i="1" s="1"/>
  <c r="I252" i="1" s="1"/>
  <c r="I246" i="1"/>
  <c r="I242" i="1"/>
  <c r="I243" i="1" s="1"/>
  <c r="I244" i="1" s="1"/>
  <c r="I238" i="1"/>
  <c r="I239" i="1" s="1"/>
  <c r="I240" i="1" s="1"/>
  <c r="I234" i="1"/>
  <c r="I235" i="1" s="1"/>
  <c r="I236" i="1" s="1"/>
  <c r="I227" i="1"/>
  <c r="I228" i="1" s="1"/>
  <c r="I229" i="1" s="1"/>
  <c r="I223" i="1"/>
  <c r="I224" i="1" s="1"/>
  <c r="I225" i="1" s="1"/>
  <c r="I219" i="1"/>
  <c r="I220" i="1" s="1"/>
  <c r="I221" i="1" s="1"/>
  <c r="I216" i="1"/>
  <c r="I206" i="1"/>
  <c r="I207" i="1" s="1"/>
  <c r="I208" i="1" s="1"/>
  <c r="I209" i="1" s="1"/>
  <c r="I210" i="1" s="1"/>
  <c r="I211" i="1" s="1"/>
  <c r="I212" i="1" s="1"/>
  <c r="I213" i="1" s="1"/>
  <c r="I214" i="1" s="1"/>
  <c r="I204" i="1"/>
  <c r="I200" i="1"/>
  <c r="I201" i="1" s="1"/>
  <c r="I202" i="1" s="1"/>
  <c r="I193" i="1"/>
  <c r="I194" i="1" s="1"/>
  <c r="I195" i="1" s="1"/>
  <c r="I189" i="1"/>
  <c r="I190" i="1" s="1"/>
  <c r="I191" i="1" s="1"/>
  <c r="I185" i="1"/>
  <c r="I186" i="1" s="1"/>
  <c r="I187" i="1" s="1"/>
  <c r="I175" i="1"/>
  <c r="I176" i="1" s="1"/>
  <c r="I177" i="1" s="1"/>
  <c r="I178" i="1" s="1"/>
  <c r="I179" i="1" s="1"/>
  <c r="I180" i="1" s="1"/>
  <c r="I181" i="1" s="1"/>
  <c r="I182" i="1" s="1"/>
  <c r="I183" i="1" s="1"/>
  <c r="I168" i="1"/>
  <c r="I169" i="1" s="1"/>
  <c r="I170" i="1" s="1"/>
  <c r="I171" i="1" s="1"/>
  <c r="I172" i="1" s="1"/>
  <c r="I173" i="1" s="1"/>
  <c r="I164" i="1"/>
  <c r="I165" i="1" s="1"/>
  <c r="I166" i="1" s="1"/>
  <c r="I160" i="1"/>
  <c r="I161" i="1" s="1"/>
  <c r="I162" i="1" s="1"/>
  <c r="I151" i="1"/>
  <c r="I152" i="1" s="1"/>
  <c r="I153" i="1" s="1"/>
  <c r="I154" i="1" s="1"/>
  <c r="I155" i="1" s="1"/>
  <c r="I156" i="1" s="1"/>
  <c r="I147" i="1"/>
  <c r="I148" i="1" s="1"/>
  <c r="I149" i="1" s="1"/>
  <c r="I143" i="1"/>
  <c r="I144" i="1" s="1"/>
  <c r="I145" i="1" s="1"/>
  <c r="I138" i="1"/>
  <c r="I139" i="1" s="1"/>
  <c r="I140" i="1" s="1"/>
  <c r="I134" i="1"/>
  <c r="I135" i="1" s="1"/>
  <c r="I136" i="1" s="1"/>
  <c r="I128" i="1"/>
  <c r="I129" i="1" s="1"/>
  <c r="I130" i="1" s="1"/>
  <c r="I131" i="1" s="1"/>
  <c r="I124" i="1"/>
  <c r="I125" i="1" s="1"/>
  <c r="I126" i="1" s="1"/>
  <c r="I120" i="1"/>
  <c r="I121" i="1" s="1"/>
  <c r="I122" i="1" s="1"/>
  <c r="I118" i="1"/>
  <c r="I115" i="1"/>
  <c r="I116" i="1" s="1"/>
  <c r="I112" i="1"/>
  <c r="I113" i="1" s="1"/>
  <c r="I108" i="1"/>
  <c r="I104" i="1"/>
  <c r="I105" i="1" s="1"/>
  <c r="I106" i="1" s="1"/>
  <c r="I100" i="1"/>
  <c r="I101" i="1" s="1"/>
  <c r="I102" i="1" s="1"/>
  <c r="I98" i="1"/>
  <c r="I91" i="1"/>
  <c r="I92" i="1" s="1"/>
  <c r="I93" i="1" s="1"/>
  <c r="I86" i="1"/>
  <c r="I87" i="1" s="1"/>
  <c r="I88" i="1" s="1"/>
  <c r="I89" i="1" s="1"/>
  <c r="I75" i="1"/>
  <c r="I76" i="1" s="1"/>
  <c r="I77" i="1" s="1"/>
  <c r="I78" i="1" s="1"/>
  <c r="I79" i="1" s="1"/>
  <c r="I80" i="1" s="1"/>
  <c r="I81" i="1" s="1"/>
  <c r="I67" i="1"/>
  <c r="I68" i="1" s="1"/>
  <c r="I69" i="1" s="1"/>
  <c r="I70" i="1" s="1"/>
  <c r="I71" i="1" s="1"/>
  <c r="I72" i="1" s="1"/>
  <c r="I73" i="1" s="1"/>
  <c r="I59" i="1"/>
  <c r="I60" i="1" s="1"/>
  <c r="I61" i="1" s="1"/>
  <c r="I62" i="1" s="1"/>
  <c r="I63" i="1" s="1"/>
  <c r="I64" i="1" s="1"/>
  <c r="I65" i="1" s="1"/>
  <c r="I57" i="1"/>
  <c r="I55" i="1"/>
  <c r="I53" i="1"/>
  <c r="I43" i="1"/>
  <c r="I44" i="1" s="1"/>
  <c r="I45" i="1" s="1"/>
  <c r="I40" i="1"/>
  <c r="I41" i="1" s="1"/>
  <c r="I33" i="1"/>
  <c r="I34" i="1" s="1"/>
  <c r="I35" i="1" s="1"/>
  <c r="I36" i="1" s="1"/>
  <c r="I28" i="1"/>
  <c r="I29" i="1" s="1"/>
  <c r="I30" i="1" s="1"/>
  <c r="I31" i="1" s="1"/>
  <c r="I23" i="1"/>
  <c r="I24" i="1" s="1"/>
  <c r="I25" i="1" s="1"/>
  <c r="I26" i="1" s="1"/>
  <c r="I19" i="1"/>
  <c r="I20" i="1" s="1"/>
  <c r="I21" i="1" s="1"/>
  <c r="I15" i="1"/>
  <c r="I16" i="1" s="1"/>
  <c r="I12" i="1"/>
  <c r="I13" i="1" s="1"/>
  <c r="I6" i="1"/>
  <c r="I7" i="1" s="1"/>
  <c r="I8" i="1" s="1"/>
  <c r="I311" i="3"/>
  <c r="I312" i="3" s="1"/>
  <c r="I313" i="3" s="1"/>
  <c r="I314" i="3" s="1"/>
  <c r="I315" i="3" s="1"/>
  <c r="I307" i="3"/>
  <c r="I308" i="3" s="1"/>
  <c r="I303" i="3"/>
  <c r="I304" i="3" s="1"/>
  <c r="I305" i="3" s="1"/>
  <c r="I299" i="3"/>
  <c r="I300" i="3" s="1"/>
  <c r="I301" i="3" s="1"/>
  <c r="I295" i="3"/>
  <c r="I296" i="3" s="1"/>
  <c r="I297" i="3" s="1"/>
  <c r="I291" i="3"/>
  <c r="I292" i="3" s="1"/>
  <c r="I293" i="3" s="1"/>
  <c r="I285" i="3"/>
  <c r="I286" i="3" s="1"/>
  <c r="I287" i="3" s="1"/>
  <c r="I281" i="3"/>
  <c r="I282" i="3" s="1"/>
  <c r="I283" i="3" s="1"/>
  <c r="I275" i="3"/>
  <c r="I276" i="3" s="1"/>
  <c r="I277" i="3" s="1"/>
  <c r="I278" i="3" s="1"/>
  <c r="I279" i="3" s="1"/>
  <c r="I271" i="3"/>
  <c r="I272" i="3" s="1"/>
  <c r="I273" i="3" s="1"/>
  <c r="I264" i="3"/>
  <c r="I265" i="3" s="1"/>
  <c r="I266" i="3" s="1"/>
  <c r="I260" i="3"/>
  <c r="I261" i="3" s="1"/>
  <c r="I262" i="3" s="1"/>
  <c r="I254" i="3"/>
  <c r="I255" i="3" s="1"/>
  <c r="I256" i="3" s="1"/>
  <c r="I257" i="3" s="1"/>
  <c r="I258" i="3" s="1"/>
  <c r="I250" i="3"/>
  <c r="I251" i="3" s="1"/>
  <c r="I252" i="3" s="1"/>
  <c r="I246" i="3"/>
  <c r="I242" i="3"/>
  <c r="I243" i="3" s="1"/>
  <c r="I244" i="3" s="1"/>
  <c r="I238" i="3"/>
  <c r="I239" i="3" s="1"/>
  <c r="I240" i="3" s="1"/>
  <c r="I234" i="3"/>
  <c r="I235" i="3" s="1"/>
  <c r="I236" i="3" s="1"/>
  <c r="I227" i="3"/>
  <c r="I228" i="3" s="1"/>
  <c r="I229" i="3" s="1"/>
  <c r="I223" i="3"/>
  <c r="I224" i="3" s="1"/>
  <c r="I225" i="3" s="1"/>
  <c r="I219" i="3"/>
  <c r="I220" i="3" s="1"/>
  <c r="I221" i="3" s="1"/>
  <c r="I216" i="3"/>
  <c r="I206" i="3"/>
  <c r="I207" i="3" s="1"/>
  <c r="I208" i="3" s="1"/>
  <c r="I209" i="3" s="1"/>
  <c r="I210" i="3" s="1"/>
  <c r="I211" i="3" s="1"/>
  <c r="I212" i="3" s="1"/>
  <c r="I213" i="3" s="1"/>
  <c r="I214" i="3" s="1"/>
  <c r="I204" i="3"/>
  <c r="I200" i="3"/>
  <c r="I201" i="3" s="1"/>
  <c r="I202" i="3" s="1"/>
  <c r="I193" i="3"/>
  <c r="I194" i="3" s="1"/>
  <c r="I195" i="3" s="1"/>
  <c r="I189" i="3"/>
  <c r="I190" i="3" s="1"/>
  <c r="I191" i="3" s="1"/>
  <c r="I185" i="3"/>
  <c r="I186" i="3" s="1"/>
  <c r="I187" i="3" s="1"/>
  <c r="I175" i="3"/>
  <c r="I176" i="3" s="1"/>
  <c r="I177" i="3" s="1"/>
  <c r="I178" i="3" s="1"/>
  <c r="I179" i="3" s="1"/>
  <c r="I180" i="3" s="1"/>
  <c r="I181" i="3" s="1"/>
  <c r="I182" i="3" s="1"/>
  <c r="I183" i="3" s="1"/>
  <c r="I168" i="3"/>
  <c r="I169" i="3" s="1"/>
  <c r="I170" i="3" s="1"/>
  <c r="I171" i="3" s="1"/>
  <c r="I172" i="3" s="1"/>
  <c r="I173" i="3" s="1"/>
  <c r="I164" i="3"/>
  <c r="I165" i="3" s="1"/>
  <c r="I166" i="3" s="1"/>
  <c r="I160" i="3"/>
  <c r="I161" i="3" s="1"/>
  <c r="I162" i="3" s="1"/>
  <c r="I151" i="3"/>
  <c r="I152" i="3" s="1"/>
  <c r="I153" i="3" s="1"/>
  <c r="I154" i="3" s="1"/>
  <c r="I155" i="3" s="1"/>
  <c r="I156" i="3" s="1"/>
  <c r="I147" i="3"/>
  <c r="I148" i="3" s="1"/>
  <c r="I149" i="3" s="1"/>
  <c r="I143" i="3"/>
  <c r="I144" i="3" s="1"/>
  <c r="I145" i="3" s="1"/>
  <c r="I138" i="3"/>
  <c r="I139" i="3" s="1"/>
  <c r="I140" i="3" s="1"/>
  <c r="I134" i="3"/>
  <c r="I135" i="3" s="1"/>
  <c r="I136" i="3" s="1"/>
  <c r="I128" i="3"/>
  <c r="I129" i="3" s="1"/>
  <c r="I130" i="3" s="1"/>
  <c r="I131" i="3" s="1"/>
  <c r="I124" i="3"/>
  <c r="I125" i="3" s="1"/>
  <c r="I126" i="3" s="1"/>
  <c r="I120" i="3"/>
  <c r="I121" i="3" s="1"/>
  <c r="I122" i="3" s="1"/>
  <c r="I118" i="3"/>
  <c r="I115" i="3"/>
  <c r="I116" i="3" s="1"/>
  <c r="I112" i="3"/>
  <c r="I113" i="3" s="1"/>
  <c r="I108" i="3"/>
  <c r="I104" i="3"/>
  <c r="I105" i="3" s="1"/>
  <c r="I106" i="3" s="1"/>
  <c r="I100" i="3"/>
  <c r="I101" i="3" s="1"/>
  <c r="I102" i="3" s="1"/>
  <c r="I98" i="3"/>
  <c r="I91" i="3"/>
  <c r="I92" i="3" s="1"/>
  <c r="I93" i="3" s="1"/>
  <c r="I86" i="3"/>
  <c r="I87" i="3" s="1"/>
  <c r="I88" i="3" s="1"/>
  <c r="I89" i="3" s="1"/>
  <c r="I75" i="3"/>
  <c r="I76" i="3" s="1"/>
  <c r="I77" i="3" s="1"/>
  <c r="I78" i="3" s="1"/>
  <c r="I79" i="3" s="1"/>
  <c r="I80" i="3" s="1"/>
  <c r="I81" i="3" s="1"/>
  <c r="I67" i="3"/>
  <c r="I68" i="3" s="1"/>
  <c r="I69" i="3" s="1"/>
  <c r="I70" i="3" s="1"/>
  <c r="I71" i="3" s="1"/>
  <c r="I72" i="3" s="1"/>
  <c r="I73" i="3" s="1"/>
  <c r="I59" i="3"/>
  <c r="I60" i="3" s="1"/>
  <c r="I61" i="3" s="1"/>
  <c r="I62" i="3" s="1"/>
  <c r="I63" i="3" s="1"/>
  <c r="I64" i="3" s="1"/>
  <c r="I65" i="3" s="1"/>
  <c r="I57" i="3"/>
  <c r="I55" i="3"/>
  <c r="I53" i="3"/>
  <c r="I43" i="3"/>
  <c r="I44" i="3" s="1"/>
  <c r="I45" i="3" s="1"/>
  <c r="I40" i="3"/>
  <c r="I41" i="3" s="1"/>
  <c r="I33" i="3"/>
  <c r="I34" i="3" s="1"/>
  <c r="I35" i="3" s="1"/>
  <c r="I36" i="3" s="1"/>
  <c r="I28" i="3"/>
  <c r="I29" i="3" s="1"/>
  <c r="I30" i="3" s="1"/>
  <c r="I31" i="3" s="1"/>
  <c r="I23" i="3"/>
  <c r="I24" i="3" s="1"/>
  <c r="I25" i="3" s="1"/>
  <c r="I26" i="3" s="1"/>
  <c r="I19" i="3"/>
  <c r="I20" i="3" s="1"/>
  <c r="I21" i="3" s="1"/>
  <c r="I15" i="3"/>
  <c r="I16" i="3" s="1"/>
  <c r="I12" i="3"/>
  <c r="I13" i="3" s="1"/>
  <c r="I6" i="3"/>
  <c r="I7" i="3" s="1"/>
  <c r="I8" i="3" s="1"/>
  <c r="Y119" i="2" l="1"/>
  <c r="X119" i="2"/>
  <c r="X122" i="2" s="1"/>
  <c r="W119" i="2"/>
  <c r="V119" i="2"/>
  <c r="U119" i="2"/>
  <c r="T119" i="2"/>
  <c r="S119" i="2"/>
  <c r="R119" i="2"/>
  <c r="Y119" i="3"/>
  <c r="Y122" i="3" s="1"/>
  <c r="X119" i="3"/>
  <c r="W119" i="3"/>
  <c r="W122" i="3" s="1"/>
  <c r="V119" i="3"/>
  <c r="V122" i="3" s="1"/>
  <c r="U119" i="3"/>
  <c r="T119" i="3"/>
  <c r="T122" i="3" s="1"/>
  <c r="S119" i="3"/>
  <c r="S122" i="3" s="1"/>
  <c r="R119" i="3"/>
  <c r="R122" i="3" s="1"/>
  <c r="Y119" i="4"/>
  <c r="X119" i="4"/>
  <c r="W119" i="4"/>
  <c r="V119" i="4"/>
  <c r="V122" i="4" s="1"/>
  <c r="U119" i="4"/>
  <c r="T119" i="4"/>
  <c r="T122" i="4" s="1"/>
  <c r="S119" i="4"/>
  <c r="R119" i="4"/>
  <c r="Y119" i="5"/>
  <c r="X119" i="5"/>
  <c r="W119" i="5"/>
  <c r="W122" i="5" s="1"/>
  <c r="V119" i="5"/>
  <c r="U119" i="5"/>
  <c r="T119" i="5"/>
  <c r="T122" i="5" s="1"/>
  <c r="S119" i="5"/>
  <c r="S122" i="5" s="1"/>
  <c r="R119" i="5"/>
  <c r="R122" i="5" s="1"/>
  <c r="Y119" i="1"/>
  <c r="Y122" i="1" s="1"/>
  <c r="X119" i="1"/>
  <c r="X122" i="1" s="1"/>
  <c r="W119" i="1"/>
  <c r="W122" i="1" s="1"/>
  <c r="V119" i="1"/>
  <c r="U119" i="1"/>
  <c r="T119" i="1"/>
  <c r="T122" i="1" s="1"/>
  <c r="S119" i="1"/>
  <c r="S122" i="1" s="1"/>
  <c r="R119" i="1"/>
  <c r="R122" i="1" s="1"/>
  <c r="W122" i="4"/>
  <c r="V122" i="2"/>
  <c r="T122" i="2"/>
  <c r="R122" i="2"/>
  <c r="Y111" i="2"/>
  <c r="X111" i="2"/>
  <c r="W111" i="2"/>
  <c r="W114" i="2" s="1"/>
  <c r="V111" i="2"/>
  <c r="U111" i="2"/>
  <c r="T111" i="2"/>
  <c r="S111" i="2"/>
  <c r="R111" i="2"/>
  <c r="R114" i="2" s="1"/>
  <c r="Y111" i="3"/>
  <c r="Y114" i="3" s="1"/>
  <c r="X111" i="3"/>
  <c r="X114" i="3" s="1"/>
  <c r="W111" i="3"/>
  <c r="W114" i="3" s="1"/>
  <c r="V111" i="3"/>
  <c r="V114" i="3" s="1"/>
  <c r="U111" i="3"/>
  <c r="T111" i="3"/>
  <c r="S111" i="3"/>
  <c r="R111" i="3"/>
  <c r="R114" i="3" s="1"/>
  <c r="Y111" i="4"/>
  <c r="X111" i="4"/>
  <c r="X114" i="4" s="1"/>
  <c r="W111" i="4"/>
  <c r="W114" i="4" s="1"/>
  <c r="V111" i="4"/>
  <c r="V114" i="4" s="1"/>
  <c r="U111" i="4"/>
  <c r="T111" i="4"/>
  <c r="S111" i="4"/>
  <c r="S114" i="4" s="1"/>
  <c r="R111" i="4"/>
  <c r="Y111" i="5"/>
  <c r="X111" i="5"/>
  <c r="X114" i="5" s="1"/>
  <c r="W111" i="5"/>
  <c r="W114" i="5" s="1"/>
  <c r="V111" i="5"/>
  <c r="U111" i="5"/>
  <c r="U114" i="5" s="1"/>
  <c r="T111" i="5"/>
  <c r="S111" i="5"/>
  <c r="S114" i="5" s="1"/>
  <c r="R111" i="5"/>
  <c r="R114" i="5" s="1"/>
  <c r="Y111" i="1"/>
  <c r="X111" i="1"/>
  <c r="X114" i="1" s="1"/>
  <c r="W111" i="1"/>
  <c r="W114" i="1" s="1"/>
  <c r="V111" i="1"/>
  <c r="U111" i="1"/>
  <c r="U114" i="1" s="1"/>
  <c r="T111" i="1"/>
  <c r="S111" i="1"/>
  <c r="S114" i="1" s="1"/>
  <c r="R111" i="1"/>
  <c r="R114" i="1" s="1"/>
  <c r="U114" i="2"/>
  <c r="T114" i="2"/>
  <c r="Y58" i="2"/>
  <c r="X58" i="2"/>
  <c r="W58" i="2"/>
  <c r="V58" i="2"/>
  <c r="U58" i="2"/>
  <c r="T58" i="2"/>
  <c r="S58" i="2"/>
  <c r="R58" i="2"/>
  <c r="Y58" i="3"/>
  <c r="Y61" i="3" s="1"/>
  <c r="X58" i="3"/>
  <c r="X61" i="3" s="1"/>
  <c r="W58" i="3"/>
  <c r="W61" i="3" s="1"/>
  <c r="V58" i="3"/>
  <c r="V61" i="3" s="1"/>
  <c r="U58" i="3"/>
  <c r="U61" i="3" s="1"/>
  <c r="T58" i="3"/>
  <c r="T61" i="3" s="1"/>
  <c r="S58" i="3"/>
  <c r="S61" i="3" s="1"/>
  <c r="R58" i="3"/>
  <c r="R61" i="3" s="1"/>
  <c r="Y58" i="4"/>
  <c r="X58" i="4"/>
  <c r="X61" i="4" s="1"/>
  <c r="W58" i="4"/>
  <c r="W61" i="4" s="1"/>
  <c r="V58" i="4"/>
  <c r="V61" i="4" s="1"/>
  <c r="U58" i="4"/>
  <c r="T58" i="4"/>
  <c r="S58" i="4"/>
  <c r="R58" i="4"/>
  <c r="Y58" i="5"/>
  <c r="Y61" i="5" s="1"/>
  <c r="X58" i="5"/>
  <c r="X61" i="5" s="1"/>
  <c r="W58" i="5"/>
  <c r="W61" i="5" s="1"/>
  <c r="V58" i="5"/>
  <c r="V61" i="5" s="1"/>
  <c r="U58" i="5"/>
  <c r="U61" i="5" s="1"/>
  <c r="T58" i="5"/>
  <c r="T61" i="5" s="1"/>
  <c r="S58" i="5"/>
  <c r="S61" i="5" s="1"/>
  <c r="R58" i="5"/>
  <c r="R61" i="5" s="1"/>
  <c r="Y58" i="1"/>
  <c r="Y61" i="1" s="1"/>
  <c r="X58" i="1"/>
  <c r="W58" i="1"/>
  <c r="W61" i="1" s="1"/>
  <c r="V58" i="1"/>
  <c r="V61" i="1" s="1"/>
  <c r="U58" i="1"/>
  <c r="T58" i="1"/>
  <c r="S58" i="1"/>
  <c r="S61" i="1" s="1"/>
  <c r="R58" i="1"/>
  <c r="R61" i="1" s="1"/>
  <c r="Y114" i="2"/>
  <c r="Y114" i="4"/>
  <c r="Y114" i="5"/>
  <c r="Y114" i="1"/>
  <c r="X114" i="2"/>
  <c r="V114" i="2"/>
  <c r="V114" i="5"/>
  <c r="V114" i="1"/>
  <c r="U114" i="3"/>
  <c r="U114" i="4"/>
  <c r="T114" i="3"/>
  <c r="T114" i="4"/>
  <c r="T114" i="5"/>
  <c r="T114" i="1"/>
  <c r="S114" i="2"/>
  <c r="S114" i="3"/>
  <c r="R114" i="4"/>
  <c r="P126" i="2"/>
  <c r="P126" i="3"/>
  <c r="P126" i="4"/>
  <c r="P126" i="5"/>
  <c r="P126" i="1"/>
  <c r="O126" i="2"/>
  <c r="O126" i="3"/>
  <c r="O126" i="4"/>
  <c r="O126" i="5"/>
  <c r="O126" i="1"/>
  <c r="N126" i="2"/>
  <c r="N126" i="3"/>
  <c r="N126" i="4"/>
  <c r="N126" i="5"/>
  <c r="N126" i="1"/>
  <c r="W122" i="2"/>
  <c r="V122" i="5"/>
  <c r="V122" i="1"/>
  <c r="U122" i="2"/>
  <c r="U122" i="3"/>
  <c r="U122" i="4"/>
  <c r="U122" i="5"/>
  <c r="U122" i="1"/>
  <c r="S122" i="2"/>
  <c r="S122" i="4"/>
  <c r="R122" i="4"/>
  <c r="Q122" i="2"/>
  <c r="Q122" i="3"/>
  <c r="Q122" i="4"/>
  <c r="Q122" i="5"/>
  <c r="Q122" i="1"/>
  <c r="P122" i="2"/>
  <c r="P122" i="3"/>
  <c r="P122" i="4"/>
  <c r="P122" i="5"/>
  <c r="P122" i="1"/>
  <c r="O122" i="2"/>
  <c r="O122" i="3"/>
  <c r="O122" i="4"/>
  <c r="O122" i="5"/>
  <c r="O122" i="1"/>
  <c r="N122" i="2"/>
  <c r="N122" i="3"/>
  <c r="N122" i="4"/>
  <c r="N122" i="5"/>
  <c r="N122" i="1"/>
  <c r="Y122" i="2"/>
  <c r="X122" i="3"/>
  <c r="Y122" i="4"/>
  <c r="X122" i="4"/>
  <c r="Y122" i="5"/>
  <c r="X122" i="5"/>
  <c r="P69" i="2"/>
  <c r="O69" i="2"/>
  <c r="N69" i="2"/>
  <c r="P69" i="3"/>
  <c r="O69" i="3"/>
  <c r="N69" i="3"/>
  <c r="P69" i="4"/>
  <c r="O69" i="4"/>
  <c r="N69" i="4"/>
  <c r="P69" i="5"/>
  <c r="O69" i="5"/>
  <c r="N69" i="5"/>
  <c r="P69" i="1"/>
  <c r="O69" i="1"/>
  <c r="N69" i="1"/>
  <c r="Y61" i="2"/>
  <c r="X61" i="2"/>
  <c r="W61" i="2"/>
  <c r="V61" i="2"/>
  <c r="U61" i="2"/>
  <c r="T61" i="2"/>
  <c r="S61" i="2"/>
  <c r="R61" i="2"/>
  <c r="Q61" i="2"/>
  <c r="P61" i="2"/>
  <c r="O61" i="2"/>
  <c r="Q61" i="3"/>
  <c r="P61" i="3"/>
  <c r="O61" i="3"/>
  <c r="Y61" i="4"/>
  <c r="U61" i="4"/>
  <c r="T61" i="4"/>
  <c r="S61" i="4"/>
  <c r="R61" i="4"/>
  <c r="Q61" i="4"/>
  <c r="P61" i="4"/>
  <c r="O61" i="4"/>
  <c r="Q61" i="5"/>
  <c r="P61" i="5"/>
  <c r="O61" i="5"/>
  <c r="X61" i="1"/>
  <c r="U61" i="1"/>
  <c r="T61" i="1"/>
  <c r="Q61" i="1"/>
  <c r="P61" i="1"/>
  <c r="O61" i="1"/>
  <c r="N61" i="2"/>
  <c r="N61" i="3"/>
  <c r="N61" i="4"/>
  <c r="N61" i="5"/>
  <c r="N61" i="1"/>
  <c r="Y16" i="1" l="1"/>
  <c r="Y15" i="1" s="1"/>
  <c r="X16" i="1"/>
  <c r="X15" i="1" s="1"/>
  <c r="W16" i="1"/>
  <c r="W15" i="1" s="1"/>
  <c r="V16" i="1"/>
  <c r="V15" i="1" s="1"/>
  <c r="U16" i="1"/>
  <c r="U15" i="1" s="1"/>
  <c r="T16" i="1"/>
  <c r="T15" i="1" s="1"/>
  <c r="S16" i="1"/>
  <c r="S15" i="1" s="1"/>
  <c r="R16" i="1"/>
  <c r="R15" i="1" s="1"/>
  <c r="Q16" i="1"/>
  <c r="Q15" i="1" s="1"/>
  <c r="P16" i="1"/>
  <c r="P15" i="1" s="1"/>
  <c r="O16" i="1"/>
  <c r="O15" i="1" s="1"/>
  <c r="Y16" i="2"/>
  <c r="Y15" i="2" s="1"/>
  <c r="X16" i="2"/>
  <c r="X15" i="2" s="1"/>
  <c r="W16" i="2"/>
  <c r="W15" i="2" s="1"/>
  <c r="V16" i="2"/>
  <c r="V15" i="2" s="1"/>
  <c r="U16" i="2"/>
  <c r="U15" i="2" s="1"/>
  <c r="T16" i="2"/>
  <c r="T15" i="2" s="1"/>
  <c r="S16" i="2"/>
  <c r="S15" i="2" s="1"/>
  <c r="R16" i="2"/>
  <c r="R15" i="2" s="1"/>
  <c r="Q16" i="2"/>
  <c r="P16" i="2"/>
  <c r="O16" i="2"/>
  <c r="O15" i="2" s="1"/>
  <c r="N16" i="1"/>
  <c r="N16" i="2"/>
  <c r="N15" i="2" s="1"/>
  <c r="P15" i="2"/>
  <c r="K16" i="2" l="1"/>
  <c r="K16" i="3"/>
  <c r="K16" i="4"/>
  <c r="K16" i="5"/>
  <c r="Q15" i="2"/>
  <c r="K16" i="1"/>
  <c r="N15" i="1"/>
  <c r="M92" i="3"/>
  <c r="M92" i="4"/>
  <c r="M92" i="5"/>
  <c r="M92" i="1"/>
  <c r="Y19" i="7"/>
  <c r="X19" i="7"/>
  <c r="W19" i="7"/>
  <c r="V19" i="7"/>
  <c r="U19" i="7"/>
  <c r="T19" i="7"/>
  <c r="S19" i="7"/>
  <c r="R19" i="7"/>
  <c r="Q19" i="7"/>
  <c r="P19" i="7"/>
  <c r="O19" i="7"/>
  <c r="M40" i="7"/>
  <c r="M87" i="2"/>
  <c r="M92" i="2" s="1"/>
  <c r="M87" i="3"/>
  <c r="M87" i="4"/>
  <c r="M87" i="5"/>
  <c r="M87" i="1"/>
  <c r="Y123" i="2" l="1"/>
  <c r="Y126" i="2" s="1"/>
  <c r="X123" i="2"/>
  <c r="X126" i="2" s="1"/>
  <c r="W123" i="2"/>
  <c r="W126" i="2" s="1"/>
  <c r="V123" i="2"/>
  <c r="V126" i="2" s="1"/>
  <c r="U123" i="2"/>
  <c r="U126" i="2" s="1"/>
  <c r="T123" i="2"/>
  <c r="T126" i="2" s="1"/>
  <c r="S123" i="2"/>
  <c r="S126" i="2" s="1"/>
  <c r="R123" i="2"/>
  <c r="R126" i="2" s="1"/>
  <c r="Q123" i="2"/>
  <c r="Q126" i="2" s="1"/>
  <c r="Y123" i="3"/>
  <c r="Y126" i="3" s="1"/>
  <c r="X123" i="3"/>
  <c r="X126" i="3" s="1"/>
  <c r="W123" i="3"/>
  <c r="W126" i="3" s="1"/>
  <c r="V123" i="3"/>
  <c r="V126" i="3" s="1"/>
  <c r="U123" i="3"/>
  <c r="U126" i="3" s="1"/>
  <c r="T123" i="3"/>
  <c r="T126" i="3" s="1"/>
  <c r="S123" i="3"/>
  <c r="S126" i="3" s="1"/>
  <c r="R123" i="3"/>
  <c r="R126" i="3" s="1"/>
  <c r="Q123" i="3"/>
  <c r="Q126" i="3" s="1"/>
  <c r="Y123" i="4"/>
  <c r="Y126" i="4" s="1"/>
  <c r="X123" i="4"/>
  <c r="X126" i="4" s="1"/>
  <c r="W123" i="4"/>
  <c r="W126" i="4" s="1"/>
  <c r="V123" i="4"/>
  <c r="V126" i="4" s="1"/>
  <c r="U123" i="4"/>
  <c r="U126" i="4" s="1"/>
  <c r="T123" i="4"/>
  <c r="T126" i="4" s="1"/>
  <c r="S123" i="4"/>
  <c r="S126" i="4" s="1"/>
  <c r="R123" i="4"/>
  <c r="R126" i="4" s="1"/>
  <c r="Q123" i="4"/>
  <c r="Q126" i="4" s="1"/>
  <c r="Y123" i="5"/>
  <c r="Y126" i="5" s="1"/>
  <c r="X123" i="5"/>
  <c r="X126" i="5" s="1"/>
  <c r="W123" i="5"/>
  <c r="W126" i="5" s="1"/>
  <c r="V123" i="5"/>
  <c r="V126" i="5" s="1"/>
  <c r="U123" i="5"/>
  <c r="U126" i="5" s="1"/>
  <c r="T123" i="5"/>
  <c r="T126" i="5" s="1"/>
  <c r="S123" i="5"/>
  <c r="S126" i="5" s="1"/>
  <c r="R123" i="5"/>
  <c r="R126" i="5" s="1"/>
  <c r="Q123" i="5"/>
  <c r="Q126" i="5" s="1"/>
  <c r="Y123" i="1"/>
  <c r="Y126" i="1" s="1"/>
  <c r="X123" i="1"/>
  <c r="X126" i="1" s="1"/>
  <c r="W123" i="1"/>
  <c r="W126" i="1" s="1"/>
  <c r="V123" i="1"/>
  <c r="V126" i="1" s="1"/>
  <c r="U123" i="1"/>
  <c r="U126" i="1" s="1"/>
  <c r="T123" i="1"/>
  <c r="T126" i="1" s="1"/>
  <c r="S123" i="1"/>
  <c r="S126" i="1" s="1"/>
  <c r="R123" i="1"/>
  <c r="R126" i="1" s="1"/>
  <c r="Q123" i="1"/>
  <c r="Q126" i="1" s="1"/>
  <c r="Q114" i="2"/>
  <c r="Q114" i="3"/>
  <c r="Q114" i="4"/>
  <c r="Q114" i="5"/>
  <c r="Q114" i="1"/>
  <c r="Y66" i="2"/>
  <c r="Y69" i="2" s="1"/>
  <c r="X66" i="2"/>
  <c r="X69" i="2" s="1"/>
  <c r="W66" i="2"/>
  <c r="W69" i="2" s="1"/>
  <c r="V66" i="2"/>
  <c r="V69" i="2" s="1"/>
  <c r="U66" i="2"/>
  <c r="U69" i="2" s="1"/>
  <c r="T66" i="2"/>
  <c r="T69" i="2" s="1"/>
  <c r="S66" i="2"/>
  <c r="S69" i="2" s="1"/>
  <c r="R66" i="2"/>
  <c r="R69" i="2" s="1"/>
  <c r="Q66" i="2"/>
  <c r="Q69" i="2" s="1"/>
  <c r="Y66" i="3"/>
  <c r="Y69" i="3" s="1"/>
  <c r="X66" i="3"/>
  <c r="X69" i="3" s="1"/>
  <c r="W66" i="3"/>
  <c r="W69" i="3" s="1"/>
  <c r="V66" i="3"/>
  <c r="V69" i="3" s="1"/>
  <c r="U66" i="3"/>
  <c r="U69" i="3" s="1"/>
  <c r="T66" i="3"/>
  <c r="T69" i="3" s="1"/>
  <c r="S66" i="3"/>
  <c r="S69" i="3" s="1"/>
  <c r="R66" i="3"/>
  <c r="R69" i="3" s="1"/>
  <c r="Q66" i="3"/>
  <c r="Q69" i="3" s="1"/>
  <c r="Y66" i="4"/>
  <c r="Y69" i="4" s="1"/>
  <c r="X66" i="4"/>
  <c r="X69" i="4" s="1"/>
  <c r="W66" i="4"/>
  <c r="W69" i="4" s="1"/>
  <c r="V66" i="4"/>
  <c r="V69" i="4" s="1"/>
  <c r="U66" i="4"/>
  <c r="U69" i="4" s="1"/>
  <c r="T66" i="4"/>
  <c r="T69" i="4" s="1"/>
  <c r="S66" i="4"/>
  <c r="S69" i="4" s="1"/>
  <c r="R66" i="4"/>
  <c r="R69" i="4" s="1"/>
  <c r="Q66" i="4"/>
  <c r="Q69" i="4" s="1"/>
  <c r="Y66" i="5"/>
  <c r="Y69" i="5" s="1"/>
  <c r="X66" i="5"/>
  <c r="X69" i="5" s="1"/>
  <c r="W66" i="5"/>
  <c r="W69" i="5" s="1"/>
  <c r="V66" i="5"/>
  <c r="V69" i="5" s="1"/>
  <c r="U66" i="5"/>
  <c r="U69" i="5" s="1"/>
  <c r="T66" i="5"/>
  <c r="T69" i="5" s="1"/>
  <c r="S66" i="5"/>
  <c r="S69" i="5" s="1"/>
  <c r="R66" i="5"/>
  <c r="R69" i="5" s="1"/>
  <c r="Q66" i="5"/>
  <c r="Q69" i="5" s="1"/>
  <c r="Y66" i="1"/>
  <c r="Y69" i="1" s="1"/>
  <c r="X66" i="1"/>
  <c r="X69" i="1" s="1"/>
  <c r="W66" i="1"/>
  <c r="W69" i="1" s="1"/>
  <c r="V66" i="1"/>
  <c r="V69" i="1" s="1"/>
  <c r="U66" i="1"/>
  <c r="U69" i="1" s="1"/>
  <c r="T66" i="1"/>
  <c r="T69" i="1" s="1"/>
  <c r="S66" i="1"/>
  <c r="S69" i="1" s="1"/>
  <c r="R66" i="1"/>
  <c r="R69" i="1" s="1"/>
  <c r="Q66" i="1"/>
  <c r="Q69" i="1" s="1"/>
  <c r="Y48" i="2"/>
  <c r="X48" i="2"/>
  <c r="W48" i="2"/>
  <c r="V48" i="2"/>
  <c r="U48" i="2"/>
  <c r="T48" i="2"/>
  <c r="S48" i="2"/>
  <c r="R48" i="2"/>
  <c r="Q48" i="2"/>
  <c r="Y48" i="3"/>
  <c r="X48" i="3"/>
  <c r="W48" i="3"/>
  <c r="V48" i="3"/>
  <c r="U48" i="3"/>
  <c r="T48" i="3"/>
  <c r="S48" i="3"/>
  <c r="R48" i="3"/>
  <c r="Q48" i="3"/>
  <c r="Y48" i="4"/>
  <c r="X48" i="4"/>
  <c r="W48" i="4"/>
  <c r="V48" i="4"/>
  <c r="U48" i="4"/>
  <c r="T48" i="4"/>
  <c r="S48" i="4"/>
  <c r="R48" i="4"/>
  <c r="Q48" i="4"/>
  <c r="Y48" i="1"/>
  <c r="X48" i="1"/>
  <c r="W48" i="1"/>
  <c r="V48" i="1"/>
  <c r="U48" i="1"/>
  <c r="T48" i="1"/>
  <c r="S48" i="1"/>
  <c r="R48" i="1"/>
  <c r="Q48" i="1"/>
  <c r="Y32" i="2"/>
  <c r="X32" i="2"/>
  <c r="W32" i="2"/>
  <c r="V32" i="2"/>
  <c r="U32" i="2"/>
  <c r="T32" i="2"/>
  <c r="S32" i="2"/>
  <c r="R32" i="2"/>
  <c r="Q32" i="2"/>
  <c r="Y32" i="3"/>
  <c r="X32" i="3"/>
  <c r="W32" i="3"/>
  <c r="V32" i="3"/>
  <c r="U32" i="3"/>
  <c r="T32" i="3"/>
  <c r="S32" i="3"/>
  <c r="R32" i="3"/>
  <c r="Q32" i="3"/>
  <c r="Y32" i="4"/>
  <c r="X32" i="4"/>
  <c r="W32" i="4"/>
  <c r="V32" i="4"/>
  <c r="U32" i="4"/>
  <c r="T32" i="4"/>
  <c r="S32" i="4"/>
  <c r="R32" i="4"/>
  <c r="Q32" i="4"/>
  <c r="Y32" i="5"/>
  <c r="X32" i="5"/>
  <c r="W32" i="5"/>
  <c r="V32" i="5"/>
  <c r="U32" i="5"/>
  <c r="T32" i="5"/>
  <c r="S32" i="5"/>
  <c r="R32" i="5"/>
  <c r="Q32" i="5"/>
  <c r="Y32" i="1"/>
  <c r="X32" i="1"/>
  <c r="W32" i="1"/>
  <c r="V32" i="1"/>
  <c r="U32" i="1"/>
  <c r="T32" i="1"/>
  <c r="S32" i="1"/>
  <c r="R32" i="1"/>
  <c r="Q32" i="1"/>
  <c r="Y12" i="1"/>
  <c r="X12" i="1"/>
  <c r="W12" i="1"/>
  <c r="V12" i="1"/>
  <c r="U12" i="1"/>
  <c r="T12" i="1"/>
  <c r="S12" i="1"/>
  <c r="R12" i="1"/>
  <c r="Q11" i="1"/>
  <c r="P11" i="1"/>
  <c r="O11" i="1"/>
  <c r="N11" i="1"/>
  <c r="N13" i="1" s="1"/>
  <c r="P13" i="1" l="1"/>
  <c r="P12" i="1" s="1"/>
  <c r="Q13" i="1"/>
  <c r="Q12" i="1" s="1"/>
  <c r="O13" i="1"/>
  <c r="O12" i="1" s="1"/>
  <c r="Y187" i="7"/>
  <c r="X187" i="7"/>
  <c r="W187" i="7"/>
  <c r="V187" i="7"/>
  <c r="U187" i="7"/>
  <c r="T187" i="7"/>
  <c r="S187" i="7"/>
  <c r="R187" i="7"/>
  <c r="Q187" i="7"/>
  <c r="P187" i="7"/>
  <c r="O187" i="7"/>
  <c r="N187" i="7"/>
  <c r="Y186" i="7"/>
  <c r="Y185" i="7" s="1"/>
  <c r="X186" i="7"/>
  <c r="X185" i="7" s="1"/>
  <c r="W186" i="7"/>
  <c r="W185" i="7" s="1"/>
  <c r="V186" i="7"/>
  <c r="V185" i="7" s="1"/>
  <c r="U186" i="7"/>
  <c r="U185" i="7" s="1"/>
  <c r="T186" i="7"/>
  <c r="T185" i="7" s="1"/>
  <c r="S186" i="7"/>
  <c r="R186" i="7"/>
  <c r="R185" i="7" s="1"/>
  <c r="Q186" i="7"/>
  <c r="Q185" i="7" s="1"/>
  <c r="P186" i="7"/>
  <c r="P185" i="7" s="1"/>
  <c r="O186" i="7"/>
  <c r="O185" i="7" s="1"/>
  <c r="N186" i="7"/>
  <c r="N185" i="7" s="1"/>
  <c r="Y184" i="7"/>
  <c r="X184" i="7"/>
  <c r="W184" i="7"/>
  <c r="V184" i="7"/>
  <c r="U184" i="7"/>
  <c r="T184" i="7"/>
  <c r="S184" i="7"/>
  <c r="R184" i="7"/>
  <c r="Q184" i="7"/>
  <c r="P184" i="7"/>
  <c r="O184" i="7"/>
  <c r="N184" i="7"/>
  <c r="K183" i="7"/>
  <c r="Y181" i="7"/>
  <c r="Y182" i="7" s="1"/>
  <c r="X181" i="7"/>
  <c r="X182" i="7" s="1"/>
  <c r="W181" i="7"/>
  <c r="W182" i="7" s="1"/>
  <c r="V181" i="7"/>
  <c r="V182" i="7" s="1"/>
  <c r="U181" i="7"/>
  <c r="U182" i="7" s="1"/>
  <c r="T181" i="7"/>
  <c r="T182" i="7" s="1"/>
  <c r="S181" i="7"/>
  <c r="S182" i="7" s="1"/>
  <c r="R181" i="7"/>
  <c r="R182" i="7" s="1"/>
  <c r="Q181" i="7"/>
  <c r="Q182" i="7" s="1"/>
  <c r="P181" i="7"/>
  <c r="P182" i="7" s="1"/>
  <c r="O181" i="7"/>
  <c r="O182" i="7" s="1"/>
  <c r="N181" i="7"/>
  <c r="M180" i="7"/>
  <c r="K180" i="7"/>
  <c r="K179" i="7"/>
  <c r="Y176" i="7"/>
  <c r="Y177" i="7" s="1"/>
  <c r="X176" i="7"/>
  <c r="X177" i="7" s="1"/>
  <c r="W176" i="7"/>
  <c r="W177" i="7" s="1"/>
  <c r="V176" i="7"/>
  <c r="V177" i="7" s="1"/>
  <c r="U176" i="7"/>
  <c r="U177" i="7" s="1"/>
  <c r="U178" i="7" s="1"/>
  <c r="T176" i="7"/>
  <c r="T177" i="7" s="1"/>
  <c r="S176" i="7"/>
  <c r="S177" i="7" s="1"/>
  <c r="R176" i="7"/>
  <c r="R177" i="7" s="1"/>
  <c r="Q176" i="7"/>
  <c r="P176" i="7"/>
  <c r="O176" i="7"/>
  <c r="N176" i="7"/>
  <c r="N177" i="7" s="1"/>
  <c r="K175" i="7"/>
  <c r="Y173" i="7"/>
  <c r="Y174" i="7" s="1"/>
  <c r="X173" i="7"/>
  <c r="X174" i="7" s="1"/>
  <c r="W173" i="7"/>
  <c r="W174" i="7" s="1"/>
  <c r="V173" i="7"/>
  <c r="V174" i="7" s="1"/>
  <c r="U173" i="7"/>
  <c r="U174" i="7" s="1"/>
  <c r="T173" i="7"/>
  <c r="T174" i="7" s="1"/>
  <c r="S173" i="7"/>
  <c r="S174" i="7" s="1"/>
  <c r="R173" i="7"/>
  <c r="R174" i="7" s="1"/>
  <c r="Q173" i="7"/>
  <c r="Q174" i="7" s="1"/>
  <c r="P173" i="7"/>
  <c r="P174" i="7" s="1"/>
  <c r="O173" i="7"/>
  <c r="O174" i="7" s="1"/>
  <c r="N173" i="7"/>
  <c r="N174" i="7" s="1"/>
  <c r="M172" i="7"/>
  <c r="K172" i="7"/>
  <c r="K171" i="7"/>
  <c r="K170" i="7"/>
  <c r="K169" i="7"/>
  <c r="Y166" i="7"/>
  <c r="Y167" i="7" s="1"/>
  <c r="Y168" i="7" s="1"/>
  <c r="X166" i="7"/>
  <c r="W166" i="7"/>
  <c r="V166" i="7"/>
  <c r="V167" i="7" s="1"/>
  <c r="V168" i="7" s="1"/>
  <c r="U166" i="7"/>
  <c r="U167" i="7" s="1"/>
  <c r="U168" i="7" s="1"/>
  <c r="T166" i="7"/>
  <c r="T167" i="7" s="1"/>
  <c r="T168" i="7" s="1"/>
  <c r="S166" i="7"/>
  <c r="R166" i="7"/>
  <c r="R167" i="7" s="1"/>
  <c r="Q166" i="7"/>
  <c r="Q167" i="7" s="1"/>
  <c r="P166" i="7"/>
  <c r="P167" i="7" s="1"/>
  <c r="O166" i="7"/>
  <c r="O167" i="7" s="1"/>
  <c r="N166" i="7"/>
  <c r="N167" i="7" s="1"/>
  <c r="K165" i="7"/>
  <c r="Y164" i="7"/>
  <c r="Y163" i="7" s="1"/>
  <c r="X164" i="7"/>
  <c r="X163" i="7" s="1"/>
  <c r="W164" i="7"/>
  <c r="W163" i="7" s="1"/>
  <c r="V164" i="7"/>
  <c r="V163" i="7" s="1"/>
  <c r="U164" i="7"/>
  <c r="U163" i="7" s="1"/>
  <c r="T164" i="7"/>
  <c r="T163" i="7" s="1"/>
  <c r="S164" i="7"/>
  <c r="S163" i="7" s="1"/>
  <c r="R164" i="7"/>
  <c r="R163" i="7" s="1"/>
  <c r="Q164" i="7"/>
  <c r="Q163" i="7" s="1"/>
  <c r="P164" i="7"/>
  <c r="P163" i="7" s="1"/>
  <c r="O164" i="7"/>
  <c r="O163" i="7" s="1"/>
  <c r="N164" i="7"/>
  <c r="N163" i="7" s="1"/>
  <c r="M163" i="7"/>
  <c r="Y162" i="7"/>
  <c r="X162" i="7"/>
  <c r="W162" i="7"/>
  <c r="V162" i="7"/>
  <c r="U162" i="7"/>
  <c r="T162" i="7"/>
  <c r="S162" i="7"/>
  <c r="R162" i="7"/>
  <c r="Q162" i="7"/>
  <c r="P162" i="7"/>
  <c r="O162" i="7"/>
  <c r="N162" i="7"/>
  <c r="K161" i="7"/>
  <c r="Y159" i="7"/>
  <c r="Y160" i="7" s="1"/>
  <c r="X159" i="7"/>
  <c r="X160" i="7" s="1"/>
  <c r="W159" i="7"/>
  <c r="W160" i="7" s="1"/>
  <c r="V159" i="7"/>
  <c r="V160" i="7" s="1"/>
  <c r="U159" i="7"/>
  <c r="U160" i="7" s="1"/>
  <c r="T159" i="7"/>
  <c r="T160" i="7" s="1"/>
  <c r="S159" i="7"/>
  <c r="S160" i="7" s="1"/>
  <c r="R159" i="7"/>
  <c r="R160" i="7" s="1"/>
  <c r="Q159" i="7"/>
  <c r="Q160" i="7" s="1"/>
  <c r="P159" i="7"/>
  <c r="P160" i="7" s="1"/>
  <c r="O159" i="7"/>
  <c r="N159" i="7"/>
  <c r="N160" i="7" s="1"/>
  <c r="M158" i="7"/>
  <c r="K158" i="7"/>
  <c r="K157" i="7"/>
  <c r="K156" i="7"/>
  <c r="K155" i="7"/>
  <c r="K154" i="7"/>
  <c r="Y151" i="7"/>
  <c r="Y152" i="7" s="1"/>
  <c r="X151" i="7"/>
  <c r="W151" i="7"/>
  <c r="V151" i="7"/>
  <c r="U151" i="7"/>
  <c r="T151" i="7"/>
  <c r="T152" i="7" s="1"/>
  <c r="T153" i="7" s="1"/>
  <c r="S151" i="7"/>
  <c r="S152" i="7" s="1"/>
  <c r="R151" i="7"/>
  <c r="R152" i="7" s="1"/>
  <c r="R153" i="7" s="1"/>
  <c r="Q151" i="7"/>
  <c r="Q152" i="7" s="1"/>
  <c r="Q153" i="7" s="1"/>
  <c r="P151" i="7"/>
  <c r="P152" i="7" s="1"/>
  <c r="P153" i="7" s="1"/>
  <c r="O151" i="7"/>
  <c r="O152" i="7" s="1"/>
  <c r="N151" i="7"/>
  <c r="K150" i="7"/>
  <c r="Y148" i="7"/>
  <c r="Y149" i="7" s="1"/>
  <c r="X148" i="7"/>
  <c r="X149" i="7" s="1"/>
  <c r="W148" i="7"/>
  <c r="W149" i="7" s="1"/>
  <c r="V148" i="7"/>
  <c r="V149" i="7" s="1"/>
  <c r="U148" i="7"/>
  <c r="U149" i="7" s="1"/>
  <c r="T148" i="7"/>
  <c r="T149" i="7" s="1"/>
  <c r="S148" i="7"/>
  <c r="S149" i="7" s="1"/>
  <c r="R148" i="7"/>
  <c r="R149" i="7" s="1"/>
  <c r="Q148" i="7"/>
  <c r="P148" i="7"/>
  <c r="P149" i="7" s="1"/>
  <c r="O148" i="7"/>
  <c r="O149" i="7" s="1"/>
  <c r="N148" i="7"/>
  <c r="N149" i="7" s="1"/>
  <c r="M147" i="7"/>
  <c r="K147" i="7"/>
  <c r="K146" i="7"/>
  <c r="K145" i="7"/>
  <c r="Y144" i="7"/>
  <c r="Y143" i="7" s="1"/>
  <c r="X144" i="7"/>
  <c r="X143" i="7" s="1"/>
  <c r="W144" i="7"/>
  <c r="W143" i="7" s="1"/>
  <c r="V144" i="7"/>
  <c r="V143" i="7" s="1"/>
  <c r="U144" i="7"/>
  <c r="U143" i="7" s="1"/>
  <c r="T144" i="7"/>
  <c r="T143" i="7" s="1"/>
  <c r="S144" i="7"/>
  <c r="S143" i="7" s="1"/>
  <c r="R144" i="7"/>
  <c r="R143" i="7" s="1"/>
  <c r="Q144" i="7"/>
  <c r="Q143" i="7" s="1"/>
  <c r="P144" i="7"/>
  <c r="P143" i="7" s="1"/>
  <c r="O144" i="7"/>
  <c r="O143" i="7" s="1"/>
  <c r="N144" i="7"/>
  <c r="M143" i="7"/>
  <c r="Y142" i="7"/>
  <c r="X142" i="7"/>
  <c r="W142" i="7"/>
  <c r="V142" i="7"/>
  <c r="U142" i="7"/>
  <c r="T142" i="7"/>
  <c r="S142" i="7"/>
  <c r="R142" i="7"/>
  <c r="Q142" i="7"/>
  <c r="P142" i="7"/>
  <c r="O142" i="7"/>
  <c r="N142" i="7"/>
  <c r="K141" i="7"/>
  <c r="K140" i="7"/>
  <c r="Y137" i="7"/>
  <c r="Y138" i="7" s="1"/>
  <c r="X137" i="7"/>
  <c r="X138" i="7" s="1"/>
  <c r="W137" i="7"/>
  <c r="W138" i="7" s="1"/>
  <c r="V137" i="7"/>
  <c r="V138" i="7" s="1"/>
  <c r="U137" i="7"/>
  <c r="T137" i="7"/>
  <c r="T138" i="7" s="1"/>
  <c r="S137" i="7"/>
  <c r="S138" i="7" s="1"/>
  <c r="R137" i="7"/>
  <c r="R138" i="7" s="1"/>
  <c r="Q137" i="7"/>
  <c r="Q138" i="7" s="1"/>
  <c r="P137" i="7"/>
  <c r="O137" i="7"/>
  <c r="O138" i="7" s="1"/>
  <c r="N137" i="7"/>
  <c r="K136" i="7"/>
  <c r="Y134" i="7"/>
  <c r="Y135" i="7" s="1"/>
  <c r="X134" i="7"/>
  <c r="X135" i="7" s="1"/>
  <c r="W134" i="7"/>
  <c r="W135" i="7" s="1"/>
  <c r="V134" i="7"/>
  <c r="V135" i="7" s="1"/>
  <c r="U134" i="7"/>
  <c r="U135" i="7" s="1"/>
  <c r="T134" i="7"/>
  <c r="T135" i="7" s="1"/>
  <c r="S134" i="7"/>
  <c r="S135" i="7" s="1"/>
  <c r="R134" i="7"/>
  <c r="R135" i="7" s="1"/>
  <c r="Q134" i="7"/>
  <c r="Q135" i="7" s="1"/>
  <c r="P134" i="7"/>
  <c r="P135" i="7" s="1"/>
  <c r="O134" i="7"/>
  <c r="O135" i="7" s="1"/>
  <c r="N134" i="7"/>
  <c r="M133" i="7"/>
  <c r="K133" i="7"/>
  <c r="K132" i="7"/>
  <c r="K131" i="7"/>
  <c r="Y130" i="7"/>
  <c r="X130" i="7"/>
  <c r="W130" i="7"/>
  <c r="V130" i="7"/>
  <c r="U130" i="7"/>
  <c r="T130" i="7"/>
  <c r="S130" i="7"/>
  <c r="R130" i="7"/>
  <c r="Q130" i="7"/>
  <c r="P130" i="7"/>
  <c r="O130" i="7"/>
  <c r="N130" i="7"/>
  <c r="K129" i="7"/>
  <c r="K128" i="7"/>
  <c r="K127" i="7"/>
  <c r="Y124" i="7"/>
  <c r="Y125" i="7" s="1"/>
  <c r="X124" i="7"/>
  <c r="X125" i="7" s="1"/>
  <c r="W124" i="7"/>
  <c r="W125" i="7" s="1"/>
  <c r="V124" i="7"/>
  <c r="U124" i="7"/>
  <c r="U125" i="7" s="1"/>
  <c r="T124" i="7"/>
  <c r="T125" i="7" s="1"/>
  <c r="T126" i="7" s="1"/>
  <c r="S124" i="7"/>
  <c r="R124" i="7"/>
  <c r="R125" i="7" s="1"/>
  <c r="R126" i="7" s="1"/>
  <c r="Q124" i="7"/>
  <c r="Q125" i="7" s="1"/>
  <c r="Q126" i="7" s="1"/>
  <c r="P124" i="7"/>
  <c r="P125" i="7" s="1"/>
  <c r="P126" i="7" s="1"/>
  <c r="O124" i="7"/>
  <c r="N124" i="7"/>
  <c r="K123" i="7"/>
  <c r="K122" i="7"/>
  <c r="M121" i="7"/>
  <c r="K121" i="7"/>
  <c r="Y119" i="7"/>
  <c r="Y120" i="7" s="1"/>
  <c r="X119" i="7"/>
  <c r="X120" i="7" s="1"/>
  <c r="W119" i="7"/>
  <c r="W120" i="7" s="1"/>
  <c r="V119" i="7"/>
  <c r="V120" i="7" s="1"/>
  <c r="U119" i="7"/>
  <c r="U120" i="7" s="1"/>
  <c r="T119" i="7"/>
  <c r="T120" i="7" s="1"/>
  <c r="S119" i="7"/>
  <c r="S120" i="7" s="1"/>
  <c r="R119" i="7"/>
  <c r="R120" i="7" s="1"/>
  <c r="Q119" i="7"/>
  <c r="Q120" i="7" s="1"/>
  <c r="P119" i="7"/>
  <c r="P120" i="7" s="1"/>
  <c r="O119" i="7"/>
  <c r="N119" i="7"/>
  <c r="N120" i="7" s="1"/>
  <c r="K118" i="7"/>
  <c r="Y117" i="7"/>
  <c r="X117" i="7"/>
  <c r="W117" i="7"/>
  <c r="V117" i="7"/>
  <c r="U117" i="7"/>
  <c r="T117" i="7"/>
  <c r="S117" i="7"/>
  <c r="R117" i="7"/>
  <c r="Q117" i="7"/>
  <c r="P117" i="7"/>
  <c r="O117" i="7"/>
  <c r="N117" i="7"/>
  <c r="K116" i="7"/>
  <c r="Y114" i="7"/>
  <c r="Y115" i="7" s="1"/>
  <c r="X114" i="7"/>
  <c r="X115" i="7" s="1"/>
  <c r="W114" i="7"/>
  <c r="W115" i="7" s="1"/>
  <c r="V114" i="7"/>
  <c r="V115" i="7" s="1"/>
  <c r="U114" i="7"/>
  <c r="U115" i="7" s="1"/>
  <c r="T114" i="7"/>
  <c r="T115" i="7" s="1"/>
  <c r="S114" i="7"/>
  <c r="S115" i="7" s="1"/>
  <c r="R114" i="7"/>
  <c r="R115" i="7" s="1"/>
  <c r="Q114" i="7"/>
  <c r="Q115" i="7" s="1"/>
  <c r="P114" i="7"/>
  <c r="P115" i="7" s="1"/>
  <c r="O114" i="7"/>
  <c r="N114" i="7"/>
  <c r="N115" i="7" s="1"/>
  <c r="M113" i="7"/>
  <c r="K113" i="7"/>
  <c r="K112" i="7"/>
  <c r="Y111" i="7"/>
  <c r="X111" i="7"/>
  <c r="W111" i="7"/>
  <c r="V111" i="7"/>
  <c r="U111" i="7"/>
  <c r="T111" i="7"/>
  <c r="S111" i="7"/>
  <c r="R111" i="7"/>
  <c r="Q111" i="7"/>
  <c r="P111" i="7"/>
  <c r="O111" i="7"/>
  <c r="N111" i="7"/>
  <c r="K110" i="7"/>
  <c r="K109" i="7"/>
  <c r="K108" i="7"/>
  <c r="K107" i="7"/>
  <c r="Y105" i="7"/>
  <c r="Y106" i="7" s="1"/>
  <c r="X105" i="7"/>
  <c r="X106" i="7" s="1"/>
  <c r="W105" i="7"/>
  <c r="W106" i="7" s="1"/>
  <c r="V105" i="7"/>
  <c r="V106" i="7" s="1"/>
  <c r="U105" i="7"/>
  <c r="U106" i="7" s="1"/>
  <c r="T105" i="7"/>
  <c r="T106" i="7" s="1"/>
  <c r="S105" i="7"/>
  <c r="S106" i="7" s="1"/>
  <c r="R105" i="7"/>
  <c r="R106" i="7" s="1"/>
  <c r="Q105" i="7"/>
  <c r="Q106" i="7" s="1"/>
  <c r="P105" i="7"/>
  <c r="P106" i="7" s="1"/>
  <c r="O105" i="7"/>
  <c r="O106" i="7" s="1"/>
  <c r="N105" i="7"/>
  <c r="N106" i="7" s="1"/>
  <c r="M104" i="7"/>
  <c r="K104" i="7"/>
  <c r="K103" i="7"/>
  <c r="K102" i="7"/>
  <c r="Y101" i="7"/>
  <c r="X101" i="7"/>
  <c r="W101" i="7"/>
  <c r="V101" i="7"/>
  <c r="U101" i="7"/>
  <c r="T101" i="7"/>
  <c r="S101" i="7"/>
  <c r="R101" i="7"/>
  <c r="Q101" i="7"/>
  <c r="P101" i="7"/>
  <c r="O101" i="7"/>
  <c r="N101" i="7"/>
  <c r="K100" i="7"/>
  <c r="Y97" i="7"/>
  <c r="Y98" i="7" s="1"/>
  <c r="X97" i="7"/>
  <c r="X98" i="7" s="1"/>
  <c r="W97" i="7"/>
  <c r="W98" i="7" s="1"/>
  <c r="W99" i="7" s="1"/>
  <c r="V97" i="7"/>
  <c r="V98" i="7" s="1"/>
  <c r="V99" i="7" s="1"/>
  <c r="U97" i="7"/>
  <c r="U98" i="7" s="1"/>
  <c r="T97" i="7"/>
  <c r="T98" i="7" s="1"/>
  <c r="S97" i="7"/>
  <c r="R97" i="7"/>
  <c r="R98" i="7" s="1"/>
  <c r="Q97" i="7"/>
  <c r="P97" i="7"/>
  <c r="P98" i="7" s="1"/>
  <c r="P99" i="7" s="1"/>
  <c r="O97" i="7"/>
  <c r="O98" i="7" s="1"/>
  <c r="O99" i="7" s="1"/>
  <c r="N97" i="7"/>
  <c r="N98" i="7" s="1"/>
  <c r="K96" i="7"/>
  <c r="Y95" i="7"/>
  <c r="X95" i="7"/>
  <c r="W95" i="7"/>
  <c r="V95" i="7"/>
  <c r="U95" i="7"/>
  <c r="T95" i="7"/>
  <c r="S95" i="7"/>
  <c r="R95" i="7"/>
  <c r="Q95" i="7"/>
  <c r="P95" i="7"/>
  <c r="O95" i="7"/>
  <c r="N95" i="7"/>
  <c r="K94" i="7"/>
  <c r="K93" i="7"/>
  <c r="K92" i="7"/>
  <c r="K91" i="7"/>
  <c r="Y89" i="7"/>
  <c r="X89" i="7"/>
  <c r="W89" i="7"/>
  <c r="V89" i="7"/>
  <c r="U89" i="7"/>
  <c r="T89" i="7"/>
  <c r="S89" i="7"/>
  <c r="R89" i="7"/>
  <c r="Q89" i="7"/>
  <c r="P89" i="7"/>
  <c r="O89" i="7"/>
  <c r="N89" i="7"/>
  <c r="Y88" i="7"/>
  <c r="X88" i="7"/>
  <c r="W88" i="7"/>
  <c r="V88" i="7"/>
  <c r="U88" i="7"/>
  <c r="T88" i="7"/>
  <c r="S88" i="7"/>
  <c r="R88" i="7"/>
  <c r="Q88" i="7"/>
  <c r="P88" i="7"/>
  <c r="O88" i="7"/>
  <c r="N88" i="7"/>
  <c r="K87" i="7"/>
  <c r="Y85" i="7"/>
  <c r="Y86" i="7" s="1"/>
  <c r="X85" i="7"/>
  <c r="X86" i="7" s="1"/>
  <c r="W85" i="7"/>
  <c r="W86" i="7" s="1"/>
  <c r="V85" i="7"/>
  <c r="V86" i="7" s="1"/>
  <c r="U85" i="7"/>
  <c r="U86" i="7" s="1"/>
  <c r="T85" i="7"/>
  <c r="T86" i="7" s="1"/>
  <c r="S85" i="7"/>
  <c r="S86" i="7" s="1"/>
  <c r="R85" i="7"/>
  <c r="R86" i="7" s="1"/>
  <c r="Q85" i="7"/>
  <c r="Q86" i="7" s="1"/>
  <c r="P85" i="7"/>
  <c r="P86" i="7" s="1"/>
  <c r="O85" i="7"/>
  <c r="O86" i="7" s="1"/>
  <c r="N85" i="7"/>
  <c r="N86" i="7" s="1"/>
  <c r="M84" i="7"/>
  <c r="K84" i="7"/>
  <c r="K83" i="7"/>
  <c r="K82" i="7"/>
  <c r="K81" i="7"/>
  <c r="Y80" i="7"/>
  <c r="X80" i="7"/>
  <c r="W80" i="7"/>
  <c r="V80" i="7"/>
  <c r="U80" i="7"/>
  <c r="T80" i="7"/>
  <c r="S80" i="7"/>
  <c r="R80" i="7"/>
  <c r="Q80" i="7"/>
  <c r="P80" i="7"/>
  <c r="O80" i="7"/>
  <c r="N80" i="7"/>
  <c r="Y79" i="7"/>
  <c r="X79" i="7"/>
  <c r="W79" i="7"/>
  <c r="V79" i="7"/>
  <c r="U79" i="7"/>
  <c r="T79" i="7"/>
  <c r="S79" i="7"/>
  <c r="R79" i="7"/>
  <c r="Q79" i="7"/>
  <c r="P79" i="7"/>
  <c r="O79" i="7"/>
  <c r="N79" i="7"/>
  <c r="K78" i="7"/>
  <c r="Y77" i="7"/>
  <c r="X77" i="7"/>
  <c r="W77" i="7"/>
  <c r="V77" i="7"/>
  <c r="U77" i="7"/>
  <c r="T77" i="7"/>
  <c r="S77" i="7"/>
  <c r="R77" i="7"/>
  <c r="Q77" i="7"/>
  <c r="P77" i="7"/>
  <c r="O77" i="7"/>
  <c r="N77" i="7"/>
  <c r="K76" i="7"/>
  <c r="K75" i="7"/>
  <c r="Y73" i="7"/>
  <c r="Y74" i="7" s="1"/>
  <c r="X73" i="7"/>
  <c r="X74" i="7" s="1"/>
  <c r="W73" i="7"/>
  <c r="W74" i="7" s="1"/>
  <c r="V73" i="7"/>
  <c r="U73" i="7"/>
  <c r="U74" i="7" s="1"/>
  <c r="T73" i="7"/>
  <c r="T74" i="7" s="1"/>
  <c r="S73" i="7"/>
  <c r="S74" i="7" s="1"/>
  <c r="R73" i="7"/>
  <c r="R74" i="7" s="1"/>
  <c r="Q73" i="7"/>
  <c r="Q74" i="7" s="1"/>
  <c r="P73" i="7"/>
  <c r="P74" i="7" s="1"/>
  <c r="O73" i="7"/>
  <c r="O74" i="7" s="1"/>
  <c r="N73" i="7"/>
  <c r="N74" i="7" s="1"/>
  <c r="M72" i="7"/>
  <c r="K72" i="7"/>
  <c r="K71" i="7"/>
  <c r="Y70" i="7"/>
  <c r="X70" i="7"/>
  <c r="W70" i="7"/>
  <c r="V70" i="7"/>
  <c r="U70" i="7"/>
  <c r="T70" i="7"/>
  <c r="S70" i="7"/>
  <c r="R70" i="7"/>
  <c r="Q70" i="7"/>
  <c r="P70" i="7"/>
  <c r="O70" i="7"/>
  <c r="N70" i="7"/>
  <c r="K69" i="7"/>
  <c r="M68" i="7"/>
  <c r="Y65" i="7"/>
  <c r="X65" i="7"/>
  <c r="X67" i="7" s="1"/>
  <c r="X68" i="7" s="1"/>
  <c r="W65" i="7"/>
  <c r="W67" i="7" s="1"/>
  <c r="W68" i="7" s="1"/>
  <c r="V65" i="7"/>
  <c r="V66" i="7" s="1"/>
  <c r="U65" i="7"/>
  <c r="U67" i="7" s="1"/>
  <c r="U68" i="7" s="1"/>
  <c r="T65" i="7"/>
  <c r="T67" i="7" s="1"/>
  <c r="T68" i="7" s="1"/>
  <c r="S65" i="7"/>
  <c r="S67" i="7" s="1"/>
  <c r="S68" i="7" s="1"/>
  <c r="R65" i="7"/>
  <c r="R67" i="7" s="1"/>
  <c r="R68" i="7" s="1"/>
  <c r="Q65" i="7"/>
  <c r="Q67" i="7" s="1"/>
  <c r="Q68" i="7" s="1"/>
  <c r="P65" i="7"/>
  <c r="O65" i="7"/>
  <c r="N65" i="7"/>
  <c r="N66" i="7" s="1"/>
  <c r="Y64" i="7"/>
  <c r="X64" i="7"/>
  <c r="W64" i="7"/>
  <c r="V64" i="7"/>
  <c r="U64" i="7"/>
  <c r="T64" i="7"/>
  <c r="S64" i="7"/>
  <c r="R64" i="7"/>
  <c r="Q64" i="7"/>
  <c r="P64" i="7"/>
  <c r="O64" i="7"/>
  <c r="N64" i="7"/>
  <c r="K63" i="7"/>
  <c r="Y61" i="7"/>
  <c r="Y62" i="7" s="1"/>
  <c r="X61" i="7"/>
  <c r="X62" i="7" s="1"/>
  <c r="W61" i="7"/>
  <c r="W62" i="7" s="1"/>
  <c r="V61" i="7"/>
  <c r="V62" i="7" s="1"/>
  <c r="U61" i="7"/>
  <c r="U62" i="7" s="1"/>
  <c r="T61" i="7"/>
  <c r="T62" i="7" s="1"/>
  <c r="S61" i="7"/>
  <c r="S62" i="7" s="1"/>
  <c r="R61" i="7"/>
  <c r="R62" i="7" s="1"/>
  <c r="Q61" i="7"/>
  <c r="Q62" i="7" s="1"/>
  <c r="P61" i="7"/>
  <c r="P62" i="7" s="1"/>
  <c r="O61" i="7"/>
  <c r="O62" i="7" s="1"/>
  <c r="N61" i="7"/>
  <c r="N62" i="7" s="1"/>
  <c r="K60" i="7"/>
  <c r="K59" i="7"/>
  <c r="Q56" i="7"/>
  <c r="P56" i="7"/>
  <c r="O56" i="7"/>
  <c r="N56" i="7"/>
  <c r="Q55" i="7"/>
  <c r="P55" i="7"/>
  <c r="O55" i="7"/>
  <c r="N55" i="7"/>
  <c r="Q54" i="7"/>
  <c r="P54" i="7"/>
  <c r="O54" i="7"/>
  <c r="N54" i="7"/>
  <c r="Y53" i="7"/>
  <c r="Y55" i="7" s="1"/>
  <c r="X53" i="7"/>
  <c r="X56" i="7" s="1"/>
  <c r="W53" i="7"/>
  <c r="W56" i="7" s="1"/>
  <c r="V53" i="7"/>
  <c r="V55" i="7" s="1"/>
  <c r="U53" i="7"/>
  <c r="U56" i="7" s="1"/>
  <c r="T53" i="7"/>
  <c r="T56" i="7" s="1"/>
  <c r="S53" i="7"/>
  <c r="S56" i="7" s="1"/>
  <c r="R53" i="7"/>
  <c r="R56" i="7" s="1"/>
  <c r="Y51" i="7"/>
  <c r="Y52" i="7" s="1"/>
  <c r="X51" i="7"/>
  <c r="X52" i="7" s="1"/>
  <c r="W51" i="7"/>
  <c r="W52" i="7" s="1"/>
  <c r="V51" i="7"/>
  <c r="V52" i="7" s="1"/>
  <c r="U51" i="7"/>
  <c r="U52" i="7" s="1"/>
  <c r="T51" i="7"/>
  <c r="T52" i="7" s="1"/>
  <c r="S51" i="7"/>
  <c r="S52" i="7" s="1"/>
  <c r="R51" i="7"/>
  <c r="R52" i="7" s="1"/>
  <c r="Q51" i="7"/>
  <c r="Q52" i="7" s="1"/>
  <c r="P51" i="7"/>
  <c r="P52" i="7" s="1"/>
  <c r="O51" i="7"/>
  <c r="O52" i="7" s="1"/>
  <c r="N51" i="7"/>
  <c r="N52" i="7" s="1"/>
  <c r="M50" i="7"/>
  <c r="K50" i="7"/>
  <c r="K49" i="7"/>
  <c r="Y47" i="7"/>
  <c r="Y48" i="7" s="1"/>
  <c r="X47" i="7"/>
  <c r="X48" i="7" s="1"/>
  <c r="W47" i="7"/>
  <c r="W48" i="7" s="1"/>
  <c r="V47" i="7"/>
  <c r="V48" i="7" s="1"/>
  <c r="U47" i="7"/>
  <c r="U48" i="7" s="1"/>
  <c r="T47" i="7"/>
  <c r="T48" i="7" s="1"/>
  <c r="S47" i="7"/>
  <c r="S48" i="7" s="1"/>
  <c r="R47" i="7"/>
  <c r="R48" i="7" s="1"/>
  <c r="Q47" i="7"/>
  <c r="Q48" i="7" s="1"/>
  <c r="P47" i="7"/>
  <c r="P48" i="7" s="1"/>
  <c r="O47" i="7"/>
  <c r="O48" i="7" s="1"/>
  <c r="N47" i="7"/>
  <c r="N48" i="7" s="1"/>
  <c r="K44" i="7"/>
  <c r="K43" i="7"/>
  <c r="Y42" i="7"/>
  <c r="X42" i="7"/>
  <c r="W42" i="7"/>
  <c r="V42" i="7"/>
  <c r="U42" i="7"/>
  <c r="T42" i="7"/>
  <c r="S42" i="7"/>
  <c r="R42" i="7"/>
  <c r="Q42" i="7"/>
  <c r="P42" i="7"/>
  <c r="O42" i="7"/>
  <c r="N42" i="7"/>
  <c r="Y41" i="7"/>
  <c r="X41" i="7"/>
  <c r="W41" i="7"/>
  <c r="V41" i="7"/>
  <c r="U41" i="7"/>
  <c r="T41" i="7"/>
  <c r="S41" i="7"/>
  <c r="R41" i="7"/>
  <c r="Q41" i="7"/>
  <c r="P41" i="7"/>
  <c r="O41" i="7"/>
  <c r="N41" i="7"/>
  <c r="Y40" i="7"/>
  <c r="X40" i="7"/>
  <c r="W40" i="7"/>
  <c r="V40" i="7"/>
  <c r="U40" i="7"/>
  <c r="T40" i="7"/>
  <c r="S40" i="7"/>
  <c r="R40" i="7"/>
  <c r="Q40" i="7"/>
  <c r="P40" i="7"/>
  <c r="O40" i="7"/>
  <c r="N40" i="7"/>
  <c r="Y39" i="7"/>
  <c r="X39" i="7"/>
  <c r="W39" i="7"/>
  <c r="V39" i="7"/>
  <c r="U39" i="7"/>
  <c r="T39" i="7"/>
  <c r="S39" i="7"/>
  <c r="R39" i="7"/>
  <c r="Q39" i="7"/>
  <c r="P39" i="7"/>
  <c r="O39" i="7"/>
  <c r="N39" i="7"/>
  <c r="K38" i="7"/>
  <c r="K37" i="7"/>
  <c r="K36" i="7"/>
  <c r="K35" i="7"/>
  <c r="Y34" i="7"/>
  <c r="X34" i="7"/>
  <c r="W34" i="7"/>
  <c r="V34" i="7"/>
  <c r="U34" i="7"/>
  <c r="T34" i="7"/>
  <c r="S34" i="7"/>
  <c r="R34" i="7"/>
  <c r="Q34" i="7"/>
  <c r="P34" i="7"/>
  <c r="O34" i="7"/>
  <c r="N34" i="7"/>
  <c r="K33" i="7"/>
  <c r="Y31" i="7"/>
  <c r="Y32" i="7" s="1"/>
  <c r="X31" i="7"/>
  <c r="X32" i="7" s="1"/>
  <c r="W31" i="7"/>
  <c r="W32" i="7" s="1"/>
  <c r="V31" i="7"/>
  <c r="V32" i="7" s="1"/>
  <c r="U31" i="7"/>
  <c r="U32" i="7" s="1"/>
  <c r="T31" i="7"/>
  <c r="T32" i="7" s="1"/>
  <c r="S31" i="7"/>
  <c r="S32" i="7" s="1"/>
  <c r="R31" i="7"/>
  <c r="R32" i="7" s="1"/>
  <c r="Q31" i="7"/>
  <c r="Q32" i="7" s="1"/>
  <c r="P31" i="7"/>
  <c r="P32" i="7" s="1"/>
  <c r="O31" i="7"/>
  <c r="O32" i="7" s="1"/>
  <c r="N31" i="7"/>
  <c r="Y30" i="7"/>
  <c r="X30" i="7"/>
  <c r="W30" i="7"/>
  <c r="V30" i="7"/>
  <c r="U30" i="7"/>
  <c r="T30" i="7"/>
  <c r="S30" i="7"/>
  <c r="R30" i="7"/>
  <c r="Q30" i="7"/>
  <c r="P30" i="7"/>
  <c r="O30" i="7"/>
  <c r="N30" i="7"/>
  <c r="K29" i="7"/>
  <c r="K28" i="7"/>
  <c r="Y27" i="7"/>
  <c r="X27" i="7"/>
  <c r="W27" i="7"/>
  <c r="V27" i="7"/>
  <c r="U27" i="7"/>
  <c r="T27" i="7"/>
  <c r="S27" i="7"/>
  <c r="R27" i="7"/>
  <c r="Q27" i="7"/>
  <c r="P27" i="7"/>
  <c r="O27" i="7"/>
  <c r="N27" i="7"/>
  <c r="K26" i="7"/>
  <c r="K25" i="7"/>
  <c r="K23" i="7"/>
  <c r="M22" i="7"/>
  <c r="K22" i="7"/>
  <c r="K21" i="7"/>
  <c r="K18" i="7"/>
  <c r="K17" i="7"/>
  <c r="Y14" i="7"/>
  <c r="Y15" i="7" s="1"/>
  <c r="Y16" i="7" s="1"/>
  <c r="X14" i="7"/>
  <c r="X15" i="7" s="1"/>
  <c r="X16" i="7" s="1"/>
  <c r="W14" i="7"/>
  <c r="W15" i="7" s="1"/>
  <c r="W16" i="7" s="1"/>
  <c r="V14" i="7"/>
  <c r="V15" i="7" s="1"/>
  <c r="V16" i="7" s="1"/>
  <c r="U14" i="7"/>
  <c r="U15" i="7" s="1"/>
  <c r="U16" i="7" s="1"/>
  <c r="T14" i="7"/>
  <c r="T15" i="7" s="1"/>
  <c r="T16" i="7" s="1"/>
  <c r="S14" i="7"/>
  <c r="S15" i="7" s="1"/>
  <c r="S16" i="7" s="1"/>
  <c r="R14" i="7"/>
  <c r="R15" i="7" s="1"/>
  <c r="R16" i="7" s="1"/>
  <c r="Q14" i="7"/>
  <c r="Q15" i="7" s="1"/>
  <c r="Q16" i="7" s="1"/>
  <c r="P14" i="7"/>
  <c r="P15" i="7" s="1"/>
  <c r="P16" i="7" s="1"/>
  <c r="O14" i="7"/>
  <c r="O15" i="7" s="1"/>
  <c r="O16" i="7" s="1"/>
  <c r="N14" i="7"/>
  <c r="N15" i="7" s="1"/>
  <c r="K13" i="7"/>
  <c r="K12" i="7"/>
  <c r="K11" i="7"/>
  <c r="K10" i="7"/>
  <c r="K9" i="7"/>
  <c r="Y7" i="7"/>
  <c r="Y8" i="7" s="1"/>
  <c r="X7" i="7"/>
  <c r="X8" i="7" s="1"/>
  <c r="W7" i="7"/>
  <c r="W8" i="7" s="1"/>
  <c r="V7" i="7"/>
  <c r="V8" i="7" s="1"/>
  <c r="U7" i="7"/>
  <c r="U8" i="7" s="1"/>
  <c r="T7" i="7"/>
  <c r="T8" i="7" s="1"/>
  <c r="S7" i="7"/>
  <c r="S8" i="7" s="1"/>
  <c r="R7" i="7"/>
  <c r="R8" i="7" s="1"/>
  <c r="Q7" i="7"/>
  <c r="Q8" i="7" s="1"/>
  <c r="P7" i="7"/>
  <c r="P8" i="7" s="1"/>
  <c r="O7" i="7"/>
  <c r="N7" i="7"/>
  <c r="N8" i="7" s="1"/>
  <c r="M6" i="7"/>
  <c r="K6" i="7"/>
  <c r="K5" i="7"/>
  <c r="K4" i="7"/>
  <c r="K3" i="7"/>
  <c r="K176" i="6"/>
  <c r="Y175" i="6"/>
  <c r="X175" i="6"/>
  <c r="W175" i="6"/>
  <c r="V175" i="6"/>
  <c r="U175" i="6"/>
  <c r="T175" i="6"/>
  <c r="S175" i="6"/>
  <c r="R175" i="6"/>
  <c r="Q175" i="6"/>
  <c r="P175" i="6"/>
  <c r="O175" i="6"/>
  <c r="N175" i="6"/>
  <c r="Y174" i="6"/>
  <c r="Y173" i="6" s="1"/>
  <c r="X174" i="6"/>
  <c r="X173" i="6" s="1"/>
  <c r="W174" i="6"/>
  <c r="W173" i="6" s="1"/>
  <c r="V174" i="6"/>
  <c r="V173" i="6" s="1"/>
  <c r="U174" i="6"/>
  <c r="U173" i="6" s="1"/>
  <c r="T174" i="6"/>
  <c r="T173" i="6" s="1"/>
  <c r="S174" i="6"/>
  <c r="S173" i="6" s="1"/>
  <c r="R174" i="6"/>
  <c r="R173" i="6" s="1"/>
  <c r="Q174" i="6"/>
  <c r="Q173" i="6" s="1"/>
  <c r="P174" i="6"/>
  <c r="P173" i="6" s="1"/>
  <c r="O174" i="6"/>
  <c r="O173" i="6" s="1"/>
  <c r="N174" i="6"/>
  <c r="N173" i="6" s="1"/>
  <c r="M173" i="6"/>
  <c r="Y172" i="6"/>
  <c r="X172" i="6"/>
  <c r="W172" i="6"/>
  <c r="V172" i="6"/>
  <c r="U172" i="6"/>
  <c r="T172" i="6"/>
  <c r="S172" i="6"/>
  <c r="R172" i="6"/>
  <c r="Q172" i="6"/>
  <c r="P172" i="6"/>
  <c r="O172" i="6"/>
  <c r="N172" i="6"/>
  <c r="K171" i="6"/>
  <c r="K170" i="6"/>
  <c r="Y168" i="6"/>
  <c r="Y169" i="6" s="1"/>
  <c r="X168" i="6"/>
  <c r="X169" i="6" s="1"/>
  <c r="W168" i="6"/>
  <c r="W169" i="6" s="1"/>
  <c r="V168" i="6"/>
  <c r="V169" i="6" s="1"/>
  <c r="U168" i="6"/>
  <c r="U169" i="6" s="1"/>
  <c r="T168" i="6"/>
  <c r="T169" i="6" s="1"/>
  <c r="S168" i="6"/>
  <c r="S169" i="6" s="1"/>
  <c r="R168" i="6"/>
  <c r="R169" i="6" s="1"/>
  <c r="Q168" i="6"/>
  <c r="P168" i="6"/>
  <c r="P169" i="6" s="1"/>
  <c r="O168" i="6"/>
  <c r="O169" i="6" s="1"/>
  <c r="N168" i="6"/>
  <c r="N169" i="6" s="1"/>
  <c r="K167" i="6"/>
  <c r="P165" i="6"/>
  <c r="P166" i="6" s="1"/>
  <c r="O165" i="6"/>
  <c r="N165" i="6"/>
  <c r="M164" i="6"/>
  <c r="K164" i="6"/>
  <c r="Y165" i="6"/>
  <c r="Y166" i="6" s="1"/>
  <c r="W165" i="6"/>
  <c r="W166" i="6" s="1"/>
  <c r="V165" i="6"/>
  <c r="U165" i="6"/>
  <c r="U166" i="6" s="1"/>
  <c r="T165" i="6"/>
  <c r="T166" i="6" s="1"/>
  <c r="R165" i="6"/>
  <c r="R166" i="6" s="1"/>
  <c r="Q165" i="6"/>
  <c r="Q166" i="6" s="1"/>
  <c r="Y160" i="6"/>
  <c r="X160" i="6"/>
  <c r="W160" i="6"/>
  <c r="W161" i="6" s="1"/>
  <c r="V160" i="6"/>
  <c r="V161" i="6" s="1"/>
  <c r="U160" i="6"/>
  <c r="U161" i="6" s="1"/>
  <c r="U162" i="6" s="1"/>
  <c r="T160" i="6"/>
  <c r="T161" i="6" s="1"/>
  <c r="S160" i="6"/>
  <c r="S161" i="6" s="1"/>
  <c r="S162" i="6" s="1"/>
  <c r="R160" i="6"/>
  <c r="R161" i="6" s="1"/>
  <c r="R162" i="6" s="1"/>
  <c r="Q160" i="6"/>
  <c r="Q161" i="6" s="1"/>
  <c r="Q162" i="6" s="1"/>
  <c r="P160" i="6"/>
  <c r="P161" i="6" s="1"/>
  <c r="P162" i="6" s="1"/>
  <c r="O160" i="6"/>
  <c r="N160" i="6"/>
  <c r="K159" i="6"/>
  <c r="Y156" i="6"/>
  <c r="Y157" i="6" s="1"/>
  <c r="X156" i="6"/>
  <c r="X157" i="6" s="1"/>
  <c r="W156" i="6"/>
  <c r="W157" i="6" s="1"/>
  <c r="V156" i="6"/>
  <c r="U156" i="6"/>
  <c r="T156" i="6"/>
  <c r="S156" i="6"/>
  <c r="R156" i="6"/>
  <c r="R157" i="6" s="1"/>
  <c r="Q156" i="6"/>
  <c r="Q157" i="6" s="1"/>
  <c r="Q158" i="6" s="1"/>
  <c r="P156" i="6"/>
  <c r="P157" i="6" s="1"/>
  <c r="P158" i="6" s="1"/>
  <c r="O156" i="6"/>
  <c r="O157" i="6" s="1"/>
  <c r="N156" i="6"/>
  <c r="K155" i="6"/>
  <c r="Y153" i="6"/>
  <c r="Y154" i="6" s="1"/>
  <c r="X153" i="6"/>
  <c r="X154" i="6" s="1"/>
  <c r="W153" i="6"/>
  <c r="W154" i="6" s="1"/>
  <c r="V153" i="6"/>
  <c r="V154" i="6" s="1"/>
  <c r="U153" i="6"/>
  <c r="U154" i="6" s="1"/>
  <c r="T153" i="6"/>
  <c r="T154" i="6" s="1"/>
  <c r="S153" i="6"/>
  <c r="S154" i="6" s="1"/>
  <c r="R153" i="6"/>
  <c r="R154" i="6" s="1"/>
  <c r="Q153" i="6"/>
  <c r="Q154" i="6" s="1"/>
  <c r="P153" i="6"/>
  <c r="P154" i="6" s="1"/>
  <c r="O153" i="6"/>
  <c r="O154" i="6" s="1"/>
  <c r="N153" i="6"/>
  <c r="N154" i="6" s="1"/>
  <c r="M152" i="6"/>
  <c r="K152" i="6"/>
  <c r="K151" i="6"/>
  <c r="K150" i="6"/>
  <c r="K149" i="6"/>
  <c r="H148" i="6"/>
  <c r="H147" i="6"/>
  <c r="Y146" i="6"/>
  <c r="Y147" i="6" s="1"/>
  <c r="X146" i="6"/>
  <c r="W146" i="6"/>
  <c r="V146" i="6"/>
  <c r="V147" i="6" s="1"/>
  <c r="V148" i="6" s="1"/>
  <c r="U146" i="6"/>
  <c r="U147" i="6" s="1"/>
  <c r="T146" i="6"/>
  <c r="S146" i="6"/>
  <c r="S147" i="6" s="1"/>
  <c r="R146" i="6"/>
  <c r="R147" i="6" s="1"/>
  <c r="Q146" i="6"/>
  <c r="Q147" i="6" s="1"/>
  <c r="P146" i="6"/>
  <c r="O146" i="6"/>
  <c r="O147" i="6" s="1"/>
  <c r="O148" i="6" s="1"/>
  <c r="N146" i="6"/>
  <c r="N147" i="6" s="1"/>
  <c r="H146" i="6"/>
  <c r="K145" i="6"/>
  <c r="H145" i="6"/>
  <c r="H144" i="6"/>
  <c r="H143" i="6"/>
  <c r="Y142" i="6"/>
  <c r="X142" i="6"/>
  <c r="X143" i="6" s="1"/>
  <c r="W142" i="6"/>
  <c r="V142" i="6"/>
  <c r="U142" i="6"/>
  <c r="U143" i="6" s="1"/>
  <c r="T142" i="6"/>
  <c r="T143" i="6" s="1"/>
  <c r="S142" i="6"/>
  <c r="S143" i="6" s="1"/>
  <c r="R142" i="6"/>
  <c r="R143" i="6" s="1"/>
  <c r="Q142" i="6"/>
  <c r="Q143" i="6" s="1"/>
  <c r="P142" i="6"/>
  <c r="P143" i="6" s="1"/>
  <c r="O142" i="6"/>
  <c r="O143" i="6" s="1"/>
  <c r="N142" i="6"/>
  <c r="H142" i="6"/>
  <c r="K141" i="6"/>
  <c r="H141" i="6"/>
  <c r="Y138" i="6"/>
  <c r="Y137" i="6" s="1"/>
  <c r="X138" i="6"/>
  <c r="X137" i="6" s="1"/>
  <c r="W138" i="6"/>
  <c r="W137" i="6" s="1"/>
  <c r="V138" i="6"/>
  <c r="V137" i="6" s="1"/>
  <c r="U138" i="6"/>
  <c r="U137" i="6" s="1"/>
  <c r="T138" i="6"/>
  <c r="T137" i="6" s="1"/>
  <c r="S138" i="6"/>
  <c r="S137" i="6" s="1"/>
  <c r="R138" i="6"/>
  <c r="R137" i="6" s="1"/>
  <c r="Q138" i="6"/>
  <c r="P138" i="6"/>
  <c r="P137" i="6" s="1"/>
  <c r="O138" i="6"/>
  <c r="O137" i="6" s="1"/>
  <c r="N138" i="6"/>
  <c r="N137" i="6" s="1"/>
  <c r="M137" i="6"/>
  <c r="Y136" i="6"/>
  <c r="X136" i="6"/>
  <c r="W136" i="6"/>
  <c r="V136" i="6"/>
  <c r="U136" i="6"/>
  <c r="T136" i="6"/>
  <c r="S136" i="6"/>
  <c r="R136" i="6"/>
  <c r="Q136" i="6"/>
  <c r="P136" i="6"/>
  <c r="O136" i="6"/>
  <c r="N136" i="6"/>
  <c r="K135" i="6"/>
  <c r="Y133" i="6"/>
  <c r="Y134" i="6" s="1"/>
  <c r="X133" i="6"/>
  <c r="X134" i="6" s="1"/>
  <c r="W133" i="6"/>
  <c r="W134" i="6" s="1"/>
  <c r="V133" i="6"/>
  <c r="V134" i="6" s="1"/>
  <c r="U133" i="6"/>
  <c r="U134" i="6" s="1"/>
  <c r="T133" i="6"/>
  <c r="T134" i="6" s="1"/>
  <c r="S133" i="6"/>
  <c r="S134" i="6" s="1"/>
  <c r="R133" i="6"/>
  <c r="R134" i="6" s="1"/>
  <c r="Q133" i="6"/>
  <c r="Q134" i="6" s="1"/>
  <c r="P133" i="6"/>
  <c r="P134" i="6" s="1"/>
  <c r="O133" i="6"/>
  <c r="N133" i="6"/>
  <c r="N134" i="6" s="1"/>
  <c r="M132" i="6"/>
  <c r="K132" i="6"/>
  <c r="K131" i="6"/>
  <c r="K130" i="6"/>
  <c r="K129" i="6"/>
  <c r="K128" i="6"/>
  <c r="Y125" i="6"/>
  <c r="Y126" i="6" s="1"/>
  <c r="X125" i="6"/>
  <c r="X126" i="6" s="1"/>
  <c r="W125" i="6"/>
  <c r="V125" i="6"/>
  <c r="V126" i="6" s="1"/>
  <c r="U125" i="6"/>
  <c r="U126" i="6" s="1"/>
  <c r="T125" i="6"/>
  <c r="T126" i="6" s="1"/>
  <c r="S125" i="6"/>
  <c r="S126" i="6" s="1"/>
  <c r="S127" i="6" s="1"/>
  <c r="R125" i="6"/>
  <c r="R126" i="6" s="1"/>
  <c r="R127" i="6" s="1"/>
  <c r="Q125" i="6"/>
  <c r="Q126" i="6" s="1"/>
  <c r="Q127" i="6" s="1"/>
  <c r="P125" i="6"/>
  <c r="O125" i="6"/>
  <c r="O126" i="6" s="1"/>
  <c r="N125" i="6"/>
  <c r="K124" i="6"/>
  <c r="Y121" i="6"/>
  <c r="Y122" i="6" s="1"/>
  <c r="X121" i="6"/>
  <c r="X122" i="6" s="1"/>
  <c r="W121" i="6"/>
  <c r="V121" i="6"/>
  <c r="V122" i="6" s="1"/>
  <c r="U121" i="6"/>
  <c r="U122" i="6" s="1"/>
  <c r="U123" i="6" s="1"/>
  <c r="T121" i="6"/>
  <c r="T122" i="6" s="1"/>
  <c r="T123" i="6" s="1"/>
  <c r="S121" i="6"/>
  <c r="S122" i="6" s="1"/>
  <c r="S123" i="6" s="1"/>
  <c r="R121" i="6"/>
  <c r="R122" i="6" s="1"/>
  <c r="R123" i="6" s="1"/>
  <c r="Q121" i="6"/>
  <c r="P121" i="6"/>
  <c r="P122" i="6" s="1"/>
  <c r="O121" i="6"/>
  <c r="O122" i="6" s="1"/>
  <c r="O123" i="6" s="1"/>
  <c r="N121" i="6"/>
  <c r="K120" i="6"/>
  <c r="Y118" i="6"/>
  <c r="Y119" i="6" s="1"/>
  <c r="X118" i="6"/>
  <c r="X119" i="6" s="1"/>
  <c r="W118" i="6"/>
  <c r="W119" i="6" s="1"/>
  <c r="V118" i="6"/>
  <c r="V119" i="6" s="1"/>
  <c r="U118" i="6"/>
  <c r="U119" i="6" s="1"/>
  <c r="T118" i="6"/>
  <c r="T119" i="6" s="1"/>
  <c r="S118" i="6"/>
  <c r="S119" i="6" s="1"/>
  <c r="R118" i="6"/>
  <c r="R119" i="6" s="1"/>
  <c r="Q118" i="6"/>
  <c r="Q119" i="6" s="1"/>
  <c r="P118" i="6"/>
  <c r="P119" i="6" s="1"/>
  <c r="O118" i="6"/>
  <c r="O119" i="6" s="1"/>
  <c r="N118" i="6"/>
  <c r="N119" i="6" s="1"/>
  <c r="M117" i="6"/>
  <c r="K117" i="6"/>
  <c r="K116" i="6"/>
  <c r="K115" i="6"/>
  <c r="K114" i="6"/>
  <c r="Y111" i="6"/>
  <c r="Y112" i="6" s="1"/>
  <c r="X111" i="6"/>
  <c r="W111" i="6"/>
  <c r="V111" i="6"/>
  <c r="V112" i="6" s="1"/>
  <c r="V113" i="6" s="1"/>
  <c r="U111" i="6"/>
  <c r="U112" i="6" s="1"/>
  <c r="T111" i="6"/>
  <c r="T112" i="6" s="1"/>
  <c r="S111" i="6"/>
  <c r="S112" i="6" s="1"/>
  <c r="R111" i="6"/>
  <c r="R112" i="6" s="1"/>
  <c r="Q111" i="6"/>
  <c r="Q112" i="6" s="1"/>
  <c r="P111" i="6"/>
  <c r="P112" i="6" s="1"/>
  <c r="O111" i="6"/>
  <c r="O112" i="6" s="1"/>
  <c r="N111" i="6"/>
  <c r="K110" i="6"/>
  <c r="Y107" i="6"/>
  <c r="Y108" i="6" s="1"/>
  <c r="X107" i="6"/>
  <c r="X108" i="6" s="1"/>
  <c r="X109" i="6" s="1"/>
  <c r="W107" i="6"/>
  <c r="W108" i="6" s="1"/>
  <c r="V107" i="6"/>
  <c r="U107" i="6"/>
  <c r="T107" i="6"/>
  <c r="T108" i="6" s="1"/>
  <c r="S107" i="6"/>
  <c r="S108" i="6" s="1"/>
  <c r="R107" i="6"/>
  <c r="R108" i="6" s="1"/>
  <c r="Q107" i="6"/>
  <c r="P107" i="6"/>
  <c r="P108" i="6" s="1"/>
  <c r="O107" i="6"/>
  <c r="O108" i="6" s="1"/>
  <c r="N107" i="6"/>
  <c r="N108" i="6" s="1"/>
  <c r="N109" i="6" s="1"/>
  <c r="K106" i="6"/>
  <c r="Y104" i="6"/>
  <c r="Y105" i="6" s="1"/>
  <c r="X104" i="6"/>
  <c r="X105" i="6" s="1"/>
  <c r="W104" i="6"/>
  <c r="W105" i="6" s="1"/>
  <c r="V104" i="6"/>
  <c r="V105" i="6" s="1"/>
  <c r="U104" i="6"/>
  <c r="U105" i="6" s="1"/>
  <c r="T104" i="6"/>
  <c r="T105" i="6" s="1"/>
  <c r="S104" i="6"/>
  <c r="S105" i="6" s="1"/>
  <c r="R104" i="6"/>
  <c r="R105" i="6" s="1"/>
  <c r="Q104" i="6"/>
  <c r="Q105" i="6" s="1"/>
  <c r="P104" i="6"/>
  <c r="P105" i="6" s="1"/>
  <c r="O104" i="6"/>
  <c r="O105" i="6" s="1"/>
  <c r="N104" i="6"/>
  <c r="N105" i="6" s="1"/>
  <c r="M103" i="6"/>
  <c r="K103" i="6"/>
  <c r="K102" i="6"/>
  <c r="K101" i="6"/>
  <c r="M100" i="6"/>
  <c r="K100" i="6"/>
  <c r="Y99" i="6"/>
  <c r="X99" i="6"/>
  <c r="W99" i="6"/>
  <c r="V99" i="6"/>
  <c r="U99" i="6"/>
  <c r="T99" i="6"/>
  <c r="S99" i="6"/>
  <c r="R99" i="6"/>
  <c r="Q99" i="6"/>
  <c r="P99" i="6"/>
  <c r="O99" i="6"/>
  <c r="N99" i="6"/>
  <c r="K98" i="6"/>
  <c r="K97" i="6"/>
  <c r="K96" i="6"/>
  <c r="Y93" i="6"/>
  <c r="Y94" i="6" s="1"/>
  <c r="X93" i="6"/>
  <c r="W93" i="6"/>
  <c r="W94" i="6" s="1"/>
  <c r="W95" i="6" s="1"/>
  <c r="V93" i="6"/>
  <c r="V94" i="6" s="1"/>
  <c r="V95" i="6" s="1"/>
  <c r="U93" i="6"/>
  <c r="T93" i="6"/>
  <c r="T94" i="6" s="1"/>
  <c r="S93" i="6"/>
  <c r="S94" i="6" s="1"/>
  <c r="R93" i="6"/>
  <c r="Q93" i="6"/>
  <c r="Q94" i="6" s="1"/>
  <c r="P93" i="6"/>
  <c r="P94" i="6" s="1"/>
  <c r="O93" i="6"/>
  <c r="O94" i="6" s="1"/>
  <c r="N93" i="6"/>
  <c r="N94" i="6" s="1"/>
  <c r="K92" i="6"/>
  <c r="Y89" i="6"/>
  <c r="Y90" i="6" s="1"/>
  <c r="Y91" i="6" s="1"/>
  <c r="X89" i="6"/>
  <c r="X90" i="6" s="1"/>
  <c r="X91" i="6" s="1"/>
  <c r="W89" i="6"/>
  <c r="W90" i="6" s="1"/>
  <c r="W91" i="6" s="1"/>
  <c r="V89" i="6"/>
  <c r="V90" i="6" s="1"/>
  <c r="V91" i="6" s="1"/>
  <c r="U89" i="6"/>
  <c r="T89" i="6"/>
  <c r="S89" i="6"/>
  <c r="S90" i="6" s="1"/>
  <c r="R89" i="6"/>
  <c r="Q89" i="6"/>
  <c r="P89" i="6"/>
  <c r="O89" i="6"/>
  <c r="N89" i="6"/>
  <c r="K88" i="6"/>
  <c r="K87" i="6"/>
  <c r="Y86" i="6"/>
  <c r="X86" i="6"/>
  <c r="W86" i="6"/>
  <c r="V86" i="6"/>
  <c r="U86" i="6"/>
  <c r="T86" i="6"/>
  <c r="S86" i="6"/>
  <c r="R86" i="6"/>
  <c r="Q86" i="6"/>
  <c r="P86" i="6"/>
  <c r="O86" i="6"/>
  <c r="N86" i="6"/>
  <c r="K85" i="6"/>
  <c r="Y83" i="6"/>
  <c r="Y84" i="6" s="1"/>
  <c r="X83" i="6"/>
  <c r="X84" i="6" s="1"/>
  <c r="W83" i="6"/>
  <c r="W84" i="6" s="1"/>
  <c r="V83" i="6"/>
  <c r="V84" i="6" s="1"/>
  <c r="U83" i="6"/>
  <c r="U84" i="6" s="1"/>
  <c r="T83" i="6"/>
  <c r="T84" i="6" s="1"/>
  <c r="S83" i="6"/>
  <c r="S84" i="6" s="1"/>
  <c r="R83" i="6"/>
  <c r="R84" i="6" s="1"/>
  <c r="Q83" i="6"/>
  <c r="Q84" i="6" s="1"/>
  <c r="P83" i="6"/>
  <c r="P84" i="6" s="1"/>
  <c r="O83" i="6"/>
  <c r="O84" i="6" s="1"/>
  <c r="N83" i="6"/>
  <c r="M82" i="6"/>
  <c r="K82" i="6"/>
  <c r="K81" i="6"/>
  <c r="K80" i="6"/>
  <c r="Y79" i="6"/>
  <c r="X79" i="6"/>
  <c r="W79" i="6"/>
  <c r="V79" i="6"/>
  <c r="U79" i="6"/>
  <c r="T79" i="6"/>
  <c r="S79" i="6"/>
  <c r="R79" i="6"/>
  <c r="Q79" i="6"/>
  <c r="P79" i="6"/>
  <c r="O79" i="6"/>
  <c r="N79" i="6"/>
  <c r="K78" i="6"/>
  <c r="K77" i="6"/>
  <c r="Y75" i="6"/>
  <c r="Y76" i="6" s="1"/>
  <c r="X75" i="6"/>
  <c r="X76" i="6" s="1"/>
  <c r="W75" i="6"/>
  <c r="W76" i="6" s="1"/>
  <c r="V75" i="6"/>
  <c r="V76" i="6" s="1"/>
  <c r="U75" i="6"/>
  <c r="U76" i="6" s="1"/>
  <c r="T75" i="6"/>
  <c r="T76" i="6" s="1"/>
  <c r="S75" i="6"/>
  <c r="S76" i="6" s="1"/>
  <c r="R75" i="6"/>
  <c r="R76" i="6" s="1"/>
  <c r="Q75" i="6"/>
  <c r="Q76" i="6" s="1"/>
  <c r="P75" i="6"/>
  <c r="P76" i="6" s="1"/>
  <c r="O75" i="6"/>
  <c r="O76" i="6" s="1"/>
  <c r="N75" i="6"/>
  <c r="N76" i="6" s="1"/>
  <c r="K74" i="6"/>
  <c r="K73" i="6"/>
  <c r="K72" i="6"/>
  <c r="Y70" i="6"/>
  <c r="Y71" i="6" s="1"/>
  <c r="X70" i="6"/>
  <c r="X71" i="6" s="1"/>
  <c r="W70" i="6"/>
  <c r="W71" i="6" s="1"/>
  <c r="V70" i="6"/>
  <c r="V71" i="6" s="1"/>
  <c r="U70" i="6"/>
  <c r="U71" i="6" s="1"/>
  <c r="T70" i="6"/>
  <c r="T71" i="6" s="1"/>
  <c r="S70" i="6"/>
  <c r="S71" i="6" s="1"/>
  <c r="R70" i="6"/>
  <c r="R71" i="6" s="1"/>
  <c r="Q70" i="6"/>
  <c r="Q71" i="6" s="1"/>
  <c r="P70" i="6"/>
  <c r="P71" i="6" s="1"/>
  <c r="O70" i="6"/>
  <c r="N70" i="6"/>
  <c r="N71" i="6" s="1"/>
  <c r="M69" i="6"/>
  <c r="K69" i="6"/>
  <c r="K68" i="6"/>
  <c r="Y65" i="6"/>
  <c r="Y66" i="6" s="1"/>
  <c r="X65" i="6"/>
  <c r="X66" i="6" s="1"/>
  <c r="W65" i="6"/>
  <c r="W66" i="6" s="1"/>
  <c r="W67" i="6" s="1"/>
  <c r="V65" i="6"/>
  <c r="V66" i="6" s="1"/>
  <c r="V67" i="6" s="1"/>
  <c r="U65" i="6"/>
  <c r="U66" i="6" s="1"/>
  <c r="U67" i="6" s="1"/>
  <c r="T65" i="6"/>
  <c r="S65" i="6"/>
  <c r="S66" i="6" s="1"/>
  <c r="R65" i="6"/>
  <c r="Q65" i="6"/>
  <c r="Q66" i="6" s="1"/>
  <c r="Q67" i="6" s="1"/>
  <c r="P65" i="6"/>
  <c r="P66" i="6" s="1"/>
  <c r="O65" i="6"/>
  <c r="N65" i="6"/>
  <c r="K64" i="6"/>
  <c r="Y61" i="6"/>
  <c r="Y62" i="6" s="1"/>
  <c r="X61" i="6"/>
  <c r="X62" i="6" s="1"/>
  <c r="W61" i="6"/>
  <c r="W62" i="6" s="1"/>
  <c r="W63" i="6" s="1"/>
  <c r="V61" i="6"/>
  <c r="V62" i="6" s="1"/>
  <c r="V63" i="6" s="1"/>
  <c r="U61" i="6"/>
  <c r="U62" i="6" s="1"/>
  <c r="U63" i="6" s="1"/>
  <c r="T61" i="6"/>
  <c r="S61" i="6"/>
  <c r="S62" i="6" s="1"/>
  <c r="R61" i="6"/>
  <c r="R62" i="6" s="1"/>
  <c r="R63" i="6" s="1"/>
  <c r="Q61" i="6"/>
  <c r="P61" i="6"/>
  <c r="P62" i="6" s="1"/>
  <c r="O61" i="6"/>
  <c r="N61" i="6"/>
  <c r="K60" i="6"/>
  <c r="Y59" i="6"/>
  <c r="X59" i="6"/>
  <c r="W59" i="6"/>
  <c r="V59" i="6"/>
  <c r="U59" i="6"/>
  <c r="T59" i="6"/>
  <c r="S59" i="6"/>
  <c r="R59" i="6"/>
  <c r="Q59" i="6"/>
  <c r="P59" i="6"/>
  <c r="O59" i="6"/>
  <c r="N59" i="6"/>
  <c r="K58" i="6"/>
  <c r="Y57" i="6"/>
  <c r="Y56" i="6" s="1"/>
  <c r="W57" i="6"/>
  <c r="W56" i="6" s="1"/>
  <c r="V57" i="6"/>
  <c r="V56" i="6" s="1"/>
  <c r="T57" i="6"/>
  <c r="T56" i="6" s="1"/>
  <c r="S57" i="6"/>
  <c r="S56" i="6" s="1"/>
  <c r="R57" i="6"/>
  <c r="R56" i="6" s="1"/>
  <c r="Q57" i="6"/>
  <c r="Q56" i="6" s="1"/>
  <c r="P57" i="6"/>
  <c r="P56" i="6" s="1"/>
  <c r="Y55" i="6"/>
  <c r="X55" i="6"/>
  <c r="W55" i="6"/>
  <c r="V55" i="6"/>
  <c r="U55" i="6"/>
  <c r="T55" i="6"/>
  <c r="S55" i="6"/>
  <c r="R55" i="6"/>
  <c r="Q55" i="6"/>
  <c r="P55" i="6"/>
  <c r="O55" i="6"/>
  <c r="N55" i="6"/>
  <c r="K54" i="6"/>
  <c r="Y52" i="6"/>
  <c r="Y53" i="6" s="1"/>
  <c r="X52" i="6"/>
  <c r="X53" i="6" s="1"/>
  <c r="W52" i="6"/>
  <c r="W53" i="6" s="1"/>
  <c r="V52" i="6"/>
  <c r="U52" i="6"/>
  <c r="U53" i="6" s="1"/>
  <c r="T52" i="6"/>
  <c r="T53" i="6" s="1"/>
  <c r="S52" i="6"/>
  <c r="S53" i="6" s="1"/>
  <c r="R52" i="6"/>
  <c r="R53" i="6" s="1"/>
  <c r="Q52" i="6"/>
  <c r="Q53" i="6" s="1"/>
  <c r="P52" i="6"/>
  <c r="P53" i="6" s="1"/>
  <c r="O52" i="6"/>
  <c r="O53" i="6" s="1"/>
  <c r="N52" i="6"/>
  <c r="N53" i="6" s="1"/>
  <c r="M51" i="6"/>
  <c r="K51" i="6"/>
  <c r="K50" i="6"/>
  <c r="K49" i="6"/>
  <c r="K48" i="6"/>
  <c r="Y47" i="6"/>
  <c r="X47" i="6"/>
  <c r="W47" i="6"/>
  <c r="V47" i="6"/>
  <c r="U47" i="6"/>
  <c r="T47" i="6"/>
  <c r="S47" i="6"/>
  <c r="R47" i="6"/>
  <c r="Q47" i="6"/>
  <c r="P47" i="6"/>
  <c r="O47" i="6"/>
  <c r="N47" i="6"/>
  <c r="K46" i="6"/>
  <c r="Y45" i="6"/>
  <c r="Y44" i="6" s="1"/>
  <c r="X45" i="6"/>
  <c r="X44" i="6" s="1"/>
  <c r="W45" i="6"/>
  <c r="W44" i="6" s="1"/>
  <c r="V45" i="6"/>
  <c r="V44" i="6" s="1"/>
  <c r="U45" i="6"/>
  <c r="U44" i="6" s="1"/>
  <c r="T45" i="6"/>
  <c r="T44" i="6" s="1"/>
  <c r="Y43" i="6"/>
  <c r="X43" i="6"/>
  <c r="W43" i="6"/>
  <c r="V43" i="6"/>
  <c r="U43" i="6"/>
  <c r="T43" i="6"/>
  <c r="S43" i="6"/>
  <c r="R43" i="6"/>
  <c r="Q43" i="6"/>
  <c r="P43" i="6"/>
  <c r="O43" i="6"/>
  <c r="N43" i="6"/>
  <c r="K42" i="6"/>
  <c r="K41" i="6"/>
  <c r="K40" i="6"/>
  <c r="Y39" i="6"/>
  <c r="X39" i="6"/>
  <c r="W39" i="6"/>
  <c r="V39" i="6"/>
  <c r="U39" i="6"/>
  <c r="T39" i="6"/>
  <c r="S39" i="6"/>
  <c r="R39" i="6"/>
  <c r="Q39" i="6"/>
  <c r="P39" i="6"/>
  <c r="O39" i="6"/>
  <c r="N39" i="6"/>
  <c r="K38" i="6"/>
  <c r="K37" i="6"/>
  <c r="Y35" i="6"/>
  <c r="Y36" i="6" s="1"/>
  <c r="X35" i="6"/>
  <c r="X36" i="6" s="1"/>
  <c r="W35" i="6"/>
  <c r="W36" i="6" s="1"/>
  <c r="V35" i="6"/>
  <c r="V36" i="6" s="1"/>
  <c r="U35" i="6"/>
  <c r="U36" i="6" s="1"/>
  <c r="T35" i="6"/>
  <c r="T36" i="6" s="1"/>
  <c r="S35" i="6"/>
  <c r="S36" i="6" s="1"/>
  <c r="R35" i="6"/>
  <c r="R36" i="6" s="1"/>
  <c r="Q35" i="6"/>
  <c r="P35" i="6"/>
  <c r="P36" i="6" s="1"/>
  <c r="O35" i="6"/>
  <c r="O36" i="6" s="1"/>
  <c r="N35" i="6"/>
  <c r="N36" i="6" s="1"/>
  <c r="K34" i="6"/>
  <c r="Y32" i="6"/>
  <c r="Y33" i="6" s="1"/>
  <c r="X32" i="6"/>
  <c r="X33" i="6" s="1"/>
  <c r="W32" i="6"/>
  <c r="W33" i="6" s="1"/>
  <c r="V32" i="6"/>
  <c r="V33" i="6" s="1"/>
  <c r="U32" i="6"/>
  <c r="U33" i="6" s="1"/>
  <c r="T32" i="6"/>
  <c r="T33" i="6" s="1"/>
  <c r="S32" i="6"/>
  <c r="S33" i="6" s="1"/>
  <c r="R32" i="6"/>
  <c r="R33" i="6" s="1"/>
  <c r="Q32" i="6"/>
  <c r="Q33" i="6" s="1"/>
  <c r="P32" i="6"/>
  <c r="P33" i="6" s="1"/>
  <c r="O32" i="6"/>
  <c r="N32" i="6"/>
  <c r="N33" i="6" s="1"/>
  <c r="M31" i="6"/>
  <c r="K31" i="6"/>
  <c r="K30" i="6"/>
  <c r="Y29" i="6"/>
  <c r="Y27" i="6" s="1"/>
  <c r="X29" i="6"/>
  <c r="X27" i="6" s="1"/>
  <c r="W29" i="6"/>
  <c r="W27" i="6" s="1"/>
  <c r="V29" i="6"/>
  <c r="U29" i="6"/>
  <c r="U27" i="6" s="1"/>
  <c r="T29" i="6"/>
  <c r="T27" i="6" s="1"/>
  <c r="S29" i="6"/>
  <c r="S27" i="6" s="1"/>
  <c r="R29" i="6"/>
  <c r="R27" i="6" s="1"/>
  <c r="Q29" i="6"/>
  <c r="Q27" i="6" s="1"/>
  <c r="P29" i="6"/>
  <c r="P27" i="6" s="1"/>
  <c r="O29" i="6"/>
  <c r="O27" i="6" s="1"/>
  <c r="N29" i="6"/>
  <c r="N27" i="6" s="1"/>
  <c r="Y28" i="6"/>
  <c r="X28" i="6"/>
  <c r="W28" i="6"/>
  <c r="V28" i="6"/>
  <c r="U28" i="6"/>
  <c r="T28" i="6"/>
  <c r="S28" i="6"/>
  <c r="R28" i="6"/>
  <c r="Q28" i="6"/>
  <c r="P28" i="6"/>
  <c r="O28" i="6"/>
  <c r="N28" i="6"/>
  <c r="V27" i="6"/>
  <c r="M27" i="6"/>
  <c r="K26" i="6"/>
  <c r="K25" i="6"/>
  <c r="K24" i="6"/>
  <c r="K23" i="6"/>
  <c r="K22" i="6"/>
  <c r="K21" i="6"/>
  <c r="Y19" i="6"/>
  <c r="Y20" i="6" s="1"/>
  <c r="X19" i="6"/>
  <c r="X20" i="6" s="1"/>
  <c r="W19" i="6"/>
  <c r="W20" i="6" s="1"/>
  <c r="V19" i="6"/>
  <c r="V20" i="6" s="1"/>
  <c r="U19" i="6"/>
  <c r="U20" i="6" s="1"/>
  <c r="T19" i="6"/>
  <c r="T20" i="6" s="1"/>
  <c r="S19" i="6"/>
  <c r="S20" i="6" s="1"/>
  <c r="R19" i="6"/>
  <c r="R20" i="6" s="1"/>
  <c r="Q19" i="6"/>
  <c r="Q20" i="6" s="1"/>
  <c r="P19" i="6"/>
  <c r="P20" i="6" s="1"/>
  <c r="O19" i="6"/>
  <c r="O20" i="6" s="1"/>
  <c r="N19" i="6"/>
  <c r="M18" i="6"/>
  <c r="K18" i="6"/>
  <c r="K17" i="6"/>
  <c r="Y16" i="6"/>
  <c r="X16" i="6"/>
  <c r="W16" i="6"/>
  <c r="V16" i="6"/>
  <c r="U16" i="6"/>
  <c r="T16" i="6"/>
  <c r="S16" i="6"/>
  <c r="R16" i="6"/>
  <c r="Q16" i="6"/>
  <c r="P16" i="6"/>
  <c r="O16" i="6"/>
  <c r="N16" i="6"/>
  <c r="K15" i="6"/>
  <c r="K14" i="6"/>
  <c r="K13" i="6"/>
  <c r="Y11" i="6"/>
  <c r="Y12" i="6" s="1"/>
  <c r="X11" i="6"/>
  <c r="X12" i="6" s="1"/>
  <c r="W11" i="6"/>
  <c r="W12" i="6" s="1"/>
  <c r="V11" i="6"/>
  <c r="V12" i="6" s="1"/>
  <c r="U11" i="6"/>
  <c r="U12" i="6" s="1"/>
  <c r="T11" i="6"/>
  <c r="T12" i="6" s="1"/>
  <c r="S11" i="6"/>
  <c r="S12" i="6" s="1"/>
  <c r="R11" i="6"/>
  <c r="R12" i="6" s="1"/>
  <c r="Q11" i="6"/>
  <c r="Q12" i="6" s="1"/>
  <c r="P11" i="6"/>
  <c r="P12" i="6" s="1"/>
  <c r="O11" i="6"/>
  <c r="N11" i="6"/>
  <c r="N12" i="6" s="1"/>
  <c r="Y10" i="6"/>
  <c r="X10" i="6"/>
  <c r="W10" i="6"/>
  <c r="V10" i="6"/>
  <c r="U10" i="6"/>
  <c r="T10" i="6"/>
  <c r="S10" i="6"/>
  <c r="R10" i="6"/>
  <c r="Q10" i="6"/>
  <c r="P10" i="6"/>
  <c r="O10" i="6"/>
  <c r="N10" i="6"/>
  <c r="K9" i="6"/>
  <c r="X57" i="6"/>
  <c r="X56" i="6" s="1"/>
  <c r="U57" i="6"/>
  <c r="U56" i="6" s="1"/>
  <c r="S45" i="6"/>
  <c r="S44" i="6" s="1"/>
  <c r="R45" i="6"/>
  <c r="R44" i="6" s="1"/>
  <c r="Q45" i="6"/>
  <c r="Q44" i="6" s="1"/>
  <c r="P45" i="6"/>
  <c r="P44" i="6" s="1"/>
  <c r="K8" i="6"/>
  <c r="K7" i="6"/>
  <c r="M6" i="6"/>
  <c r="K6" i="6"/>
  <c r="K5" i="6"/>
  <c r="K4" i="6"/>
  <c r="K3" i="6"/>
  <c r="K315" i="5"/>
  <c r="Y314" i="5"/>
  <c r="X314" i="5"/>
  <c r="W314" i="5"/>
  <c r="V314" i="5"/>
  <c r="U314" i="5"/>
  <c r="T314" i="5"/>
  <c r="S314" i="5"/>
  <c r="R314" i="5"/>
  <c r="Q314" i="5"/>
  <c r="P314" i="5"/>
  <c r="O314" i="5"/>
  <c r="N314" i="5"/>
  <c r="Y313" i="5"/>
  <c r="Y312" i="5" s="1"/>
  <c r="X313" i="5"/>
  <c r="X312" i="5" s="1"/>
  <c r="W313" i="5"/>
  <c r="W312" i="5" s="1"/>
  <c r="V313" i="5"/>
  <c r="V312" i="5" s="1"/>
  <c r="U313" i="5"/>
  <c r="U312" i="5" s="1"/>
  <c r="T313" i="5"/>
  <c r="T312" i="5" s="1"/>
  <c r="S313" i="5"/>
  <c r="S312" i="5" s="1"/>
  <c r="R313" i="5"/>
  <c r="R312" i="5" s="1"/>
  <c r="Q313" i="5"/>
  <c r="Q312" i="5" s="1"/>
  <c r="P313" i="5"/>
  <c r="P312" i="5" s="1"/>
  <c r="O313" i="5"/>
  <c r="N313" i="5"/>
  <c r="N312" i="5" s="1"/>
  <c r="M312" i="5"/>
  <c r="Y311" i="5"/>
  <c r="X311" i="5"/>
  <c r="W311" i="5"/>
  <c r="V311" i="5"/>
  <c r="U311" i="5"/>
  <c r="T311" i="5"/>
  <c r="S311" i="5"/>
  <c r="R311" i="5"/>
  <c r="Q311" i="5"/>
  <c r="P311" i="5"/>
  <c r="O311" i="5"/>
  <c r="N311" i="5"/>
  <c r="K310" i="5"/>
  <c r="K309" i="5"/>
  <c r="Y307" i="5"/>
  <c r="Y308" i="5" s="1"/>
  <c r="X307" i="5"/>
  <c r="X308" i="5" s="1"/>
  <c r="W307" i="5"/>
  <c r="W308" i="5" s="1"/>
  <c r="V307" i="5"/>
  <c r="V308" i="5" s="1"/>
  <c r="U307" i="5"/>
  <c r="U308" i="5" s="1"/>
  <c r="T307" i="5"/>
  <c r="T308" i="5" s="1"/>
  <c r="S307" i="5"/>
  <c r="S308" i="5" s="1"/>
  <c r="R307" i="5"/>
  <c r="R308" i="5" s="1"/>
  <c r="Q307" i="5"/>
  <c r="Q308" i="5" s="1"/>
  <c r="P307" i="5"/>
  <c r="P308" i="5" s="1"/>
  <c r="O307" i="5"/>
  <c r="O308" i="5" s="1"/>
  <c r="N307" i="5"/>
  <c r="N308" i="5" s="1"/>
  <c r="K306" i="5"/>
  <c r="M303" i="5"/>
  <c r="Y303" i="5"/>
  <c r="X304" i="5"/>
  <c r="W304" i="5"/>
  <c r="V304" i="5"/>
  <c r="U304" i="5"/>
  <c r="T303" i="5"/>
  <c r="S303" i="5"/>
  <c r="Q304" i="5"/>
  <c r="Y299" i="5"/>
  <c r="Y300" i="5" s="1"/>
  <c r="X299" i="5"/>
  <c r="X300" i="5" s="1"/>
  <c r="X301" i="5" s="1"/>
  <c r="W299" i="5"/>
  <c r="W300" i="5" s="1"/>
  <c r="W301" i="5" s="1"/>
  <c r="V299" i="5"/>
  <c r="V300" i="5" s="1"/>
  <c r="V301" i="5" s="1"/>
  <c r="U299" i="5"/>
  <c r="U300" i="5" s="1"/>
  <c r="U301" i="5" s="1"/>
  <c r="T299" i="5"/>
  <c r="T300" i="5" s="1"/>
  <c r="S299" i="5"/>
  <c r="S300" i="5" s="1"/>
  <c r="R299" i="5"/>
  <c r="Q299" i="5"/>
  <c r="Q300" i="5" s="1"/>
  <c r="Q301" i="5" s="1"/>
  <c r="P299" i="5"/>
  <c r="O299" i="5"/>
  <c r="O300" i="5" s="1"/>
  <c r="N299" i="5"/>
  <c r="K298" i="5"/>
  <c r="Y295" i="5"/>
  <c r="X295" i="5"/>
  <c r="X296" i="5" s="1"/>
  <c r="X297" i="5" s="1"/>
  <c r="W295" i="5"/>
  <c r="W296" i="5" s="1"/>
  <c r="W297" i="5" s="1"/>
  <c r="V295" i="5"/>
  <c r="V296" i="5" s="1"/>
  <c r="U295" i="5"/>
  <c r="T295" i="5"/>
  <c r="S295" i="5"/>
  <c r="S296" i="5" s="1"/>
  <c r="R295" i="5"/>
  <c r="R296" i="5" s="1"/>
  <c r="Q295" i="5"/>
  <c r="Q296" i="5" s="1"/>
  <c r="P295" i="5"/>
  <c r="P296" i="5" s="1"/>
  <c r="O295" i="5"/>
  <c r="N295" i="5"/>
  <c r="N296" i="5" s="1"/>
  <c r="K294" i="5"/>
  <c r="Y292" i="5"/>
  <c r="X292" i="5"/>
  <c r="W292" i="5"/>
  <c r="V292" i="5"/>
  <c r="U292" i="5"/>
  <c r="T292" i="5"/>
  <c r="S292" i="5"/>
  <c r="R292" i="5"/>
  <c r="Q292" i="5"/>
  <c r="P292" i="5"/>
  <c r="O292" i="5"/>
  <c r="N292" i="5"/>
  <c r="Y291" i="5"/>
  <c r="X291" i="5"/>
  <c r="W291" i="5"/>
  <c r="V291" i="5"/>
  <c r="U291" i="5"/>
  <c r="T291" i="5"/>
  <c r="S291" i="5"/>
  <c r="R291" i="5"/>
  <c r="Q291" i="5"/>
  <c r="P291" i="5"/>
  <c r="O291" i="5"/>
  <c r="N291" i="5"/>
  <c r="M291" i="5"/>
  <c r="K290" i="5"/>
  <c r="K289" i="5"/>
  <c r="K288" i="5"/>
  <c r="Y285" i="5"/>
  <c r="X285" i="5"/>
  <c r="X286" i="5" s="1"/>
  <c r="W285" i="5"/>
  <c r="W286" i="5" s="1"/>
  <c r="V285" i="5"/>
  <c r="V286" i="5" s="1"/>
  <c r="U285" i="5"/>
  <c r="U286" i="5" s="1"/>
  <c r="T285" i="5"/>
  <c r="S285" i="5"/>
  <c r="S286" i="5" s="1"/>
  <c r="S287" i="5" s="1"/>
  <c r="R285" i="5"/>
  <c r="Q285" i="5"/>
  <c r="Q286" i="5" s="1"/>
  <c r="Q287" i="5" s="1"/>
  <c r="P285" i="5"/>
  <c r="P286" i="5" s="1"/>
  <c r="O285" i="5"/>
  <c r="O286" i="5" s="1"/>
  <c r="N285" i="5"/>
  <c r="K284" i="5"/>
  <c r="Y281" i="5"/>
  <c r="Y282" i="5" s="1"/>
  <c r="X281" i="5"/>
  <c r="X282" i="5" s="1"/>
  <c r="W281" i="5"/>
  <c r="W282" i="5" s="1"/>
  <c r="V281" i="5"/>
  <c r="V282" i="5" s="1"/>
  <c r="U281" i="5"/>
  <c r="U282" i="5" s="1"/>
  <c r="T281" i="5"/>
  <c r="T282" i="5" s="1"/>
  <c r="S281" i="5"/>
  <c r="S282" i="5" s="1"/>
  <c r="R281" i="5"/>
  <c r="Q281" i="5"/>
  <c r="Q282" i="5" s="1"/>
  <c r="Q283" i="5" s="1"/>
  <c r="P281" i="5"/>
  <c r="P282" i="5" s="1"/>
  <c r="O281" i="5"/>
  <c r="N281" i="5"/>
  <c r="K280" i="5"/>
  <c r="K278" i="5"/>
  <c r="Y277" i="5"/>
  <c r="Y276" i="5" s="1"/>
  <c r="X277" i="5"/>
  <c r="X276" i="5" s="1"/>
  <c r="W277" i="5"/>
  <c r="W276" i="5" s="1"/>
  <c r="V277" i="5"/>
  <c r="V276" i="5" s="1"/>
  <c r="U277" i="5"/>
  <c r="U276" i="5" s="1"/>
  <c r="T277" i="5"/>
  <c r="T276" i="5" s="1"/>
  <c r="S277" i="5"/>
  <c r="S276" i="5" s="1"/>
  <c r="R277" i="5"/>
  <c r="R276" i="5" s="1"/>
  <c r="Q277" i="5"/>
  <c r="Q276" i="5" s="1"/>
  <c r="P277" i="5"/>
  <c r="P276" i="5" s="1"/>
  <c r="O277" i="5"/>
  <c r="N277" i="5"/>
  <c r="N276" i="5" s="1"/>
  <c r="M276" i="5"/>
  <c r="Y275" i="5"/>
  <c r="X275" i="5"/>
  <c r="W275" i="5"/>
  <c r="V275" i="5"/>
  <c r="U275" i="5"/>
  <c r="T275" i="5"/>
  <c r="S275" i="5"/>
  <c r="R275" i="5"/>
  <c r="Q275" i="5"/>
  <c r="P275" i="5"/>
  <c r="O275" i="5"/>
  <c r="N275" i="5"/>
  <c r="K274" i="5"/>
  <c r="Y272" i="5"/>
  <c r="X272" i="5"/>
  <c r="W272" i="5"/>
  <c r="V272" i="5"/>
  <c r="U272" i="5"/>
  <c r="T272" i="5"/>
  <c r="S272" i="5"/>
  <c r="R272" i="5"/>
  <c r="Q272" i="5"/>
  <c r="P272" i="5"/>
  <c r="O272" i="5"/>
  <c r="N272" i="5"/>
  <c r="Y271" i="5"/>
  <c r="X271" i="5"/>
  <c r="W271" i="5"/>
  <c r="V271" i="5"/>
  <c r="U271" i="5"/>
  <c r="T271" i="5"/>
  <c r="S271" i="5"/>
  <c r="R271" i="5"/>
  <c r="Q271" i="5"/>
  <c r="P271" i="5"/>
  <c r="O271" i="5"/>
  <c r="N271" i="5"/>
  <c r="M271" i="5"/>
  <c r="K270" i="5"/>
  <c r="K269" i="5"/>
  <c r="K268" i="5"/>
  <c r="K267" i="5"/>
  <c r="Y264" i="5"/>
  <c r="Y265" i="5" s="1"/>
  <c r="X264" i="5"/>
  <c r="X265" i="5" s="1"/>
  <c r="W264" i="5"/>
  <c r="V264" i="5"/>
  <c r="U264" i="5"/>
  <c r="U265" i="5" s="1"/>
  <c r="U266" i="5" s="1"/>
  <c r="T264" i="5"/>
  <c r="S264" i="5"/>
  <c r="S265" i="5" s="1"/>
  <c r="R264" i="5"/>
  <c r="R265" i="5" s="1"/>
  <c r="R266" i="5" s="1"/>
  <c r="Q264" i="5"/>
  <c r="Q265" i="5" s="1"/>
  <c r="Q266" i="5" s="1"/>
  <c r="P264" i="5"/>
  <c r="P265" i="5" s="1"/>
  <c r="O264" i="5"/>
  <c r="O265" i="5" s="1"/>
  <c r="O266" i="5" s="1"/>
  <c r="N264" i="5"/>
  <c r="K263" i="5"/>
  <c r="Y260" i="5"/>
  <c r="Y261" i="5" s="1"/>
  <c r="X260" i="5"/>
  <c r="X261" i="5" s="1"/>
  <c r="W260" i="5"/>
  <c r="V260" i="5"/>
  <c r="V261" i="5" s="1"/>
  <c r="V262" i="5" s="1"/>
  <c r="U260" i="5"/>
  <c r="U261" i="5" s="1"/>
  <c r="U262" i="5" s="1"/>
  <c r="T260" i="5"/>
  <c r="T261" i="5" s="1"/>
  <c r="S260" i="5"/>
  <c r="R260" i="5"/>
  <c r="Q260" i="5"/>
  <c r="P260" i="5"/>
  <c r="P261" i="5" s="1"/>
  <c r="O260" i="5"/>
  <c r="N260" i="5"/>
  <c r="K259" i="5"/>
  <c r="K258" i="5"/>
  <c r="K257" i="5"/>
  <c r="Y256" i="5"/>
  <c r="Y255" i="5" s="1"/>
  <c r="X256" i="5"/>
  <c r="X255" i="5" s="1"/>
  <c r="W256" i="5"/>
  <c r="W255" i="5" s="1"/>
  <c r="V256" i="5"/>
  <c r="V255" i="5" s="1"/>
  <c r="U256" i="5"/>
  <c r="U255" i="5" s="1"/>
  <c r="T256" i="5"/>
  <c r="T255" i="5" s="1"/>
  <c r="S256" i="5"/>
  <c r="S255" i="5" s="1"/>
  <c r="R256" i="5"/>
  <c r="R255" i="5" s="1"/>
  <c r="Q256" i="5"/>
  <c r="Q255" i="5" s="1"/>
  <c r="P256" i="5"/>
  <c r="P255" i="5" s="1"/>
  <c r="O256" i="5"/>
  <c r="O255" i="5" s="1"/>
  <c r="N256" i="5"/>
  <c r="M255" i="5"/>
  <c r="Y254" i="5"/>
  <c r="X254" i="5"/>
  <c r="W254" i="5"/>
  <c r="V254" i="5"/>
  <c r="U254" i="5"/>
  <c r="T254" i="5"/>
  <c r="S254" i="5"/>
  <c r="R254" i="5"/>
  <c r="Q254" i="5"/>
  <c r="P254" i="5"/>
  <c r="O254" i="5"/>
  <c r="N254" i="5"/>
  <c r="K253" i="5"/>
  <c r="Y251" i="5"/>
  <c r="X251" i="5"/>
  <c r="W251" i="5"/>
  <c r="V251" i="5"/>
  <c r="U251" i="5"/>
  <c r="T251" i="5"/>
  <c r="S251" i="5"/>
  <c r="R251" i="5"/>
  <c r="Q251" i="5"/>
  <c r="P251" i="5"/>
  <c r="O251" i="5"/>
  <c r="N251" i="5"/>
  <c r="Y250" i="5"/>
  <c r="X250" i="5"/>
  <c r="W250" i="5"/>
  <c r="V250" i="5"/>
  <c r="U250" i="5"/>
  <c r="T250" i="5"/>
  <c r="S250" i="5"/>
  <c r="R250" i="5"/>
  <c r="Q250" i="5"/>
  <c r="P250" i="5"/>
  <c r="O250" i="5"/>
  <c r="N250" i="5"/>
  <c r="M250" i="5"/>
  <c r="K249" i="5"/>
  <c r="K248" i="5"/>
  <c r="K247" i="5"/>
  <c r="Y246" i="5"/>
  <c r="X246" i="5"/>
  <c r="W246" i="5"/>
  <c r="V246" i="5"/>
  <c r="U246" i="5"/>
  <c r="T246" i="5"/>
  <c r="S246" i="5"/>
  <c r="R246" i="5"/>
  <c r="Q246" i="5"/>
  <c r="P246" i="5"/>
  <c r="O246" i="5"/>
  <c r="N246" i="5"/>
  <c r="K245" i="5"/>
  <c r="H244" i="5"/>
  <c r="H266" i="5" s="1"/>
  <c r="H287" i="5" s="1"/>
  <c r="H243" i="5"/>
  <c r="H265" i="5" s="1"/>
  <c r="H286" i="5" s="1"/>
  <c r="Y242" i="5"/>
  <c r="X242" i="5"/>
  <c r="W242" i="5"/>
  <c r="V242" i="5"/>
  <c r="U242" i="5"/>
  <c r="U243" i="5" s="1"/>
  <c r="U244" i="5" s="1"/>
  <c r="T242" i="5"/>
  <c r="S242" i="5"/>
  <c r="S243" i="5" s="1"/>
  <c r="R242" i="5"/>
  <c r="R243" i="5" s="1"/>
  <c r="Q242" i="5"/>
  <c r="Q243" i="5" s="1"/>
  <c r="P242" i="5"/>
  <c r="P243" i="5" s="1"/>
  <c r="O242" i="5"/>
  <c r="N242" i="5"/>
  <c r="H242" i="5"/>
  <c r="H264" i="5" s="1"/>
  <c r="H285" i="5" s="1"/>
  <c r="K241" i="5"/>
  <c r="H241" i="5"/>
  <c r="H263" i="5" s="1"/>
  <c r="H284" i="5" s="1"/>
  <c r="H240" i="5"/>
  <c r="H262" i="5" s="1"/>
  <c r="H283" i="5" s="1"/>
  <c r="H239" i="5"/>
  <c r="H261" i="5" s="1"/>
  <c r="H282" i="5" s="1"/>
  <c r="Y238" i="5"/>
  <c r="Y239" i="5" s="1"/>
  <c r="X238" i="5"/>
  <c r="X239" i="5" s="1"/>
  <c r="W238" i="5"/>
  <c r="W239" i="5" s="1"/>
  <c r="W240" i="5" s="1"/>
  <c r="V238" i="5"/>
  <c r="V239" i="5" s="1"/>
  <c r="U238" i="5"/>
  <c r="U239" i="5" s="1"/>
  <c r="T238" i="5"/>
  <c r="S238" i="5"/>
  <c r="R238" i="5"/>
  <c r="R239" i="5" s="1"/>
  <c r="Q238" i="5"/>
  <c r="Q239" i="5" s="1"/>
  <c r="P238" i="5"/>
  <c r="P239" i="5" s="1"/>
  <c r="P240" i="5" s="1"/>
  <c r="O238" i="5"/>
  <c r="N238" i="5"/>
  <c r="H238" i="5"/>
  <c r="H260" i="5" s="1"/>
  <c r="H281" i="5" s="1"/>
  <c r="K237" i="5"/>
  <c r="H237" i="5"/>
  <c r="H259" i="5" s="1"/>
  <c r="H280" i="5" s="1"/>
  <c r="Y235" i="5"/>
  <c r="X235" i="5"/>
  <c r="W235" i="5"/>
  <c r="V235" i="5"/>
  <c r="U235" i="5"/>
  <c r="T235" i="5"/>
  <c r="S235" i="5"/>
  <c r="R235" i="5"/>
  <c r="Q235" i="5"/>
  <c r="P235" i="5"/>
  <c r="O235" i="5"/>
  <c r="N235" i="5"/>
  <c r="Y234" i="5"/>
  <c r="X234" i="5"/>
  <c r="W234" i="5"/>
  <c r="V234" i="5"/>
  <c r="U234" i="5"/>
  <c r="T234" i="5"/>
  <c r="S234" i="5"/>
  <c r="R234" i="5"/>
  <c r="Q234" i="5"/>
  <c r="P234" i="5"/>
  <c r="O234" i="5"/>
  <c r="N234" i="5"/>
  <c r="M234" i="5"/>
  <c r="K233" i="5"/>
  <c r="K232" i="5"/>
  <c r="K231" i="5"/>
  <c r="K230" i="5"/>
  <c r="Y229" i="5"/>
  <c r="Y228" i="5" s="1"/>
  <c r="X229" i="5"/>
  <c r="X228" i="5" s="1"/>
  <c r="W229" i="5"/>
  <c r="W228" i="5" s="1"/>
  <c r="V229" i="5"/>
  <c r="V228" i="5" s="1"/>
  <c r="U229" i="5"/>
  <c r="U228" i="5" s="1"/>
  <c r="T229" i="5"/>
  <c r="T228" i="5" s="1"/>
  <c r="S229" i="5"/>
  <c r="S228" i="5" s="1"/>
  <c r="R229" i="5"/>
  <c r="R228" i="5" s="1"/>
  <c r="Q229" i="5"/>
  <c r="Q228" i="5" s="1"/>
  <c r="P229" i="5"/>
  <c r="P228" i="5" s="1"/>
  <c r="O229" i="5"/>
  <c r="N229" i="5"/>
  <c r="N228" i="5" s="1"/>
  <c r="M228" i="5"/>
  <c r="Y227" i="5"/>
  <c r="X227" i="5"/>
  <c r="W227" i="5"/>
  <c r="V227" i="5"/>
  <c r="U227" i="5"/>
  <c r="T227" i="5"/>
  <c r="S227" i="5"/>
  <c r="R227" i="5"/>
  <c r="Q227" i="5"/>
  <c r="P227" i="5"/>
  <c r="O227" i="5"/>
  <c r="N227" i="5"/>
  <c r="K226" i="5"/>
  <c r="Y223" i="5"/>
  <c r="X223" i="5"/>
  <c r="W223" i="5"/>
  <c r="V223" i="5"/>
  <c r="U223" i="5"/>
  <c r="U224" i="5" s="1"/>
  <c r="T223" i="5"/>
  <c r="S223" i="5"/>
  <c r="S224" i="5" s="1"/>
  <c r="S225" i="5" s="1"/>
  <c r="R223" i="5"/>
  <c r="Q223" i="5"/>
  <c r="Q224" i="5" s="1"/>
  <c r="Q225" i="5" s="1"/>
  <c r="P223" i="5"/>
  <c r="P224" i="5" s="1"/>
  <c r="O223" i="5"/>
  <c r="O224" i="5" s="1"/>
  <c r="N223" i="5"/>
  <c r="N224" i="5" s="1"/>
  <c r="N225" i="5" s="1"/>
  <c r="K222" i="5"/>
  <c r="Y219" i="5"/>
  <c r="X219" i="5"/>
  <c r="W219" i="5"/>
  <c r="V219" i="5"/>
  <c r="U219" i="5"/>
  <c r="U220" i="5" s="1"/>
  <c r="T219" i="5"/>
  <c r="T220" i="5" s="1"/>
  <c r="S219" i="5"/>
  <c r="S220" i="5" s="1"/>
  <c r="R219" i="5"/>
  <c r="R220" i="5" s="1"/>
  <c r="Q219" i="5"/>
  <c r="P219" i="5"/>
  <c r="P220" i="5" s="1"/>
  <c r="O219" i="5"/>
  <c r="O220" i="5" s="1"/>
  <c r="N219" i="5"/>
  <c r="N220" i="5" s="1"/>
  <c r="K218" i="5"/>
  <c r="K217" i="5"/>
  <c r="Y216" i="5"/>
  <c r="X216" i="5"/>
  <c r="W216" i="5"/>
  <c r="V216" i="5"/>
  <c r="U216" i="5"/>
  <c r="T216" i="5"/>
  <c r="S216" i="5"/>
  <c r="R216" i="5"/>
  <c r="Q216" i="5"/>
  <c r="P216" i="5"/>
  <c r="O216" i="5"/>
  <c r="N216" i="5"/>
  <c r="K215" i="5"/>
  <c r="K214" i="5"/>
  <c r="K213" i="5"/>
  <c r="M212" i="5"/>
  <c r="K212" i="5"/>
  <c r="Y211" i="5"/>
  <c r="X211" i="5"/>
  <c r="W211" i="5"/>
  <c r="V211" i="5"/>
  <c r="U211" i="5"/>
  <c r="T211" i="5"/>
  <c r="S211" i="5"/>
  <c r="R211" i="5"/>
  <c r="Q211" i="5"/>
  <c r="P211" i="5"/>
  <c r="O211" i="5"/>
  <c r="N211" i="5"/>
  <c r="Y210" i="5"/>
  <c r="X210" i="5"/>
  <c r="W210" i="5"/>
  <c r="V210" i="5"/>
  <c r="U210" i="5"/>
  <c r="T210" i="5"/>
  <c r="S210" i="5"/>
  <c r="R210" i="5"/>
  <c r="Q210" i="5"/>
  <c r="P210" i="5"/>
  <c r="O210" i="5"/>
  <c r="N210" i="5"/>
  <c r="Y209" i="5"/>
  <c r="X209" i="5"/>
  <c r="W209" i="5"/>
  <c r="V209" i="5"/>
  <c r="U209" i="5"/>
  <c r="T209" i="5"/>
  <c r="S209" i="5"/>
  <c r="R209" i="5"/>
  <c r="Q209" i="5"/>
  <c r="P209" i="5"/>
  <c r="O209" i="5"/>
  <c r="N209" i="5"/>
  <c r="Y208" i="5"/>
  <c r="X208" i="5"/>
  <c r="W208" i="5"/>
  <c r="V208" i="5"/>
  <c r="U208" i="5"/>
  <c r="T208" i="5"/>
  <c r="S208" i="5"/>
  <c r="R208" i="5"/>
  <c r="Q208" i="5"/>
  <c r="P208" i="5"/>
  <c r="O208" i="5"/>
  <c r="N208" i="5"/>
  <c r="Y207" i="5"/>
  <c r="X207" i="5"/>
  <c r="W207" i="5"/>
  <c r="V207" i="5"/>
  <c r="U207" i="5"/>
  <c r="T207" i="5"/>
  <c r="S207" i="5"/>
  <c r="R207" i="5"/>
  <c r="Q207" i="5"/>
  <c r="P207" i="5"/>
  <c r="O207" i="5"/>
  <c r="N207" i="5"/>
  <c r="K205" i="5"/>
  <c r="Y204" i="5"/>
  <c r="X204" i="5"/>
  <c r="W204" i="5"/>
  <c r="V204" i="5"/>
  <c r="U204" i="5"/>
  <c r="T204" i="5"/>
  <c r="S204" i="5"/>
  <c r="R204" i="5"/>
  <c r="Q204" i="5"/>
  <c r="P204" i="5"/>
  <c r="O204" i="5"/>
  <c r="N204" i="5"/>
  <c r="K203" i="5"/>
  <c r="Y201" i="5"/>
  <c r="X201" i="5"/>
  <c r="W201" i="5"/>
  <c r="V201" i="5"/>
  <c r="U201" i="5"/>
  <c r="T201" i="5"/>
  <c r="S201" i="5"/>
  <c r="R201" i="5"/>
  <c r="Q201" i="5"/>
  <c r="P201" i="5"/>
  <c r="O201" i="5"/>
  <c r="N201" i="5"/>
  <c r="Y200" i="5"/>
  <c r="X200" i="5"/>
  <c r="W200" i="5"/>
  <c r="V200" i="5"/>
  <c r="U200" i="5"/>
  <c r="T200" i="5"/>
  <c r="S200" i="5"/>
  <c r="R200" i="5"/>
  <c r="Q200" i="5"/>
  <c r="P200" i="5"/>
  <c r="O200" i="5"/>
  <c r="N200" i="5"/>
  <c r="M200" i="5"/>
  <c r="K199" i="5"/>
  <c r="K198" i="5"/>
  <c r="K197" i="5"/>
  <c r="K196" i="5"/>
  <c r="Y194" i="5"/>
  <c r="X194" i="5"/>
  <c r="W194" i="5"/>
  <c r="V194" i="5"/>
  <c r="U194" i="5"/>
  <c r="T194" i="5"/>
  <c r="S194" i="5"/>
  <c r="R194" i="5"/>
  <c r="Q194" i="5"/>
  <c r="P194" i="5"/>
  <c r="O194" i="5"/>
  <c r="N194" i="5"/>
  <c r="Y193" i="5"/>
  <c r="X193" i="5"/>
  <c r="W193" i="5"/>
  <c r="V193" i="5"/>
  <c r="U193" i="5"/>
  <c r="T193" i="5"/>
  <c r="S193" i="5"/>
  <c r="R193" i="5"/>
  <c r="Q193" i="5"/>
  <c r="P193" i="5"/>
  <c r="O193" i="5"/>
  <c r="N193" i="5"/>
  <c r="M193" i="5"/>
  <c r="K192" i="5"/>
  <c r="Y189" i="5"/>
  <c r="Y190" i="5" s="1"/>
  <c r="X189" i="5"/>
  <c r="X190" i="5" s="1"/>
  <c r="W189" i="5"/>
  <c r="W190" i="5" s="1"/>
  <c r="W191" i="5" s="1"/>
  <c r="V189" i="5"/>
  <c r="V190" i="5" s="1"/>
  <c r="V191" i="5" s="1"/>
  <c r="U189" i="5"/>
  <c r="U190" i="5" s="1"/>
  <c r="U191" i="5" s="1"/>
  <c r="T189" i="5"/>
  <c r="T190" i="5" s="1"/>
  <c r="T191" i="5" s="1"/>
  <c r="S189" i="5"/>
  <c r="S190" i="5" s="1"/>
  <c r="S191" i="5" s="1"/>
  <c r="R189" i="5"/>
  <c r="Q189" i="5"/>
  <c r="Q190" i="5" s="1"/>
  <c r="P189" i="5"/>
  <c r="O189" i="5"/>
  <c r="N189" i="5"/>
  <c r="K188" i="5"/>
  <c r="Y185" i="5"/>
  <c r="Y186" i="5" s="1"/>
  <c r="Y187" i="5" s="1"/>
  <c r="X185" i="5"/>
  <c r="X186" i="5" s="1"/>
  <c r="X187" i="5" s="1"/>
  <c r="W185" i="5"/>
  <c r="V185" i="5"/>
  <c r="V186" i="5" s="1"/>
  <c r="V187" i="5" s="1"/>
  <c r="U185" i="5"/>
  <c r="U186" i="5" s="1"/>
  <c r="U187" i="5" s="1"/>
  <c r="T185" i="5"/>
  <c r="T186" i="5" s="1"/>
  <c r="T187" i="5" s="1"/>
  <c r="S185" i="5"/>
  <c r="R185" i="5"/>
  <c r="Q185" i="5"/>
  <c r="P185" i="5"/>
  <c r="P186" i="5" s="1"/>
  <c r="O185" i="5"/>
  <c r="O186" i="5" s="1"/>
  <c r="N185" i="5"/>
  <c r="K184" i="5"/>
  <c r="K183" i="5"/>
  <c r="K182" i="5"/>
  <c r="K181" i="5"/>
  <c r="Y179" i="5"/>
  <c r="X179" i="5"/>
  <c r="W179" i="5"/>
  <c r="V179" i="5"/>
  <c r="U179" i="5"/>
  <c r="T179" i="5"/>
  <c r="S179" i="5"/>
  <c r="R179" i="5"/>
  <c r="Q179" i="5"/>
  <c r="P179" i="5"/>
  <c r="O179" i="5"/>
  <c r="N179" i="5"/>
  <c r="Y178" i="5"/>
  <c r="X178" i="5"/>
  <c r="W178" i="5"/>
  <c r="V178" i="5"/>
  <c r="U178" i="5"/>
  <c r="T178" i="5"/>
  <c r="S178" i="5"/>
  <c r="R178" i="5"/>
  <c r="Q178" i="5"/>
  <c r="P178" i="5"/>
  <c r="O178" i="5"/>
  <c r="N178" i="5"/>
  <c r="Y177" i="5"/>
  <c r="Y176" i="5" s="1"/>
  <c r="W177" i="5"/>
  <c r="W176" i="5" s="1"/>
  <c r="V177" i="5"/>
  <c r="V176" i="5" s="1"/>
  <c r="U177" i="5"/>
  <c r="U176" i="5" s="1"/>
  <c r="T177" i="5"/>
  <c r="T176" i="5" s="1"/>
  <c r="Q177" i="5"/>
  <c r="Q176" i="5" s="1"/>
  <c r="O177" i="5"/>
  <c r="O176" i="5" s="1"/>
  <c r="Y175" i="5"/>
  <c r="X175" i="5"/>
  <c r="W175" i="5"/>
  <c r="V175" i="5"/>
  <c r="U175" i="5"/>
  <c r="T175" i="5"/>
  <c r="S175" i="5"/>
  <c r="R175" i="5"/>
  <c r="Q175" i="5"/>
  <c r="P175" i="5"/>
  <c r="O175" i="5"/>
  <c r="N175" i="5"/>
  <c r="K174" i="5"/>
  <c r="K173" i="5"/>
  <c r="K172" i="5"/>
  <c r="K171" i="5"/>
  <c r="Y167" i="5"/>
  <c r="Y168" i="5" s="1"/>
  <c r="X167" i="5"/>
  <c r="X168" i="5" s="1"/>
  <c r="W167" i="5"/>
  <c r="W169" i="5" s="1"/>
  <c r="V167" i="5"/>
  <c r="V169" i="5" s="1"/>
  <c r="U167" i="5"/>
  <c r="U168" i="5" s="1"/>
  <c r="T167" i="5"/>
  <c r="T168" i="5" s="1"/>
  <c r="S167" i="5"/>
  <c r="S168" i="5" s="1"/>
  <c r="R167" i="5"/>
  <c r="R168" i="5" s="1"/>
  <c r="Q167" i="5"/>
  <c r="Q168" i="5" s="1"/>
  <c r="P167" i="5"/>
  <c r="P168" i="5" s="1"/>
  <c r="O167" i="5"/>
  <c r="N167" i="5"/>
  <c r="N168" i="5" s="1"/>
  <c r="Y163" i="5"/>
  <c r="Y164" i="5" s="1"/>
  <c r="X163" i="5"/>
  <c r="X164" i="5" s="1"/>
  <c r="W163" i="5"/>
  <c r="W164" i="5" s="1"/>
  <c r="V163" i="5"/>
  <c r="V166" i="5" s="1"/>
  <c r="U163" i="5"/>
  <c r="U164" i="5" s="1"/>
  <c r="T163" i="5"/>
  <c r="T166" i="5" s="1"/>
  <c r="S163" i="5"/>
  <c r="S164" i="5" s="1"/>
  <c r="R163" i="5"/>
  <c r="Q163" i="5"/>
  <c r="Q164" i="5" s="1"/>
  <c r="P163" i="5"/>
  <c r="P164" i="5" s="1"/>
  <c r="O163" i="5"/>
  <c r="N163" i="5"/>
  <c r="N164" i="5" s="1"/>
  <c r="Y161" i="5"/>
  <c r="X161" i="5"/>
  <c r="W161" i="5"/>
  <c r="V161" i="5"/>
  <c r="U161" i="5"/>
  <c r="T161" i="5"/>
  <c r="S161" i="5"/>
  <c r="R161" i="5"/>
  <c r="Q161" i="5"/>
  <c r="P161" i="5"/>
  <c r="O161" i="5"/>
  <c r="N161" i="5"/>
  <c r="Y160" i="5"/>
  <c r="X160" i="5"/>
  <c r="W160" i="5"/>
  <c r="V160" i="5"/>
  <c r="U160" i="5"/>
  <c r="T160" i="5"/>
  <c r="S160" i="5"/>
  <c r="R160" i="5"/>
  <c r="Q160" i="5"/>
  <c r="P160" i="5"/>
  <c r="O160" i="5"/>
  <c r="N160" i="5"/>
  <c r="M160" i="5"/>
  <c r="K159" i="5"/>
  <c r="K158" i="5"/>
  <c r="K157" i="5"/>
  <c r="K156" i="5"/>
  <c r="K155" i="5"/>
  <c r="K154" i="5"/>
  <c r="Y152" i="5"/>
  <c r="X152" i="5"/>
  <c r="W152" i="5"/>
  <c r="V152" i="5"/>
  <c r="U152" i="5"/>
  <c r="T152" i="5"/>
  <c r="S152" i="5"/>
  <c r="R152" i="5"/>
  <c r="Q152" i="5"/>
  <c r="P152" i="5"/>
  <c r="O152" i="5"/>
  <c r="N152" i="5"/>
  <c r="Y151" i="5"/>
  <c r="X151" i="5"/>
  <c r="W151" i="5"/>
  <c r="V151" i="5"/>
  <c r="U151" i="5"/>
  <c r="T151" i="5"/>
  <c r="S151" i="5"/>
  <c r="R151" i="5"/>
  <c r="Q151" i="5"/>
  <c r="P151" i="5"/>
  <c r="O151" i="5"/>
  <c r="N151" i="5"/>
  <c r="K150" i="5"/>
  <c r="W149" i="5"/>
  <c r="W148" i="5" s="1"/>
  <c r="U149" i="5"/>
  <c r="U148" i="5" s="1"/>
  <c r="S149" i="5"/>
  <c r="S148" i="5" s="1"/>
  <c r="R149" i="5"/>
  <c r="R148" i="5" s="1"/>
  <c r="Q149" i="5"/>
  <c r="Q148" i="5" s="1"/>
  <c r="P149" i="5"/>
  <c r="P148" i="5" s="1"/>
  <c r="O149" i="5"/>
  <c r="O148" i="5" s="1"/>
  <c r="Y147" i="5"/>
  <c r="X147" i="5"/>
  <c r="W147" i="5"/>
  <c r="V147" i="5"/>
  <c r="U147" i="5"/>
  <c r="T147" i="5"/>
  <c r="S147" i="5"/>
  <c r="R147" i="5"/>
  <c r="Q147" i="5"/>
  <c r="P147" i="5"/>
  <c r="O147" i="5"/>
  <c r="N147" i="5"/>
  <c r="K146" i="5"/>
  <c r="Y142" i="5"/>
  <c r="Y143" i="5" s="1"/>
  <c r="X142" i="5"/>
  <c r="X143" i="5" s="1"/>
  <c r="W142" i="5"/>
  <c r="V142" i="5"/>
  <c r="V143" i="5" s="1"/>
  <c r="U142" i="5"/>
  <c r="U143" i="5" s="1"/>
  <c r="T142" i="5"/>
  <c r="T143" i="5" s="1"/>
  <c r="S142" i="5"/>
  <c r="S143" i="5" s="1"/>
  <c r="R142" i="5"/>
  <c r="Q142" i="5"/>
  <c r="P142" i="5"/>
  <c r="P145" i="5" s="1"/>
  <c r="O142" i="5"/>
  <c r="O143" i="5" s="1"/>
  <c r="N142" i="5"/>
  <c r="N143" i="5" s="1"/>
  <c r="K141" i="5"/>
  <c r="M140" i="5"/>
  <c r="Y139" i="5"/>
  <c r="Y140" i="5" s="1"/>
  <c r="X139" i="5"/>
  <c r="X140" i="5" s="1"/>
  <c r="W139" i="5"/>
  <c r="W140" i="5" s="1"/>
  <c r="V139" i="5"/>
  <c r="V140" i="5" s="1"/>
  <c r="U139" i="5"/>
  <c r="U140" i="5" s="1"/>
  <c r="T139" i="5"/>
  <c r="T140" i="5" s="1"/>
  <c r="S139" i="5"/>
  <c r="S140" i="5" s="1"/>
  <c r="R139" i="5"/>
  <c r="R140" i="5" s="1"/>
  <c r="Q139" i="5"/>
  <c r="Q140" i="5" s="1"/>
  <c r="P139" i="5"/>
  <c r="P140" i="5" s="1"/>
  <c r="O139" i="5"/>
  <c r="O140" i="5" s="1"/>
  <c r="N139" i="5"/>
  <c r="Y138" i="5"/>
  <c r="X138" i="5"/>
  <c r="W138" i="5"/>
  <c r="V138" i="5"/>
  <c r="U138" i="5"/>
  <c r="T138" i="5"/>
  <c r="S138" i="5"/>
  <c r="R138" i="5"/>
  <c r="Q138" i="5"/>
  <c r="P138" i="5"/>
  <c r="O138" i="5"/>
  <c r="N138" i="5"/>
  <c r="K137" i="5"/>
  <c r="M134" i="5"/>
  <c r="K132" i="5"/>
  <c r="M130" i="5"/>
  <c r="W127" i="5"/>
  <c r="U127" i="5"/>
  <c r="M125" i="5"/>
  <c r="K125" i="5"/>
  <c r="W124" i="5"/>
  <c r="V124" i="5"/>
  <c r="U124" i="5"/>
  <c r="S124" i="5"/>
  <c r="Y127" i="5"/>
  <c r="Y131" i="5" s="1"/>
  <c r="Y133" i="5" s="1"/>
  <c r="Y135" i="5" s="1"/>
  <c r="X127" i="5"/>
  <c r="V127" i="5"/>
  <c r="S127" i="5"/>
  <c r="O127" i="5"/>
  <c r="O131" i="5" s="1"/>
  <c r="K123" i="5"/>
  <c r="M121" i="5"/>
  <c r="K121" i="5"/>
  <c r="Y120" i="5"/>
  <c r="X120" i="5"/>
  <c r="W120" i="5"/>
  <c r="V120" i="5"/>
  <c r="U120" i="5"/>
  <c r="T120" i="5"/>
  <c r="S120" i="5"/>
  <c r="R120" i="5"/>
  <c r="Q120" i="5"/>
  <c r="P120" i="5"/>
  <c r="O120" i="5"/>
  <c r="N120" i="5"/>
  <c r="K119" i="5"/>
  <c r="V117" i="5"/>
  <c r="V118" i="5" s="1"/>
  <c r="U117" i="5"/>
  <c r="U118" i="5" s="1"/>
  <c r="R117" i="5"/>
  <c r="R118" i="5" s="1"/>
  <c r="M116" i="5"/>
  <c r="K116" i="5"/>
  <c r="N115" i="5"/>
  <c r="Y115" i="5"/>
  <c r="V115" i="5"/>
  <c r="U115" i="5"/>
  <c r="T117" i="5"/>
  <c r="T118" i="5" s="1"/>
  <c r="S117" i="5"/>
  <c r="S118" i="5" s="1"/>
  <c r="R115" i="5"/>
  <c r="P117" i="5"/>
  <c r="O117" i="5"/>
  <c r="O118" i="5" s="1"/>
  <c r="N117" i="5"/>
  <c r="N118" i="5" s="1"/>
  <c r="M113" i="5"/>
  <c r="K113" i="5"/>
  <c r="Y112" i="5"/>
  <c r="X112" i="5"/>
  <c r="W112" i="5"/>
  <c r="V112" i="5"/>
  <c r="U112" i="5"/>
  <c r="T112" i="5"/>
  <c r="S112" i="5"/>
  <c r="R112" i="5"/>
  <c r="Q112" i="5"/>
  <c r="P112" i="5"/>
  <c r="O112" i="5"/>
  <c r="N112" i="5"/>
  <c r="K111" i="5"/>
  <c r="K110" i="5"/>
  <c r="K109" i="5"/>
  <c r="Y107" i="5"/>
  <c r="Y108" i="5" s="1"/>
  <c r="X107" i="5"/>
  <c r="X108" i="5" s="1"/>
  <c r="W107" i="5"/>
  <c r="W108" i="5" s="1"/>
  <c r="V107" i="5"/>
  <c r="V108" i="5" s="1"/>
  <c r="U107" i="5"/>
  <c r="T107" i="5"/>
  <c r="T108" i="5" s="1"/>
  <c r="S107" i="5"/>
  <c r="S108" i="5" s="1"/>
  <c r="R107" i="5"/>
  <c r="R108" i="5" s="1"/>
  <c r="Q107" i="5"/>
  <c r="Q108" i="5" s="1"/>
  <c r="P107" i="5"/>
  <c r="P108" i="5" s="1"/>
  <c r="O107" i="5"/>
  <c r="O108" i="5" s="1"/>
  <c r="N107" i="5"/>
  <c r="N108" i="5" s="1"/>
  <c r="Y106" i="5"/>
  <c r="X106" i="5"/>
  <c r="W106" i="5"/>
  <c r="V106" i="5"/>
  <c r="U106" i="5"/>
  <c r="T106" i="5"/>
  <c r="S106" i="5"/>
  <c r="R106" i="5"/>
  <c r="Q106" i="5"/>
  <c r="P106" i="5"/>
  <c r="O106" i="5"/>
  <c r="N106" i="5"/>
  <c r="Y105" i="5"/>
  <c r="X105" i="5"/>
  <c r="W105" i="5"/>
  <c r="V105" i="5"/>
  <c r="U105" i="5"/>
  <c r="T105" i="5"/>
  <c r="S105" i="5"/>
  <c r="R105" i="5"/>
  <c r="Q105" i="5"/>
  <c r="P105" i="5"/>
  <c r="O105" i="5"/>
  <c r="N105" i="5"/>
  <c r="Y104" i="5"/>
  <c r="X104" i="5"/>
  <c r="W104" i="5"/>
  <c r="V104" i="5"/>
  <c r="U104" i="5"/>
  <c r="T104" i="5"/>
  <c r="S104" i="5"/>
  <c r="R104" i="5"/>
  <c r="Q104" i="5"/>
  <c r="P104" i="5"/>
  <c r="O104" i="5"/>
  <c r="N104" i="5"/>
  <c r="K103" i="5"/>
  <c r="M100" i="5"/>
  <c r="Y101" i="5"/>
  <c r="Y97" i="5"/>
  <c r="Y98" i="5" s="1"/>
  <c r="X97" i="5"/>
  <c r="X98" i="5" s="1"/>
  <c r="W97" i="5"/>
  <c r="W98" i="5" s="1"/>
  <c r="V97" i="5"/>
  <c r="V98" i="5" s="1"/>
  <c r="U97" i="5"/>
  <c r="U98" i="5" s="1"/>
  <c r="T97" i="5"/>
  <c r="T98" i="5" s="1"/>
  <c r="S97" i="5"/>
  <c r="S98" i="5" s="1"/>
  <c r="R97" i="5"/>
  <c r="R98" i="5" s="1"/>
  <c r="Q97" i="5"/>
  <c r="P97" i="5"/>
  <c r="P98" i="5" s="1"/>
  <c r="O97" i="5"/>
  <c r="O98" i="5" s="1"/>
  <c r="N97" i="5"/>
  <c r="N98" i="5" s="1"/>
  <c r="K96" i="5"/>
  <c r="K95" i="5"/>
  <c r="K94" i="5"/>
  <c r="Y90" i="5"/>
  <c r="Y93" i="5" s="1"/>
  <c r="X90" i="5"/>
  <c r="X92" i="5" s="1"/>
  <c r="W90" i="5"/>
  <c r="W93" i="5" s="1"/>
  <c r="V90" i="5"/>
  <c r="V93" i="5" s="1"/>
  <c r="U90" i="5"/>
  <c r="U91" i="5" s="1"/>
  <c r="T90" i="5"/>
  <c r="T91" i="5" s="1"/>
  <c r="S90" i="5"/>
  <c r="S91" i="5" s="1"/>
  <c r="R90" i="5"/>
  <c r="R91" i="5" s="1"/>
  <c r="Q90" i="5"/>
  <c r="Q92" i="5" s="1"/>
  <c r="P90" i="5"/>
  <c r="P93" i="5" s="1"/>
  <c r="O90" i="5"/>
  <c r="O92" i="5" s="1"/>
  <c r="N90" i="5"/>
  <c r="Y89" i="5"/>
  <c r="X89" i="5"/>
  <c r="W89" i="5"/>
  <c r="V89" i="5"/>
  <c r="U89" i="5"/>
  <c r="T89" i="5"/>
  <c r="S89" i="5"/>
  <c r="R89" i="5"/>
  <c r="Q89" i="5"/>
  <c r="P89" i="5"/>
  <c r="O89" i="5"/>
  <c r="N89" i="5"/>
  <c r="Y88" i="5"/>
  <c r="X88" i="5"/>
  <c r="W88" i="5"/>
  <c r="V88" i="5"/>
  <c r="U88" i="5"/>
  <c r="T88" i="5"/>
  <c r="S88" i="5"/>
  <c r="R88" i="5"/>
  <c r="Q88" i="5"/>
  <c r="P88" i="5"/>
  <c r="O88" i="5"/>
  <c r="N88" i="5"/>
  <c r="Y87" i="5"/>
  <c r="X87" i="5"/>
  <c r="W87" i="5"/>
  <c r="V87" i="5"/>
  <c r="U87" i="5"/>
  <c r="T87" i="5"/>
  <c r="S87" i="5"/>
  <c r="R87" i="5"/>
  <c r="Q87" i="5"/>
  <c r="P87" i="5"/>
  <c r="O87" i="5"/>
  <c r="N87" i="5"/>
  <c r="Y86" i="5"/>
  <c r="X86" i="5"/>
  <c r="W86" i="5"/>
  <c r="V86" i="5"/>
  <c r="U86" i="5"/>
  <c r="T86" i="5"/>
  <c r="S86" i="5"/>
  <c r="R86" i="5"/>
  <c r="Q86" i="5"/>
  <c r="P86" i="5"/>
  <c r="O86" i="5"/>
  <c r="N86" i="5"/>
  <c r="K85" i="5"/>
  <c r="K84" i="5"/>
  <c r="K83" i="5"/>
  <c r="K82" i="5"/>
  <c r="Y81" i="5"/>
  <c r="Y79" i="5" s="1"/>
  <c r="X81" i="5"/>
  <c r="X79" i="5" s="1"/>
  <c r="Q81" i="5"/>
  <c r="Q79" i="5" s="1"/>
  <c r="P81" i="5"/>
  <c r="P79" i="5" s="1"/>
  <c r="O81" i="5"/>
  <c r="O79" i="5" s="1"/>
  <c r="N81" i="5"/>
  <c r="N79" i="5" s="1"/>
  <c r="K80" i="5"/>
  <c r="M79" i="5"/>
  <c r="K76" i="5"/>
  <c r="Y73" i="5"/>
  <c r="Y71" i="5" s="1"/>
  <c r="X73" i="5"/>
  <c r="X71" i="5" s="1"/>
  <c r="Q73" i="5"/>
  <c r="Q71" i="5" s="1"/>
  <c r="P73" i="5"/>
  <c r="P71" i="5" s="1"/>
  <c r="O73" i="5"/>
  <c r="O71" i="5" s="1"/>
  <c r="N73" i="5"/>
  <c r="N71" i="5" s="1"/>
  <c r="K72" i="5"/>
  <c r="M71" i="5"/>
  <c r="K68" i="5"/>
  <c r="Y74" i="5"/>
  <c r="Y77" i="5" s="1"/>
  <c r="U74" i="5"/>
  <c r="U77" i="5" s="1"/>
  <c r="U101" i="5" s="1"/>
  <c r="R70" i="5"/>
  <c r="N74" i="5"/>
  <c r="Y65" i="5"/>
  <c r="Y63" i="5" s="1"/>
  <c r="X65" i="5"/>
  <c r="X63" i="5" s="1"/>
  <c r="Q65" i="5"/>
  <c r="Q63" i="5" s="1"/>
  <c r="P65" i="5"/>
  <c r="P63" i="5" s="1"/>
  <c r="O65" i="5"/>
  <c r="O63" i="5" s="1"/>
  <c r="N65" i="5"/>
  <c r="N63" i="5" s="1"/>
  <c r="K64" i="5"/>
  <c r="M63" i="5"/>
  <c r="W62" i="5"/>
  <c r="V62" i="5"/>
  <c r="V65" i="5" s="1"/>
  <c r="V63" i="5" s="1"/>
  <c r="U62" i="5"/>
  <c r="U65" i="5" s="1"/>
  <c r="U63" i="5" s="1"/>
  <c r="T62" i="5"/>
  <c r="T65" i="5" s="1"/>
  <c r="T63" i="5" s="1"/>
  <c r="S62" i="5"/>
  <c r="R62" i="5"/>
  <c r="R65" i="5" s="1"/>
  <c r="R63" i="5" s="1"/>
  <c r="K60" i="5"/>
  <c r="Y59" i="5"/>
  <c r="X59" i="5"/>
  <c r="W59" i="5"/>
  <c r="V59" i="5"/>
  <c r="U59" i="5"/>
  <c r="T59" i="5"/>
  <c r="S59" i="5"/>
  <c r="R59" i="5"/>
  <c r="Q59" i="5"/>
  <c r="P59" i="5"/>
  <c r="O59" i="5"/>
  <c r="N59" i="5"/>
  <c r="K58" i="5"/>
  <c r="Y57" i="5"/>
  <c r="X57" i="5"/>
  <c r="W57" i="5"/>
  <c r="V57" i="5"/>
  <c r="U57" i="5"/>
  <c r="T57" i="5"/>
  <c r="S57" i="5"/>
  <c r="R57" i="5"/>
  <c r="Q57" i="5"/>
  <c r="P57" i="5"/>
  <c r="O57" i="5"/>
  <c r="N57" i="5"/>
  <c r="K56" i="5"/>
  <c r="X55" i="5"/>
  <c r="W55" i="5"/>
  <c r="V55" i="5"/>
  <c r="T55" i="5"/>
  <c r="S55" i="5"/>
  <c r="R55" i="5"/>
  <c r="O55" i="5"/>
  <c r="U55" i="5"/>
  <c r="Q55" i="5"/>
  <c r="P55" i="5"/>
  <c r="N55" i="5"/>
  <c r="Y53" i="5"/>
  <c r="X53" i="5"/>
  <c r="W53" i="5"/>
  <c r="V53" i="5"/>
  <c r="U53" i="5"/>
  <c r="T53" i="5"/>
  <c r="S53" i="5"/>
  <c r="R53" i="5"/>
  <c r="Q53" i="5"/>
  <c r="P53" i="5"/>
  <c r="O53" i="5"/>
  <c r="N53" i="5"/>
  <c r="K52" i="5"/>
  <c r="K51" i="5"/>
  <c r="K50" i="5"/>
  <c r="K49" i="5"/>
  <c r="K48" i="5"/>
  <c r="K47" i="5"/>
  <c r="K46" i="5"/>
  <c r="V149" i="5"/>
  <c r="V148" i="5" s="1"/>
  <c r="K44" i="5"/>
  <c r="Y43" i="5"/>
  <c r="X43" i="5"/>
  <c r="W43" i="5"/>
  <c r="V43" i="5"/>
  <c r="U43" i="5"/>
  <c r="T43" i="5"/>
  <c r="S43" i="5"/>
  <c r="R43" i="5"/>
  <c r="Q43" i="5"/>
  <c r="P43" i="5"/>
  <c r="O43" i="5"/>
  <c r="N43" i="5"/>
  <c r="M43" i="5"/>
  <c r="K42" i="5"/>
  <c r="Y40" i="5"/>
  <c r="Y41" i="5" s="1"/>
  <c r="X40" i="5"/>
  <c r="X41" i="5" s="1"/>
  <c r="W40" i="5"/>
  <c r="W41" i="5" s="1"/>
  <c r="V40" i="5"/>
  <c r="V41" i="5" s="1"/>
  <c r="U40" i="5"/>
  <c r="U41" i="5" s="1"/>
  <c r="T40" i="5"/>
  <c r="T41" i="5" s="1"/>
  <c r="S40" i="5"/>
  <c r="S41" i="5" s="1"/>
  <c r="R40" i="5"/>
  <c r="R41" i="5" s="1"/>
  <c r="Q40" i="5"/>
  <c r="Q41" i="5" s="1"/>
  <c r="P40" i="5"/>
  <c r="P41" i="5" s="1"/>
  <c r="O40" i="5"/>
  <c r="O41" i="5" s="1"/>
  <c r="N40" i="5"/>
  <c r="N41" i="5" s="1"/>
  <c r="K39" i="5"/>
  <c r="K38" i="5"/>
  <c r="K37" i="5"/>
  <c r="P36" i="5"/>
  <c r="P34" i="5" s="1"/>
  <c r="K35" i="5"/>
  <c r="M34" i="5"/>
  <c r="O33" i="5"/>
  <c r="Y31" i="5"/>
  <c r="Y29" i="5" s="1"/>
  <c r="Y22" i="5" s="1"/>
  <c r="Y26" i="5" s="1"/>
  <c r="Y24" i="5" s="1"/>
  <c r="X31" i="5"/>
  <c r="X29" i="5" s="1"/>
  <c r="W31" i="5"/>
  <c r="W29" i="5" s="1"/>
  <c r="W36" i="5" s="1"/>
  <c r="W34" i="5" s="1"/>
  <c r="V31" i="5"/>
  <c r="V29" i="5" s="1"/>
  <c r="U31" i="5"/>
  <c r="U29" i="5" s="1"/>
  <c r="U33" i="5" s="1"/>
  <c r="T31" i="5"/>
  <c r="T29" i="5" s="1"/>
  <c r="T33" i="5" s="1"/>
  <c r="S31" i="5"/>
  <c r="S29" i="5" s="1"/>
  <c r="R31" i="5"/>
  <c r="R29" i="5" s="1"/>
  <c r="Q31" i="5"/>
  <c r="Q29" i="5" s="1"/>
  <c r="Q22" i="5" s="1"/>
  <c r="P31" i="5"/>
  <c r="P29" i="5" s="1"/>
  <c r="P22" i="5" s="1"/>
  <c r="P23" i="5" s="1"/>
  <c r="O31" i="5"/>
  <c r="O29" i="5" s="1"/>
  <c r="O22" i="5" s="1"/>
  <c r="N31" i="5"/>
  <c r="N29" i="5" s="1"/>
  <c r="K30" i="5"/>
  <c r="M29" i="5"/>
  <c r="Y28" i="5"/>
  <c r="X28" i="5"/>
  <c r="W28" i="5"/>
  <c r="V28" i="5"/>
  <c r="U28" i="5"/>
  <c r="T28" i="5"/>
  <c r="S28" i="5"/>
  <c r="R28" i="5"/>
  <c r="Q28" i="5"/>
  <c r="P28" i="5"/>
  <c r="O28" i="5"/>
  <c r="N28" i="5"/>
  <c r="K27" i="5"/>
  <c r="K25" i="5"/>
  <c r="M24" i="5"/>
  <c r="Y19" i="5"/>
  <c r="Y21" i="5" s="1"/>
  <c r="X19" i="5"/>
  <c r="X21" i="5" s="1"/>
  <c r="U19" i="5"/>
  <c r="U21" i="5" s="1"/>
  <c r="Q19" i="5"/>
  <c r="Q21" i="5" s="1"/>
  <c r="P19" i="5"/>
  <c r="P21" i="5" s="1"/>
  <c r="O19" i="5"/>
  <c r="O21" i="5" s="1"/>
  <c r="N19" i="5"/>
  <c r="T19" i="5"/>
  <c r="T21" i="5" s="1"/>
  <c r="K17" i="5"/>
  <c r="K15" i="5"/>
  <c r="K14" i="5"/>
  <c r="K11" i="5"/>
  <c r="K10" i="5"/>
  <c r="K9" i="5"/>
  <c r="Y7" i="5"/>
  <c r="X7" i="5"/>
  <c r="W7" i="5"/>
  <c r="V7" i="5"/>
  <c r="U7" i="5"/>
  <c r="T7" i="5"/>
  <c r="S7" i="5"/>
  <c r="R7" i="5"/>
  <c r="Q7" i="5"/>
  <c r="P7" i="5"/>
  <c r="O7" i="5"/>
  <c r="N7" i="5"/>
  <c r="Y6" i="5"/>
  <c r="X6" i="5"/>
  <c r="W6" i="5"/>
  <c r="V6" i="5"/>
  <c r="U6" i="5"/>
  <c r="T6" i="5"/>
  <c r="S6" i="5"/>
  <c r="R6" i="5"/>
  <c r="Q6" i="5"/>
  <c r="P6" i="5"/>
  <c r="P8" i="5" s="1"/>
  <c r="O6" i="5"/>
  <c r="N6" i="5"/>
  <c r="M6" i="5"/>
  <c r="K5" i="5"/>
  <c r="K4" i="5"/>
  <c r="K3" i="5"/>
  <c r="Y313" i="4"/>
  <c r="Y312" i="4" s="1"/>
  <c r="X313" i="4"/>
  <c r="X312" i="4" s="1"/>
  <c r="W313" i="4"/>
  <c r="W312" i="4" s="1"/>
  <c r="V313" i="4"/>
  <c r="V312" i="4" s="1"/>
  <c r="U313" i="4"/>
  <c r="U312" i="4" s="1"/>
  <c r="T313" i="4"/>
  <c r="T312" i="4" s="1"/>
  <c r="S313" i="4"/>
  <c r="S312" i="4" s="1"/>
  <c r="R313" i="4"/>
  <c r="R312" i="4" s="1"/>
  <c r="Q313" i="4"/>
  <c r="Q312" i="4" s="1"/>
  <c r="P313" i="4"/>
  <c r="P312" i="4" s="1"/>
  <c r="O313" i="4"/>
  <c r="O312" i="4" s="1"/>
  <c r="N313" i="4"/>
  <c r="M312" i="4"/>
  <c r="Y311" i="4"/>
  <c r="X311" i="4"/>
  <c r="W311" i="4"/>
  <c r="V311" i="4"/>
  <c r="U311" i="4"/>
  <c r="T311" i="4"/>
  <c r="S311" i="4"/>
  <c r="R311" i="4"/>
  <c r="Q311" i="4"/>
  <c r="P311" i="4"/>
  <c r="O311" i="4"/>
  <c r="N311" i="4"/>
  <c r="K310" i="4"/>
  <c r="K309" i="4"/>
  <c r="Y307" i="4"/>
  <c r="Y308" i="4" s="1"/>
  <c r="X307" i="4"/>
  <c r="X308" i="4" s="1"/>
  <c r="W307" i="4"/>
  <c r="W308" i="4" s="1"/>
  <c r="V307" i="4"/>
  <c r="V308" i="4" s="1"/>
  <c r="U307" i="4"/>
  <c r="U308" i="4" s="1"/>
  <c r="T307" i="4"/>
  <c r="T308" i="4" s="1"/>
  <c r="S307" i="4"/>
  <c r="S308" i="4" s="1"/>
  <c r="R307" i="4"/>
  <c r="R308" i="4" s="1"/>
  <c r="Q307" i="4"/>
  <c r="Q308" i="4" s="1"/>
  <c r="P307" i="4"/>
  <c r="P308" i="4" s="1"/>
  <c r="O307" i="4"/>
  <c r="O308" i="4" s="1"/>
  <c r="N307" i="4"/>
  <c r="N308" i="4" s="1"/>
  <c r="K306" i="4"/>
  <c r="M303" i="4"/>
  <c r="Y304" i="4"/>
  <c r="X304" i="4"/>
  <c r="U303" i="4"/>
  <c r="T304" i="4"/>
  <c r="S304" i="4"/>
  <c r="Q303" i="4"/>
  <c r="N304" i="4"/>
  <c r="Y299" i="4"/>
  <c r="X299" i="4"/>
  <c r="X300" i="4" s="1"/>
  <c r="X301" i="4" s="1"/>
  <c r="W299" i="4"/>
  <c r="W300" i="4" s="1"/>
  <c r="V299" i="4"/>
  <c r="U299" i="4"/>
  <c r="T299" i="4"/>
  <c r="T300" i="4" s="1"/>
  <c r="S299" i="4"/>
  <c r="R299" i="4"/>
  <c r="Q299" i="4"/>
  <c r="Q300" i="4" s="1"/>
  <c r="P299" i="4"/>
  <c r="O299" i="4"/>
  <c r="O300" i="4" s="1"/>
  <c r="N299" i="4"/>
  <c r="K298" i="4"/>
  <c r="Y295" i="4"/>
  <c r="X295" i="4"/>
  <c r="X296" i="4" s="1"/>
  <c r="W295" i="4"/>
  <c r="W296" i="4" s="1"/>
  <c r="W297" i="4" s="1"/>
  <c r="V295" i="4"/>
  <c r="V296" i="4" s="1"/>
  <c r="V297" i="4" s="1"/>
  <c r="U295" i="4"/>
  <c r="U296" i="4" s="1"/>
  <c r="T295" i="4"/>
  <c r="S295" i="4"/>
  <c r="S296" i="4" s="1"/>
  <c r="R295" i="4"/>
  <c r="R296" i="4" s="1"/>
  <c r="R297" i="4" s="1"/>
  <c r="Q295" i="4"/>
  <c r="Q296" i="4" s="1"/>
  <c r="P295" i="4"/>
  <c r="O295" i="4"/>
  <c r="O296" i="4" s="1"/>
  <c r="N295" i="4"/>
  <c r="N296" i="4" s="1"/>
  <c r="K294" i="4"/>
  <c r="Y292" i="4"/>
  <c r="X292" i="4"/>
  <c r="W292" i="4"/>
  <c r="V292" i="4"/>
  <c r="U292" i="4"/>
  <c r="T292" i="4"/>
  <c r="S292" i="4"/>
  <c r="R292" i="4"/>
  <c r="Q292" i="4"/>
  <c r="P292" i="4"/>
  <c r="O292" i="4"/>
  <c r="N292" i="4"/>
  <c r="Y291" i="4"/>
  <c r="X291" i="4"/>
  <c r="W291" i="4"/>
  <c r="V291" i="4"/>
  <c r="U291" i="4"/>
  <c r="T291" i="4"/>
  <c r="S291" i="4"/>
  <c r="R291" i="4"/>
  <c r="Q291" i="4"/>
  <c r="P291" i="4"/>
  <c r="O291" i="4"/>
  <c r="N291" i="4"/>
  <c r="M291" i="4"/>
  <c r="K290" i="4"/>
  <c r="K289" i="4"/>
  <c r="K288" i="4"/>
  <c r="Y285" i="4"/>
  <c r="X285" i="4"/>
  <c r="X286" i="4" s="1"/>
  <c r="W285" i="4"/>
  <c r="W286" i="4" s="1"/>
  <c r="V285" i="4"/>
  <c r="V286" i="4" s="1"/>
  <c r="U285" i="4"/>
  <c r="U286" i="4" s="1"/>
  <c r="T285" i="4"/>
  <c r="S285" i="4"/>
  <c r="S286" i="4" s="1"/>
  <c r="R285" i="4"/>
  <c r="R286" i="4" s="1"/>
  <c r="Q285" i="4"/>
  <c r="Q286" i="4" s="1"/>
  <c r="Q287" i="4" s="1"/>
  <c r="P285" i="4"/>
  <c r="P286" i="4" s="1"/>
  <c r="O285" i="4"/>
  <c r="O286" i="4" s="1"/>
  <c r="N285" i="4"/>
  <c r="N286" i="4" s="1"/>
  <c r="N287" i="4" s="1"/>
  <c r="K284" i="4"/>
  <c r="Y281" i="4"/>
  <c r="X281" i="4"/>
  <c r="X282" i="4" s="1"/>
  <c r="W281" i="4"/>
  <c r="W282" i="4" s="1"/>
  <c r="W283" i="4" s="1"/>
  <c r="V281" i="4"/>
  <c r="V282" i="4" s="1"/>
  <c r="U281" i="4"/>
  <c r="U282" i="4" s="1"/>
  <c r="U283" i="4" s="1"/>
  <c r="T281" i="4"/>
  <c r="T282" i="4" s="1"/>
  <c r="T283" i="4" s="1"/>
  <c r="S281" i="4"/>
  <c r="S282" i="4" s="1"/>
  <c r="S283" i="4" s="1"/>
  <c r="R281" i="4"/>
  <c r="R282" i="4" s="1"/>
  <c r="R283" i="4" s="1"/>
  <c r="Q281" i="4"/>
  <c r="Q282" i="4" s="1"/>
  <c r="P281" i="4"/>
  <c r="O281" i="4"/>
  <c r="N281" i="4"/>
  <c r="K280" i="4"/>
  <c r="K278" i="4"/>
  <c r="Y277" i="4"/>
  <c r="Y276" i="4" s="1"/>
  <c r="X277" i="4"/>
  <c r="X276" i="4" s="1"/>
  <c r="W277" i="4"/>
  <c r="W276" i="4" s="1"/>
  <c r="V277" i="4"/>
  <c r="V276" i="4" s="1"/>
  <c r="U277" i="4"/>
  <c r="U276" i="4" s="1"/>
  <c r="T277" i="4"/>
  <c r="T276" i="4" s="1"/>
  <c r="S277" i="4"/>
  <c r="S276" i="4" s="1"/>
  <c r="R277" i="4"/>
  <c r="R276" i="4" s="1"/>
  <c r="Q277" i="4"/>
  <c r="Q276" i="4" s="1"/>
  <c r="P277" i="4"/>
  <c r="P276" i="4" s="1"/>
  <c r="O277" i="4"/>
  <c r="N277" i="4"/>
  <c r="N276" i="4" s="1"/>
  <c r="M276" i="4"/>
  <c r="Y275" i="4"/>
  <c r="X275" i="4"/>
  <c r="W275" i="4"/>
  <c r="V275" i="4"/>
  <c r="U275" i="4"/>
  <c r="T275" i="4"/>
  <c r="S275" i="4"/>
  <c r="R275" i="4"/>
  <c r="Q275" i="4"/>
  <c r="P275" i="4"/>
  <c r="O275" i="4"/>
  <c r="N275" i="4"/>
  <c r="K274" i="4"/>
  <c r="Y272" i="4"/>
  <c r="X272" i="4"/>
  <c r="W272" i="4"/>
  <c r="V272" i="4"/>
  <c r="U272" i="4"/>
  <c r="T272" i="4"/>
  <c r="S272" i="4"/>
  <c r="R272" i="4"/>
  <c r="Q272" i="4"/>
  <c r="P272" i="4"/>
  <c r="O272" i="4"/>
  <c r="N272" i="4"/>
  <c r="Y271" i="4"/>
  <c r="X271" i="4"/>
  <c r="W271" i="4"/>
  <c r="V271" i="4"/>
  <c r="U271" i="4"/>
  <c r="T271" i="4"/>
  <c r="S271" i="4"/>
  <c r="R271" i="4"/>
  <c r="Q271" i="4"/>
  <c r="P271" i="4"/>
  <c r="O271" i="4"/>
  <c r="N271" i="4"/>
  <c r="M271" i="4"/>
  <c r="K270" i="4"/>
  <c r="K269" i="4"/>
  <c r="K268" i="4"/>
  <c r="K267" i="4"/>
  <c r="Y264" i="4"/>
  <c r="Y265" i="4" s="1"/>
  <c r="X264" i="4"/>
  <c r="W264" i="4"/>
  <c r="W265" i="4" s="1"/>
  <c r="W266" i="4" s="1"/>
  <c r="V264" i="4"/>
  <c r="V265" i="4" s="1"/>
  <c r="V266" i="4" s="1"/>
  <c r="U264" i="4"/>
  <c r="T264" i="4"/>
  <c r="T265" i="4" s="1"/>
  <c r="T266" i="4" s="1"/>
  <c r="S264" i="4"/>
  <c r="S265" i="4" s="1"/>
  <c r="S266" i="4" s="1"/>
  <c r="R264" i="4"/>
  <c r="R265" i="4" s="1"/>
  <c r="R266" i="4" s="1"/>
  <c r="Q264" i="4"/>
  <c r="Q265" i="4" s="1"/>
  <c r="P264" i="4"/>
  <c r="P265" i="4" s="1"/>
  <c r="O264" i="4"/>
  <c r="O265" i="4" s="1"/>
  <c r="N264" i="4"/>
  <c r="K263" i="4"/>
  <c r="Y260" i="4"/>
  <c r="Y261" i="4" s="1"/>
  <c r="X260" i="4"/>
  <c r="X261" i="4" s="1"/>
  <c r="X262" i="4" s="1"/>
  <c r="W260" i="4"/>
  <c r="W261" i="4" s="1"/>
  <c r="V260" i="4"/>
  <c r="V261" i="4" s="1"/>
  <c r="U260" i="4"/>
  <c r="U261" i="4" s="1"/>
  <c r="U262" i="4" s="1"/>
  <c r="T260" i="4"/>
  <c r="S260" i="4"/>
  <c r="S261" i="4" s="1"/>
  <c r="R260" i="4"/>
  <c r="Q260" i="4"/>
  <c r="P260" i="4"/>
  <c r="O260" i="4"/>
  <c r="N260" i="4"/>
  <c r="K259" i="4"/>
  <c r="K258" i="4"/>
  <c r="K257" i="4"/>
  <c r="Y256" i="4"/>
  <c r="Y255" i="4" s="1"/>
  <c r="X256" i="4"/>
  <c r="X255" i="4" s="1"/>
  <c r="W256" i="4"/>
  <c r="W255" i="4" s="1"/>
  <c r="V256" i="4"/>
  <c r="V255" i="4" s="1"/>
  <c r="U256" i="4"/>
  <c r="U255" i="4" s="1"/>
  <c r="T256" i="4"/>
  <c r="T255" i="4" s="1"/>
  <c r="S256" i="4"/>
  <c r="S255" i="4" s="1"/>
  <c r="R256" i="4"/>
  <c r="R255" i="4" s="1"/>
  <c r="Q256" i="4"/>
  <c r="Q255" i="4" s="1"/>
  <c r="P256" i="4"/>
  <c r="O256" i="4"/>
  <c r="O255" i="4" s="1"/>
  <c r="N256" i="4"/>
  <c r="N255" i="4" s="1"/>
  <c r="M255" i="4"/>
  <c r="Y254" i="4"/>
  <c r="X254" i="4"/>
  <c r="W254" i="4"/>
  <c r="V254" i="4"/>
  <c r="U254" i="4"/>
  <c r="T254" i="4"/>
  <c r="S254" i="4"/>
  <c r="R254" i="4"/>
  <c r="Q254" i="4"/>
  <c r="P254" i="4"/>
  <c r="O254" i="4"/>
  <c r="N254" i="4"/>
  <c r="K253" i="4"/>
  <c r="Y251" i="4"/>
  <c r="X251" i="4"/>
  <c r="W251" i="4"/>
  <c r="V251" i="4"/>
  <c r="U251" i="4"/>
  <c r="T251" i="4"/>
  <c r="S251" i="4"/>
  <c r="R251" i="4"/>
  <c r="Q251" i="4"/>
  <c r="P251" i="4"/>
  <c r="O251" i="4"/>
  <c r="N251" i="4"/>
  <c r="Y250" i="4"/>
  <c r="X250" i="4"/>
  <c r="W250" i="4"/>
  <c r="V250" i="4"/>
  <c r="U250" i="4"/>
  <c r="T250" i="4"/>
  <c r="S250" i="4"/>
  <c r="R250" i="4"/>
  <c r="Q250" i="4"/>
  <c r="P250" i="4"/>
  <c r="O250" i="4"/>
  <c r="N250" i="4"/>
  <c r="M250" i="4"/>
  <c r="K249" i="4"/>
  <c r="K248" i="4"/>
  <c r="K247" i="4"/>
  <c r="Y246" i="4"/>
  <c r="X246" i="4"/>
  <c r="W246" i="4"/>
  <c r="V246" i="4"/>
  <c r="U246" i="4"/>
  <c r="T246" i="4"/>
  <c r="S246" i="4"/>
  <c r="R246" i="4"/>
  <c r="Q246" i="4"/>
  <c r="P246" i="4"/>
  <c r="O246" i="4"/>
  <c r="N246" i="4"/>
  <c r="K245" i="4"/>
  <c r="H244" i="4"/>
  <c r="H266" i="4" s="1"/>
  <c r="H287" i="4" s="1"/>
  <c r="H243" i="4"/>
  <c r="H265" i="4" s="1"/>
  <c r="H286" i="4" s="1"/>
  <c r="Y242" i="4"/>
  <c r="X242" i="4"/>
  <c r="W242" i="4"/>
  <c r="V242" i="4"/>
  <c r="U242" i="4"/>
  <c r="U243" i="4" s="1"/>
  <c r="U244" i="4" s="1"/>
  <c r="T242" i="4"/>
  <c r="T243" i="4" s="1"/>
  <c r="T244" i="4" s="1"/>
  <c r="S242" i="4"/>
  <c r="S243" i="4" s="1"/>
  <c r="R242" i="4"/>
  <c r="R243" i="4" s="1"/>
  <c r="Q242" i="4"/>
  <c r="P242" i="4"/>
  <c r="P243" i="4" s="1"/>
  <c r="P244" i="4" s="1"/>
  <c r="O242" i="4"/>
  <c r="O243" i="4" s="1"/>
  <c r="N242" i="4"/>
  <c r="N243" i="4" s="1"/>
  <c r="H242" i="4"/>
  <c r="H264" i="4" s="1"/>
  <c r="H285" i="4" s="1"/>
  <c r="K241" i="4"/>
  <c r="H241" i="4"/>
  <c r="H263" i="4" s="1"/>
  <c r="H284" i="4" s="1"/>
  <c r="H240" i="4"/>
  <c r="H262" i="4" s="1"/>
  <c r="H283" i="4" s="1"/>
  <c r="H239" i="4"/>
  <c r="H261" i="4" s="1"/>
  <c r="H282" i="4" s="1"/>
  <c r="Y238" i="4"/>
  <c r="X238" i="4"/>
  <c r="X239" i="4" s="1"/>
  <c r="W238" i="4"/>
  <c r="W239" i="4" s="1"/>
  <c r="V238" i="4"/>
  <c r="V239" i="4" s="1"/>
  <c r="V240" i="4" s="1"/>
  <c r="U238" i="4"/>
  <c r="U239" i="4" s="1"/>
  <c r="T238" i="4"/>
  <c r="T239" i="4" s="1"/>
  <c r="S238" i="4"/>
  <c r="R238" i="4"/>
  <c r="Q238" i="4"/>
  <c r="Q239" i="4" s="1"/>
  <c r="Q240" i="4" s="1"/>
  <c r="P238" i="4"/>
  <c r="P239" i="4" s="1"/>
  <c r="O238" i="4"/>
  <c r="O239" i="4" s="1"/>
  <c r="N238" i="4"/>
  <c r="H238" i="4"/>
  <c r="H260" i="4" s="1"/>
  <c r="H281" i="4" s="1"/>
  <c r="K237" i="4"/>
  <c r="H237" i="4"/>
  <c r="H259" i="4" s="1"/>
  <c r="H280" i="4" s="1"/>
  <c r="Y235" i="4"/>
  <c r="X235" i="4"/>
  <c r="W235" i="4"/>
  <c r="V235" i="4"/>
  <c r="U235" i="4"/>
  <c r="T235" i="4"/>
  <c r="S235" i="4"/>
  <c r="R235" i="4"/>
  <c r="Q235" i="4"/>
  <c r="P235" i="4"/>
  <c r="O235" i="4"/>
  <c r="N235" i="4"/>
  <c r="Y234" i="4"/>
  <c r="X234" i="4"/>
  <c r="W234" i="4"/>
  <c r="V234" i="4"/>
  <c r="U234" i="4"/>
  <c r="T234" i="4"/>
  <c r="S234" i="4"/>
  <c r="R234" i="4"/>
  <c r="Q234" i="4"/>
  <c r="P234" i="4"/>
  <c r="O234" i="4"/>
  <c r="N234" i="4"/>
  <c r="M234" i="4"/>
  <c r="K233" i="4"/>
  <c r="K232" i="4"/>
  <c r="K231" i="4"/>
  <c r="K230" i="4"/>
  <c r="Y229" i="4"/>
  <c r="Y228" i="4" s="1"/>
  <c r="X229" i="4"/>
  <c r="X228" i="4" s="1"/>
  <c r="W229" i="4"/>
  <c r="W228" i="4" s="1"/>
  <c r="V229" i="4"/>
  <c r="V228" i="4" s="1"/>
  <c r="U229" i="4"/>
  <c r="U228" i="4" s="1"/>
  <c r="T229" i="4"/>
  <c r="T228" i="4" s="1"/>
  <c r="S229" i="4"/>
  <c r="R229" i="4"/>
  <c r="R228" i="4" s="1"/>
  <c r="Q229" i="4"/>
  <c r="Q228" i="4" s="1"/>
  <c r="P229" i="4"/>
  <c r="P228" i="4" s="1"/>
  <c r="O229" i="4"/>
  <c r="O228" i="4" s="1"/>
  <c r="N229" i="4"/>
  <c r="N228" i="4" s="1"/>
  <c r="M228" i="4"/>
  <c r="Y227" i="4"/>
  <c r="X227" i="4"/>
  <c r="W227" i="4"/>
  <c r="V227" i="4"/>
  <c r="U227" i="4"/>
  <c r="T227" i="4"/>
  <c r="S227" i="4"/>
  <c r="R227" i="4"/>
  <c r="Q227" i="4"/>
  <c r="P227" i="4"/>
  <c r="O227" i="4"/>
  <c r="N227" i="4"/>
  <c r="K226" i="4"/>
  <c r="Y223" i="4"/>
  <c r="Y224" i="4" s="1"/>
  <c r="Y225" i="4" s="1"/>
  <c r="X223" i="4"/>
  <c r="X224" i="4" s="1"/>
  <c r="W223" i="4"/>
  <c r="W224" i="4" s="1"/>
  <c r="V223" i="4"/>
  <c r="V224" i="4" s="1"/>
  <c r="U223" i="4"/>
  <c r="U224" i="4" s="1"/>
  <c r="T223" i="4"/>
  <c r="T224" i="4" s="1"/>
  <c r="S223" i="4"/>
  <c r="R223" i="4"/>
  <c r="Q223" i="4"/>
  <c r="Q224" i="4" s="1"/>
  <c r="P223" i="4"/>
  <c r="P224" i="4" s="1"/>
  <c r="O223" i="4"/>
  <c r="O224" i="4" s="1"/>
  <c r="N223" i="4"/>
  <c r="N224" i="4" s="1"/>
  <c r="K222" i="4"/>
  <c r="Y219" i="4"/>
  <c r="Y220" i="4" s="1"/>
  <c r="X219" i="4"/>
  <c r="W219" i="4"/>
  <c r="W220" i="4" s="1"/>
  <c r="W221" i="4" s="1"/>
  <c r="V219" i="4"/>
  <c r="V220" i="4" s="1"/>
  <c r="V221" i="4" s="1"/>
  <c r="U219" i="4"/>
  <c r="U220" i="4" s="1"/>
  <c r="T219" i="4"/>
  <c r="T220" i="4" s="1"/>
  <c r="S219" i="4"/>
  <c r="R219" i="4"/>
  <c r="R220" i="4" s="1"/>
  <c r="Q219" i="4"/>
  <c r="Q220" i="4" s="1"/>
  <c r="P219" i="4"/>
  <c r="P220" i="4" s="1"/>
  <c r="O219" i="4"/>
  <c r="O220" i="4" s="1"/>
  <c r="O221" i="4" s="1"/>
  <c r="N219" i="4"/>
  <c r="K218" i="4"/>
  <c r="K217" i="4"/>
  <c r="Y216" i="4"/>
  <c r="X216" i="4"/>
  <c r="W216" i="4"/>
  <c r="V216" i="4"/>
  <c r="U216" i="4"/>
  <c r="T216" i="4"/>
  <c r="S216" i="4"/>
  <c r="R216" i="4"/>
  <c r="Q216" i="4"/>
  <c r="P216" i="4"/>
  <c r="O216" i="4"/>
  <c r="N216" i="4"/>
  <c r="K215" i="4"/>
  <c r="K214" i="4"/>
  <c r="K213" i="4"/>
  <c r="M212" i="4"/>
  <c r="K212" i="4"/>
  <c r="Y211" i="4"/>
  <c r="X211" i="4"/>
  <c r="W211" i="4"/>
  <c r="V211" i="4"/>
  <c r="U211" i="4"/>
  <c r="T211" i="4"/>
  <c r="S211" i="4"/>
  <c r="R211" i="4"/>
  <c r="Q211" i="4"/>
  <c r="P211" i="4"/>
  <c r="O211" i="4"/>
  <c r="N211" i="4"/>
  <c r="Y210" i="4"/>
  <c r="X210" i="4"/>
  <c r="W210" i="4"/>
  <c r="V210" i="4"/>
  <c r="U210" i="4"/>
  <c r="T210" i="4"/>
  <c r="S210" i="4"/>
  <c r="R210" i="4"/>
  <c r="Q210" i="4"/>
  <c r="P210" i="4"/>
  <c r="O210" i="4"/>
  <c r="N210" i="4"/>
  <c r="Y209" i="4"/>
  <c r="X209" i="4"/>
  <c r="W209" i="4"/>
  <c r="V209" i="4"/>
  <c r="U209" i="4"/>
  <c r="T209" i="4"/>
  <c r="S209" i="4"/>
  <c r="R209" i="4"/>
  <c r="Q209" i="4"/>
  <c r="P209" i="4"/>
  <c r="O209" i="4"/>
  <c r="N209" i="4"/>
  <c r="Y208" i="4"/>
  <c r="X208" i="4"/>
  <c r="W208" i="4"/>
  <c r="V208" i="4"/>
  <c r="U208" i="4"/>
  <c r="T208" i="4"/>
  <c r="S208" i="4"/>
  <c r="R208" i="4"/>
  <c r="Q208" i="4"/>
  <c r="P208" i="4"/>
  <c r="O208" i="4"/>
  <c r="N208" i="4"/>
  <c r="Y207" i="4"/>
  <c r="X207" i="4"/>
  <c r="W207" i="4"/>
  <c r="V207" i="4"/>
  <c r="U207" i="4"/>
  <c r="T207" i="4"/>
  <c r="S207" i="4"/>
  <c r="R207" i="4"/>
  <c r="Q207" i="4"/>
  <c r="P207" i="4"/>
  <c r="O207" i="4"/>
  <c r="N207" i="4"/>
  <c r="K205" i="4"/>
  <c r="Y204" i="4"/>
  <c r="X204" i="4"/>
  <c r="W204" i="4"/>
  <c r="V204" i="4"/>
  <c r="U204" i="4"/>
  <c r="T204" i="4"/>
  <c r="S204" i="4"/>
  <c r="R204" i="4"/>
  <c r="Q204" i="4"/>
  <c r="P204" i="4"/>
  <c r="O204" i="4"/>
  <c r="N204" i="4"/>
  <c r="K203" i="4"/>
  <c r="Y201" i="4"/>
  <c r="X201" i="4"/>
  <c r="W201" i="4"/>
  <c r="V201" i="4"/>
  <c r="U201" i="4"/>
  <c r="T201" i="4"/>
  <c r="S201" i="4"/>
  <c r="R201" i="4"/>
  <c r="Q201" i="4"/>
  <c r="P201" i="4"/>
  <c r="O201" i="4"/>
  <c r="N201" i="4"/>
  <c r="Y200" i="4"/>
  <c r="X200" i="4"/>
  <c r="W200" i="4"/>
  <c r="V200" i="4"/>
  <c r="U200" i="4"/>
  <c r="T200" i="4"/>
  <c r="S200" i="4"/>
  <c r="R200" i="4"/>
  <c r="Q200" i="4"/>
  <c r="P200" i="4"/>
  <c r="O200" i="4"/>
  <c r="N200" i="4"/>
  <c r="M200" i="4"/>
  <c r="K199" i="4"/>
  <c r="K198" i="4"/>
  <c r="K197" i="4"/>
  <c r="K196" i="4"/>
  <c r="Y194" i="4"/>
  <c r="X194" i="4"/>
  <c r="W194" i="4"/>
  <c r="V194" i="4"/>
  <c r="U194" i="4"/>
  <c r="T194" i="4"/>
  <c r="S194" i="4"/>
  <c r="R194" i="4"/>
  <c r="Q194" i="4"/>
  <c r="P194" i="4"/>
  <c r="O194" i="4"/>
  <c r="N194" i="4"/>
  <c r="Y193" i="4"/>
  <c r="X193" i="4"/>
  <c r="W193" i="4"/>
  <c r="V193" i="4"/>
  <c r="U193" i="4"/>
  <c r="T193" i="4"/>
  <c r="S193" i="4"/>
  <c r="R193" i="4"/>
  <c r="Q193" i="4"/>
  <c r="P193" i="4"/>
  <c r="O193" i="4"/>
  <c r="N193" i="4"/>
  <c r="M193" i="4"/>
  <c r="K192" i="4"/>
  <c r="Y189" i="4"/>
  <c r="Y190" i="4" s="1"/>
  <c r="Y191" i="4" s="1"/>
  <c r="X189" i="4"/>
  <c r="X190" i="4" s="1"/>
  <c r="X191" i="4" s="1"/>
  <c r="W189" i="4"/>
  <c r="W190" i="4" s="1"/>
  <c r="V189" i="4"/>
  <c r="V190" i="4" s="1"/>
  <c r="U189" i="4"/>
  <c r="U190" i="4" s="1"/>
  <c r="T189" i="4"/>
  <c r="T190" i="4" s="1"/>
  <c r="S189" i="4"/>
  <c r="R189" i="4"/>
  <c r="R190" i="4" s="1"/>
  <c r="Q189" i="4"/>
  <c r="Q190" i="4" s="1"/>
  <c r="P189" i="4"/>
  <c r="O189" i="4"/>
  <c r="N189" i="4"/>
  <c r="N190" i="4" s="1"/>
  <c r="K188" i="4"/>
  <c r="Y185" i="4"/>
  <c r="Y186" i="4" s="1"/>
  <c r="Y187" i="4" s="1"/>
  <c r="X185" i="4"/>
  <c r="W185" i="4"/>
  <c r="V185" i="4"/>
  <c r="U185" i="4"/>
  <c r="U186" i="4" s="1"/>
  <c r="T185" i="4"/>
  <c r="T186" i="4" s="1"/>
  <c r="S185" i="4"/>
  <c r="R185" i="4"/>
  <c r="Q185" i="4"/>
  <c r="P185" i="4"/>
  <c r="P186" i="4" s="1"/>
  <c r="O185" i="4"/>
  <c r="O186" i="4" s="1"/>
  <c r="N185" i="4"/>
  <c r="N186" i="4" s="1"/>
  <c r="K184" i="4"/>
  <c r="K183" i="4"/>
  <c r="K182" i="4"/>
  <c r="K181" i="4"/>
  <c r="Y179" i="4"/>
  <c r="X179" i="4"/>
  <c r="W179" i="4"/>
  <c r="V179" i="4"/>
  <c r="U179" i="4"/>
  <c r="T179" i="4"/>
  <c r="S179" i="4"/>
  <c r="R179" i="4"/>
  <c r="Q179" i="4"/>
  <c r="P179" i="4"/>
  <c r="O179" i="4"/>
  <c r="N179" i="4"/>
  <c r="Y178" i="4"/>
  <c r="X178" i="4"/>
  <c r="W178" i="4"/>
  <c r="V178" i="4"/>
  <c r="U178" i="4"/>
  <c r="T178" i="4"/>
  <c r="S178" i="4"/>
  <c r="R178" i="4"/>
  <c r="Q178" i="4"/>
  <c r="P178" i="4"/>
  <c r="O178" i="4"/>
  <c r="N178" i="4"/>
  <c r="U177" i="4"/>
  <c r="U176" i="4" s="1"/>
  <c r="S177" i="4"/>
  <c r="S176" i="4" s="1"/>
  <c r="R177" i="4"/>
  <c r="R176" i="4" s="1"/>
  <c r="P177" i="4"/>
  <c r="P176" i="4" s="1"/>
  <c r="N177" i="4"/>
  <c r="N176" i="4" s="1"/>
  <c r="Y175" i="4"/>
  <c r="X175" i="4"/>
  <c r="W175" i="4"/>
  <c r="V175" i="4"/>
  <c r="U175" i="4"/>
  <c r="T175" i="4"/>
  <c r="S175" i="4"/>
  <c r="R175" i="4"/>
  <c r="Q175" i="4"/>
  <c r="P175" i="4"/>
  <c r="O175" i="4"/>
  <c r="N175" i="4"/>
  <c r="K174" i="4"/>
  <c r="K173" i="4"/>
  <c r="K172" i="4"/>
  <c r="K171" i="4"/>
  <c r="Y167" i="4"/>
  <c r="Y168" i="4" s="1"/>
  <c r="X167" i="4"/>
  <c r="X169" i="4" s="1"/>
  <c r="W167" i="4"/>
  <c r="W169" i="4" s="1"/>
  <c r="V167" i="4"/>
  <c r="V169" i="4" s="1"/>
  <c r="U167" i="4"/>
  <c r="U169" i="4" s="1"/>
  <c r="T167" i="4"/>
  <c r="S167" i="4"/>
  <c r="S169" i="4" s="1"/>
  <c r="R167" i="4"/>
  <c r="Q167" i="4"/>
  <c r="Q168" i="4" s="1"/>
  <c r="P167" i="4"/>
  <c r="O167" i="4"/>
  <c r="O169" i="4" s="1"/>
  <c r="N167" i="4"/>
  <c r="N168" i="4" s="1"/>
  <c r="Y163" i="4"/>
  <c r="Y164" i="4" s="1"/>
  <c r="X163" i="4"/>
  <c r="X166" i="4" s="1"/>
  <c r="W163" i="4"/>
  <c r="W164" i="4" s="1"/>
  <c r="V163" i="4"/>
  <c r="V164" i="4" s="1"/>
  <c r="U163" i="4"/>
  <c r="U164" i="4" s="1"/>
  <c r="T163" i="4"/>
  <c r="T164" i="4" s="1"/>
  <c r="S163" i="4"/>
  <c r="S164" i="4" s="1"/>
  <c r="R163" i="4"/>
  <c r="R164" i="4" s="1"/>
  <c r="Q163" i="4"/>
  <c r="Q164" i="4" s="1"/>
  <c r="P163" i="4"/>
  <c r="P164" i="4" s="1"/>
  <c r="O163" i="4"/>
  <c r="N163" i="4"/>
  <c r="N166" i="4" s="1"/>
  <c r="Y161" i="4"/>
  <c r="X161" i="4"/>
  <c r="W161" i="4"/>
  <c r="V161" i="4"/>
  <c r="U161" i="4"/>
  <c r="T161" i="4"/>
  <c r="S161" i="4"/>
  <c r="R161" i="4"/>
  <c r="Q161" i="4"/>
  <c r="P161" i="4"/>
  <c r="O161" i="4"/>
  <c r="N161" i="4"/>
  <c r="Y160" i="4"/>
  <c r="X160" i="4"/>
  <c r="W160" i="4"/>
  <c r="V160" i="4"/>
  <c r="U160" i="4"/>
  <c r="T160" i="4"/>
  <c r="S160" i="4"/>
  <c r="R160" i="4"/>
  <c r="Q160" i="4"/>
  <c r="P160" i="4"/>
  <c r="O160" i="4"/>
  <c r="N160" i="4"/>
  <c r="M160" i="4"/>
  <c r="K159" i="4"/>
  <c r="K158" i="4"/>
  <c r="K157" i="4"/>
  <c r="K156" i="4"/>
  <c r="K155" i="4"/>
  <c r="K154" i="4"/>
  <c r="Y152" i="4"/>
  <c r="X152" i="4"/>
  <c r="W152" i="4"/>
  <c r="V152" i="4"/>
  <c r="U152" i="4"/>
  <c r="T152" i="4"/>
  <c r="S152" i="4"/>
  <c r="R152" i="4"/>
  <c r="Q152" i="4"/>
  <c r="P152" i="4"/>
  <c r="O152" i="4"/>
  <c r="N152" i="4"/>
  <c r="Y151" i="4"/>
  <c r="X151" i="4"/>
  <c r="W151" i="4"/>
  <c r="V151" i="4"/>
  <c r="U151" i="4"/>
  <c r="T151" i="4"/>
  <c r="S151" i="4"/>
  <c r="R151" i="4"/>
  <c r="Q151" i="4"/>
  <c r="P151" i="4"/>
  <c r="O151" i="4"/>
  <c r="N151" i="4"/>
  <c r="K150" i="4"/>
  <c r="Y149" i="4"/>
  <c r="Y148" i="4" s="1"/>
  <c r="V149" i="4"/>
  <c r="V148" i="4" s="1"/>
  <c r="S149" i="4"/>
  <c r="S148" i="4" s="1"/>
  <c r="Y147" i="4"/>
  <c r="X147" i="4"/>
  <c r="W147" i="4"/>
  <c r="V147" i="4"/>
  <c r="U147" i="4"/>
  <c r="T147" i="4"/>
  <c r="S147" i="4"/>
  <c r="R147" i="4"/>
  <c r="Q147" i="4"/>
  <c r="P147" i="4"/>
  <c r="O147" i="4"/>
  <c r="N147" i="4"/>
  <c r="K146" i="4"/>
  <c r="Y142" i="4"/>
  <c r="Y143" i="4" s="1"/>
  <c r="X142" i="4"/>
  <c r="X143" i="4" s="1"/>
  <c r="W142" i="4"/>
  <c r="W143" i="4" s="1"/>
  <c r="V142" i="4"/>
  <c r="V143" i="4" s="1"/>
  <c r="U142" i="4"/>
  <c r="U143" i="4" s="1"/>
  <c r="T142" i="4"/>
  <c r="T143" i="4" s="1"/>
  <c r="S142" i="4"/>
  <c r="R142" i="4"/>
  <c r="Q142" i="4"/>
  <c r="Q143" i="4" s="1"/>
  <c r="P142" i="4"/>
  <c r="P143" i="4" s="1"/>
  <c r="O142" i="4"/>
  <c r="N142" i="4"/>
  <c r="N143" i="4" s="1"/>
  <c r="K141" i="4"/>
  <c r="M140" i="4"/>
  <c r="Y139" i="4"/>
  <c r="Y140" i="4" s="1"/>
  <c r="X139" i="4"/>
  <c r="X140" i="4" s="1"/>
  <c r="W139" i="4"/>
  <c r="W140" i="4" s="1"/>
  <c r="V139" i="4"/>
  <c r="V140" i="4" s="1"/>
  <c r="U139" i="4"/>
  <c r="U140" i="4" s="1"/>
  <c r="T139" i="4"/>
  <c r="T140" i="4" s="1"/>
  <c r="S139" i="4"/>
  <c r="S140" i="4" s="1"/>
  <c r="R139" i="4"/>
  <c r="R140" i="4" s="1"/>
  <c r="Q139" i="4"/>
  <c r="Q140" i="4" s="1"/>
  <c r="P139" i="4"/>
  <c r="P140" i="4" s="1"/>
  <c r="O139" i="4"/>
  <c r="O140" i="4" s="1"/>
  <c r="N139" i="4"/>
  <c r="Y138" i="4"/>
  <c r="X138" i="4"/>
  <c r="W138" i="4"/>
  <c r="V138" i="4"/>
  <c r="U138" i="4"/>
  <c r="T138" i="4"/>
  <c r="S138" i="4"/>
  <c r="R138" i="4"/>
  <c r="Q138" i="4"/>
  <c r="P138" i="4"/>
  <c r="O138" i="4"/>
  <c r="N138" i="4"/>
  <c r="K137" i="4"/>
  <c r="M134" i="4"/>
  <c r="K132" i="4"/>
  <c r="M130" i="4"/>
  <c r="X127" i="4"/>
  <c r="W127" i="4"/>
  <c r="M125" i="4"/>
  <c r="K125" i="4"/>
  <c r="Y124" i="4"/>
  <c r="X124" i="4"/>
  <c r="W124" i="4"/>
  <c r="V124" i="4"/>
  <c r="Y127" i="4"/>
  <c r="V127" i="4"/>
  <c r="U124" i="4"/>
  <c r="T127" i="4"/>
  <c r="Q127" i="4"/>
  <c r="O127" i="4"/>
  <c r="O131" i="4" s="1"/>
  <c r="M121" i="4"/>
  <c r="K121" i="4"/>
  <c r="Y120" i="4"/>
  <c r="X120" i="4"/>
  <c r="W120" i="4"/>
  <c r="V120" i="4"/>
  <c r="U120" i="4"/>
  <c r="T120" i="4"/>
  <c r="S120" i="4"/>
  <c r="R120" i="4"/>
  <c r="Q120" i="4"/>
  <c r="P120" i="4"/>
  <c r="O120" i="4"/>
  <c r="N120" i="4"/>
  <c r="K119" i="4"/>
  <c r="X117" i="4"/>
  <c r="X118" i="4" s="1"/>
  <c r="T117" i="4"/>
  <c r="T118" i="4" s="1"/>
  <c r="M116" i="4"/>
  <c r="K116" i="4"/>
  <c r="Y115" i="4"/>
  <c r="Y117" i="4"/>
  <c r="Y118" i="4" s="1"/>
  <c r="X115" i="4"/>
  <c r="V115" i="4"/>
  <c r="T115" i="4"/>
  <c r="S115" i="4"/>
  <c r="R115" i="4"/>
  <c r="Q117" i="4"/>
  <c r="Q118" i="4" s="1"/>
  <c r="P117" i="4"/>
  <c r="P118" i="4" s="1"/>
  <c r="O115" i="4"/>
  <c r="N117" i="4"/>
  <c r="N118" i="4" s="1"/>
  <c r="M113" i="4"/>
  <c r="K113" i="4"/>
  <c r="Y112" i="4"/>
  <c r="X112" i="4"/>
  <c r="W112" i="4"/>
  <c r="V112" i="4"/>
  <c r="U112" i="4"/>
  <c r="T112" i="4"/>
  <c r="S112" i="4"/>
  <c r="R112" i="4"/>
  <c r="Q112" i="4"/>
  <c r="P112" i="4"/>
  <c r="O112" i="4"/>
  <c r="N112" i="4"/>
  <c r="K111" i="4"/>
  <c r="K110" i="4"/>
  <c r="K109" i="4"/>
  <c r="Y107" i="4"/>
  <c r="Y108" i="4" s="1"/>
  <c r="X107" i="4"/>
  <c r="X108" i="4" s="1"/>
  <c r="W107" i="4"/>
  <c r="W108" i="4" s="1"/>
  <c r="V107" i="4"/>
  <c r="V108" i="4" s="1"/>
  <c r="U107" i="4"/>
  <c r="U108" i="4" s="1"/>
  <c r="T107" i="4"/>
  <c r="T108" i="4" s="1"/>
  <c r="S107" i="4"/>
  <c r="S108" i="4" s="1"/>
  <c r="R107" i="4"/>
  <c r="R108" i="4" s="1"/>
  <c r="Q107" i="4"/>
  <c r="Q108" i="4" s="1"/>
  <c r="P107" i="4"/>
  <c r="P108" i="4" s="1"/>
  <c r="O107" i="4"/>
  <c r="O108" i="4" s="1"/>
  <c r="N107" i="4"/>
  <c r="N108" i="4" s="1"/>
  <c r="Y106" i="4"/>
  <c r="X106" i="4"/>
  <c r="W106" i="4"/>
  <c r="V106" i="4"/>
  <c r="U106" i="4"/>
  <c r="T106" i="4"/>
  <c r="S106" i="4"/>
  <c r="R106" i="4"/>
  <c r="Q106" i="4"/>
  <c r="P106" i="4"/>
  <c r="O106" i="4"/>
  <c r="N106" i="4"/>
  <c r="Y105" i="4"/>
  <c r="X105" i="4"/>
  <c r="W105" i="4"/>
  <c r="V105" i="4"/>
  <c r="U105" i="4"/>
  <c r="T105" i="4"/>
  <c r="S105" i="4"/>
  <c r="R105" i="4"/>
  <c r="Q105" i="4"/>
  <c r="P105" i="4"/>
  <c r="O105" i="4"/>
  <c r="N105" i="4"/>
  <c r="Y104" i="4"/>
  <c r="X104" i="4"/>
  <c r="W104" i="4"/>
  <c r="V104" i="4"/>
  <c r="U104" i="4"/>
  <c r="T104" i="4"/>
  <c r="S104" i="4"/>
  <c r="R104" i="4"/>
  <c r="Q104" i="4"/>
  <c r="P104" i="4"/>
  <c r="O104" i="4"/>
  <c r="N104" i="4"/>
  <c r="K103" i="4"/>
  <c r="M100" i="4"/>
  <c r="Y97" i="4"/>
  <c r="X97" i="4"/>
  <c r="X45" i="7" s="1"/>
  <c r="X46" i="7" s="1"/>
  <c r="W97" i="4"/>
  <c r="W45" i="7" s="1"/>
  <c r="V97" i="4"/>
  <c r="U97" i="4"/>
  <c r="T97" i="4"/>
  <c r="T45" i="7" s="1"/>
  <c r="T46" i="7" s="1"/>
  <c r="S97" i="4"/>
  <c r="R97" i="4"/>
  <c r="Q97" i="4"/>
  <c r="Q45" i="7" s="1"/>
  <c r="Q57" i="7" s="1"/>
  <c r="Q58" i="7" s="1"/>
  <c r="P97" i="4"/>
  <c r="O97" i="4"/>
  <c r="N97" i="4"/>
  <c r="N45" i="7" s="1"/>
  <c r="K96" i="4"/>
  <c r="K95" i="4"/>
  <c r="K94" i="4"/>
  <c r="Y90" i="4"/>
  <c r="Y93" i="4" s="1"/>
  <c r="X90" i="4"/>
  <c r="X93" i="4" s="1"/>
  <c r="W90" i="4"/>
  <c r="W91" i="4" s="1"/>
  <c r="V90" i="4"/>
  <c r="V91" i="4" s="1"/>
  <c r="U90" i="4"/>
  <c r="U91" i="4" s="1"/>
  <c r="T90" i="4"/>
  <c r="T93" i="4" s="1"/>
  <c r="S90" i="4"/>
  <c r="S92" i="4" s="1"/>
  <c r="R90" i="4"/>
  <c r="Q90" i="4"/>
  <c r="P90" i="4"/>
  <c r="P92" i="4" s="1"/>
  <c r="O90" i="4"/>
  <c r="O93" i="4" s="1"/>
  <c r="N90" i="4"/>
  <c r="Y89" i="4"/>
  <c r="X89" i="4"/>
  <c r="W89" i="4"/>
  <c r="V89" i="4"/>
  <c r="U89" i="4"/>
  <c r="T89" i="4"/>
  <c r="S89" i="4"/>
  <c r="R89" i="4"/>
  <c r="Q89" i="4"/>
  <c r="P89" i="4"/>
  <c r="O89" i="4"/>
  <c r="N89" i="4"/>
  <c r="Y88" i="4"/>
  <c r="X88" i="4"/>
  <c r="W88" i="4"/>
  <c r="V88" i="4"/>
  <c r="U88" i="4"/>
  <c r="T88" i="4"/>
  <c r="S88" i="4"/>
  <c r="R88" i="4"/>
  <c r="Q88" i="4"/>
  <c r="P88" i="4"/>
  <c r="O88" i="4"/>
  <c r="N88" i="4"/>
  <c r="Y87" i="4"/>
  <c r="X87" i="4"/>
  <c r="W87" i="4"/>
  <c r="V87" i="4"/>
  <c r="U87" i="4"/>
  <c r="T87" i="4"/>
  <c r="S87" i="4"/>
  <c r="R87" i="4"/>
  <c r="Q87" i="4"/>
  <c r="P87" i="4"/>
  <c r="O87" i="4"/>
  <c r="N87" i="4"/>
  <c r="Y86" i="4"/>
  <c r="X86" i="4"/>
  <c r="W86" i="4"/>
  <c r="V86" i="4"/>
  <c r="U86" i="4"/>
  <c r="T86" i="4"/>
  <c r="S86" i="4"/>
  <c r="R86" i="4"/>
  <c r="Q86" i="4"/>
  <c r="P86" i="4"/>
  <c r="O86" i="4"/>
  <c r="N86" i="4"/>
  <c r="K85" i="4"/>
  <c r="K84" i="4"/>
  <c r="K83" i="4"/>
  <c r="K82" i="4"/>
  <c r="Y81" i="4"/>
  <c r="Y79" i="4" s="1"/>
  <c r="X81" i="4"/>
  <c r="X79" i="4" s="1"/>
  <c r="Q81" i="4"/>
  <c r="Q79" i="4" s="1"/>
  <c r="P81" i="4"/>
  <c r="P79" i="4" s="1"/>
  <c r="O81" i="4"/>
  <c r="O79" i="4" s="1"/>
  <c r="N81" i="4"/>
  <c r="N79" i="4" s="1"/>
  <c r="K80" i="4"/>
  <c r="M79" i="4"/>
  <c r="K76" i="4"/>
  <c r="R74" i="4"/>
  <c r="R77" i="4" s="1"/>
  <c r="N74" i="4"/>
  <c r="Y73" i="4"/>
  <c r="Y71" i="4" s="1"/>
  <c r="X73" i="4"/>
  <c r="X71" i="4" s="1"/>
  <c r="Q73" i="4"/>
  <c r="Q71" i="4" s="1"/>
  <c r="P73" i="4"/>
  <c r="P71" i="4" s="1"/>
  <c r="O73" i="4"/>
  <c r="O71" i="4" s="1"/>
  <c r="N73" i="4"/>
  <c r="N71" i="4" s="1"/>
  <c r="K72" i="4"/>
  <c r="M71" i="4"/>
  <c r="W70" i="4"/>
  <c r="W73" i="4" s="1"/>
  <c r="W71" i="4" s="1"/>
  <c r="K68" i="4"/>
  <c r="O67" i="4"/>
  <c r="Y67" i="4"/>
  <c r="X67" i="4"/>
  <c r="W67" i="4"/>
  <c r="V67" i="4"/>
  <c r="U67" i="4"/>
  <c r="T67" i="4"/>
  <c r="S74" i="4"/>
  <c r="S77" i="4" s="1"/>
  <c r="R70" i="4"/>
  <c r="Q67" i="4"/>
  <c r="Y65" i="4"/>
  <c r="Y63" i="4" s="1"/>
  <c r="X65" i="4"/>
  <c r="X63" i="4" s="1"/>
  <c r="Q65" i="4"/>
  <c r="Q63" i="4" s="1"/>
  <c r="P65" i="4"/>
  <c r="P63" i="4" s="1"/>
  <c r="O65" i="4"/>
  <c r="O63" i="4" s="1"/>
  <c r="N65" i="4"/>
  <c r="N63" i="4" s="1"/>
  <c r="K64" i="4"/>
  <c r="M63" i="4"/>
  <c r="W62" i="4"/>
  <c r="V62" i="4"/>
  <c r="V65" i="4" s="1"/>
  <c r="V63" i="4" s="1"/>
  <c r="U62" i="4"/>
  <c r="U65" i="4" s="1"/>
  <c r="U63" i="4" s="1"/>
  <c r="T62" i="4"/>
  <c r="T65" i="4" s="1"/>
  <c r="T63" i="4" s="1"/>
  <c r="S62" i="4"/>
  <c r="S65" i="4" s="1"/>
  <c r="S63" i="4" s="1"/>
  <c r="R62" i="4"/>
  <c r="R65" i="4" s="1"/>
  <c r="R63" i="4" s="1"/>
  <c r="K60" i="4"/>
  <c r="Y59" i="4"/>
  <c r="X59" i="4"/>
  <c r="W59" i="4"/>
  <c r="V59" i="4"/>
  <c r="U59" i="4"/>
  <c r="T59" i="4"/>
  <c r="S59" i="4"/>
  <c r="R59" i="4"/>
  <c r="Q59" i="4"/>
  <c r="P59" i="4"/>
  <c r="O59" i="4"/>
  <c r="N59" i="4"/>
  <c r="K58" i="4"/>
  <c r="Y57" i="4"/>
  <c r="X57" i="4"/>
  <c r="W57" i="4"/>
  <c r="V57" i="4"/>
  <c r="U57" i="4"/>
  <c r="T57" i="4"/>
  <c r="S57" i="4"/>
  <c r="R57" i="4"/>
  <c r="Q57" i="4"/>
  <c r="P57" i="4"/>
  <c r="O57" i="4"/>
  <c r="N57" i="4"/>
  <c r="K56" i="4"/>
  <c r="R55" i="4"/>
  <c r="Q55" i="4"/>
  <c r="P55" i="4"/>
  <c r="O55" i="4"/>
  <c r="N55" i="4"/>
  <c r="Y55" i="4"/>
  <c r="X55" i="4"/>
  <c r="W55" i="4"/>
  <c r="V55" i="4"/>
  <c r="U55" i="4"/>
  <c r="T55" i="4"/>
  <c r="S55" i="4"/>
  <c r="Y53" i="4"/>
  <c r="X53" i="4"/>
  <c r="W53" i="4"/>
  <c r="V53" i="4"/>
  <c r="U53" i="4"/>
  <c r="T53" i="4"/>
  <c r="S53" i="4"/>
  <c r="R53" i="4"/>
  <c r="Q53" i="4"/>
  <c r="P53" i="4"/>
  <c r="O53" i="4"/>
  <c r="N53" i="4"/>
  <c r="K52" i="4"/>
  <c r="K51" i="4"/>
  <c r="K50" i="4"/>
  <c r="K49" i="4"/>
  <c r="K47" i="4"/>
  <c r="K46" i="4"/>
  <c r="Y177" i="4"/>
  <c r="Y176" i="4" s="1"/>
  <c r="K44" i="4"/>
  <c r="Y43" i="4"/>
  <c r="X43" i="4"/>
  <c r="W43" i="4"/>
  <c r="V43" i="4"/>
  <c r="U43" i="4"/>
  <c r="T43" i="4"/>
  <c r="S43" i="4"/>
  <c r="R43" i="4"/>
  <c r="Q43" i="4"/>
  <c r="P43" i="4"/>
  <c r="O43" i="4"/>
  <c r="N43" i="4"/>
  <c r="N149" i="4" s="1"/>
  <c r="M43" i="4"/>
  <c r="K42" i="4"/>
  <c r="R41" i="4"/>
  <c r="Y40" i="4"/>
  <c r="Y41" i="4" s="1"/>
  <c r="X40" i="4"/>
  <c r="X41" i="4" s="1"/>
  <c r="W40" i="4"/>
  <c r="W41" i="4" s="1"/>
  <c r="V40" i="4"/>
  <c r="V41" i="4" s="1"/>
  <c r="U40" i="4"/>
  <c r="U41" i="4" s="1"/>
  <c r="T40" i="4"/>
  <c r="T41" i="4" s="1"/>
  <c r="S40" i="4"/>
  <c r="S41" i="4" s="1"/>
  <c r="R40" i="4"/>
  <c r="Q40" i="4"/>
  <c r="Q41" i="4" s="1"/>
  <c r="P40" i="4"/>
  <c r="P41" i="4" s="1"/>
  <c r="O40" i="4"/>
  <c r="O41" i="4" s="1"/>
  <c r="N40" i="4"/>
  <c r="K39" i="4"/>
  <c r="K38" i="4"/>
  <c r="K37" i="4"/>
  <c r="K35" i="4"/>
  <c r="M34" i="4"/>
  <c r="P22" i="4"/>
  <c r="Y31" i="4"/>
  <c r="Y29" i="4" s="1"/>
  <c r="X31" i="4"/>
  <c r="X29" i="4" s="1"/>
  <c r="X22" i="4" s="1"/>
  <c r="W31" i="4"/>
  <c r="W29" i="4" s="1"/>
  <c r="V31" i="4"/>
  <c r="V29" i="4" s="1"/>
  <c r="U31" i="4"/>
  <c r="U29" i="4" s="1"/>
  <c r="T31" i="4"/>
  <c r="T29" i="4" s="1"/>
  <c r="S31" i="4"/>
  <c r="S29" i="4" s="1"/>
  <c r="S22" i="4" s="1"/>
  <c r="R31" i="4"/>
  <c r="R29" i="4" s="1"/>
  <c r="Q31" i="4"/>
  <c r="Q29" i="4" s="1"/>
  <c r="Q22" i="4" s="1"/>
  <c r="P31" i="4"/>
  <c r="P29" i="4" s="1"/>
  <c r="O31" i="4"/>
  <c r="O29" i="4" s="1"/>
  <c r="N31" i="4"/>
  <c r="K30" i="4"/>
  <c r="M29" i="4"/>
  <c r="Y28" i="4"/>
  <c r="X28" i="4"/>
  <c r="W28" i="4"/>
  <c r="V28" i="4"/>
  <c r="U28" i="4"/>
  <c r="T28" i="4"/>
  <c r="S28" i="4"/>
  <c r="R28" i="4"/>
  <c r="Q28" i="4"/>
  <c r="P28" i="4"/>
  <c r="O28" i="4"/>
  <c r="N28" i="4"/>
  <c r="K27" i="4"/>
  <c r="K25" i="4"/>
  <c r="M24" i="4"/>
  <c r="Y19" i="4"/>
  <c r="Y21" i="4" s="1"/>
  <c r="X19" i="4"/>
  <c r="X21" i="4" s="1"/>
  <c r="U19" i="4"/>
  <c r="U21" i="4" s="1"/>
  <c r="Q19" i="4"/>
  <c r="Q21" i="4" s="1"/>
  <c r="P19" i="4"/>
  <c r="P21" i="4" s="1"/>
  <c r="O19" i="4"/>
  <c r="O21" i="4" s="1"/>
  <c r="N19" i="4"/>
  <c r="N21" i="4" s="1"/>
  <c r="S19" i="4"/>
  <c r="S21" i="4" s="1"/>
  <c r="K17" i="4"/>
  <c r="K15" i="4"/>
  <c r="K14" i="4"/>
  <c r="K10" i="4"/>
  <c r="K9" i="4"/>
  <c r="Y7" i="4"/>
  <c r="X7" i="4"/>
  <c r="W7" i="4"/>
  <c r="V7" i="4"/>
  <c r="U7" i="4"/>
  <c r="T7" i="4"/>
  <c r="S7" i="4"/>
  <c r="R7" i="4"/>
  <c r="Q7" i="4"/>
  <c r="P7" i="4"/>
  <c r="O7" i="4"/>
  <c r="N7" i="4"/>
  <c r="Y6" i="4"/>
  <c r="X6" i="4"/>
  <c r="W6" i="4"/>
  <c r="V6" i="4"/>
  <c r="U6" i="4"/>
  <c r="T6" i="4"/>
  <c r="S6" i="4"/>
  <c r="R6" i="4"/>
  <c r="Q6" i="4"/>
  <c r="P6" i="4"/>
  <c r="O6" i="4"/>
  <c r="N6" i="4"/>
  <c r="M6" i="4"/>
  <c r="K5" i="4"/>
  <c r="K4" i="4"/>
  <c r="K3" i="4"/>
  <c r="Y313" i="3"/>
  <c r="Y312" i="3" s="1"/>
  <c r="X313" i="3"/>
  <c r="X312" i="3" s="1"/>
  <c r="W313" i="3"/>
  <c r="W312" i="3" s="1"/>
  <c r="V313" i="3"/>
  <c r="V312" i="3" s="1"/>
  <c r="U313" i="3"/>
  <c r="U312" i="3" s="1"/>
  <c r="T313" i="3"/>
  <c r="T312" i="3" s="1"/>
  <c r="S313" i="3"/>
  <c r="S312" i="3" s="1"/>
  <c r="R313" i="3"/>
  <c r="R312" i="3" s="1"/>
  <c r="Q313" i="3"/>
  <c r="Q312" i="3" s="1"/>
  <c r="P313" i="3"/>
  <c r="P312" i="3" s="1"/>
  <c r="O313" i="3"/>
  <c r="O312" i="3" s="1"/>
  <c r="N313" i="3"/>
  <c r="N312" i="3" s="1"/>
  <c r="M312" i="3"/>
  <c r="Y311" i="3"/>
  <c r="X311" i="3"/>
  <c r="W311" i="3"/>
  <c r="V311" i="3"/>
  <c r="U311" i="3"/>
  <c r="T311" i="3"/>
  <c r="S311" i="3"/>
  <c r="R311" i="3"/>
  <c r="Q311" i="3"/>
  <c r="P311" i="3"/>
  <c r="O311" i="3"/>
  <c r="N311" i="3"/>
  <c r="K310" i="3"/>
  <c r="K309" i="3"/>
  <c r="Y307" i="3"/>
  <c r="Y308" i="3" s="1"/>
  <c r="X307" i="3"/>
  <c r="X308" i="3" s="1"/>
  <c r="W307" i="3"/>
  <c r="W308" i="3" s="1"/>
  <c r="V307" i="3"/>
  <c r="V308" i="3" s="1"/>
  <c r="U307" i="3"/>
  <c r="U308" i="3" s="1"/>
  <c r="T307" i="3"/>
  <c r="T308" i="3" s="1"/>
  <c r="S307" i="3"/>
  <c r="S308" i="3" s="1"/>
  <c r="R307" i="3"/>
  <c r="R308" i="3" s="1"/>
  <c r="Q307" i="3"/>
  <c r="Q308" i="3" s="1"/>
  <c r="P307" i="3"/>
  <c r="P308" i="3" s="1"/>
  <c r="O307" i="3"/>
  <c r="O308" i="3" s="1"/>
  <c r="N307" i="3"/>
  <c r="N308" i="3" s="1"/>
  <c r="K306" i="3"/>
  <c r="M303" i="3"/>
  <c r="Y303" i="3"/>
  <c r="X304" i="3"/>
  <c r="U303" i="3"/>
  <c r="T304" i="3"/>
  <c r="S304" i="3"/>
  <c r="Q303" i="3"/>
  <c r="P304" i="3"/>
  <c r="O304" i="3"/>
  <c r="N303" i="3"/>
  <c r="Y299" i="3"/>
  <c r="X299" i="3"/>
  <c r="X300" i="3" s="1"/>
  <c r="X301" i="3" s="1"/>
  <c r="W299" i="3"/>
  <c r="W300" i="3" s="1"/>
  <c r="V299" i="3"/>
  <c r="V300" i="3" s="1"/>
  <c r="U299" i="3"/>
  <c r="U300" i="3" s="1"/>
  <c r="T299" i="3"/>
  <c r="S299" i="3"/>
  <c r="R299" i="3"/>
  <c r="Q299" i="3"/>
  <c r="P299" i="3"/>
  <c r="P300" i="3" s="1"/>
  <c r="O299" i="3"/>
  <c r="N299" i="3"/>
  <c r="N300" i="3" s="1"/>
  <c r="K298" i="3"/>
  <c r="Y295" i="3"/>
  <c r="Y296" i="3" s="1"/>
  <c r="Y297" i="3" s="1"/>
  <c r="X295" i="3"/>
  <c r="X296" i="3" s="1"/>
  <c r="W295" i="3"/>
  <c r="W296" i="3" s="1"/>
  <c r="V295" i="3"/>
  <c r="V296" i="3" s="1"/>
  <c r="V297" i="3" s="1"/>
  <c r="U295" i="3"/>
  <c r="U296" i="3" s="1"/>
  <c r="T295" i="3"/>
  <c r="T296" i="3" s="1"/>
  <c r="S295" i="3"/>
  <c r="R295" i="3"/>
  <c r="R296" i="3" s="1"/>
  <c r="R297" i="3" s="1"/>
  <c r="Q295" i="3"/>
  <c r="Q296" i="3" s="1"/>
  <c r="P295" i="3"/>
  <c r="P296" i="3" s="1"/>
  <c r="O295" i="3"/>
  <c r="O296" i="3" s="1"/>
  <c r="N295" i="3"/>
  <c r="K294" i="3"/>
  <c r="Y292" i="3"/>
  <c r="X292" i="3"/>
  <c r="W292" i="3"/>
  <c r="V292" i="3"/>
  <c r="U292" i="3"/>
  <c r="T292" i="3"/>
  <c r="S292" i="3"/>
  <c r="R292" i="3"/>
  <c r="Q292" i="3"/>
  <c r="P292" i="3"/>
  <c r="O292" i="3"/>
  <c r="N292" i="3"/>
  <c r="Y291" i="3"/>
  <c r="X291" i="3"/>
  <c r="W291" i="3"/>
  <c r="V291" i="3"/>
  <c r="U291" i="3"/>
  <c r="T291" i="3"/>
  <c r="S291" i="3"/>
  <c r="R291" i="3"/>
  <c r="Q291" i="3"/>
  <c r="P291" i="3"/>
  <c r="O291" i="3"/>
  <c r="N291" i="3"/>
  <c r="M291" i="3"/>
  <c r="K290" i="3"/>
  <c r="K289" i="3"/>
  <c r="K288" i="3"/>
  <c r="Y285" i="3"/>
  <c r="Y286" i="3" s="1"/>
  <c r="Y287" i="3" s="1"/>
  <c r="X285" i="3"/>
  <c r="X286" i="3" s="1"/>
  <c r="W285" i="3"/>
  <c r="V285" i="3"/>
  <c r="V286" i="3" s="1"/>
  <c r="V287" i="3" s="1"/>
  <c r="U285" i="3"/>
  <c r="U286" i="3" s="1"/>
  <c r="U287" i="3" s="1"/>
  <c r="T285" i="3"/>
  <c r="S285" i="3"/>
  <c r="R285" i="3"/>
  <c r="Q285" i="3"/>
  <c r="P285" i="3"/>
  <c r="P286" i="3" s="1"/>
  <c r="O285" i="3"/>
  <c r="O286" i="3" s="1"/>
  <c r="N285" i="3"/>
  <c r="K284" i="3"/>
  <c r="Y281" i="3"/>
  <c r="Y282" i="3" s="1"/>
  <c r="X281" i="3"/>
  <c r="W281" i="3"/>
  <c r="W282" i="3" s="1"/>
  <c r="V281" i="3"/>
  <c r="U281" i="3"/>
  <c r="U282" i="3" s="1"/>
  <c r="U283" i="3" s="1"/>
  <c r="T281" i="3"/>
  <c r="T282" i="3" s="1"/>
  <c r="T283" i="3" s="1"/>
  <c r="S281" i="3"/>
  <c r="S282" i="3" s="1"/>
  <c r="R281" i="3"/>
  <c r="R282" i="3" s="1"/>
  <c r="Q281" i="3"/>
  <c r="Q282" i="3" s="1"/>
  <c r="Q283" i="3" s="1"/>
  <c r="P281" i="3"/>
  <c r="P282" i="3" s="1"/>
  <c r="O281" i="3"/>
  <c r="O282" i="3" s="1"/>
  <c r="O283" i="3" s="1"/>
  <c r="N281" i="3"/>
  <c r="N282" i="3" s="1"/>
  <c r="K280" i="3"/>
  <c r="K278" i="3"/>
  <c r="Y277" i="3"/>
  <c r="Y276" i="3" s="1"/>
  <c r="X277" i="3"/>
  <c r="X276" i="3" s="1"/>
  <c r="W277" i="3"/>
  <c r="W276" i="3" s="1"/>
  <c r="V277" i="3"/>
  <c r="V276" i="3" s="1"/>
  <c r="U277" i="3"/>
  <c r="U276" i="3" s="1"/>
  <c r="T277" i="3"/>
  <c r="T276" i="3" s="1"/>
  <c r="S277" i="3"/>
  <c r="S276" i="3" s="1"/>
  <c r="R277" i="3"/>
  <c r="R276" i="3" s="1"/>
  <c r="Q277" i="3"/>
  <c r="Q276" i="3" s="1"/>
  <c r="P277" i="3"/>
  <c r="P276" i="3" s="1"/>
  <c r="O277" i="3"/>
  <c r="O276" i="3" s="1"/>
  <c r="N277" i="3"/>
  <c r="M276" i="3"/>
  <c r="Y275" i="3"/>
  <c r="X275" i="3"/>
  <c r="W275" i="3"/>
  <c r="V275" i="3"/>
  <c r="U275" i="3"/>
  <c r="T275" i="3"/>
  <c r="S275" i="3"/>
  <c r="R275" i="3"/>
  <c r="Q275" i="3"/>
  <c r="P275" i="3"/>
  <c r="O275" i="3"/>
  <c r="N275" i="3"/>
  <c r="K274" i="3"/>
  <c r="Y272" i="3"/>
  <c r="X272" i="3"/>
  <c r="W272" i="3"/>
  <c r="V272" i="3"/>
  <c r="U272" i="3"/>
  <c r="T272" i="3"/>
  <c r="S272" i="3"/>
  <c r="R272" i="3"/>
  <c r="Q272" i="3"/>
  <c r="P272" i="3"/>
  <c r="O272" i="3"/>
  <c r="N272" i="3"/>
  <c r="Y271" i="3"/>
  <c r="Y273" i="3" s="1"/>
  <c r="X271" i="3"/>
  <c r="W271" i="3"/>
  <c r="V271" i="3"/>
  <c r="U271" i="3"/>
  <c r="T271" i="3"/>
  <c r="S271" i="3"/>
  <c r="R271" i="3"/>
  <c r="Q271" i="3"/>
  <c r="P271" i="3"/>
  <c r="O271" i="3"/>
  <c r="N271" i="3"/>
  <c r="M271" i="3"/>
  <c r="K270" i="3"/>
  <c r="K269" i="3"/>
  <c r="K268" i="3"/>
  <c r="K267" i="3"/>
  <c r="Y264" i="3"/>
  <c r="X264" i="3"/>
  <c r="W264" i="3"/>
  <c r="W265" i="3" s="1"/>
  <c r="W266" i="3" s="1"/>
  <c r="V264" i="3"/>
  <c r="U264" i="3"/>
  <c r="U265" i="3" s="1"/>
  <c r="U266" i="3" s="1"/>
  <c r="T264" i="3"/>
  <c r="T265" i="3" s="1"/>
  <c r="S264" i="3"/>
  <c r="S265" i="3" s="1"/>
  <c r="S266" i="3" s="1"/>
  <c r="R264" i="3"/>
  <c r="R265" i="3" s="1"/>
  <c r="R266" i="3" s="1"/>
  <c r="Q264" i="3"/>
  <c r="P264" i="3"/>
  <c r="P265" i="3" s="1"/>
  <c r="P266" i="3" s="1"/>
  <c r="O264" i="3"/>
  <c r="N264" i="3"/>
  <c r="K263" i="3"/>
  <c r="Y260" i="3"/>
  <c r="Y261" i="3" s="1"/>
  <c r="X260" i="3"/>
  <c r="W260" i="3"/>
  <c r="W261" i="3" s="1"/>
  <c r="V260" i="3"/>
  <c r="V261" i="3" s="1"/>
  <c r="U260" i="3"/>
  <c r="U261" i="3" s="1"/>
  <c r="T260" i="3"/>
  <c r="T261" i="3" s="1"/>
  <c r="S260" i="3"/>
  <c r="R260" i="3"/>
  <c r="R261" i="3" s="1"/>
  <c r="Q260" i="3"/>
  <c r="Q261" i="3" s="1"/>
  <c r="P260" i="3"/>
  <c r="P261" i="3" s="1"/>
  <c r="O260" i="3"/>
  <c r="O261" i="3" s="1"/>
  <c r="N260" i="3"/>
  <c r="N261" i="3" s="1"/>
  <c r="N262" i="3" s="1"/>
  <c r="K259" i="3"/>
  <c r="K258" i="3"/>
  <c r="K257" i="3"/>
  <c r="Y256" i="3"/>
  <c r="Y255" i="3" s="1"/>
  <c r="X256" i="3"/>
  <c r="X255" i="3" s="1"/>
  <c r="W256" i="3"/>
  <c r="W255" i="3" s="1"/>
  <c r="V256" i="3"/>
  <c r="V255" i="3" s="1"/>
  <c r="U256" i="3"/>
  <c r="U255" i="3" s="1"/>
  <c r="T256" i="3"/>
  <c r="T255" i="3" s="1"/>
  <c r="S256" i="3"/>
  <c r="S255" i="3" s="1"/>
  <c r="R256" i="3"/>
  <c r="R255" i="3" s="1"/>
  <c r="Q256" i="3"/>
  <c r="P256" i="3"/>
  <c r="P255" i="3" s="1"/>
  <c r="O256" i="3"/>
  <c r="O255" i="3" s="1"/>
  <c r="N256" i="3"/>
  <c r="N255" i="3" s="1"/>
  <c r="M255" i="3"/>
  <c r="Y254" i="3"/>
  <c r="X254" i="3"/>
  <c r="W254" i="3"/>
  <c r="V254" i="3"/>
  <c r="U254" i="3"/>
  <c r="T254" i="3"/>
  <c r="S254" i="3"/>
  <c r="R254" i="3"/>
  <c r="Q254" i="3"/>
  <c r="P254" i="3"/>
  <c r="O254" i="3"/>
  <c r="N254" i="3"/>
  <c r="K253" i="3"/>
  <c r="Y251" i="3"/>
  <c r="X251" i="3"/>
  <c r="W251" i="3"/>
  <c r="V251" i="3"/>
  <c r="U251" i="3"/>
  <c r="T251" i="3"/>
  <c r="S251" i="3"/>
  <c r="R251" i="3"/>
  <c r="Q251" i="3"/>
  <c r="P251" i="3"/>
  <c r="O251" i="3"/>
  <c r="N251" i="3"/>
  <c r="Y250" i="3"/>
  <c r="X250" i="3"/>
  <c r="W250" i="3"/>
  <c r="V250" i="3"/>
  <c r="U250" i="3"/>
  <c r="T250" i="3"/>
  <c r="S250" i="3"/>
  <c r="R250" i="3"/>
  <c r="Q250" i="3"/>
  <c r="P250" i="3"/>
  <c r="O250" i="3"/>
  <c r="N250" i="3"/>
  <c r="M250" i="3"/>
  <c r="K249" i="3"/>
  <c r="K248" i="3"/>
  <c r="K247" i="3"/>
  <c r="Y246" i="3"/>
  <c r="X246" i="3"/>
  <c r="W246" i="3"/>
  <c r="V246" i="3"/>
  <c r="U246" i="3"/>
  <c r="T246" i="3"/>
  <c r="S246" i="3"/>
  <c r="R246" i="3"/>
  <c r="Q246" i="3"/>
  <c r="P246" i="3"/>
  <c r="O246" i="3"/>
  <c r="N246" i="3"/>
  <c r="K245" i="3"/>
  <c r="H244" i="3"/>
  <c r="H266" i="3" s="1"/>
  <c r="H287" i="3" s="1"/>
  <c r="H243" i="3"/>
  <c r="H265" i="3" s="1"/>
  <c r="H286" i="3" s="1"/>
  <c r="Y242" i="3"/>
  <c r="Y243" i="3" s="1"/>
  <c r="X242" i="3"/>
  <c r="W242" i="3"/>
  <c r="V242" i="3"/>
  <c r="U242" i="3"/>
  <c r="T242" i="3"/>
  <c r="S242" i="3"/>
  <c r="S243" i="3" s="1"/>
  <c r="R242" i="3"/>
  <c r="Q242" i="3"/>
  <c r="Q243" i="3" s="1"/>
  <c r="P242" i="3"/>
  <c r="P243" i="3" s="1"/>
  <c r="P244" i="3" s="1"/>
  <c r="O242" i="3"/>
  <c r="O243" i="3" s="1"/>
  <c r="O244" i="3" s="1"/>
  <c r="N242" i="3"/>
  <c r="N243" i="3" s="1"/>
  <c r="H242" i="3"/>
  <c r="H264" i="3" s="1"/>
  <c r="H285" i="3" s="1"/>
  <c r="K241" i="3"/>
  <c r="H241" i="3"/>
  <c r="H263" i="3" s="1"/>
  <c r="H284" i="3" s="1"/>
  <c r="H240" i="3"/>
  <c r="H262" i="3" s="1"/>
  <c r="H283" i="3" s="1"/>
  <c r="H239" i="3"/>
  <c r="H261" i="3" s="1"/>
  <c r="H282" i="3" s="1"/>
  <c r="Y238" i="3"/>
  <c r="Y239" i="3" s="1"/>
  <c r="X238" i="3"/>
  <c r="X239" i="3" s="1"/>
  <c r="W238" i="3"/>
  <c r="W239" i="3" s="1"/>
  <c r="V238" i="3"/>
  <c r="V239" i="3" s="1"/>
  <c r="U238" i="3"/>
  <c r="T238" i="3"/>
  <c r="S238" i="3"/>
  <c r="R238" i="3"/>
  <c r="Q238" i="3"/>
  <c r="P238" i="3"/>
  <c r="P239" i="3" s="1"/>
  <c r="O238" i="3"/>
  <c r="N238" i="3"/>
  <c r="N239" i="3" s="1"/>
  <c r="H238" i="3"/>
  <c r="H260" i="3" s="1"/>
  <c r="H281" i="3" s="1"/>
  <c r="K237" i="3"/>
  <c r="H237" i="3"/>
  <c r="H259" i="3" s="1"/>
  <c r="H280" i="3" s="1"/>
  <c r="Y235" i="3"/>
  <c r="X235" i="3"/>
  <c r="W235" i="3"/>
  <c r="V235" i="3"/>
  <c r="U235" i="3"/>
  <c r="T235" i="3"/>
  <c r="S235" i="3"/>
  <c r="R235" i="3"/>
  <c r="Q235" i="3"/>
  <c r="P235" i="3"/>
  <c r="O235" i="3"/>
  <c r="N235" i="3"/>
  <c r="Y234" i="3"/>
  <c r="X234" i="3"/>
  <c r="W234" i="3"/>
  <c r="V234" i="3"/>
  <c r="U234" i="3"/>
  <c r="T234" i="3"/>
  <c r="S234" i="3"/>
  <c r="R234" i="3"/>
  <c r="Q234" i="3"/>
  <c r="P234" i="3"/>
  <c r="O234" i="3"/>
  <c r="N234" i="3"/>
  <c r="M234" i="3"/>
  <c r="K233" i="3"/>
  <c r="K232" i="3"/>
  <c r="K231" i="3"/>
  <c r="K230" i="3"/>
  <c r="Y229" i="3"/>
  <c r="Y228" i="3" s="1"/>
  <c r="X229" i="3"/>
  <c r="X228" i="3" s="1"/>
  <c r="W229" i="3"/>
  <c r="W228" i="3" s="1"/>
  <c r="V229" i="3"/>
  <c r="V228" i="3" s="1"/>
  <c r="U229" i="3"/>
  <c r="U228" i="3" s="1"/>
  <c r="T229" i="3"/>
  <c r="T228" i="3" s="1"/>
  <c r="S229" i="3"/>
  <c r="S228" i="3" s="1"/>
  <c r="R229" i="3"/>
  <c r="R228" i="3" s="1"/>
  <c r="Q229" i="3"/>
  <c r="Q228" i="3" s="1"/>
  <c r="P229" i="3"/>
  <c r="P228" i="3" s="1"/>
  <c r="O229" i="3"/>
  <c r="O228" i="3" s="1"/>
  <c r="N229" i="3"/>
  <c r="M228" i="3"/>
  <c r="Y227" i="3"/>
  <c r="X227" i="3"/>
  <c r="W227" i="3"/>
  <c r="V227" i="3"/>
  <c r="U227" i="3"/>
  <c r="T227" i="3"/>
  <c r="S227" i="3"/>
  <c r="R227" i="3"/>
  <c r="Q227" i="3"/>
  <c r="P227" i="3"/>
  <c r="O227" i="3"/>
  <c r="N227" i="3"/>
  <c r="K226" i="3"/>
  <c r="Y223" i="3"/>
  <c r="X223" i="3"/>
  <c r="X224" i="3" s="1"/>
  <c r="X225" i="3" s="1"/>
  <c r="W223" i="3"/>
  <c r="W224" i="3" s="1"/>
  <c r="V223" i="3"/>
  <c r="U223" i="3"/>
  <c r="T223" i="3"/>
  <c r="S223" i="3"/>
  <c r="S224" i="3" s="1"/>
  <c r="R223" i="3"/>
  <c r="R224" i="3" s="1"/>
  <c r="Q223" i="3"/>
  <c r="P223" i="3"/>
  <c r="O223" i="3"/>
  <c r="N223" i="3"/>
  <c r="K222" i="3"/>
  <c r="Y219" i="3"/>
  <c r="Y220" i="3" s="1"/>
  <c r="Y221" i="3" s="1"/>
  <c r="X219" i="3"/>
  <c r="X220" i="3" s="1"/>
  <c r="X221" i="3" s="1"/>
  <c r="W219" i="3"/>
  <c r="V219" i="3"/>
  <c r="V220" i="3" s="1"/>
  <c r="U219" i="3"/>
  <c r="U220" i="3" s="1"/>
  <c r="T219" i="3"/>
  <c r="S219" i="3"/>
  <c r="R219" i="3"/>
  <c r="Q219" i="3"/>
  <c r="Q220" i="3" s="1"/>
  <c r="P219" i="3"/>
  <c r="P220" i="3" s="1"/>
  <c r="O219" i="3"/>
  <c r="O220" i="3" s="1"/>
  <c r="N219" i="3"/>
  <c r="N220" i="3" s="1"/>
  <c r="K218" i="3"/>
  <c r="K217" i="3"/>
  <c r="Y216" i="3"/>
  <c r="X216" i="3"/>
  <c r="W216" i="3"/>
  <c r="V216" i="3"/>
  <c r="U216" i="3"/>
  <c r="T216" i="3"/>
  <c r="S216" i="3"/>
  <c r="R216" i="3"/>
  <c r="Q216" i="3"/>
  <c r="P216" i="3"/>
  <c r="O216" i="3"/>
  <c r="N216" i="3"/>
  <c r="K215" i="3"/>
  <c r="K214" i="3"/>
  <c r="K213" i="3"/>
  <c r="M212" i="3"/>
  <c r="K212" i="3"/>
  <c r="Y211" i="3"/>
  <c r="X211" i="3"/>
  <c r="W211" i="3"/>
  <c r="V211" i="3"/>
  <c r="U211" i="3"/>
  <c r="T211" i="3"/>
  <c r="S211" i="3"/>
  <c r="R211" i="3"/>
  <c r="Q211" i="3"/>
  <c r="P211" i="3"/>
  <c r="O211" i="3"/>
  <c r="N211" i="3"/>
  <c r="Y210" i="3"/>
  <c r="X210" i="3"/>
  <c r="W210" i="3"/>
  <c r="V210" i="3"/>
  <c r="U210" i="3"/>
  <c r="T210" i="3"/>
  <c r="S210" i="3"/>
  <c r="R210" i="3"/>
  <c r="Q210" i="3"/>
  <c r="P210" i="3"/>
  <c r="O210" i="3"/>
  <c r="N210" i="3"/>
  <c r="Y209" i="3"/>
  <c r="X209" i="3"/>
  <c r="W209" i="3"/>
  <c r="V209" i="3"/>
  <c r="U209" i="3"/>
  <c r="T209" i="3"/>
  <c r="S209" i="3"/>
  <c r="R209" i="3"/>
  <c r="Q209" i="3"/>
  <c r="P209" i="3"/>
  <c r="O209" i="3"/>
  <c r="N209" i="3"/>
  <c r="Y208" i="3"/>
  <c r="X208" i="3"/>
  <c r="W208" i="3"/>
  <c r="V208" i="3"/>
  <c r="U208" i="3"/>
  <c r="T208" i="3"/>
  <c r="S208" i="3"/>
  <c r="R208" i="3"/>
  <c r="Q208" i="3"/>
  <c r="P208" i="3"/>
  <c r="O208" i="3"/>
  <c r="N208" i="3"/>
  <c r="Y207" i="3"/>
  <c r="X207" i="3"/>
  <c r="W207" i="3"/>
  <c r="V207" i="3"/>
  <c r="U207" i="3"/>
  <c r="T207" i="3"/>
  <c r="S207" i="3"/>
  <c r="R207" i="3"/>
  <c r="Q207" i="3"/>
  <c r="P207" i="3"/>
  <c r="O207" i="3"/>
  <c r="N207" i="3"/>
  <c r="K205" i="3"/>
  <c r="Y204" i="3"/>
  <c r="X204" i="3"/>
  <c r="W204" i="3"/>
  <c r="V204" i="3"/>
  <c r="U204" i="3"/>
  <c r="T204" i="3"/>
  <c r="S204" i="3"/>
  <c r="R204" i="3"/>
  <c r="Q204" i="3"/>
  <c r="P204" i="3"/>
  <c r="O204" i="3"/>
  <c r="N204" i="3"/>
  <c r="K203" i="3"/>
  <c r="Y201" i="3"/>
  <c r="X201" i="3"/>
  <c r="W201" i="3"/>
  <c r="V201" i="3"/>
  <c r="U201" i="3"/>
  <c r="T201" i="3"/>
  <c r="S201" i="3"/>
  <c r="R201" i="3"/>
  <c r="Q201" i="3"/>
  <c r="P201" i="3"/>
  <c r="O201" i="3"/>
  <c r="N201" i="3"/>
  <c r="Y200" i="3"/>
  <c r="X200" i="3"/>
  <c r="W200" i="3"/>
  <c r="V200" i="3"/>
  <c r="U200" i="3"/>
  <c r="T200" i="3"/>
  <c r="S200" i="3"/>
  <c r="R200" i="3"/>
  <c r="Q200" i="3"/>
  <c r="P200" i="3"/>
  <c r="O200" i="3"/>
  <c r="N200" i="3"/>
  <c r="M200" i="3"/>
  <c r="K199" i="3"/>
  <c r="K198" i="3"/>
  <c r="K197" i="3"/>
  <c r="K196" i="3"/>
  <c r="Y194" i="3"/>
  <c r="X194" i="3"/>
  <c r="W194" i="3"/>
  <c r="V194" i="3"/>
  <c r="U194" i="3"/>
  <c r="T194" i="3"/>
  <c r="S194" i="3"/>
  <c r="R194" i="3"/>
  <c r="Q194" i="3"/>
  <c r="P194" i="3"/>
  <c r="O194" i="3"/>
  <c r="N194" i="3"/>
  <c r="Y193" i="3"/>
  <c r="X193" i="3"/>
  <c r="W193" i="3"/>
  <c r="V193" i="3"/>
  <c r="U193" i="3"/>
  <c r="T193" i="3"/>
  <c r="S193" i="3"/>
  <c r="R193" i="3"/>
  <c r="Q193" i="3"/>
  <c r="P193" i="3"/>
  <c r="O193" i="3"/>
  <c r="N193" i="3"/>
  <c r="M193" i="3"/>
  <c r="K192" i="3"/>
  <c r="Y189" i="3"/>
  <c r="X189" i="3"/>
  <c r="X190" i="3" s="1"/>
  <c r="X191" i="3" s="1"/>
  <c r="W189" i="3"/>
  <c r="W190" i="3" s="1"/>
  <c r="V189" i="3"/>
  <c r="U189" i="3"/>
  <c r="U190" i="3" s="1"/>
  <c r="T189" i="3"/>
  <c r="T190" i="3" s="1"/>
  <c r="S189" i="3"/>
  <c r="S190" i="3" s="1"/>
  <c r="S191" i="3" s="1"/>
  <c r="R189" i="3"/>
  <c r="R190" i="3" s="1"/>
  <c r="Q189" i="3"/>
  <c r="Q190" i="3" s="1"/>
  <c r="P189" i="3"/>
  <c r="P190" i="3" s="1"/>
  <c r="O189" i="3"/>
  <c r="N189" i="3"/>
  <c r="N190" i="3" s="1"/>
  <c r="K188" i="3"/>
  <c r="Y185" i="3"/>
  <c r="Y186" i="3" s="1"/>
  <c r="Y187" i="3" s="1"/>
  <c r="X185" i="3"/>
  <c r="X186" i="3" s="1"/>
  <c r="W185" i="3"/>
  <c r="W186" i="3" s="1"/>
  <c r="W187" i="3" s="1"/>
  <c r="V185" i="3"/>
  <c r="U185" i="3"/>
  <c r="U186" i="3" s="1"/>
  <c r="T185" i="3"/>
  <c r="T186" i="3" s="1"/>
  <c r="T187" i="3" s="1"/>
  <c r="S185" i="3"/>
  <c r="S186" i="3" s="1"/>
  <c r="R185" i="3"/>
  <c r="R186" i="3" s="1"/>
  <c r="Q185" i="3"/>
  <c r="P185" i="3"/>
  <c r="P186" i="3" s="1"/>
  <c r="P187" i="3" s="1"/>
  <c r="O185" i="3"/>
  <c r="O186" i="3" s="1"/>
  <c r="N185" i="3"/>
  <c r="N186" i="3" s="1"/>
  <c r="K184" i="3"/>
  <c r="K183" i="3"/>
  <c r="K182" i="3"/>
  <c r="K181" i="3"/>
  <c r="Y179" i="3"/>
  <c r="X179" i="3"/>
  <c r="W179" i="3"/>
  <c r="V179" i="3"/>
  <c r="U179" i="3"/>
  <c r="T179" i="3"/>
  <c r="S179" i="3"/>
  <c r="R179" i="3"/>
  <c r="Q179" i="3"/>
  <c r="P179" i="3"/>
  <c r="O179" i="3"/>
  <c r="N179" i="3"/>
  <c r="Y178" i="3"/>
  <c r="X178" i="3"/>
  <c r="W178" i="3"/>
  <c r="V178" i="3"/>
  <c r="U178" i="3"/>
  <c r="T178" i="3"/>
  <c r="S178" i="3"/>
  <c r="R178" i="3"/>
  <c r="Q178" i="3"/>
  <c r="P178" i="3"/>
  <c r="O178" i="3"/>
  <c r="N178" i="3"/>
  <c r="Y175" i="3"/>
  <c r="X175" i="3"/>
  <c r="W175" i="3"/>
  <c r="V175" i="3"/>
  <c r="U175" i="3"/>
  <c r="T175" i="3"/>
  <c r="S175" i="3"/>
  <c r="R175" i="3"/>
  <c r="Q175" i="3"/>
  <c r="P175" i="3"/>
  <c r="O175" i="3"/>
  <c r="N175" i="3"/>
  <c r="K174" i="3"/>
  <c r="K173" i="3"/>
  <c r="K172" i="3"/>
  <c r="K171" i="3"/>
  <c r="Y167" i="3"/>
  <c r="X167" i="3"/>
  <c r="W167" i="3"/>
  <c r="W168" i="3" s="1"/>
  <c r="V167" i="3"/>
  <c r="V168" i="3" s="1"/>
  <c r="U167" i="3"/>
  <c r="T167" i="3"/>
  <c r="T168" i="3" s="1"/>
  <c r="S167" i="3"/>
  <c r="R167" i="3"/>
  <c r="R169" i="3" s="1"/>
  <c r="Q167" i="3"/>
  <c r="Q168" i="3" s="1"/>
  <c r="P167" i="3"/>
  <c r="P168" i="3" s="1"/>
  <c r="O167" i="3"/>
  <c r="O169" i="3" s="1"/>
  <c r="N167" i="3"/>
  <c r="N169" i="3" s="1"/>
  <c r="Y163" i="3"/>
  <c r="Y164" i="3" s="1"/>
  <c r="X163" i="3"/>
  <c r="X164" i="3" s="1"/>
  <c r="W163" i="3"/>
  <c r="W164" i="3" s="1"/>
  <c r="V163" i="3"/>
  <c r="V164" i="3" s="1"/>
  <c r="U163" i="3"/>
  <c r="U164" i="3" s="1"/>
  <c r="T163" i="3"/>
  <c r="T164" i="3" s="1"/>
  <c r="S163" i="3"/>
  <c r="S164" i="3" s="1"/>
  <c r="R163" i="3"/>
  <c r="R164" i="3" s="1"/>
  <c r="Q163" i="3"/>
  <c r="P163" i="3"/>
  <c r="O163" i="3"/>
  <c r="O164" i="3" s="1"/>
  <c r="N163" i="3"/>
  <c r="Y161" i="3"/>
  <c r="X161" i="3"/>
  <c r="W161" i="3"/>
  <c r="V161" i="3"/>
  <c r="U161" i="3"/>
  <c r="T161" i="3"/>
  <c r="S161" i="3"/>
  <c r="R161" i="3"/>
  <c r="Q161" i="3"/>
  <c r="P161" i="3"/>
  <c r="O161" i="3"/>
  <c r="N161" i="3"/>
  <c r="Y160" i="3"/>
  <c r="X160" i="3"/>
  <c r="W160" i="3"/>
  <c r="V160" i="3"/>
  <c r="U160" i="3"/>
  <c r="T160" i="3"/>
  <c r="S160" i="3"/>
  <c r="R160" i="3"/>
  <c r="Q160" i="3"/>
  <c r="P160" i="3"/>
  <c r="O160" i="3"/>
  <c r="N160" i="3"/>
  <c r="M160" i="3"/>
  <c r="K159" i="3"/>
  <c r="K158" i="3"/>
  <c r="K157" i="3"/>
  <c r="K156" i="3"/>
  <c r="K155" i="3"/>
  <c r="K154" i="3"/>
  <c r="Y152" i="3"/>
  <c r="X152" i="3"/>
  <c r="W152" i="3"/>
  <c r="V152" i="3"/>
  <c r="U152" i="3"/>
  <c r="T152" i="3"/>
  <c r="S152" i="3"/>
  <c r="R152" i="3"/>
  <c r="Q152" i="3"/>
  <c r="P152" i="3"/>
  <c r="O152" i="3"/>
  <c r="N152" i="3"/>
  <c r="Y151" i="3"/>
  <c r="X151" i="3"/>
  <c r="W151" i="3"/>
  <c r="V151" i="3"/>
  <c r="U151" i="3"/>
  <c r="T151" i="3"/>
  <c r="S151" i="3"/>
  <c r="R151" i="3"/>
  <c r="Q151" i="3"/>
  <c r="P151" i="3"/>
  <c r="O151" i="3"/>
  <c r="N151" i="3"/>
  <c r="K150" i="3"/>
  <c r="U149" i="3"/>
  <c r="U148" i="3" s="1"/>
  <c r="Y147" i="3"/>
  <c r="X147" i="3"/>
  <c r="W147" i="3"/>
  <c r="V147" i="3"/>
  <c r="U147" i="3"/>
  <c r="T147" i="3"/>
  <c r="S147" i="3"/>
  <c r="R147" i="3"/>
  <c r="Q147" i="3"/>
  <c r="P147" i="3"/>
  <c r="O147" i="3"/>
  <c r="N147" i="3"/>
  <c r="K146" i="3"/>
  <c r="Y142" i="3"/>
  <c r="Y145" i="3" s="1"/>
  <c r="Y144" i="3" s="1"/>
  <c r="X142" i="3"/>
  <c r="X145" i="3" s="1"/>
  <c r="X144" i="3" s="1"/>
  <c r="W142" i="3"/>
  <c r="W143" i="3" s="1"/>
  <c r="V142" i="3"/>
  <c r="V143" i="3" s="1"/>
  <c r="U142" i="3"/>
  <c r="T142" i="3"/>
  <c r="T143" i="3" s="1"/>
  <c r="S142" i="3"/>
  <c r="R142" i="3"/>
  <c r="Q142" i="3"/>
  <c r="P142" i="3"/>
  <c r="O142" i="3"/>
  <c r="O143" i="3" s="1"/>
  <c r="N142" i="3"/>
  <c r="N143" i="3" s="1"/>
  <c r="K141" i="3"/>
  <c r="M140" i="3"/>
  <c r="Y139" i="3"/>
  <c r="Y140" i="3" s="1"/>
  <c r="X139" i="3"/>
  <c r="X140" i="3" s="1"/>
  <c r="W139" i="3"/>
  <c r="W140" i="3" s="1"/>
  <c r="V139" i="3"/>
  <c r="V140" i="3" s="1"/>
  <c r="U139" i="3"/>
  <c r="U140" i="3" s="1"/>
  <c r="T139" i="3"/>
  <c r="T140" i="3" s="1"/>
  <c r="S139" i="3"/>
  <c r="S140" i="3" s="1"/>
  <c r="R139" i="3"/>
  <c r="R140" i="3" s="1"/>
  <c r="Q139" i="3"/>
  <c r="Q140" i="3" s="1"/>
  <c r="P139" i="3"/>
  <c r="P140" i="3" s="1"/>
  <c r="O139" i="3"/>
  <c r="O140" i="3" s="1"/>
  <c r="N139" i="3"/>
  <c r="N140" i="3" s="1"/>
  <c r="Y138" i="3"/>
  <c r="X138" i="3"/>
  <c r="W138" i="3"/>
  <c r="V138" i="3"/>
  <c r="U138" i="3"/>
  <c r="T138" i="3"/>
  <c r="S138" i="3"/>
  <c r="R138" i="3"/>
  <c r="Q138" i="3"/>
  <c r="P138" i="3"/>
  <c r="O138" i="3"/>
  <c r="N138" i="3"/>
  <c r="K137" i="3"/>
  <c r="M134" i="3"/>
  <c r="K132" i="3"/>
  <c r="M130" i="3"/>
  <c r="Y127" i="3"/>
  <c r="M125" i="3"/>
  <c r="K125" i="3"/>
  <c r="P124" i="3"/>
  <c r="Y124" i="3"/>
  <c r="V124" i="3"/>
  <c r="U127" i="3"/>
  <c r="T124" i="3"/>
  <c r="Q127" i="3"/>
  <c r="Q131" i="3" s="1"/>
  <c r="P127" i="3"/>
  <c r="P131" i="3" s="1"/>
  <c r="M121" i="3"/>
  <c r="K121" i="3"/>
  <c r="Y120" i="3"/>
  <c r="X120" i="3"/>
  <c r="W120" i="3"/>
  <c r="V120" i="3"/>
  <c r="U120" i="3"/>
  <c r="T120" i="3"/>
  <c r="S120" i="3"/>
  <c r="R120" i="3"/>
  <c r="Q120" i="3"/>
  <c r="P120" i="3"/>
  <c r="O120" i="3"/>
  <c r="N120" i="3"/>
  <c r="K119" i="3"/>
  <c r="W117" i="3"/>
  <c r="W118" i="3" s="1"/>
  <c r="V117" i="3"/>
  <c r="V118" i="3" s="1"/>
  <c r="M116" i="3"/>
  <c r="K116" i="3"/>
  <c r="R115" i="3"/>
  <c r="P115" i="3"/>
  <c r="X117" i="3"/>
  <c r="X118" i="3" s="1"/>
  <c r="W115" i="3"/>
  <c r="V115" i="3"/>
  <c r="U115" i="3"/>
  <c r="S115" i="3"/>
  <c r="R117" i="3"/>
  <c r="R118" i="3" s="1"/>
  <c r="Q117" i="3"/>
  <c r="Q118" i="3" s="1"/>
  <c r="P117" i="3"/>
  <c r="P118" i="3" s="1"/>
  <c r="O117" i="3"/>
  <c r="O118" i="3" s="1"/>
  <c r="M113" i="3"/>
  <c r="K113" i="3"/>
  <c r="Y112" i="3"/>
  <c r="X112" i="3"/>
  <c r="W112" i="3"/>
  <c r="V112" i="3"/>
  <c r="U112" i="3"/>
  <c r="T112" i="3"/>
  <c r="S112" i="3"/>
  <c r="R112" i="3"/>
  <c r="Q112" i="3"/>
  <c r="P112" i="3"/>
  <c r="O112" i="3"/>
  <c r="N112" i="3"/>
  <c r="K111" i="3"/>
  <c r="K110" i="3"/>
  <c r="K109" i="3"/>
  <c r="Y107" i="3"/>
  <c r="Y108" i="3" s="1"/>
  <c r="X107" i="3"/>
  <c r="X108" i="3" s="1"/>
  <c r="W107" i="3"/>
  <c r="W108" i="3" s="1"/>
  <c r="V107" i="3"/>
  <c r="V108" i="3" s="1"/>
  <c r="U107" i="3"/>
  <c r="U108" i="3" s="1"/>
  <c r="T107" i="3"/>
  <c r="T108" i="3" s="1"/>
  <c r="S107" i="3"/>
  <c r="S108" i="3" s="1"/>
  <c r="R107" i="3"/>
  <c r="R108" i="3" s="1"/>
  <c r="Q107" i="3"/>
  <c r="Q108" i="3" s="1"/>
  <c r="P107" i="3"/>
  <c r="P108" i="3" s="1"/>
  <c r="O107" i="3"/>
  <c r="O108" i="3" s="1"/>
  <c r="N107" i="3"/>
  <c r="Y106" i="3"/>
  <c r="X106" i="3"/>
  <c r="W106" i="3"/>
  <c r="V106" i="3"/>
  <c r="U106" i="3"/>
  <c r="T106" i="3"/>
  <c r="S106" i="3"/>
  <c r="R106" i="3"/>
  <c r="Q106" i="3"/>
  <c r="P106" i="3"/>
  <c r="O106" i="3"/>
  <c r="N106" i="3"/>
  <c r="Y105" i="3"/>
  <c r="X105" i="3"/>
  <c r="W105" i="3"/>
  <c r="V105" i="3"/>
  <c r="U105" i="3"/>
  <c r="T105" i="3"/>
  <c r="S105" i="3"/>
  <c r="R105" i="3"/>
  <c r="Q105" i="3"/>
  <c r="P105" i="3"/>
  <c r="O105" i="3"/>
  <c r="N105" i="3"/>
  <c r="Y104" i="3"/>
  <c r="X104" i="3"/>
  <c r="W104" i="3"/>
  <c r="V104" i="3"/>
  <c r="U104" i="3"/>
  <c r="T104" i="3"/>
  <c r="S104" i="3"/>
  <c r="R104" i="3"/>
  <c r="Q104" i="3"/>
  <c r="P104" i="3"/>
  <c r="O104" i="3"/>
  <c r="N104" i="3"/>
  <c r="K103" i="3"/>
  <c r="M100" i="3"/>
  <c r="Y97" i="3"/>
  <c r="Y98" i="3" s="1"/>
  <c r="X97" i="3"/>
  <c r="X98" i="3" s="1"/>
  <c r="W97" i="3"/>
  <c r="W98" i="3" s="1"/>
  <c r="V97" i="3"/>
  <c r="V98" i="3" s="1"/>
  <c r="U97" i="3"/>
  <c r="U98" i="3" s="1"/>
  <c r="T97" i="3"/>
  <c r="T98" i="3" s="1"/>
  <c r="S97" i="3"/>
  <c r="R97" i="3"/>
  <c r="R98" i="3" s="1"/>
  <c r="Q97" i="3"/>
  <c r="Q98" i="3" s="1"/>
  <c r="P97" i="3"/>
  <c r="P98" i="3" s="1"/>
  <c r="O97" i="3"/>
  <c r="O98" i="3" s="1"/>
  <c r="N97" i="3"/>
  <c r="N98" i="3" s="1"/>
  <c r="K96" i="3"/>
  <c r="K95" i="3"/>
  <c r="K94" i="3"/>
  <c r="Y90" i="3"/>
  <c r="Y91" i="3" s="1"/>
  <c r="X90" i="3"/>
  <c r="W90" i="3"/>
  <c r="W92" i="3" s="1"/>
  <c r="V90" i="3"/>
  <c r="V92" i="3" s="1"/>
  <c r="U90" i="3"/>
  <c r="U93" i="3" s="1"/>
  <c r="T90" i="3"/>
  <c r="T91" i="3" s="1"/>
  <c r="S90" i="3"/>
  <c r="S91" i="3" s="1"/>
  <c r="R90" i="3"/>
  <c r="R92" i="3" s="1"/>
  <c r="Q90" i="3"/>
  <c r="Q93" i="3" s="1"/>
  <c r="P90" i="3"/>
  <c r="P93" i="3" s="1"/>
  <c r="O90" i="3"/>
  <c r="O93" i="3" s="1"/>
  <c r="N90" i="3"/>
  <c r="N93" i="3" s="1"/>
  <c r="Y89" i="3"/>
  <c r="X89" i="3"/>
  <c r="W89" i="3"/>
  <c r="V89" i="3"/>
  <c r="U89" i="3"/>
  <c r="T89" i="3"/>
  <c r="S89" i="3"/>
  <c r="R89" i="3"/>
  <c r="Q89" i="3"/>
  <c r="P89" i="3"/>
  <c r="O89" i="3"/>
  <c r="N89" i="3"/>
  <c r="Y88" i="3"/>
  <c r="X88" i="3"/>
  <c r="W88" i="3"/>
  <c r="V88" i="3"/>
  <c r="U88" i="3"/>
  <c r="T88" i="3"/>
  <c r="S88" i="3"/>
  <c r="R88" i="3"/>
  <c r="Q88" i="3"/>
  <c r="P88" i="3"/>
  <c r="O88" i="3"/>
  <c r="N88" i="3"/>
  <c r="Y87" i="3"/>
  <c r="X87" i="3"/>
  <c r="W87" i="3"/>
  <c r="V87" i="3"/>
  <c r="U87" i="3"/>
  <c r="T87" i="3"/>
  <c r="S87" i="3"/>
  <c r="R87" i="3"/>
  <c r="Q87" i="3"/>
  <c r="P87" i="3"/>
  <c r="O87" i="3"/>
  <c r="N87" i="3"/>
  <c r="Y86" i="3"/>
  <c r="X86" i="3"/>
  <c r="W86" i="3"/>
  <c r="V86" i="3"/>
  <c r="U86" i="3"/>
  <c r="T86" i="3"/>
  <c r="S86" i="3"/>
  <c r="R86" i="3"/>
  <c r="Q86" i="3"/>
  <c r="P86" i="3"/>
  <c r="O86" i="3"/>
  <c r="N86" i="3"/>
  <c r="K85" i="3"/>
  <c r="K84" i="3"/>
  <c r="K83" i="3"/>
  <c r="K82" i="3"/>
  <c r="Y81" i="3"/>
  <c r="Y79" i="3" s="1"/>
  <c r="X81" i="3"/>
  <c r="X79" i="3" s="1"/>
  <c r="Q81" i="3"/>
  <c r="Q79" i="3" s="1"/>
  <c r="P81" i="3"/>
  <c r="P79" i="3" s="1"/>
  <c r="O81" i="3"/>
  <c r="O79" i="3" s="1"/>
  <c r="N81" i="3"/>
  <c r="N79" i="3" s="1"/>
  <c r="K80" i="3"/>
  <c r="M79" i="3"/>
  <c r="K76" i="3"/>
  <c r="R74" i="3"/>
  <c r="R77" i="3" s="1"/>
  <c r="Y73" i="3"/>
  <c r="Y71" i="3" s="1"/>
  <c r="X73" i="3"/>
  <c r="X71" i="3" s="1"/>
  <c r="Q73" i="3"/>
  <c r="Q71" i="3" s="1"/>
  <c r="P73" i="3"/>
  <c r="P71" i="3" s="1"/>
  <c r="O73" i="3"/>
  <c r="O71" i="3" s="1"/>
  <c r="N73" i="3"/>
  <c r="N71" i="3" s="1"/>
  <c r="K72" i="3"/>
  <c r="M71" i="3"/>
  <c r="K68" i="3"/>
  <c r="T67" i="3"/>
  <c r="S67" i="3"/>
  <c r="P67" i="3"/>
  <c r="Y74" i="3"/>
  <c r="W70" i="3"/>
  <c r="W73" i="3" s="1"/>
  <c r="W71" i="3" s="1"/>
  <c r="V67" i="3"/>
  <c r="T74" i="3"/>
  <c r="T77" i="3" s="1"/>
  <c r="Q67" i="3"/>
  <c r="N74" i="3"/>
  <c r="N77" i="3" s="1"/>
  <c r="Y65" i="3"/>
  <c r="Y63" i="3" s="1"/>
  <c r="X65" i="3"/>
  <c r="X63" i="3" s="1"/>
  <c r="Q65" i="3"/>
  <c r="Q63" i="3" s="1"/>
  <c r="P65" i="3"/>
  <c r="P63" i="3" s="1"/>
  <c r="O65" i="3"/>
  <c r="O63" i="3" s="1"/>
  <c r="N65" i="3"/>
  <c r="N63" i="3" s="1"/>
  <c r="K64" i="3"/>
  <c r="M63" i="3"/>
  <c r="W62" i="3"/>
  <c r="V62" i="3"/>
  <c r="V65" i="3" s="1"/>
  <c r="V63" i="3" s="1"/>
  <c r="U62" i="3"/>
  <c r="T62" i="3"/>
  <c r="T65" i="3" s="1"/>
  <c r="T63" i="3" s="1"/>
  <c r="S62" i="3"/>
  <c r="R62" i="3"/>
  <c r="K60" i="3"/>
  <c r="Y59" i="3"/>
  <c r="X59" i="3"/>
  <c r="W59" i="3"/>
  <c r="V59" i="3"/>
  <c r="U59" i="3"/>
  <c r="T59" i="3"/>
  <c r="S59" i="3"/>
  <c r="R59" i="3"/>
  <c r="Q59" i="3"/>
  <c r="P59" i="3"/>
  <c r="O59" i="3"/>
  <c r="N59" i="3"/>
  <c r="K58" i="3"/>
  <c r="Y57" i="3"/>
  <c r="X57" i="3"/>
  <c r="W57" i="3"/>
  <c r="V57" i="3"/>
  <c r="U57" i="3"/>
  <c r="T57" i="3"/>
  <c r="S57" i="3"/>
  <c r="R57" i="3"/>
  <c r="Q57" i="3"/>
  <c r="P57" i="3"/>
  <c r="O57" i="3"/>
  <c r="N57" i="3"/>
  <c r="K56" i="3"/>
  <c r="Y55" i="3"/>
  <c r="X55" i="3"/>
  <c r="U55" i="3"/>
  <c r="T55" i="3"/>
  <c r="S55" i="3"/>
  <c r="Q55" i="3"/>
  <c r="P55" i="3"/>
  <c r="W55" i="3"/>
  <c r="V55" i="3"/>
  <c r="R55" i="3"/>
  <c r="O55" i="3"/>
  <c r="N55" i="3"/>
  <c r="Y53" i="3"/>
  <c r="X53" i="3"/>
  <c r="W53" i="3"/>
  <c r="V53" i="3"/>
  <c r="U53" i="3"/>
  <c r="T53" i="3"/>
  <c r="S53" i="3"/>
  <c r="R53" i="3"/>
  <c r="Q53" i="3"/>
  <c r="P53" i="3"/>
  <c r="O53" i="3"/>
  <c r="N53" i="3"/>
  <c r="K52" i="3"/>
  <c r="K51" i="3"/>
  <c r="K50" i="3"/>
  <c r="K49" i="3"/>
  <c r="K48" i="3"/>
  <c r="K47" i="3"/>
  <c r="K46" i="3"/>
  <c r="K44" i="3"/>
  <c r="Y43" i="3"/>
  <c r="X43" i="3"/>
  <c r="W43" i="3"/>
  <c r="V43" i="3"/>
  <c r="U43" i="3"/>
  <c r="T43" i="3"/>
  <c r="S43" i="3"/>
  <c r="R43" i="3"/>
  <c r="Q43" i="3"/>
  <c r="P43" i="3"/>
  <c r="O43" i="3"/>
  <c r="N43" i="3"/>
  <c r="M43" i="3"/>
  <c r="K42" i="3"/>
  <c r="Y40" i="3"/>
  <c r="Y41" i="3" s="1"/>
  <c r="X40" i="3"/>
  <c r="X41" i="3" s="1"/>
  <c r="W40" i="3"/>
  <c r="W41" i="3" s="1"/>
  <c r="V40" i="3"/>
  <c r="V41" i="3" s="1"/>
  <c r="U40" i="3"/>
  <c r="U41" i="3" s="1"/>
  <c r="T40" i="3"/>
  <c r="T41" i="3" s="1"/>
  <c r="S40" i="3"/>
  <c r="S41" i="3" s="1"/>
  <c r="R40" i="3"/>
  <c r="R41" i="3" s="1"/>
  <c r="Q40" i="3"/>
  <c r="Q41" i="3" s="1"/>
  <c r="P40" i="3"/>
  <c r="P41" i="3" s="1"/>
  <c r="O40" i="3"/>
  <c r="O41" i="3" s="1"/>
  <c r="N40" i="3"/>
  <c r="N41" i="3" s="1"/>
  <c r="K39" i="3"/>
  <c r="K38" i="3"/>
  <c r="K37" i="3"/>
  <c r="K35" i="3"/>
  <c r="M34" i="3"/>
  <c r="X36" i="3"/>
  <c r="X34" i="3" s="1"/>
  <c r="T22" i="3"/>
  <c r="P22" i="3"/>
  <c r="Y31" i="3"/>
  <c r="Y29" i="3" s="1"/>
  <c r="X31" i="3"/>
  <c r="X29" i="3" s="1"/>
  <c r="W31" i="3"/>
  <c r="W29" i="3" s="1"/>
  <c r="W36" i="3" s="1"/>
  <c r="W34" i="3" s="1"/>
  <c r="V31" i="3"/>
  <c r="V29" i="3" s="1"/>
  <c r="U31" i="3"/>
  <c r="U29" i="3" s="1"/>
  <c r="U33" i="3" s="1"/>
  <c r="T31" i="3"/>
  <c r="T29" i="3" s="1"/>
  <c r="S31" i="3"/>
  <c r="S29" i="3" s="1"/>
  <c r="S33" i="3" s="1"/>
  <c r="R31" i="3"/>
  <c r="R29" i="3" s="1"/>
  <c r="Q31" i="3"/>
  <c r="Q29" i="3" s="1"/>
  <c r="Q22" i="3" s="1"/>
  <c r="P31" i="3"/>
  <c r="P29" i="3" s="1"/>
  <c r="O31" i="3"/>
  <c r="N31" i="3"/>
  <c r="N29" i="3" s="1"/>
  <c r="K30" i="3"/>
  <c r="M29" i="3"/>
  <c r="Y28" i="3"/>
  <c r="X28" i="3"/>
  <c r="W28" i="3"/>
  <c r="V28" i="3"/>
  <c r="U28" i="3"/>
  <c r="T28" i="3"/>
  <c r="S28" i="3"/>
  <c r="R28" i="3"/>
  <c r="Q28" i="3"/>
  <c r="P28" i="3"/>
  <c r="O28" i="3"/>
  <c r="N28" i="3"/>
  <c r="K27" i="3"/>
  <c r="K25" i="3"/>
  <c r="M24" i="3"/>
  <c r="Y19" i="3"/>
  <c r="Y21" i="3" s="1"/>
  <c r="X19" i="3"/>
  <c r="X21" i="3" s="1"/>
  <c r="V19" i="3"/>
  <c r="V21" i="3" s="1"/>
  <c r="Q19" i="3"/>
  <c r="Q21" i="3" s="1"/>
  <c r="P19" i="3"/>
  <c r="P21" i="3" s="1"/>
  <c r="O19" i="3"/>
  <c r="O21" i="3" s="1"/>
  <c r="N19" i="3"/>
  <c r="K18" i="3"/>
  <c r="K17" i="3"/>
  <c r="K15" i="3"/>
  <c r="K14" i="3"/>
  <c r="K10" i="3"/>
  <c r="K9" i="3"/>
  <c r="Y7" i="3"/>
  <c r="X7" i="3"/>
  <c r="W7" i="3"/>
  <c r="V7" i="3"/>
  <c r="U7" i="3"/>
  <c r="T7" i="3"/>
  <c r="S7" i="3"/>
  <c r="R7" i="3"/>
  <c r="Q7" i="3"/>
  <c r="P7" i="3"/>
  <c r="O7" i="3"/>
  <c r="N7" i="3"/>
  <c r="Y6" i="3"/>
  <c r="X6" i="3"/>
  <c r="W6" i="3"/>
  <c r="V6" i="3"/>
  <c r="U6" i="3"/>
  <c r="T6" i="3"/>
  <c r="S6" i="3"/>
  <c r="R6" i="3"/>
  <c r="Q6" i="3"/>
  <c r="P6" i="3"/>
  <c r="O6" i="3"/>
  <c r="N6" i="3"/>
  <c r="M6" i="3"/>
  <c r="K5" i="3"/>
  <c r="K4" i="3"/>
  <c r="K3" i="3"/>
  <c r="Y313" i="2"/>
  <c r="Y312" i="2" s="1"/>
  <c r="X313" i="2"/>
  <c r="X312" i="2" s="1"/>
  <c r="W313" i="2"/>
  <c r="W312" i="2" s="1"/>
  <c r="V313" i="2"/>
  <c r="V312" i="2" s="1"/>
  <c r="U313" i="2"/>
  <c r="U312" i="2" s="1"/>
  <c r="T313" i="2"/>
  <c r="T312" i="2" s="1"/>
  <c r="S313" i="2"/>
  <c r="S312" i="2" s="1"/>
  <c r="R313" i="2"/>
  <c r="R312" i="2" s="1"/>
  <c r="Q313" i="2"/>
  <c r="Q312" i="2" s="1"/>
  <c r="P313" i="2"/>
  <c r="P312" i="2" s="1"/>
  <c r="O313" i="2"/>
  <c r="O312" i="2" s="1"/>
  <c r="N313" i="2"/>
  <c r="N312" i="2" s="1"/>
  <c r="M312" i="2"/>
  <c r="Y311" i="2"/>
  <c r="X311" i="2"/>
  <c r="W311" i="2"/>
  <c r="V311" i="2"/>
  <c r="U311" i="2"/>
  <c r="T311" i="2"/>
  <c r="S311" i="2"/>
  <c r="R311" i="2"/>
  <c r="Q311" i="2"/>
  <c r="P311" i="2"/>
  <c r="O311" i="2"/>
  <c r="N311" i="2"/>
  <c r="K310" i="2"/>
  <c r="K309" i="2"/>
  <c r="Y307" i="2"/>
  <c r="Y308" i="2" s="1"/>
  <c r="X307" i="2"/>
  <c r="X308" i="2" s="1"/>
  <c r="W307" i="2"/>
  <c r="W308" i="2" s="1"/>
  <c r="V307" i="2"/>
  <c r="V308" i="2" s="1"/>
  <c r="U307" i="2"/>
  <c r="U308" i="2" s="1"/>
  <c r="T307" i="2"/>
  <c r="T308" i="2" s="1"/>
  <c r="S307" i="2"/>
  <c r="S308" i="2" s="1"/>
  <c r="R307" i="2"/>
  <c r="R308" i="2" s="1"/>
  <c r="Q307" i="2"/>
  <c r="Q308" i="2" s="1"/>
  <c r="P307" i="2"/>
  <c r="P308" i="2" s="1"/>
  <c r="O307" i="2"/>
  <c r="O308" i="2" s="1"/>
  <c r="N307" i="2"/>
  <c r="N308" i="2" s="1"/>
  <c r="K306" i="2"/>
  <c r="M303" i="2"/>
  <c r="Y303" i="2"/>
  <c r="V303" i="2"/>
  <c r="U303" i="2"/>
  <c r="T303" i="2"/>
  <c r="S303" i="2"/>
  <c r="R304" i="2"/>
  <c r="Q304" i="2"/>
  <c r="N304" i="2"/>
  <c r="Y299" i="2"/>
  <c r="Y300" i="2" s="1"/>
  <c r="Y301" i="2" s="1"/>
  <c r="X299" i="2"/>
  <c r="X300" i="2" s="1"/>
  <c r="W299" i="2"/>
  <c r="W300" i="2" s="1"/>
  <c r="V299" i="2"/>
  <c r="U299" i="2"/>
  <c r="T299" i="2"/>
  <c r="S299" i="2"/>
  <c r="S300" i="2" s="1"/>
  <c r="S301" i="2" s="1"/>
  <c r="R299" i="2"/>
  <c r="R300" i="2" s="1"/>
  <c r="Q299" i="2"/>
  <c r="Q300" i="2" s="1"/>
  <c r="Q301" i="2" s="1"/>
  <c r="P299" i="2"/>
  <c r="P300" i="2" s="1"/>
  <c r="O299" i="2"/>
  <c r="O300" i="2" s="1"/>
  <c r="N299" i="2"/>
  <c r="K298" i="2"/>
  <c r="Y295" i="2"/>
  <c r="X295" i="2"/>
  <c r="X296" i="2" s="1"/>
  <c r="X297" i="2" s="1"/>
  <c r="W295" i="2"/>
  <c r="V295" i="2"/>
  <c r="V296" i="2" s="1"/>
  <c r="U295" i="2"/>
  <c r="U296" i="2" s="1"/>
  <c r="T295" i="2"/>
  <c r="T296" i="2" s="1"/>
  <c r="S295" i="2"/>
  <c r="S296" i="2" s="1"/>
  <c r="S297" i="2" s="1"/>
  <c r="R295" i="2"/>
  <c r="R296" i="2" s="1"/>
  <c r="R297" i="2" s="1"/>
  <c r="Q295" i="2"/>
  <c r="Q296" i="2" s="1"/>
  <c r="Q297" i="2" s="1"/>
  <c r="P295" i="2"/>
  <c r="P296" i="2" s="1"/>
  <c r="O295" i="2"/>
  <c r="N295" i="2"/>
  <c r="K294" i="2"/>
  <c r="Y292" i="2"/>
  <c r="X292" i="2"/>
  <c r="W292" i="2"/>
  <c r="V292" i="2"/>
  <c r="U292" i="2"/>
  <c r="T292" i="2"/>
  <c r="S292" i="2"/>
  <c r="R292" i="2"/>
  <c r="Q292" i="2"/>
  <c r="P292" i="2"/>
  <c r="O292" i="2"/>
  <c r="N292" i="2"/>
  <c r="Y291" i="2"/>
  <c r="X291" i="2"/>
  <c r="W291" i="2"/>
  <c r="V291" i="2"/>
  <c r="U291" i="2"/>
  <c r="T291" i="2"/>
  <c r="S291" i="2"/>
  <c r="R291" i="2"/>
  <c r="Q291" i="2"/>
  <c r="P291" i="2"/>
  <c r="O291" i="2"/>
  <c r="N291" i="2"/>
  <c r="M291" i="2"/>
  <c r="K290" i="2"/>
  <c r="K289" i="2"/>
  <c r="K288" i="2"/>
  <c r="Y285" i="2"/>
  <c r="Y286" i="2" s="1"/>
  <c r="X285" i="2"/>
  <c r="W285" i="2"/>
  <c r="V285" i="2"/>
  <c r="U285" i="2"/>
  <c r="U286" i="2" s="1"/>
  <c r="U287" i="2" s="1"/>
  <c r="T285" i="2"/>
  <c r="T286" i="2" s="1"/>
  <c r="S285" i="2"/>
  <c r="S286" i="2" s="1"/>
  <c r="R285" i="2"/>
  <c r="R286" i="2" s="1"/>
  <c r="R287" i="2" s="1"/>
  <c r="Q285" i="2"/>
  <c r="Q286" i="2" s="1"/>
  <c r="Q287" i="2" s="1"/>
  <c r="P285" i="2"/>
  <c r="P286" i="2" s="1"/>
  <c r="O285" i="2"/>
  <c r="O286" i="2" s="1"/>
  <c r="N285" i="2"/>
  <c r="N286" i="2" s="1"/>
  <c r="K284" i="2"/>
  <c r="Y281" i="2"/>
  <c r="Y282" i="2" s="1"/>
  <c r="X281" i="2"/>
  <c r="X282" i="2" s="1"/>
  <c r="W281" i="2"/>
  <c r="W282" i="2" s="1"/>
  <c r="V281" i="2"/>
  <c r="V282" i="2" s="1"/>
  <c r="U281" i="2"/>
  <c r="U282" i="2" s="1"/>
  <c r="U283" i="2" s="1"/>
  <c r="T281" i="2"/>
  <c r="S281" i="2"/>
  <c r="R281" i="2"/>
  <c r="Q281" i="2"/>
  <c r="P281" i="2"/>
  <c r="P282" i="2" s="1"/>
  <c r="O281" i="2"/>
  <c r="O282" i="2" s="1"/>
  <c r="N281" i="2"/>
  <c r="N282" i="2" s="1"/>
  <c r="K280" i="2"/>
  <c r="K278" i="2"/>
  <c r="Y277" i="2"/>
  <c r="Y276" i="2" s="1"/>
  <c r="X277" i="2"/>
  <c r="X276" i="2" s="1"/>
  <c r="W277" i="2"/>
  <c r="W276" i="2" s="1"/>
  <c r="V277" i="2"/>
  <c r="V276" i="2" s="1"/>
  <c r="U277" i="2"/>
  <c r="U276" i="2" s="1"/>
  <c r="T277" i="2"/>
  <c r="T276" i="2" s="1"/>
  <c r="S277" i="2"/>
  <c r="S276" i="2" s="1"/>
  <c r="R277" i="2"/>
  <c r="R276" i="2" s="1"/>
  <c r="Q277" i="2"/>
  <c r="Q276" i="2" s="1"/>
  <c r="P277" i="2"/>
  <c r="P276" i="2" s="1"/>
  <c r="O277" i="2"/>
  <c r="O276" i="2" s="1"/>
  <c r="N277" i="2"/>
  <c r="M276" i="2"/>
  <c r="Y275" i="2"/>
  <c r="X275" i="2"/>
  <c r="W275" i="2"/>
  <c r="V275" i="2"/>
  <c r="U275" i="2"/>
  <c r="T275" i="2"/>
  <c r="S275" i="2"/>
  <c r="R275" i="2"/>
  <c r="Q275" i="2"/>
  <c r="P275" i="2"/>
  <c r="O275" i="2"/>
  <c r="N275" i="2"/>
  <c r="K274" i="2"/>
  <c r="Y272" i="2"/>
  <c r="X272" i="2"/>
  <c r="W272" i="2"/>
  <c r="V272" i="2"/>
  <c r="U272" i="2"/>
  <c r="T272" i="2"/>
  <c r="S272" i="2"/>
  <c r="R272" i="2"/>
  <c r="Q272" i="2"/>
  <c r="P272" i="2"/>
  <c r="O272" i="2"/>
  <c r="N272" i="2"/>
  <c r="Y271" i="2"/>
  <c r="X271" i="2"/>
  <c r="W271" i="2"/>
  <c r="V271" i="2"/>
  <c r="U271" i="2"/>
  <c r="T271" i="2"/>
  <c r="S271" i="2"/>
  <c r="R271" i="2"/>
  <c r="Q271" i="2"/>
  <c r="P271" i="2"/>
  <c r="O271" i="2"/>
  <c r="N271" i="2"/>
  <c r="M271" i="2"/>
  <c r="K270" i="2"/>
  <c r="K269" i="2"/>
  <c r="K268" i="2"/>
  <c r="K267" i="2"/>
  <c r="Y264" i="2"/>
  <c r="X264" i="2"/>
  <c r="W264" i="2"/>
  <c r="W265" i="2" s="1"/>
  <c r="W266" i="2" s="1"/>
  <c r="V264" i="2"/>
  <c r="V265" i="2" s="1"/>
  <c r="V266" i="2" s="1"/>
  <c r="U264" i="2"/>
  <c r="U265" i="2" s="1"/>
  <c r="T264" i="2"/>
  <c r="S264" i="2"/>
  <c r="S265" i="2" s="1"/>
  <c r="R264" i="2"/>
  <c r="R265" i="2" s="1"/>
  <c r="Q264" i="2"/>
  <c r="Q265" i="2" s="1"/>
  <c r="Q266" i="2" s="1"/>
  <c r="P264" i="2"/>
  <c r="O264" i="2"/>
  <c r="O265" i="2" s="1"/>
  <c r="N264" i="2"/>
  <c r="K263" i="2"/>
  <c r="Y260" i="2"/>
  <c r="X260" i="2"/>
  <c r="W260" i="2"/>
  <c r="V260" i="2"/>
  <c r="V261" i="2" s="1"/>
  <c r="U260" i="2"/>
  <c r="U261" i="2" s="1"/>
  <c r="T260" i="2"/>
  <c r="T261" i="2" s="1"/>
  <c r="T262" i="2" s="1"/>
  <c r="S260" i="2"/>
  <c r="S261" i="2" s="1"/>
  <c r="R260" i="2"/>
  <c r="R261" i="2" s="1"/>
  <c r="R262" i="2" s="1"/>
  <c r="Q260" i="2"/>
  <c r="Q261" i="2" s="1"/>
  <c r="P260" i="2"/>
  <c r="O260" i="2"/>
  <c r="N260" i="2"/>
  <c r="K259" i="2"/>
  <c r="K258" i="2"/>
  <c r="K257" i="2"/>
  <c r="Y256" i="2"/>
  <c r="Y255" i="2" s="1"/>
  <c r="X256" i="2"/>
  <c r="X255" i="2" s="1"/>
  <c r="W256" i="2"/>
  <c r="W255" i="2" s="1"/>
  <c r="V256" i="2"/>
  <c r="V255" i="2" s="1"/>
  <c r="U256" i="2"/>
  <c r="U255" i="2" s="1"/>
  <c r="T256" i="2"/>
  <c r="T255" i="2" s="1"/>
  <c r="S256" i="2"/>
  <c r="S255" i="2" s="1"/>
  <c r="R256" i="2"/>
  <c r="R255" i="2" s="1"/>
  <c r="Q256" i="2"/>
  <c r="Q255" i="2" s="1"/>
  <c r="P256" i="2"/>
  <c r="P255" i="2" s="1"/>
  <c r="O256" i="2"/>
  <c r="O255" i="2" s="1"/>
  <c r="N256" i="2"/>
  <c r="N255" i="2" s="1"/>
  <c r="M255" i="2"/>
  <c r="Y254" i="2"/>
  <c r="X254" i="2"/>
  <c r="W254" i="2"/>
  <c r="V254" i="2"/>
  <c r="U254" i="2"/>
  <c r="T254" i="2"/>
  <c r="S254" i="2"/>
  <c r="R254" i="2"/>
  <c r="Q254" i="2"/>
  <c r="P254" i="2"/>
  <c r="O254" i="2"/>
  <c r="N254" i="2"/>
  <c r="K253" i="2"/>
  <c r="Y251" i="2"/>
  <c r="X251" i="2"/>
  <c r="W251" i="2"/>
  <c r="V251" i="2"/>
  <c r="U251" i="2"/>
  <c r="T251" i="2"/>
  <c r="S251" i="2"/>
  <c r="R251" i="2"/>
  <c r="Q251" i="2"/>
  <c r="P251" i="2"/>
  <c r="O251" i="2"/>
  <c r="N251" i="2"/>
  <c r="Y250" i="2"/>
  <c r="X250" i="2"/>
  <c r="W250" i="2"/>
  <c r="V250" i="2"/>
  <c r="U250" i="2"/>
  <c r="T250" i="2"/>
  <c r="S250" i="2"/>
  <c r="R250" i="2"/>
  <c r="Q250" i="2"/>
  <c r="P250" i="2"/>
  <c r="O250" i="2"/>
  <c r="N250" i="2"/>
  <c r="M250" i="2"/>
  <c r="K249" i="2"/>
  <c r="K248" i="2"/>
  <c r="K247" i="2"/>
  <c r="Y246" i="2"/>
  <c r="X246" i="2"/>
  <c r="W246" i="2"/>
  <c r="V246" i="2"/>
  <c r="U246" i="2"/>
  <c r="T246" i="2"/>
  <c r="S246" i="2"/>
  <c r="R246" i="2"/>
  <c r="Q246" i="2"/>
  <c r="P246" i="2"/>
  <c r="O246" i="2"/>
  <c r="N246" i="2"/>
  <c r="K245" i="2"/>
  <c r="H244" i="2"/>
  <c r="H266" i="2" s="1"/>
  <c r="H287" i="2" s="1"/>
  <c r="H243" i="2"/>
  <c r="H265" i="2" s="1"/>
  <c r="H286" i="2" s="1"/>
  <c r="Y242" i="2"/>
  <c r="Y243" i="2" s="1"/>
  <c r="X242" i="2"/>
  <c r="W242" i="2"/>
  <c r="W243" i="2" s="1"/>
  <c r="W244" i="2" s="1"/>
  <c r="V242" i="2"/>
  <c r="U242" i="2"/>
  <c r="U243" i="2" s="1"/>
  <c r="U244" i="2" s="1"/>
  <c r="T242" i="2"/>
  <c r="T243" i="2" s="1"/>
  <c r="S242" i="2"/>
  <c r="S243" i="2" s="1"/>
  <c r="R242" i="2"/>
  <c r="R243" i="2" s="1"/>
  <c r="Q242" i="2"/>
  <c r="P242" i="2"/>
  <c r="P243" i="2" s="1"/>
  <c r="O242" i="2"/>
  <c r="O243" i="2" s="1"/>
  <c r="N242" i="2"/>
  <c r="N243" i="2" s="1"/>
  <c r="H242" i="2"/>
  <c r="H264" i="2" s="1"/>
  <c r="H285" i="2" s="1"/>
  <c r="K241" i="2"/>
  <c r="H241" i="2"/>
  <c r="H263" i="2" s="1"/>
  <c r="H284" i="2" s="1"/>
  <c r="H240" i="2"/>
  <c r="H262" i="2" s="1"/>
  <c r="H283" i="2" s="1"/>
  <c r="H239" i="2"/>
  <c r="H261" i="2" s="1"/>
  <c r="H282" i="2" s="1"/>
  <c r="Y238" i="2"/>
  <c r="Y239" i="2" s="1"/>
  <c r="X238" i="2"/>
  <c r="X239" i="2" s="1"/>
  <c r="W238" i="2"/>
  <c r="W239" i="2" s="1"/>
  <c r="V238" i="2"/>
  <c r="V239" i="2" s="1"/>
  <c r="V240" i="2" s="1"/>
  <c r="U238" i="2"/>
  <c r="T238" i="2"/>
  <c r="T239" i="2" s="1"/>
  <c r="T240" i="2" s="1"/>
  <c r="S238" i="2"/>
  <c r="R238" i="2"/>
  <c r="R239" i="2" s="1"/>
  <c r="R240" i="2" s="1"/>
  <c r="Q238" i="2"/>
  <c r="Q239" i="2" s="1"/>
  <c r="P238" i="2"/>
  <c r="P239" i="2" s="1"/>
  <c r="O238" i="2"/>
  <c r="N238" i="2"/>
  <c r="N239" i="2" s="1"/>
  <c r="H238" i="2"/>
  <c r="H260" i="2" s="1"/>
  <c r="H281" i="2" s="1"/>
  <c r="K237" i="2"/>
  <c r="H237" i="2"/>
  <c r="H259" i="2" s="1"/>
  <c r="H280" i="2" s="1"/>
  <c r="Y235" i="2"/>
  <c r="X235" i="2"/>
  <c r="W235" i="2"/>
  <c r="V235" i="2"/>
  <c r="U235" i="2"/>
  <c r="T235" i="2"/>
  <c r="S235" i="2"/>
  <c r="R235" i="2"/>
  <c r="Q235" i="2"/>
  <c r="P235" i="2"/>
  <c r="O235" i="2"/>
  <c r="N235" i="2"/>
  <c r="Y234" i="2"/>
  <c r="X234" i="2"/>
  <c r="W234" i="2"/>
  <c r="V234" i="2"/>
  <c r="U234" i="2"/>
  <c r="T234" i="2"/>
  <c r="S234" i="2"/>
  <c r="R234" i="2"/>
  <c r="Q234" i="2"/>
  <c r="P234" i="2"/>
  <c r="O234" i="2"/>
  <c r="N234" i="2"/>
  <c r="M234" i="2"/>
  <c r="K233" i="2"/>
  <c r="K232" i="2"/>
  <c r="K231" i="2"/>
  <c r="K230" i="2"/>
  <c r="Y229" i="2"/>
  <c r="Y228" i="2" s="1"/>
  <c r="X229" i="2"/>
  <c r="X228" i="2" s="1"/>
  <c r="W229" i="2"/>
  <c r="W228" i="2" s="1"/>
  <c r="V229" i="2"/>
  <c r="V228" i="2" s="1"/>
  <c r="U229" i="2"/>
  <c r="U228" i="2" s="1"/>
  <c r="T229" i="2"/>
  <c r="T228" i="2" s="1"/>
  <c r="S229" i="2"/>
  <c r="S228" i="2" s="1"/>
  <c r="R229" i="2"/>
  <c r="R228" i="2" s="1"/>
  <c r="Q229" i="2"/>
  <c r="Q228" i="2" s="1"/>
  <c r="P229" i="2"/>
  <c r="O229" i="2"/>
  <c r="O228" i="2" s="1"/>
  <c r="N229" i="2"/>
  <c r="N228" i="2" s="1"/>
  <c r="M228" i="2"/>
  <c r="Y227" i="2"/>
  <c r="X227" i="2"/>
  <c r="W227" i="2"/>
  <c r="V227" i="2"/>
  <c r="U227" i="2"/>
  <c r="T227" i="2"/>
  <c r="S227" i="2"/>
  <c r="R227" i="2"/>
  <c r="Q227" i="2"/>
  <c r="P227" i="2"/>
  <c r="O227" i="2"/>
  <c r="N227" i="2"/>
  <c r="K226" i="2"/>
  <c r="Y223" i="2"/>
  <c r="X223" i="2"/>
  <c r="W223" i="2"/>
  <c r="W224" i="2" s="1"/>
  <c r="V223" i="2"/>
  <c r="U223" i="2"/>
  <c r="U224" i="2" s="1"/>
  <c r="U225" i="2" s="1"/>
  <c r="T223" i="2"/>
  <c r="T224" i="2" s="1"/>
  <c r="S223" i="2"/>
  <c r="S224" i="2" s="1"/>
  <c r="R223" i="2"/>
  <c r="R224" i="2" s="1"/>
  <c r="Q223" i="2"/>
  <c r="Q224" i="2" s="1"/>
  <c r="P223" i="2"/>
  <c r="P224" i="2" s="1"/>
  <c r="P225" i="2" s="1"/>
  <c r="O223" i="2"/>
  <c r="O224" i="2" s="1"/>
  <c r="N223" i="2"/>
  <c r="N224" i="2" s="1"/>
  <c r="K222" i="2"/>
  <c r="Y219" i="2"/>
  <c r="Y220" i="2" s="1"/>
  <c r="X219" i="2"/>
  <c r="X220" i="2" s="1"/>
  <c r="W219" i="2"/>
  <c r="V219" i="2"/>
  <c r="V220" i="2" s="1"/>
  <c r="V221" i="2" s="1"/>
  <c r="U219" i="2"/>
  <c r="T219" i="2"/>
  <c r="T220" i="2" s="1"/>
  <c r="S219" i="2"/>
  <c r="S220" i="2" s="1"/>
  <c r="S221" i="2" s="1"/>
  <c r="R219" i="2"/>
  <c r="R220" i="2" s="1"/>
  <c r="Q219" i="2"/>
  <c r="Q220" i="2" s="1"/>
  <c r="Q221" i="2" s="1"/>
  <c r="P219" i="2"/>
  <c r="O219" i="2"/>
  <c r="N219" i="2"/>
  <c r="N220" i="2" s="1"/>
  <c r="K218" i="2"/>
  <c r="K217" i="2"/>
  <c r="Y216" i="2"/>
  <c r="X216" i="2"/>
  <c r="W216" i="2"/>
  <c r="V216" i="2"/>
  <c r="U216" i="2"/>
  <c r="T216" i="2"/>
  <c r="S216" i="2"/>
  <c r="R216" i="2"/>
  <c r="Q216" i="2"/>
  <c r="P216" i="2"/>
  <c r="O216" i="2"/>
  <c r="N216" i="2"/>
  <c r="K215" i="2"/>
  <c r="K214" i="2"/>
  <c r="K213" i="2"/>
  <c r="M212" i="2"/>
  <c r="K212" i="2"/>
  <c r="Y211" i="2"/>
  <c r="X211" i="2"/>
  <c r="W211" i="2"/>
  <c r="V211" i="2"/>
  <c r="U211" i="2"/>
  <c r="T211" i="2"/>
  <c r="S211" i="2"/>
  <c r="R211" i="2"/>
  <c r="Q211" i="2"/>
  <c r="P211" i="2"/>
  <c r="O211" i="2"/>
  <c r="N211" i="2"/>
  <c r="Y210" i="2"/>
  <c r="X210" i="2"/>
  <c r="W210" i="2"/>
  <c r="V210" i="2"/>
  <c r="U210" i="2"/>
  <c r="T210" i="2"/>
  <c r="S210" i="2"/>
  <c r="R210" i="2"/>
  <c r="Q210" i="2"/>
  <c r="P210" i="2"/>
  <c r="O210" i="2"/>
  <c r="N210" i="2"/>
  <c r="Y209" i="2"/>
  <c r="X209" i="2"/>
  <c r="W209" i="2"/>
  <c r="V209" i="2"/>
  <c r="U209" i="2"/>
  <c r="T209" i="2"/>
  <c r="S209" i="2"/>
  <c r="R209" i="2"/>
  <c r="Q209" i="2"/>
  <c r="P209" i="2"/>
  <c r="O209" i="2"/>
  <c r="N209" i="2"/>
  <c r="Y208" i="2"/>
  <c r="X208" i="2"/>
  <c r="W208" i="2"/>
  <c r="V208" i="2"/>
  <c r="U208" i="2"/>
  <c r="T208" i="2"/>
  <c r="S208" i="2"/>
  <c r="R208" i="2"/>
  <c r="Q208" i="2"/>
  <c r="P208" i="2"/>
  <c r="O208" i="2"/>
  <c r="N208" i="2"/>
  <c r="Y207" i="2"/>
  <c r="X207" i="2"/>
  <c r="W207" i="2"/>
  <c r="V207" i="2"/>
  <c r="U207" i="2"/>
  <c r="T207" i="2"/>
  <c r="S207" i="2"/>
  <c r="R207" i="2"/>
  <c r="Q207" i="2"/>
  <c r="P207" i="2"/>
  <c r="O207" i="2"/>
  <c r="N207" i="2"/>
  <c r="K205" i="2"/>
  <c r="Y204" i="2"/>
  <c r="X204" i="2"/>
  <c r="W204" i="2"/>
  <c r="V204" i="2"/>
  <c r="U204" i="2"/>
  <c r="T204" i="2"/>
  <c r="S204" i="2"/>
  <c r="R204" i="2"/>
  <c r="Q204" i="2"/>
  <c r="P204" i="2"/>
  <c r="O204" i="2"/>
  <c r="N204" i="2"/>
  <c r="K203" i="2"/>
  <c r="Y201" i="2"/>
  <c r="X201" i="2"/>
  <c r="W201" i="2"/>
  <c r="V201" i="2"/>
  <c r="U201" i="2"/>
  <c r="T201" i="2"/>
  <c r="S201" i="2"/>
  <c r="R201" i="2"/>
  <c r="Q201" i="2"/>
  <c r="P201" i="2"/>
  <c r="O201" i="2"/>
  <c r="N201" i="2"/>
  <c r="Y200" i="2"/>
  <c r="X200" i="2"/>
  <c r="W200" i="2"/>
  <c r="V200" i="2"/>
  <c r="U200" i="2"/>
  <c r="T200" i="2"/>
  <c r="S200" i="2"/>
  <c r="R200" i="2"/>
  <c r="Q200" i="2"/>
  <c r="P200" i="2"/>
  <c r="O200" i="2"/>
  <c r="N200" i="2"/>
  <c r="M200" i="2"/>
  <c r="K199" i="2"/>
  <c r="K198" i="2"/>
  <c r="K197" i="2"/>
  <c r="K196" i="2"/>
  <c r="Y194" i="2"/>
  <c r="X194" i="2"/>
  <c r="W194" i="2"/>
  <c r="V194" i="2"/>
  <c r="U194" i="2"/>
  <c r="T194" i="2"/>
  <c r="S194" i="2"/>
  <c r="R194" i="2"/>
  <c r="Q194" i="2"/>
  <c r="P194" i="2"/>
  <c r="O194" i="2"/>
  <c r="N194" i="2"/>
  <c r="Y193" i="2"/>
  <c r="X193" i="2"/>
  <c r="W193" i="2"/>
  <c r="V193" i="2"/>
  <c r="U193" i="2"/>
  <c r="T193" i="2"/>
  <c r="S193" i="2"/>
  <c r="R193" i="2"/>
  <c r="Q193" i="2"/>
  <c r="P193" i="2"/>
  <c r="O193" i="2"/>
  <c r="N193" i="2"/>
  <c r="M193" i="2"/>
  <c r="K192" i="2"/>
  <c r="Y189" i="2"/>
  <c r="X189" i="2"/>
  <c r="X190" i="2" s="1"/>
  <c r="W189" i="2"/>
  <c r="W190" i="2" s="1"/>
  <c r="V189" i="2"/>
  <c r="U189" i="2"/>
  <c r="T189" i="2"/>
  <c r="T190" i="2" s="1"/>
  <c r="T191" i="2" s="1"/>
  <c r="S189" i="2"/>
  <c r="S190" i="2" s="1"/>
  <c r="S191" i="2" s="1"/>
  <c r="R189" i="2"/>
  <c r="R190" i="2" s="1"/>
  <c r="R191" i="2" s="1"/>
  <c r="Q189" i="2"/>
  <c r="Q190" i="2" s="1"/>
  <c r="P189" i="2"/>
  <c r="P190" i="2" s="1"/>
  <c r="O189" i="2"/>
  <c r="O190" i="2" s="1"/>
  <c r="O191" i="2" s="1"/>
  <c r="N189" i="2"/>
  <c r="N190" i="2" s="1"/>
  <c r="K188" i="2"/>
  <c r="Y185" i="2"/>
  <c r="Y186" i="2" s="1"/>
  <c r="X185" i="2"/>
  <c r="W185" i="2"/>
  <c r="W186" i="2" s="1"/>
  <c r="V185" i="2"/>
  <c r="U185" i="2"/>
  <c r="T185" i="2"/>
  <c r="S185" i="2"/>
  <c r="R185" i="2"/>
  <c r="R186" i="2" s="1"/>
  <c r="Q185" i="2"/>
  <c r="Q186" i="2" s="1"/>
  <c r="P185" i="2"/>
  <c r="P186" i="2" s="1"/>
  <c r="O185" i="2"/>
  <c r="O186" i="2" s="1"/>
  <c r="N185" i="2"/>
  <c r="N186" i="2" s="1"/>
  <c r="K184" i="2"/>
  <c r="K183" i="2"/>
  <c r="K182" i="2"/>
  <c r="K181" i="2"/>
  <c r="Y179" i="2"/>
  <c r="X179" i="2"/>
  <c r="W179" i="2"/>
  <c r="V179" i="2"/>
  <c r="U179" i="2"/>
  <c r="T179" i="2"/>
  <c r="S179" i="2"/>
  <c r="R179" i="2"/>
  <c r="Q179" i="2"/>
  <c r="P179" i="2"/>
  <c r="O179" i="2"/>
  <c r="N179" i="2"/>
  <c r="Y178" i="2"/>
  <c r="X178" i="2"/>
  <c r="W178" i="2"/>
  <c r="V178" i="2"/>
  <c r="U178" i="2"/>
  <c r="T178" i="2"/>
  <c r="S178" i="2"/>
  <c r="R178" i="2"/>
  <c r="Q178" i="2"/>
  <c r="P178" i="2"/>
  <c r="O178" i="2"/>
  <c r="N178" i="2"/>
  <c r="V177" i="2"/>
  <c r="V176" i="2" s="1"/>
  <c r="S177" i="2"/>
  <c r="S176" i="2" s="1"/>
  <c r="P177" i="2"/>
  <c r="P176" i="2" s="1"/>
  <c r="N177" i="2"/>
  <c r="N176" i="2" s="1"/>
  <c r="Y175" i="2"/>
  <c r="X175" i="2"/>
  <c r="W175" i="2"/>
  <c r="V175" i="2"/>
  <c r="U175" i="2"/>
  <c r="T175" i="2"/>
  <c r="S175" i="2"/>
  <c r="R175" i="2"/>
  <c r="Q175" i="2"/>
  <c r="P175" i="2"/>
  <c r="O175" i="2"/>
  <c r="N175" i="2"/>
  <c r="K174" i="2"/>
  <c r="K173" i="2"/>
  <c r="K172" i="2"/>
  <c r="K171" i="2"/>
  <c r="Y167" i="2"/>
  <c r="X167" i="2"/>
  <c r="X169" i="2" s="1"/>
  <c r="W167" i="2"/>
  <c r="V167" i="2"/>
  <c r="U167" i="2"/>
  <c r="U169" i="2" s="1"/>
  <c r="T167" i="2"/>
  <c r="S167" i="2"/>
  <c r="S169" i="2" s="1"/>
  <c r="R167" i="2"/>
  <c r="R169" i="2" s="1"/>
  <c r="Q167" i="2"/>
  <c r="Q169" i="2" s="1"/>
  <c r="P167" i="2"/>
  <c r="P168" i="2" s="1"/>
  <c r="O167" i="2"/>
  <c r="O169" i="2" s="1"/>
  <c r="N167" i="2"/>
  <c r="N168" i="2" s="1"/>
  <c r="Y163" i="2"/>
  <c r="Y164" i="2" s="1"/>
  <c r="X163" i="2"/>
  <c r="X164" i="2" s="1"/>
  <c r="W163" i="2"/>
  <c r="W164" i="2" s="1"/>
  <c r="V163" i="2"/>
  <c r="V164" i="2" s="1"/>
  <c r="U163" i="2"/>
  <c r="T163" i="2"/>
  <c r="S163" i="2"/>
  <c r="S164" i="2" s="1"/>
  <c r="R163" i="2"/>
  <c r="R164" i="2" s="1"/>
  <c r="Q163" i="2"/>
  <c r="Q164" i="2" s="1"/>
  <c r="P163" i="2"/>
  <c r="P166" i="2" s="1"/>
  <c r="P165" i="2" s="1"/>
  <c r="O163" i="2"/>
  <c r="O164" i="2" s="1"/>
  <c r="N163" i="2"/>
  <c r="Y161" i="2"/>
  <c r="X161" i="2"/>
  <c r="W161" i="2"/>
  <c r="V161" i="2"/>
  <c r="U161" i="2"/>
  <c r="T161" i="2"/>
  <c r="S161" i="2"/>
  <c r="R161" i="2"/>
  <c r="Q161" i="2"/>
  <c r="P161" i="2"/>
  <c r="O161" i="2"/>
  <c r="N161" i="2"/>
  <c r="Y160" i="2"/>
  <c r="X160" i="2"/>
  <c r="W160" i="2"/>
  <c r="V160" i="2"/>
  <c r="U160" i="2"/>
  <c r="T160" i="2"/>
  <c r="S160" i="2"/>
  <c r="R160" i="2"/>
  <c r="Q160" i="2"/>
  <c r="P160" i="2"/>
  <c r="O160" i="2"/>
  <c r="N160" i="2"/>
  <c r="M160" i="2"/>
  <c r="K159" i="2"/>
  <c r="K158" i="2"/>
  <c r="K157" i="2"/>
  <c r="K156" i="2"/>
  <c r="K155" i="2"/>
  <c r="K154" i="2"/>
  <c r="Y152" i="2"/>
  <c r="X152" i="2"/>
  <c r="W152" i="2"/>
  <c r="V152" i="2"/>
  <c r="U152" i="2"/>
  <c r="T152" i="2"/>
  <c r="S152" i="2"/>
  <c r="R152" i="2"/>
  <c r="Q152" i="2"/>
  <c r="P152" i="2"/>
  <c r="O152" i="2"/>
  <c r="N152" i="2"/>
  <c r="Y151" i="2"/>
  <c r="X151" i="2"/>
  <c r="W151" i="2"/>
  <c r="V151" i="2"/>
  <c r="U151" i="2"/>
  <c r="T151" i="2"/>
  <c r="S151" i="2"/>
  <c r="R151" i="2"/>
  <c r="Q151" i="2"/>
  <c r="P151" i="2"/>
  <c r="O151" i="2"/>
  <c r="N151" i="2"/>
  <c r="K150" i="2"/>
  <c r="Y147" i="2"/>
  <c r="X147" i="2"/>
  <c r="W147" i="2"/>
  <c r="V147" i="2"/>
  <c r="U147" i="2"/>
  <c r="T147" i="2"/>
  <c r="S147" i="2"/>
  <c r="R147" i="2"/>
  <c r="Q147" i="2"/>
  <c r="P147" i="2"/>
  <c r="O147" i="2"/>
  <c r="N147" i="2"/>
  <c r="K146" i="2"/>
  <c r="Y142" i="2"/>
  <c r="X142" i="2"/>
  <c r="X143" i="2" s="1"/>
  <c r="W142" i="2"/>
  <c r="W143" i="2" s="1"/>
  <c r="V142" i="2"/>
  <c r="V143" i="2" s="1"/>
  <c r="U142" i="2"/>
  <c r="U143" i="2" s="1"/>
  <c r="T142" i="2"/>
  <c r="T143" i="2" s="1"/>
  <c r="S142" i="2"/>
  <c r="R142" i="2"/>
  <c r="R143" i="2" s="1"/>
  <c r="Q142" i="2"/>
  <c r="P142" i="2"/>
  <c r="P143" i="2" s="1"/>
  <c r="O142" i="2"/>
  <c r="O143" i="2" s="1"/>
  <c r="N142" i="2"/>
  <c r="N145" i="2" s="1"/>
  <c r="N144" i="2" s="1"/>
  <c r="K141" i="2"/>
  <c r="M140" i="2"/>
  <c r="Y139" i="2"/>
  <c r="Y140" i="2" s="1"/>
  <c r="X139" i="2"/>
  <c r="X140" i="2" s="1"/>
  <c r="W139" i="2"/>
  <c r="W140" i="2" s="1"/>
  <c r="V139" i="2"/>
  <c r="V140" i="2" s="1"/>
  <c r="U139" i="2"/>
  <c r="U140" i="2" s="1"/>
  <c r="T139" i="2"/>
  <c r="T140" i="2" s="1"/>
  <c r="S139" i="2"/>
  <c r="S140" i="2" s="1"/>
  <c r="R139" i="2"/>
  <c r="R140" i="2" s="1"/>
  <c r="Q139" i="2"/>
  <c r="Q140" i="2" s="1"/>
  <c r="P139" i="2"/>
  <c r="P140" i="2" s="1"/>
  <c r="O139" i="2"/>
  <c r="O140" i="2" s="1"/>
  <c r="N139" i="2"/>
  <c r="N140" i="2" s="1"/>
  <c r="Y138" i="2"/>
  <c r="X138" i="2"/>
  <c r="W138" i="2"/>
  <c r="V138" i="2"/>
  <c r="U138" i="2"/>
  <c r="T138" i="2"/>
  <c r="S138" i="2"/>
  <c r="R138" i="2"/>
  <c r="Q138" i="2"/>
  <c r="P138" i="2"/>
  <c r="O138" i="2"/>
  <c r="N138" i="2"/>
  <c r="K137" i="2"/>
  <c r="M134" i="2"/>
  <c r="K132" i="2"/>
  <c r="M130" i="2"/>
  <c r="P127" i="2"/>
  <c r="O127" i="2"/>
  <c r="M125" i="2"/>
  <c r="K125" i="2"/>
  <c r="S124" i="2"/>
  <c r="P124" i="2"/>
  <c r="O124" i="2"/>
  <c r="Y124" i="2"/>
  <c r="X124" i="2"/>
  <c r="W127" i="2"/>
  <c r="V124" i="2"/>
  <c r="U124" i="2"/>
  <c r="S127" i="2"/>
  <c r="R124" i="2"/>
  <c r="M121" i="2"/>
  <c r="K121" i="2"/>
  <c r="Y120" i="2"/>
  <c r="X120" i="2"/>
  <c r="W120" i="2"/>
  <c r="V120" i="2"/>
  <c r="U120" i="2"/>
  <c r="T120" i="2"/>
  <c r="S120" i="2"/>
  <c r="R120" i="2"/>
  <c r="Q120" i="2"/>
  <c r="P120" i="2"/>
  <c r="O120" i="2"/>
  <c r="N120" i="2"/>
  <c r="K119" i="2"/>
  <c r="T117" i="2"/>
  <c r="T118" i="2" s="1"/>
  <c r="S117" i="2"/>
  <c r="S118" i="2" s="1"/>
  <c r="M116" i="2"/>
  <c r="K116" i="2"/>
  <c r="W115" i="2"/>
  <c r="V115" i="2"/>
  <c r="T115" i="2"/>
  <c r="R115" i="2"/>
  <c r="W117" i="2"/>
  <c r="W118" i="2" s="1"/>
  <c r="V117" i="2"/>
  <c r="V118" i="2" s="1"/>
  <c r="S115" i="2"/>
  <c r="R117" i="2"/>
  <c r="R118" i="2" s="1"/>
  <c r="Q117" i="2"/>
  <c r="Q118" i="2" s="1"/>
  <c r="P115" i="2"/>
  <c r="M113" i="2"/>
  <c r="K113" i="2"/>
  <c r="Y112" i="2"/>
  <c r="X112" i="2"/>
  <c r="W112" i="2"/>
  <c r="V112" i="2"/>
  <c r="U112" i="2"/>
  <c r="T112" i="2"/>
  <c r="S112" i="2"/>
  <c r="R112" i="2"/>
  <c r="Q112" i="2"/>
  <c r="P112" i="2"/>
  <c r="O112" i="2"/>
  <c r="N112" i="2"/>
  <c r="K111" i="2"/>
  <c r="K110" i="2"/>
  <c r="K109" i="2"/>
  <c r="Y107" i="2"/>
  <c r="Y108" i="2" s="1"/>
  <c r="X107" i="2"/>
  <c r="X108" i="2" s="1"/>
  <c r="W107" i="2"/>
  <c r="W108" i="2" s="1"/>
  <c r="V107" i="2"/>
  <c r="V108" i="2" s="1"/>
  <c r="U107" i="2"/>
  <c r="U108" i="2" s="1"/>
  <c r="T107" i="2"/>
  <c r="T108" i="2" s="1"/>
  <c r="S107" i="2"/>
  <c r="S108" i="2" s="1"/>
  <c r="R107" i="2"/>
  <c r="R108" i="2" s="1"/>
  <c r="Q107" i="2"/>
  <c r="Q108" i="2" s="1"/>
  <c r="P107" i="2"/>
  <c r="P108" i="2" s="1"/>
  <c r="O107" i="2"/>
  <c r="O108" i="2" s="1"/>
  <c r="N107" i="2"/>
  <c r="N108" i="2" s="1"/>
  <c r="Y106" i="2"/>
  <c r="X106" i="2"/>
  <c r="W106" i="2"/>
  <c r="V106" i="2"/>
  <c r="U106" i="2"/>
  <c r="T106" i="2"/>
  <c r="S106" i="2"/>
  <c r="R106" i="2"/>
  <c r="Q106" i="2"/>
  <c r="P106" i="2"/>
  <c r="O106" i="2"/>
  <c r="N106" i="2"/>
  <c r="Y105" i="2"/>
  <c r="X105" i="2"/>
  <c r="W105" i="2"/>
  <c r="V105" i="2"/>
  <c r="U105" i="2"/>
  <c r="T105" i="2"/>
  <c r="S105" i="2"/>
  <c r="R105" i="2"/>
  <c r="Q105" i="2"/>
  <c r="P105" i="2"/>
  <c r="O105" i="2"/>
  <c r="N105" i="2"/>
  <c r="Y104" i="2"/>
  <c r="X104" i="2"/>
  <c r="W104" i="2"/>
  <c r="V104" i="2"/>
  <c r="U104" i="2"/>
  <c r="T104" i="2"/>
  <c r="S104" i="2"/>
  <c r="R104" i="2"/>
  <c r="Q104" i="2"/>
  <c r="P104" i="2"/>
  <c r="O104" i="2"/>
  <c r="N104" i="2"/>
  <c r="K103" i="2"/>
  <c r="M100" i="2"/>
  <c r="Y97" i="2"/>
  <c r="Y98" i="2" s="1"/>
  <c r="X97" i="2"/>
  <c r="X98" i="2" s="1"/>
  <c r="W97" i="2"/>
  <c r="W98" i="2" s="1"/>
  <c r="V97" i="2"/>
  <c r="V98" i="2" s="1"/>
  <c r="U97" i="2"/>
  <c r="U98" i="2" s="1"/>
  <c r="T97" i="2"/>
  <c r="T98" i="2" s="1"/>
  <c r="S97" i="2"/>
  <c r="S98" i="2" s="1"/>
  <c r="R97" i="2"/>
  <c r="Q97" i="2"/>
  <c r="Q98" i="2" s="1"/>
  <c r="P97" i="2"/>
  <c r="P98" i="2" s="1"/>
  <c r="O97" i="2"/>
  <c r="O98" i="2" s="1"/>
  <c r="N97" i="2"/>
  <c r="N98" i="2" s="1"/>
  <c r="K96" i="2"/>
  <c r="K95" i="2"/>
  <c r="K94" i="2"/>
  <c r="Y90" i="2"/>
  <c r="Y92" i="2" s="1"/>
  <c r="X90" i="2"/>
  <c r="X93" i="2" s="1"/>
  <c r="W90" i="2"/>
  <c r="W91" i="2" s="1"/>
  <c r="V90" i="2"/>
  <c r="V93" i="2" s="1"/>
  <c r="U90" i="2"/>
  <c r="U93" i="2" s="1"/>
  <c r="T90" i="2"/>
  <c r="T91" i="2" s="1"/>
  <c r="S90" i="2"/>
  <c r="S91" i="2" s="1"/>
  <c r="R90" i="2"/>
  <c r="R91" i="2" s="1"/>
  <c r="Q90" i="2"/>
  <c r="Q92" i="2" s="1"/>
  <c r="P90" i="2"/>
  <c r="P93" i="2" s="1"/>
  <c r="O90" i="2"/>
  <c r="N90" i="2"/>
  <c r="N91" i="2" s="1"/>
  <c r="Y89" i="2"/>
  <c r="X89" i="2"/>
  <c r="W89" i="2"/>
  <c r="V89" i="2"/>
  <c r="U89" i="2"/>
  <c r="T89" i="2"/>
  <c r="S89" i="2"/>
  <c r="R89" i="2"/>
  <c r="Q89" i="2"/>
  <c r="P89" i="2"/>
  <c r="O89" i="2"/>
  <c r="N89" i="2"/>
  <c r="Y88" i="2"/>
  <c r="X88" i="2"/>
  <c r="W88" i="2"/>
  <c r="V88" i="2"/>
  <c r="U88" i="2"/>
  <c r="T88" i="2"/>
  <c r="S88" i="2"/>
  <c r="R88" i="2"/>
  <c r="Q88" i="2"/>
  <c r="P88" i="2"/>
  <c r="O88" i="2"/>
  <c r="N88" i="2"/>
  <c r="Y87" i="2"/>
  <c r="X87" i="2"/>
  <c r="W87" i="2"/>
  <c r="V87" i="2"/>
  <c r="U87" i="2"/>
  <c r="T87" i="2"/>
  <c r="S87" i="2"/>
  <c r="R87" i="2"/>
  <c r="Q87" i="2"/>
  <c r="P87" i="2"/>
  <c r="O87" i="2"/>
  <c r="N87" i="2"/>
  <c r="Y86" i="2"/>
  <c r="X86" i="2"/>
  <c r="W86" i="2"/>
  <c r="V86" i="2"/>
  <c r="U86" i="2"/>
  <c r="T86" i="2"/>
  <c r="S86" i="2"/>
  <c r="R86" i="2"/>
  <c r="Q86" i="2"/>
  <c r="P86" i="2"/>
  <c r="O86" i="2"/>
  <c r="N86" i="2"/>
  <c r="K85" i="2"/>
  <c r="K84" i="2"/>
  <c r="K83" i="2"/>
  <c r="K82" i="2"/>
  <c r="Y81" i="2"/>
  <c r="Y79" i="2" s="1"/>
  <c r="X81" i="2"/>
  <c r="X79" i="2" s="1"/>
  <c r="Q81" i="2"/>
  <c r="Q79" i="2" s="1"/>
  <c r="P81" i="2"/>
  <c r="P79" i="2" s="1"/>
  <c r="O81" i="2"/>
  <c r="O79" i="2" s="1"/>
  <c r="N81" i="2"/>
  <c r="N79" i="2" s="1"/>
  <c r="K80" i="2"/>
  <c r="M79" i="2"/>
  <c r="K76" i="2"/>
  <c r="Y73" i="2"/>
  <c r="Y71" i="2" s="1"/>
  <c r="X73" i="2"/>
  <c r="X71" i="2" s="1"/>
  <c r="Q73" i="2"/>
  <c r="Q71" i="2" s="1"/>
  <c r="P73" i="2"/>
  <c r="P71" i="2" s="1"/>
  <c r="O73" i="2"/>
  <c r="O71" i="2" s="1"/>
  <c r="N73" i="2"/>
  <c r="N71" i="2" s="1"/>
  <c r="K72" i="2"/>
  <c r="M71" i="2"/>
  <c r="U70" i="2"/>
  <c r="U73" i="2" s="1"/>
  <c r="U71" i="2" s="1"/>
  <c r="K68" i="2"/>
  <c r="X67" i="2"/>
  <c r="W70" i="2"/>
  <c r="V70" i="2"/>
  <c r="V73" i="2" s="1"/>
  <c r="V71" i="2" s="1"/>
  <c r="U74" i="2"/>
  <c r="T74" i="2"/>
  <c r="T77" i="2" s="1"/>
  <c r="T100" i="2" s="1"/>
  <c r="S74" i="2"/>
  <c r="S77" i="2" s="1"/>
  <c r="P74" i="2"/>
  <c r="O67" i="2"/>
  <c r="N67" i="2"/>
  <c r="Y65" i="2"/>
  <c r="Y63" i="2" s="1"/>
  <c r="X65" i="2"/>
  <c r="X63" i="2" s="1"/>
  <c r="Q65" i="2"/>
  <c r="Q63" i="2" s="1"/>
  <c r="P65" i="2"/>
  <c r="P63" i="2" s="1"/>
  <c r="O65" i="2"/>
  <c r="O63" i="2" s="1"/>
  <c r="N65" i="2"/>
  <c r="K64" i="2"/>
  <c r="M63" i="2"/>
  <c r="W62" i="2"/>
  <c r="W65" i="2" s="1"/>
  <c r="W63" i="2" s="1"/>
  <c r="V62" i="2"/>
  <c r="V65" i="2" s="1"/>
  <c r="V63" i="2" s="1"/>
  <c r="U62" i="2"/>
  <c r="T62" i="2"/>
  <c r="S62" i="2"/>
  <c r="S65" i="2" s="1"/>
  <c r="S63" i="2" s="1"/>
  <c r="R62" i="2"/>
  <c r="R65" i="2" s="1"/>
  <c r="R63" i="2" s="1"/>
  <c r="K60" i="2"/>
  <c r="Y59" i="2"/>
  <c r="X59" i="2"/>
  <c r="W59" i="2"/>
  <c r="V59" i="2"/>
  <c r="U59" i="2"/>
  <c r="T59" i="2"/>
  <c r="S59" i="2"/>
  <c r="R59" i="2"/>
  <c r="Q59" i="2"/>
  <c r="P59" i="2"/>
  <c r="O59" i="2"/>
  <c r="N59" i="2"/>
  <c r="K58" i="2"/>
  <c r="Y57" i="2"/>
  <c r="X57" i="2"/>
  <c r="W57" i="2"/>
  <c r="V57" i="2"/>
  <c r="U57" i="2"/>
  <c r="T57" i="2"/>
  <c r="S57" i="2"/>
  <c r="R57" i="2"/>
  <c r="Q57" i="2"/>
  <c r="P57" i="2"/>
  <c r="O57" i="2"/>
  <c r="N57" i="2"/>
  <c r="K56" i="2"/>
  <c r="Y55" i="2"/>
  <c r="V55" i="2"/>
  <c r="U55" i="2"/>
  <c r="R55" i="2"/>
  <c r="Q55" i="2"/>
  <c r="X55" i="2"/>
  <c r="W55" i="2"/>
  <c r="T55" i="2"/>
  <c r="K54" i="2"/>
  <c r="P55" i="2"/>
  <c r="O55" i="2"/>
  <c r="N55" i="2"/>
  <c r="Y53" i="2"/>
  <c r="X53" i="2"/>
  <c r="W53" i="2"/>
  <c r="V53" i="2"/>
  <c r="U53" i="2"/>
  <c r="T53" i="2"/>
  <c r="S53" i="2"/>
  <c r="R53" i="2"/>
  <c r="Q53" i="2"/>
  <c r="P53" i="2"/>
  <c r="O53" i="2"/>
  <c r="N53" i="2"/>
  <c r="K52" i="2"/>
  <c r="K51" i="2"/>
  <c r="K50" i="2"/>
  <c r="K49" i="2"/>
  <c r="K47" i="2"/>
  <c r="K46" i="2"/>
  <c r="T149" i="2"/>
  <c r="T148" i="2" s="1"/>
  <c r="N149" i="2"/>
  <c r="N148" i="2" s="1"/>
  <c r="K44" i="2"/>
  <c r="Y43" i="2"/>
  <c r="X43" i="2"/>
  <c r="W43" i="2"/>
  <c r="V43" i="2"/>
  <c r="U43" i="2"/>
  <c r="T43" i="2"/>
  <c r="S43" i="2"/>
  <c r="R43" i="2"/>
  <c r="Q43" i="2"/>
  <c r="P43" i="2"/>
  <c r="P149" i="2" s="1"/>
  <c r="P148" i="2" s="1"/>
  <c r="O43" i="2"/>
  <c r="N43" i="2"/>
  <c r="M43" i="2"/>
  <c r="K42" i="2"/>
  <c r="Y40" i="2"/>
  <c r="Y41" i="2" s="1"/>
  <c r="X40" i="2"/>
  <c r="X41" i="2" s="1"/>
  <c r="W40" i="2"/>
  <c r="W41" i="2" s="1"/>
  <c r="V40" i="2"/>
  <c r="V41" i="2" s="1"/>
  <c r="U40" i="2"/>
  <c r="U41" i="2" s="1"/>
  <c r="T40" i="2"/>
  <c r="T41" i="2" s="1"/>
  <c r="S40" i="2"/>
  <c r="S41" i="2" s="1"/>
  <c r="R40" i="2"/>
  <c r="R41" i="2" s="1"/>
  <c r="Q40" i="2"/>
  <c r="Q41" i="2" s="1"/>
  <c r="P40" i="2"/>
  <c r="P41" i="2" s="1"/>
  <c r="O40" i="2"/>
  <c r="O41" i="2" s="1"/>
  <c r="N40" i="2"/>
  <c r="N41" i="2" s="1"/>
  <c r="K39" i="2"/>
  <c r="K38" i="2"/>
  <c r="K37" i="2"/>
  <c r="K35" i="2"/>
  <c r="M34" i="2"/>
  <c r="X36" i="2"/>
  <c r="X34" i="2" s="1"/>
  <c r="V33" i="2"/>
  <c r="Q22" i="2"/>
  <c r="Y31" i="2"/>
  <c r="Y29" i="2" s="1"/>
  <c r="Y36" i="2" s="1"/>
  <c r="Y34" i="2" s="1"/>
  <c r="X31" i="2"/>
  <c r="X29" i="2" s="1"/>
  <c r="W31" i="2"/>
  <c r="W29" i="2" s="1"/>
  <c r="W33" i="2" s="1"/>
  <c r="V31" i="2"/>
  <c r="V29" i="2" s="1"/>
  <c r="U31" i="2"/>
  <c r="U29" i="2" s="1"/>
  <c r="T31" i="2"/>
  <c r="T29" i="2" s="1"/>
  <c r="S31" i="2"/>
  <c r="S29" i="2" s="1"/>
  <c r="S22" i="2" s="1"/>
  <c r="R31" i="2"/>
  <c r="R29" i="2" s="1"/>
  <c r="Q31" i="2"/>
  <c r="Q29" i="2" s="1"/>
  <c r="P31" i="2"/>
  <c r="P29" i="2" s="1"/>
  <c r="P22" i="2" s="1"/>
  <c r="O31" i="2"/>
  <c r="O29" i="2" s="1"/>
  <c r="N31" i="2"/>
  <c r="N29" i="2" s="1"/>
  <c r="K30" i="2"/>
  <c r="M29" i="2"/>
  <c r="Y28" i="2"/>
  <c r="X28" i="2"/>
  <c r="W28" i="2"/>
  <c r="V28" i="2"/>
  <c r="U28" i="2"/>
  <c r="T28" i="2"/>
  <c r="S28" i="2"/>
  <c r="R28" i="2"/>
  <c r="Q28" i="2"/>
  <c r="P28" i="2"/>
  <c r="O28" i="2"/>
  <c r="N28" i="2"/>
  <c r="K27" i="2"/>
  <c r="K25" i="2"/>
  <c r="M24" i="2"/>
  <c r="Y22" i="2"/>
  <c r="X22" i="2"/>
  <c r="X23" i="2" s="1"/>
  <c r="W22" i="2"/>
  <c r="W23" i="2" s="1"/>
  <c r="T22" i="2"/>
  <c r="Y19" i="2"/>
  <c r="Y21" i="2" s="1"/>
  <c r="X19" i="2"/>
  <c r="X21" i="2" s="1"/>
  <c r="W19" i="2"/>
  <c r="W21" i="2" s="1"/>
  <c r="S19" i="2"/>
  <c r="S21" i="2" s="1"/>
  <c r="R19" i="2"/>
  <c r="R21" i="2" s="1"/>
  <c r="Q19" i="2"/>
  <c r="Q21" i="2" s="1"/>
  <c r="P19" i="2"/>
  <c r="P21" i="2" s="1"/>
  <c r="O19" i="2"/>
  <c r="O21" i="2" s="1"/>
  <c r="N19" i="2"/>
  <c r="K17" i="2"/>
  <c r="K15" i="2"/>
  <c r="K14" i="2"/>
  <c r="K10" i="2"/>
  <c r="K9" i="2"/>
  <c r="Y7" i="2"/>
  <c r="X7" i="2"/>
  <c r="W7" i="2"/>
  <c r="V7" i="2"/>
  <c r="U7" i="2"/>
  <c r="T7" i="2"/>
  <c r="S7" i="2"/>
  <c r="R7" i="2"/>
  <c r="Q7" i="2"/>
  <c r="P7" i="2"/>
  <c r="O7" i="2"/>
  <c r="N7" i="2"/>
  <c r="Y6" i="2"/>
  <c r="X6" i="2"/>
  <c r="W6" i="2"/>
  <c r="V6" i="2"/>
  <c r="U6" i="2"/>
  <c r="T6" i="2"/>
  <c r="S6" i="2"/>
  <c r="R6" i="2"/>
  <c r="Q6" i="2"/>
  <c r="P6" i="2"/>
  <c r="O6" i="2"/>
  <c r="N6" i="2"/>
  <c r="M6" i="2"/>
  <c r="K5" i="2"/>
  <c r="K4" i="2"/>
  <c r="K3" i="2"/>
  <c r="Y313" i="1"/>
  <c r="Y312" i="1" s="1"/>
  <c r="X313" i="1"/>
  <c r="X312" i="1" s="1"/>
  <c r="W313" i="1"/>
  <c r="W312" i="1" s="1"/>
  <c r="V313" i="1"/>
  <c r="V312" i="1" s="1"/>
  <c r="U313" i="1"/>
  <c r="U312" i="1" s="1"/>
  <c r="T313" i="1"/>
  <c r="T312" i="1" s="1"/>
  <c r="S313" i="1"/>
  <c r="S312" i="1" s="1"/>
  <c r="R313" i="1"/>
  <c r="R312" i="1" s="1"/>
  <c r="Q313" i="1"/>
  <c r="Q312" i="1" s="1"/>
  <c r="P313" i="1"/>
  <c r="P312" i="1" s="1"/>
  <c r="O313" i="1"/>
  <c r="O312" i="1" s="1"/>
  <c r="N313" i="1"/>
  <c r="N312" i="1" s="1"/>
  <c r="M312" i="1"/>
  <c r="Y311" i="1"/>
  <c r="X311" i="1"/>
  <c r="W311" i="1"/>
  <c r="V311" i="1"/>
  <c r="U311" i="1"/>
  <c r="T311" i="1"/>
  <c r="S311" i="1"/>
  <c r="R311" i="1"/>
  <c r="Q311" i="1"/>
  <c r="P311" i="1"/>
  <c r="O311" i="1"/>
  <c r="N311" i="1"/>
  <c r="K310" i="1"/>
  <c r="K309" i="1"/>
  <c r="Y307" i="1"/>
  <c r="Y308" i="1" s="1"/>
  <c r="X307" i="1"/>
  <c r="X308" i="1" s="1"/>
  <c r="W307" i="1"/>
  <c r="W308" i="1" s="1"/>
  <c r="V307" i="1"/>
  <c r="V308" i="1" s="1"/>
  <c r="U307" i="1"/>
  <c r="U308" i="1" s="1"/>
  <c r="T307" i="1"/>
  <c r="T308" i="1" s="1"/>
  <c r="S307" i="1"/>
  <c r="S308" i="1" s="1"/>
  <c r="R307" i="1"/>
  <c r="Q307" i="1"/>
  <c r="Q308" i="1" s="1"/>
  <c r="P307" i="1"/>
  <c r="P308" i="1" s="1"/>
  <c r="O307" i="1"/>
  <c r="O308" i="1" s="1"/>
  <c r="N307" i="1"/>
  <c r="N308" i="1" s="1"/>
  <c r="K306" i="1"/>
  <c r="M303" i="1"/>
  <c r="Y302" i="1"/>
  <c r="Y304" i="1" s="1"/>
  <c r="X302" i="1"/>
  <c r="X304" i="1" s="1"/>
  <c r="W302" i="1"/>
  <c r="W304" i="1" s="1"/>
  <c r="V302" i="1"/>
  <c r="V304" i="1" s="1"/>
  <c r="U302" i="1"/>
  <c r="U303" i="1" s="1"/>
  <c r="T302" i="1"/>
  <c r="T304" i="1" s="1"/>
  <c r="S302" i="1"/>
  <c r="S304" i="1" s="1"/>
  <c r="R302" i="1"/>
  <c r="Q302" i="1"/>
  <c r="Q303" i="1" s="1"/>
  <c r="P302" i="1"/>
  <c r="P303" i="1" s="1"/>
  <c r="O302" i="1"/>
  <c r="O303" i="1" s="1"/>
  <c r="N302" i="1"/>
  <c r="N304" i="1" s="1"/>
  <c r="Y299" i="1"/>
  <c r="Y300" i="1" s="1"/>
  <c r="X299" i="1"/>
  <c r="X300" i="1" s="1"/>
  <c r="W299" i="1"/>
  <c r="V299" i="1"/>
  <c r="V300" i="1" s="1"/>
  <c r="U299" i="1"/>
  <c r="U300" i="1" s="1"/>
  <c r="T299" i="1"/>
  <c r="S299" i="1"/>
  <c r="S300" i="1" s="1"/>
  <c r="R299" i="1"/>
  <c r="R300" i="1" s="1"/>
  <c r="R301" i="1" s="1"/>
  <c r="Q299" i="1"/>
  <c r="Q300" i="1" s="1"/>
  <c r="Q301" i="1" s="1"/>
  <c r="P299" i="1"/>
  <c r="P300" i="1" s="1"/>
  <c r="P301" i="1" s="1"/>
  <c r="O299" i="1"/>
  <c r="O300" i="1" s="1"/>
  <c r="O301" i="1" s="1"/>
  <c r="N299" i="1"/>
  <c r="N300" i="1" s="1"/>
  <c r="K298" i="1"/>
  <c r="Y295" i="1"/>
  <c r="Y296" i="1" s="1"/>
  <c r="X295" i="1"/>
  <c r="X296" i="1" s="1"/>
  <c r="W295" i="1"/>
  <c r="W296" i="1" s="1"/>
  <c r="V295" i="1"/>
  <c r="U295" i="1"/>
  <c r="U296" i="1" s="1"/>
  <c r="U297" i="1" s="1"/>
  <c r="T295" i="1"/>
  <c r="S295" i="1"/>
  <c r="R295" i="1"/>
  <c r="R296" i="1" s="1"/>
  <c r="Q295" i="1"/>
  <c r="Q296" i="1" s="1"/>
  <c r="Q297" i="1" s="1"/>
  <c r="P295" i="1"/>
  <c r="P296" i="1" s="1"/>
  <c r="P297" i="1" s="1"/>
  <c r="O295" i="1"/>
  <c r="N295" i="1"/>
  <c r="K294" i="1"/>
  <c r="Y292" i="1"/>
  <c r="X292" i="1"/>
  <c r="W292" i="1"/>
  <c r="V292" i="1"/>
  <c r="U292" i="1"/>
  <c r="T292" i="1"/>
  <c r="S292" i="1"/>
  <c r="R292" i="1"/>
  <c r="Q292" i="1"/>
  <c r="P292" i="1"/>
  <c r="O292" i="1"/>
  <c r="N292" i="1"/>
  <c r="Y291" i="1"/>
  <c r="X291" i="1"/>
  <c r="W291" i="1"/>
  <c r="V291" i="1"/>
  <c r="U291" i="1"/>
  <c r="T291" i="1"/>
  <c r="S291" i="1"/>
  <c r="R291" i="1"/>
  <c r="Q291" i="1"/>
  <c r="P291" i="1"/>
  <c r="O291" i="1"/>
  <c r="N291" i="1"/>
  <c r="M291" i="1"/>
  <c r="K290" i="1"/>
  <c r="K289" i="1"/>
  <c r="K288" i="1"/>
  <c r="Y285" i="1"/>
  <c r="X285" i="1"/>
  <c r="W285" i="1"/>
  <c r="W286" i="1" s="1"/>
  <c r="V285" i="1"/>
  <c r="V286" i="1" s="1"/>
  <c r="V287" i="1" s="1"/>
  <c r="U285" i="1"/>
  <c r="U286" i="1" s="1"/>
  <c r="T285" i="1"/>
  <c r="T286" i="1" s="1"/>
  <c r="T287" i="1" s="1"/>
  <c r="S285" i="1"/>
  <c r="S286" i="1" s="1"/>
  <c r="R285" i="1"/>
  <c r="R286" i="1" s="1"/>
  <c r="Q285" i="1"/>
  <c r="Q286" i="1" s="1"/>
  <c r="P285" i="1"/>
  <c r="P286" i="1" s="1"/>
  <c r="O285" i="1"/>
  <c r="O286" i="1" s="1"/>
  <c r="N285" i="1"/>
  <c r="K284" i="1"/>
  <c r="Y281" i="1"/>
  <c r="X281" i="1"/>
  <c r="W281" i="1"/>
  <c r="W282" i="1" s="1"/>
  <c r="W283" i="1" s="1"/>
  <c r="V281" i="1"/>
  <c r="V282" i="1" s="1"/>
  <c r="V283" i="1" s="1"/>
  <c r="U281" i="1"/>
  <c r="T281" i="1"/>
  <c r="T282" i="1" s="1"/>
  <c r="S281" i="1"/>
  <c r="S282" i="1" s="1"/>
  <c r="S283" i="1" s="1"/>
  <c r="R281" i="1"/>
  <c r="R282" i="1" s="1"/>
  <c r="R283" i="1" s="1"/>
  <c r="Q281" i="1"/>
  <c r="Q282" i="1" s="1"/>
  <c r="P281" i="1"/>
  <c r="P282" i="1" s="1"/>
  <c r="O281" i="1"/>
  <c r="N281" i="1"/>
  <c r="K280" i="1"/>
  <c r="K278" i="1"/>
  <c r="Y277" i="1"/>
  <c r="Y276" i="1" s="1"/>
  <c r="X277" i="1"/>
  <c r="X276" i="1" s="1"/>
  <c r="W277" i="1"/>
  <c r="W276" i="1" s="1"/>
  <c r="V277" i="1"/>
  <c r="V276" i="1" s="1"/>
  <c r="U277" i="1"/>
  <c r="U276" i="1" s="1"/>
  <c r="T277" i="1"/>
  <c r="T276" i="1" s="1"/>
  <c r="S277" i="1"/>
  <c r="S276" i="1" s="1"/>
  <c r="R277" i="1"/>
  <c r="Q277" i="1"/>
  <c r="Q276" i="1" s="1"/>
  <c r="P277" i="1"/>
  <c r="P276" i="1" s="1"/>
  <c r="O277" i="1"/>
  <c r="O276" i="1" s="1"/>
  <c r="N277" i="1"/>
  <c r="N276" i="1" s="1"/>
  <c r="M276" i="1"/>
  <c r="Y275" i="1"/>
  <c r="X275" i="1"/>
  <c r="W275" i="1"/>
  <c r="V275" i="1"/>
  <c r="U275" i="1"/>
  <c r="T275" i="1"/>
  <c r="S275" i="1"/>
  <c r="R275" i="1"/>
  <c r="Q275" i="1"/>
  <c r="P275" i="1"/>
  <c r="O275" i="1"/>
  <c r="N275" i="1"/>
  <c r="K274" i="1"/>
  <c r="Y272" i="1"/>
  <c r="X272" i="1"/>
  <c r="W272" i="1"/>
  <c r="V272" i="1"/>
  <c r="U272" i="1"/>
  <c r="T272" i="1"/>
  <c r="S272" i="1"/>
  <c r="R272" i="1"/>
  <c r="Q272" i="1"/>
  <c r="P272" i="1"/>
  <c r="O272" i="1"/>
  <c r="N272" i="1"/>
  <c r="Y271" i="1"/>
  <c r="X271" i="1"/>
  <c r="W271" i="1"/>
  <c r="V271" i="1"/>
  <c r="U271" i="1"/>
  <c r="T271" i="1"/>
  <c r="S271" i="1"/>
  <c r="R271" i="1"/>
  <c r="Q271" i="1"/>
  <c r="P271" i="1"/>
  <c r="O271" i="1"/>
  <c r="N271" i="1"/>
  <c r="M271" i="1"/>
  <c r="K270" i="1"/>
  <c r="K269" i="1"/>
  <c r="K268" i="1"/>
  <c r="K267" i="1"/>
  <c r="Y264" i="1"/>
  <c r="Y265" i="1" s="1"/>
  <c r="Y266" i="1" s="1"/>
  <c r="X264" i="1"/>
  <c r="X265" i="1" s="1"/>
  <c r="X266" i="1" s="1"/>
  <c r="W264" i="1"/>
  <c r="W265" i="1" s="1"/>
  <c r="V264" i="1"/>
  <c r="V265" i="1" s="1"/>
  <c r="V266" i="1" s="1"/>
  <c r="U264" i="1"/>
  <c r="U265" i="1" s="1"/>
  <c r="U266" i="1" s="1"/>
  <c r="T264" i="1"/>
  <c r="T265" i="1" s="1"/>
  <c r="T266" i="1" s="1"/>
  <c r="S264" i="1"/>
  <c r="S265" i="1" s="1"/>
  <c r="R264" i="1"/>
  <c r="R265" i="1" s="1"/>
  <c r="R266" i="1" s="1"/>
  <c r="Q264" i="1"/>
  <c r="Q265" i="1" s="1"/>
  <c r="Q266" i="1" s="1"/>
  <c r="P264" i="1"/>
  <c r="P265" i="1" s="1"/>
  <c r="O264" i="1"/>
  <c r="N264" i="1"/>
  <c r="K263" i="1"/>
  <c r="Y260" i="1"/>
  <c r="Y261" i="1" s="1"/>
  <c r="Y262" i="1" s="1"/>
  <c r="X260" i="1"/>
  <c r="W260" i="1"/>
  <c r="V260" i="1"/>
  <c r="V261" i="1" s="1"/>
  <c r="V262" i="1" s="1"/>
  <c r="U260" i="1"/>
  <c r="T260" i="1"/>
  <c r="S260" i="1"/>
  <c r="S261" i="1" s="1"/>
  <c r="S262" i="1" s="1"/>
  <c r="R260" i="1"/>
  <c r="R261" i="1" s="1"/>
  <c r="Q260" i="1"/>
  <c r="P260" i="1"/>
  <c r="P261" i="1" s="1"/>
  <c r="P262" i="1" s="1"/>
  <c r="O260" i="1"/>
  <c r="O261" i="1" s="1"/>
  <c r="N260" i="1"/>
  <c r="N261" i="1" s="1"/>
  <c r="K259" i="1"/>
  <c r="K258" i="1"/>
  <c r="K257" i="1"/>
  <c r="Y256" i="1"/>
  <c r="Y255" i="1" s="1"/>
  <c r="X256" i="1"/>
  <c r="X255" i="1" s="1"/>
  <c r="W256" i="1"/>
  <c r="W255" i="1" s="1"/>
  <c r="V256" i="1"/>
  <c r="V255" i="1" s="1"/>
  <c r="U256" i="1"/>
  <c r="U255" i="1" s="1"/>
  <c r="T256" i="1"/>
  <c r="T255" i="1" s="1"/>
  <c r="S256" i="1"/>
  <c r="S255" i="1" s="1"/>
  <c r="R256" i="1"/>
  <c r="R255" i="1" s="1"/>
  <c r="Q256" i="1"/>
  <c r="P256" i="1"/>
  <c r="P255" i="1" s="1"/>
  <c r="O256" i="1"/>
  <c r="O255" i="1" s="1"/>
  <c r="N256" i="1"/>
  <c r="N255" i="1" s="1"/>
  <c r="M255" i="1"/>
  <c r="Y254" i="1"/>
  <c r="X254" i="1"/>
  <c r="W254" i="1"/>
  <c r="V254" i="1"/>
  <c r="U254" i="1"/>
  <c r="T254" i="1"/>
  <c r="S254" i="1"/>
  <c r="R254" i="1"/>
  <c r="Q254" i="1"/>
  <c r="P254" i="1"/>
  <c r="O254" i="1"/>
  <c r="N254" i="1"/>
  <c r="K253" i="1"/>
  <c r="Y251" i="1"/>
  <c r="X251" i="1"/>
  <c r="W251" i="1"/>
  <c r="V251" i="1"/>
  <c r="U251" i="1"/>
  <c r="T251" i="1"/>
  <c r="S251" i="1"/>
  <c r="R251" i="1"/>
  <c r="Q251" i="1"/>
  <c r="P251" i="1"/>
  <c r="O251" i="1"/>
  <c r="N251" i="1"/>
  <c r="Y250" i="1"/>
  <c r="X250" i="1"/>
  <c r="W250" i="1"/>
  <c r="V250" i="1"/>
  <c r="U250" i="1"/>
  <c r="T250" i="1"/>
  <c r="S250" i="1"/>
  <c r="R250" i="1"/>
  <c r="Q250" i="1"/>
  <c r="P250" i="1"/>
  <c r="O250" i="1"/>
  <c r="N250" i="1"/>
  <c r="M250" i="1"/>
  <c r="K249" i="1"/>
  <c r="K248" i="1"/>
  <c r="K247" i="1"/>
  <c r="Y246" i="1"/>
  <c r="X246" i="1"/>
  <c r="W246" i="1"/>
  <c r="V246" i="1"/>
  <c r="U246" i="1"/>
  <c r="T246" i="1"/>
  <c r="S246" i="1"/>
  <c r="R246" i="1"/>
  <c r="Q246" i="1"/>
  <c r="P246" i="1"/>
  <c r="O246" i="1"/>
  <c r="N246" i="1"/>
  <c r="K245" i="1"/>
  <c r="H244" i="1"/>
  <c r="H266" i="1" s="1"/>
  <c r="H287" i="1" s="1"/>
  <c r="H243" i="1"/>
  <c r="H265" i="1" s="1"/>
  <c r="H286" i="1" s="1"/>
  <c r="Y242" i="1"/>
  <c r="X242" i="1"/>
  <c r="W242" i="1"/>
  <c r="V242" i="1"/>
  <c r="V243" i="1" s="1"/>
  <c r="V244" i="1" s="1"/>
  <c r="U242" i="1"/>
  <c r="T242" i="1"/>
  <c r="S242" i="1"/>
  <c r="S243" i="1" s="1"/>
  <c r="R242" i="1"/>
  <c r="R243" i="1" s="1"/>
  <c r="Q242" i="1"/>
  <c r="P242" i="1"/>
  <c r="P243" i="1" s="1"/>
  <c r="O242" i="1"/>
  <c r="O243" i="1" s="1"/>
  <c r="N242" i="1"/>
  <c r="N243" i="1" s="1"/>
  <c r="H242" i="1"/>
  <c r="H264" i="1" s="1"/>
  <c r="H285" i="1" s="1"/>
  <c r="K241" i="1"/>
  <c r="H241" i="1"/>
  <c r="H263" i="1" s="1"/>
  <c r="H284" i="1" s="1"/>
  <c r="H240" i="1"/>
  <c r="H262" i="1" s="1"/>
  <c r="H283" i="1" s="1"/>
  <c r="H239" i="1"/>
  <c r="H261" i="1" s="1"/>
  <c r="H282" i="1" s="1"/>
  <c r="Y238" i="1"/>
  <c r="Y239" i="1" s="1"/>
  <c r="X238" i="1"/>
  <c r="X239" i="1" s="1"/>
  <c r="W238" i="1"/>
  <c r="W239" i="1" s="1"/>
  <c r="V238" i="1"/>
  <c r="V239" i="1" s="1"/>
  <c r="V240" i="1" s="1"/>
  <c r="U238" i="1"/>
  <c r="U239" i="1" s="1"/>
  <c r="T238" i="1"/>
  <c r="S238" i="1"/>
  <c r="S239" i="1" s="1"/>
  <c r="R238" i="1"/>
  <c r="R239" i="1" s="1"/>
  <c r="Q238" i="1"/>
  <c r="Q239" i="1" s="1"/>
  <c r="P238" i="1"/>
  <c r="P239" i="1" s="1"/>
  <c r="O238" i="1"/>
  <c r="O239" i="1" s="1"/>
  <c r="N238" i="1"/>
  <c r="N239" i="1" s="1"/>
  <c r="H238" i="1"/>
  <c r="H260" i="1" s="1"/>
  <c r="H281" i="1" s="1"/>
  <c r="K237" i="1"/>
  <c r="H237" i="1"/>
  <c r="H259" i="1" s="1"/>
  <c r="H280" i="1" s="1"/>
  <c r="Y235" i="1"/>
  <c r="X235" i="1"/>
  <c r="W235" i="1"/>
  <c r="V235" i="1"/>
  <c r="U235" i="1"/>
  <c r="T235" i="1"/>
  <c r="S235" i="1"/>
  <c r="R235" i="1"/>
  <c r="Q235" i="1"/>
  <c r="P235" i="1"/>
  <c r="O235" i="1"/>
  <c r="N235" i="1"/>
  <c r="Y234" i="1"/>
  <c r="X234" i="1"/>
  <c r="W234" i="1"/>
  <c r="V234" i="1"/>
  <c r="U234" i="1"/>
  <c r="T234" i="1"/>
  <c r="S234" i="1"/>
  <c r="R234" i="1"/>
  <c r="Q234" i="1"/>
  <c r="P234" i="1"/>
  <c r="O234" i="1"/>
  <c r="N234" i="1"/>
  <c r="M234" i="1"/>
  <c r="K233" i="1"/>
  <c r="K232" i="1"/>
  <c r="K231" i="1"/>
  <c r="K230" i="1"/>
  <c r="Y229" i="1"/>
  <c r="Y228" i="1" s="1"/>
  <c r="X229" i="1"/>
  <c r="X228" i="1" s="1"/>
  <c r="W229" i="1"/>
  <c r="W228" i="1" s="1"/>
  <c r="V229" i="1"/>
  <c r="V228" i="1" s="1"/>
  <c r="U229" i="1"/>
  <c r="U228" i="1" s="1"/>
  <c r="T229" i="1"/>
  <c r="T228" i="1" s="1"/>
  <c r="S229" i="1"/>
  <c r="S228" i="1" s="1"/>
  <c r="R229" i="1"/>
  <c r="R228" i="1" s="1"/>
  <c r="Q229" i="1"/>
  <c r="Q228" i="1" s="1"/>
  <c r="P229" i="1"/>
  <c r="P228" i="1" s="1"/>
  <c r="O229" i="1"/>
  <c r="O228" i="1" s="1"/>
  <c r="N229" i="1"/>
  <c r="N228" i="1" s="1"/>
  <c r="M228" i="1"/>
  <c r="Y227" i="1"/>
  <c r="X227" i="1"/>
  <c r="W227" i="1"/>
  <c r="V227" i="1"/>
  <c r="U227" i="1"/>
  <c r="T227" i="1"/>
  <c r="S227" i="1"/>
  <c r="R227" i="1"/>
  <c r="Q227" i="1"/>
  <c r="P227" i="1"/>
  <c r="O227" i="1"/>
  <c r="N227" i="1"/>
  <c r="K226" i="1"/>
  <c r="Y223" i="1"/>
  <c r="Y224" i="1" s="1"/>
  <c r="X223" i="1"/>
  <c r="X224" i="1" s="1"/>
  <c r="W223" i="1"/>
  <c r="V223" i="1"/>
  <c r="V224" i="1" s="1"/>
  <c r="V225" i="1" s="1"/>
  <c r="U223" i="1"/>
  <c r="U224" i="1" s="1"/>
  <c r="U225" i="1" s="1"/>
  <c r="T223" i="1"/>
  <c r="T224" i="1" s="1"/>
  <c r="S223" i="1"/>
  <c r="S224" i="1" s="1"/>
  <c r="S225" i="1" s="1"/>
  <c r="R223" i="1"/>
  <c r="R224" i="1" s="1"/>
  <c r="Q223" i="1"/>
  <c r="Q224" i="1" s="1"/>
  <c r="P223" i="1"/>
  <c r="P224" i="1" s="1"/>
  <c r="O223" i="1"/>
  <c r="N223" i="1"/>
  <c r="K222" i="1"/>
  <c r="Y219" i="1"/>
  <c r="X219" i="1"/>
  <c r="X220" i="1" s="1"/>
  <c r="W219" i="1"/>
  <c r="W220" i="1" s="1"/>
  <c r="W221" i="1" s="1"/>
  <c r="V219" i="1"/>
  <c r="V220" i="1" s="1"/>
  <c r="V221" i="1" s="1"/>
  <c r="U219" i="1"/>
  <c r="U220" i="1" s="1"/>
  <c r="T219" i="1"/>
  <c r="T220" i="1" s="1"/>
  <c r="S219" i="1"/>
  <c r="R219" i="1"/>
  <c r="R220" i="1" s="1"/>
  <c r="Q219" i="1"/>
  <c r="P219" i="1"/>
  <c r="P220" i="1" s="1"/>
  <c r="O219" i="1"/>
  <c r="N219" i="1"/>
  <c r="N220" i="1" s="1"/>
  <c r="K218" i="1"/>
  <c r="K217" i="1"/>
  <c r="Y216" i="1"/>
  <c r="X216" i="1"/>
  <c r="W216" i="1"/>
  <c r="V216" i="1"/>
  <c r="U216" i="1"/>
  <c r="T216" i="1"/>
  <c r="S216" i="1"/>
  <c r="R216" i="1"/>
  <c r="Q216" i="1"/>
  <c r="P216" i="1"/>
  <c r="O216" i="1"/>
  <c r="N216" i="1"/>
  <c r="K215" i="1"/>
  <c r="K214" i="1"/>
  <c r="K213" i="1"/>
  <c r="M212" i="1"/>
  <c r="K212" i="1"/>
  <c r="Y211" i="1"/>
  <c r="X211" i="1"/>
  <c r="W211" i="1"/>
  <c r="V211" i="1"/>
  <c r="U211" i="1"/>
  <c r="T211" i="1"/>
  <c r="S211" i="1"/>
  <c r="R211" i="1"/>
  <c r="Q211" i="1"/>
  <c r="P211" i="1"/>
  <c r="O211" i="1"/>
  <c r="N211" i="1"/>
  <c r="Y210" i="1"/>
  <c r="X210" i="1"/>
  <c r="W210" i="1"/>
  <c r="V210" i="1"/>
  <c r="U210" i="1"/>
  <c r="T210" i="1"/>
  <c r="S210" i="1"/>
  <c r="R210" i="1"/>
  <c r="Q210" i="1"/>
  <c r="P210" i="1"/>
  <c r="O210" i="1"/>
  <c r="N210" i="1"/>
  <c r="Y209" i="1"/>
  <c r="X209" i="1"/>
  <c r="W209" i="1"/>
  <c r="V209" i="1"/>
  <c r="U209" i="1"/>
  <c r="T209" i="1"/>
  <c r="S209" i="1"/>
  <c r="R209" i="1"/>
  <c r="Q209" i="1"/>
  <c r="P209" i="1"/>
  <c r="O209" i="1"/>
  <c r="N209" i="1"/>
  <c r="Y208" i="1"/>
  <c r="X208" i="1"/>
  <c r="W208" i="1"/>
  <c r="V208" i="1"/>
  <c r="U208" i="1"/>
  <c r="T208" i="1"/>
  <c r="S208" i="1"/>
  <c r="R208" i="1"/>
  <c r="Q208" i="1"/>
  <c r="P208" i="1"/>
  <c r="O208" i="1"/>
  <c r="N208" i="1"/>
  <c r="Y207" i="1"/>
  <c r="X207" i="1"/>
  <c r="W207" i="1"/>
  <c r="V207" i="1"/>
  <c r="U207" i="1"/>
  <c r="T207" i="1"/>
  <c r="S207" i="1"/>
  <c r="R207" i="1"/>
  <c r="Q207" i="1"/>
  <c r="P207" i="1"/>
  <c r="O207" i="1"/>
  <c r="N207" i="1"/>
  <c r="K205" i="1"/>
  <c r="Y204" i="1"/>
  <c r="X204" i="1"/>
  <c r="W204" i="1"/>
  <c r="V204" i="1"/>
  <c r="U204" i="1"/>
  <c r="T204" i="1"/>
  <c r="S204" i="1"/>
  <c r="R204" i="1"/>
  <c r="Q204" i="1"/>
  <c r="P204" i="1"/>
  <c r="O204" i="1"/>
  <c r="N204" i="1"/>
  <c r="K203" i="1"/>
  <c r="Y201" i="1"/>
  <c r="X201" i="1"/>
  <c r="W201" i="1"/>
  <c r="V201" i="1"/>
  <c r="U201" i="1"/>
  <c r="T201" i="1"/>
  <c r="S201" i="1"/>
  <c r="R201" i="1"/>
  <c r="Q201" i="1"/>
  <c r="P201" i="1"/>
  <c r="O201" i="1"/>
  <c r="N201" i="1"/>
  <c r="Y200" i="1"/>
  <c r="X200" i="1"/>
  <c r="W200" i="1"/>
  <c r="V200" i="1"/>
  <c r="U200" i="1"/>
  <c r="T200" i="1"/>
  <c r="S200" i="1"/>
  <c r="R200" i="1"/>
  <c r="Q200" i="1"/>
  <c r="P200" i="1"/>
  <c r="O200" i="1"/>
  <c r="N200" i="1"/>
  <c r="M200" i="1"/>
  <c r="K199" i="1"/>
  <c r="K198" i="1"/>
  <c r="K197" i="1"/>
  <c r="K196" i="1"/>
  <c r="Y194" i="1"/>
  <c r="X194" i="1"/>
  <c r="W194" i="1"/>
  <c r="V194" i="1"/>
  <c r="U194" i="1"/>
  <c r="T194" i="1"/>
  <c r="S194" i="1"/>
  <c r="R194" i="1"/>
  <c r="Q194" i="1"/>
  <c r="P194" i="1"/>
  <c r="O194" i="1"/>
  <c r="N194" i="1"/>
  <c r="Y193" i="1"/>
  <c r="X193" i="1"/>
  <c r="W193" i="1"/>
  <c r="V193" i="1"/>
  <c r="U193" i="1"/>
  <c r="T193" i="1"/>
  <c r="S193" i="1"/>
  <c r="R193" i="1"/>
  <c r="Q193" i="1"/>
  <c r="P193" i="1"/>
  <c r="O193" i="1"/>
  <c r="N193" i="1"/>
  <c r="M193" i="1"/>
  <c r="K192" i="1"/>
  <c r="Y189" i="1"/>
  <c r="Y190" i="1" s="1"/>
  <c r="X189" i="1"/>
  <c r="X190" i="1" s="1"/>
  <c r="W189" i="1"/>
  <c r="W190" i="1" s="1"/>
  <c r="V189" i="1"/>
  <c r="U189" i="1"/>
  <c r="U190" i="1" s="1"/>
  <c r="U191" i="1" s="1"/>
  <c r="T189" i="1"/>
  <c r="T190" i="1" s="1"/>
  <c r="T191" i="1" s="1"/>
  <c r="S189" i="1"/>
  <c r="R189" i="1"/>
  <c r="R190" i="1" s="1"/>
  <c r="R191" i="1" s="1"/>
  <c r="Q189" i="1"/>
  <c r="Q190" i="1" s="1"/>
  <c r="P189" i="1"/>
  <c r="P190" i="1" s="1"/>
  <c r="O189" i="1"/>
  <c r="O190" i="1" s="1"/>
  <c r="O191" i="1" s="1"/>
  <c r="N189" i="1"/>
  <c r="N190" i="1" s="1"/>
  <c r="K188" i="1"/>
  <c r="Y185" i="1"/>
  <c r="Y186" i="1" s="1"/>
  <c r="X185" i="1"/>
  <c r="X186" i="1" s="1"/>
  <c r="W185" i="1"/>
  <c r="W186" i="1" s="1"/>
  <c r="V185" i="1"/>
  <c r="V186" i="1" s="1"/>
  <c r="V187" i="1" s="1"/>
  <c r="U185" i="1"/>
  <c r="U186" i="1" s="1"/>
  <c r="U187" i="1" s="1"/>
  <c r="T185" i="1"/>
  <c r="T186" i="1" s="1"/>
  <c r="S185" i="1"/>
  <c r="R185" i="1"/>
  <c r="R186" i="1" s="1"/>
  <c r="Q185" i="1"/>
  <c r="Q186" i="1" s="1"/>
  <c r="P185" i="1"/>
  <c r="O185" i="1"/>
  <c r="O186" i="1" s="1"/>
  <c r="N185" i="1"/>
  <c r="N186" i="1" s="1"/>
  <c r="K184" i="1"/>
  <c r="K183" i="1"/>
  <c r="K182" i="1"/>
  <c r="K181" i="1"/>
  <c r="Y179" i="1"/>
  <c r="X179" i="1"/>
  <c r="W179" i="1"/>
  <c r="V179" i="1"/>
  <c r="U179" i="1"/>
  <c r="T179" i="1"/>
  <c r="S179" i="1"/>
  <c r="R179" i="1"/>
  <c r="Q179" i="1"/>
  <c r="P179" i="1"/>
  <c r="O179" i="1"/>
  <c r="N179" i="1"/>
  <c r="Y178" i="1"/>
  <c r="X178" i="1"/>
  <c r="W178" i="1"/>
  <c r="V178" i="1"/>
  <c r="U178" i="1"/>
  <c r="T178" i="1"/>
  <c r="S178" i="1"/>
  <c r="R178" i="1"/>
  <c r="Q178" i="1"/>
  <c r="P178" i="1"/>
  <c r="O178" i="1"/>
  <c r="N178" i="1"/>
  <c r="T177" i="1"/>
  <c r="T176" i="1" s="1"/>
  <c r="S177" i="1"/>
  <c r="S176" i="1" s="1"/>
  <c r="Y175" i="1"/>
  <c r="X175" i="1"/>
  <c r="W175" i="1"/>
  <c r="V175" i="1"/>
  <c r="U175" i="1"/>
  <c r="T175" i="1"/>
  <c r="S175" i="1"/>
  <c r="R175" i="1"/>
  <c r="Q175" i="1"/>
  <c r="P175" i="1"/>
  <c r="O175" i="1"/>
  <c r="N175" i="1"/>
  <c r="K174" i="1"/>
  <c r="K173" i="1"/>
  <c r="K172" i="1"/>
  <c r="K171" i="1"/>
  <c r="Y167" i="1"/>
  <c r="Y169" i="1" s="1"/>
  <c r="X167" i="1"/>
  <c r="X168" i="1" s="1"/>
  <c r="W167" i="1"/>
  <c r="W168" i="1" s="1"/>
  <c r="V167" i="1"/>
  <c r="V169" i="1" s="1"/>
  <c r="U167" i="1"/>
  <c r="U169" i="1" s="1"/>
  <c r="T167" i="1"/>
  <c r="T168" i="1" s="1"/>
  <c r="S167" i="1"/>
  <c r="S168" i="1" s="1"/>
  <c r="R167" i="1"/>
  <c r="R169" i="1" s="1"/>
  <c r="Q167" i="1"/>
  <c r="Q169" i="1" s="1"/>
  <c r="P167" i="1"/>
  <c r="O167" i="1"/>
  <c r="N167" i="1"/>
  <c r="Y163" i="1"/>
  <c r="Y164" i="1" s="1"/>
  <c r="X163" i="1"/>
  <c r="W163" i="1"/>
  <c r="V163" i="1"/>
  <c r="V164" i="1" s="1"/>
  <c r="U163" i="1"/>
  <c r="U164" i="1" s="1"/>
  <c r="T163" i="1"/>
  <c r="T164" i="1" s="1"/>
  <c r="S163" i="1"/>
  <c r="S164" i="1" s="1"/>
  <c r="R163" i="1"/>
  <c r="R164" i="1" s="1"/>
  <c r="Q163" i="1"/>
  <c r="Q164" i="1" s="1"/>
  <c r="P163" i="1"/>
  <c r="P166" i="1" s="1"/>
  <c r="P165" i="1" s="1"/>
  <c r="O163" i="1"/>
  <c r="O164" i="1" s="1"/>
  <c r="N163" i="1"/>
  <c r="Y161" i="1"/>
  <c r="X161" i="1"/>
  <c r="W161" i="1"/>
  <c r="V161" i="1"/>
  <c r="U161" i="1"/>
  <c r="T161" i="1"/>
  <c r="S161" i="1"/>
  <c r="R161" i="1"/>
  <c r="Q161" i="1"/>
  <c r="P161" i="1"/>
  <c r="O161" i="1"/>
  <c r="N161" i="1"/>
  <c r="Y160" i="1"/>
  <c r="X160" i="1"/>
  <c r="W160" i="1"/>
  <c r="V160" i="1"/>
  <c r="U160" i="1"/>
  <c r="T160" i="1"/>
  <c r="S160" i="1"/>
  <c r="R160" i="1"/>
  <c r="Q160" i="1"/>
  <c r="P160" i="1"/>
  <c r="O160" i="1"/>
  <c r="N160" i="1"/>
  <c r="M160" i="1"/>
  <c r="K159" i="1"/>
  <c r="K158" i="1"/>
  <c r="K157" i="1"/>
  <c r="K156" i="1"/>
  <c r="K155" i="1"/>
  <c r="K154" i="1"/>
  <c r="Y152" i="1"/>
  <c r="X152" i="1"/>
  <c r="W152" i="1"/>
  <c r="V152" i="1"/>
  <c r="U152" i="1"/>
  <c r="T152" i="1"/>
  <c r="S152" i="1"/>
  <c r="R152" i="1"/>
  <c r="Q152" i="1"/>
  <c r="P152" i="1"/>
  <c r="O152" i="1"/>
  <c r="N152" i="1"/>
  <c r="Y151" i="1"/>
  <c r="X151" i="1"/>
  <c r="W151" i="1"/>
  <c r="V151" i="1"/>
  <c r="U151" i="1"/>
  <c r="T151" i="1"/>
  <c r="S151" i="1"/>
  <c r="R151" i="1"/>
  <c r="Q151" i="1"/>
  <c r="P151" i="1"/>
  <c r="O151" i="1"/>
  <c r="N151" i="1"/>
  <c r="K150" i="1"/>
  <c r="T149" i="1"/>
  <c r="T148" i="1" s="1"/>
  <c r="Q149" i="1"/>
  <c r="Q148" i="1" s="1"/>
  <c r="P149" i="1"/>
  <c r="P148" i="1" s="1"/>
  <c r="N149" i="1"/>
  <c r="N148" i="1" s="1"/>
  <c r="Y147" i="1"/>
  <c r="X147" i="1"/>
  <c r="W147" i="1"/>
  <c r="V147" i="1"/>
  <c r="U147" i="1"/>
  <c r="T147" i="1"/>
  <c r="S147" i="1"/>
  <c r="R147" i="1"/>
  <c r="Q147" i="1"/>
  <c r="P147" i="1"/>
  <c r="O147" i="1"/>
  <c r="N147" i="1"/>
  <c r="K146" i="1"/>
  <c r="Y142" i="1"/>
  <c r="Y143" i="1" s="1"/>
  <c r="X142" i="1"/>
  <c r="W142" i="1"/>
  <c r="V142" i="1"/>
  <c r="U142" i="1"/>
  <c r="U143" i="1" s="1"/>
  <c r="T142" i="1"/>
  <c r="T143" i="1" s="1"/>
  <c r="S142" i="1"/>
  <c r="S143" i="1" s="1"/>
  <c r="R142" i="1"/>
  <c r="R143" i="1" s="1"/>
  <c r="Q142" i="1"/>
  <c r="P142" i="1"/>
  <c r="O142" i="1"/>
  <c r="O143" i="1" s="1"/>
  <c r="N142" i="1"/>
  <c r="N143" i="1" s="1"/>
  <c r="K141" i="1"/>
  <c r="M140" i="1"/>
  <c r="Y139" i="1"/>
  <c r="Y140" i="1" s="1"/>
  <c r="X139" i="1"/>
  <c r="X140" i="1" s="1"/>
  <c r="W139" i="1"/>
  <c r="W140" i="1" s="1"/>
  <c r="V139" i="1"/>
  <c r="V140" i="1" s="1"/>
  <c r="U139" i="1"/>
  <c r="U140" i="1" s="1"/>
  <c r="T139" i="1"/>
  <c r="T140" i="1" s="1"/>
  <c r="S139" i="1"/>
  <c r="S140" i="1" s="1"/>
  <c r="R139" i="1"/>
  <c r="R140" i="1" s="1"/>
  <c r="Q139" i="1"/>
  <c r="Q140" i="1" s="1"/>
  <c r="P139" i="1"/>
  <c r="P140" i="1" s="1"/>
  <c r="O139" i="1"/>
  <c r="O140" i="1" s="1"/>
  <c r="N139" i="1"/>
  <c r="N140" i="1" s="1"/>
  <c r="Y138" i="1"/>
  <c r="X138" i="1"/>
  <c r="W138" i="1"/>
  <c r="V138" i="1"/>
  <c r="U138" i="1"/>
  <c r="T138" i="1"/>
  <c r="S138" i="1"/>
  <c r="R138" i="1"/>
  <c r="Q138" i="1"/>
  <c r="P138" i="1"/>
  <c r="O138" i="1"/>
  <c r="N138" i="1"/>
  <c r="K137" i="1"/>
  <c r="M134" i="1"/>
  <c r="K132" i="1"/>
  <c r="M130" i="1"/>
  <c r="U127" i="1"/>
  <c r="P127" i="1"/>
  <c r="M125" i="1"/>
  <c r="K125" i="1"/>
  <c r="X124" i="1"/>
  <c r="W124" i="1"/>
  <c r="V124" i="1"/>
  <c r="Y127" i="1"/>
  <c r="X127" i="1"/>
  <c r="X131" i="1" s="1"/>
  <c r="X133" i="1" s="1"/>
  <c r="X134" i="1" s="1"/>
  <c r="W127" i="1"/>
  <c r="W131" i="1" s="1"/>
  <c r="W133" i="1" s="1"/>
  <c r="W134" i="1" s="1"/>
  <c r="V127" i="1"/>
  <c r="V131" i="1" s="1"/>
  <c r="V133" i="1" s="1"/>
  <c r="U124" i="1"/>
  <c r="T124" i="1"/>
  <c r="S124" i="1"/>
  <c r="R127" i="1"/>
  <c r="K123" i="1"/>
  <c r="M121" i="1"/>
  <c r="K121" i="1"/>
  <c r="Y120" i="1"/>
  <c r="X120" i="1"/>
  <c r="W120" i="1"/>
  <c r="V120" i="1"/>
  <c r="U120" i="1"/>
  <c r="T120" i="1"/>
  <c r="S120" i="1"/>
  <c r="R120" i="1"/>
  <c r="Q120" i="1"/>
  <c r="P120" i="1"/>
  <c r="O120" i="1"/>
  <c r="N120" i="1"/>
  <c r="K119" i="1"/>
  <c r="S117" i="1"/>
  <c r="S118" i="1" s="1"/>
  <c r="R117" i="1"/>
  <c r="R118" i="1" s="1"/>
  <c r="Q117" i="1"/>
  <c r="Q118" i="1" s="1"/>
  <c r="M116" i="1"/>
  <c r="K116" i="1"/>
  <c r="W115" i="1"/>
  <c r="W117" i="1"/>
  <c r="W118" i="1" s="1"/>
  <c r="V115" i="1"/>
  <c r="U115" i="1"/>
  <c r="T115" i="1"/>
  <c r="S115" i="1"/>
  <c r="R115" i="1"/>
  <c r="Q115" i="1"/>
  <c r="P117" i="1"/>
  <c r="P118" i="1" s="1"/>
  <c r="O117" i="1"/>
  <c r="O118" i="1" s="1"/>
  <c r="K114" i="1"/>
  <c r="M113" i="1"/>
  <c r="K113" i="1"/>
  <c r="Y112" i="1"/>
  <c r="X112" i="1"/>
  <c r="W112" i="1"/>
  <c r="V112" i="1"/>
  <c r="U112" i="1"/>
  <c r="T112" i="1"/>
  <c r="S112" i="1"/>
  <c r="R112" i="1"/>
  <c r="Q112" i="1"/>
  <c r="P112" i="1"/>
  <c r="O112" i="1"/>
  <c r="N112" i="1"/>
  <c r="K111" i="1"/>
  <c r="K110" i="1"/>
  <c r="K109" i="1"/>
  <c r="Y107" i="1"/>
  <c r="Y108" i="1" s="1"/>
  <c r="X107" i="1"/>
  <c r="X108" i="1" s="1"/>
  <c r="W107" i="1"/>
  <c r="W108" i="1" s="1"/>
  <c r="V107" i="1"/>
  <c r="V108" i="1" s="1"/>
  <c r="U107" i="1"/>
  <c r="U108" i="1" s="1"/>
  <c r="T107" i="1"/>
  <c r="T108" i="1" s="1"/>
  <c r="S107" i="1"/>
  <c r="S108" i="1" s="1"/>
  <c r="R107" i="1"/>
  <c r="R108" i="1" s="1"/>
  <c r="Q107" i="1"/>
  <c r="Q108" i="1" s="1"/>
  <c r="P107" i="1"/>
  <c r="O107" i="1"/>
  <c r="O108" i="1" s="1"/>
  <c r="N107" i="1"/>
  <c r="N108" i="1" s="1"/>
  <c r="Y106" i="1"/>
  <c r="X106" i="1"/>
  <c r="W106" i="1"/>
  <c r="V106" i="1"/>
  <c r="U106" i="1"/>
  <c r="T106" i="1"/>
  <c r="S106" i="1"/>
  <c r="R106" i="1"/>
  <c r="Q106" i="1"/>
  <c r="P106" i="1"/>
  <c r="O106" i="1"/>
  <c r="N106" i="1"/>
  <c r="Y105" i="1"/>
  <c r="X105" i="1"/>
  <c r="W105" i="1"/>
  <c r="V105" i="1"/>
  <c r="U105" i="1"/>
  <c r="T105" i="1"/>
  <c r="S105" i="1"/>
  <c r="R105" i="1"/>
  <c r="Q105" i="1"/>
  <c r="P105" i="1"/>
  <c r="O105" i="1"/>
  <c r="N105" i="1"/>
  <c r="Y104" i="1"/>
  <c r="X104" i="1"/>
  <c r="W104" i="1"/>
  <c r="V104" i="1"/>
  <c r="U104" i="1"/>
  <c r="T104" i="1"/>
  <c r="S104" i="1"/>
  <c r="R104" i="1"/>
  <c r="Q104" i="1"/>
  <c r="P104" i="1"/>
  <c r="O104" i="1"/>
  <c r="N104" i="1"/>
  <c r="K103" i="1"/>
  <c r="M100" i="1"/>
  <c r="Y97" i="1"/>
  <c r="Y98" i="1" s="1"/>
  <c r="X97" i="1"/>
  <c r="X98" i="1" s="1"/>
  <c r="W97" i="1"/>
  <c r="W98" i="1" s="1"/>
  <c r="V97" i="1"/>
  <c r="V98" i="1" s="1"/>
  <c r="U97" i="1"/>
  <c r="U98" i="1" s="1"/>
  <c r="T97" i="1"/>
  <c r="T98" i="1" s="1"/>
  <c r="S97" i="1"/>
  <c r="S98" i="1" s="1"/>
  <c r="R97" i="1"/>
  <c r="R98" i="1" s="1"/>
  <c r="Q97" i="1"/>
  <c r="Q98" i="1" s="1"/>
  <c r="P97" i="1"/>
  <c r="P98" i="1" s="1"/>
  <c r="O97" i="1"/>
  <c r="O98" i="1" s="1"/>
  <c r="N97" i="1"/>
  <c r="N98" i="1" s="1"/>
  <c r="K96" i="1"/>
  <c r="K95" i="1"/>
  <c r="K94" i="1"/>
  <c r="Y90" i="1"/>
  <c r="Y91" i="1" s="1"/>
  <c r="X90" i="1"/>
  <c r="X91" i="1" s="1"/>
  <c r="W90" i="1"/>
  <c r="W91" i="1" s="1"/>
  <c r="V90" i="1"/>
  <c r="V92" i="1" s="1"/>
  <c r="U90" i="1"/>
  <c r="T90" i="1"/>
  <c r="S90" i="1"/>
  <c r="S91" i="1" s="1"/>
  <c r="R90" i="1"/>
  <c r="R93" i="1" s="1"/>
  <c r="Q90" i="1"/>
  <c r="Q93" i="1" s="1"/>
  <c r="P90" i="1"/>
  <c r="P92" i="1" s="1"/>
  <c r="O90" i="1"/>
  <c r="O92" i="1" s="1"/>
  <c r="N90" i="1"/>
  <c r="N93" i="1" s="1"/>
  <c r="Y89" i="1"/>
  <c r="X89" i="1"/>
  <c r="W89" i="1"/>
  <c r="V89" i="1"/>
  <c r="U89" i="1"/>
  <c r="T89" i="1"/>
  <c r="S89" i="1"/>
  <c r="R89" i="1"/>
  <c r="Q89" i="1"/>
  <c r="P89" i="1"/>
  <c r="O89" i="1"/>
  <c r="N89" i="1"/>
  <c r="Y88" i="1"/>
  <c r="X88" i="1"/>
  <c r="W88" i="1"/>
  <c r="V88" i="1"/>
  <c r="U88" i="1"/>
  <c r="T88" i="1"/>
  <c r="S88" i="1"/>
  <c r="R88" i="1"/>
  <c r="Q88" i="1"/>
  <c r="P88" i="1"/>
  <c r="O88" i="1"/>
  <c r="N88" i="1"/>
  <c r="Y87" i="1"/>
  <c r="X87" i="1"/>
  <c r="W87" i="1"/>
  <c r="V87" i="1"/>
  <c r="U87" i="1"/>
  <c r="T87" i="1"/>
  <c r="S87" i="1"/>
  <c r="R87" i="1"/>
  <c r="Q87" i="1"/>
  <c r="P87" i="1"/>
  <c r="O87" i="1"/>
  <c r="N87" i="1"/>
  <c r="Y86" i="1"/>
  <c r="X86" i="1"/>
  <c r="W86" i="1"/>
  <c r="V86" i="1"/>
  <c r="U86" i="1"/>
  <c r="T86" i="1"/>
  <c r="S86" i="1"/>
  <c r="R86" i="1"/>
  <c r="Q86" i="1"/>
  <c r="P86" i="1"/>
  <c r="O86" i="1"/>
  <c r="N86" i="1"/>
  <c r="K85" i="1"/>
  <c r="K84" i="1"/>
  <c r="K83" i="1"/>
  <c r="K82" i="1"/>
  <c r="Y81" i="1"/>
  <c r="Y79" i="1" s="1"/>
  <c r="X81" i="1"/>
  <c r="X79" i="1" s="1"/>
  <c r="Q81" i="1"/>
  <c r="Q79" i="1" s="1"/>
  <c r="P81" i="1"/>
  <c r="P79" i="1" s="1"/>
  <c r="O81" i="1"/>
  <c r="N81" i="1"/>
  <c r="N79" i="1" s="1"/>
  <c r="K80" i="1"/>
  <c r="M79" i="1"/>
  <c r="K76" i="1"/>
  <c r="Y73" i="1"/>
  <c r="Y71" i="1" s="1"/>
  <c r="X73" i="1"/>
  <c r="X71" i="1" s="1"/>
  <c r="Q73" i="1"/>
  <c r="Q71" i="1" s="1"/>
  <c r="P73" i="1"/>
  <c r="P71" i="1" s="1"/>
  <c r="O73" i="1"/>
  <c r="O71" i="1" s="1"/>
  <c r="N73" i="1"/>
  <c r="N71" i="1" s="1"/>
  <c r="K72" i="1"/>
  <c r="M71" i="1"/>
  <c r="K68" i="1"/>
  <c r="U67" i="1"/>
  <c r="O67" i="1"/>
  <c r="N67" i="1"/>
  <c r="Y67" i="1"/>
  <c r="X74" i="1"/>
  <c r="U74" i="1"/>
  <c r="U77" i="1" s="1"/>
  <c r="U100" i="1" s="1"/>
  <c r="T67" i="1"/>
  <c r="S67" i="1"/>
  <c r="R70" i="1"/>
  <c r="R73" i="1" s="1"/>
  <c r="R71" i="1" s="1"/>
  <c r="Q74" i="1"/>
  <c r="P74" i="1"/>
  <c r="P77" i="1" s="1"/>
  <c r="O74" i="1"/>
  <c r="O77" i="1" s="1"/>
  <c r="Y65" i="1"/>
  <c r="Y63" i="1" s="1"/>
  <c r="X65" i="1"/>
  <c r="X63" i="1" s="1"/>
  <c r="Q65" i="1"/>
  <c r="Q63" i="1" s="1"/>
  <c r="P65" i="1"/>
  <c r="P63" i="1" s="1"/>
  <c r="O65" i="1"/>
  <c r="O63" i="1" s="1"/>
  <c r="N65" i="1"/>
  <c r="N63" i="1" s="1"/>
  <c r="K64" i="1"/>
  <c r="M63" i="1"/>
  <c r="W62" i="1"/>
  <c r="W65" i="1" s="1"/>
  <c r="W63" i="1" s="1"/>
  <c r="V62" i="1"/>
  <c r="U62" i="1"/>
  <c r="U65" i="1" s="1"/>
  <c r="U63" i="1" s="1"/>
  <c r="T62" i="1"/>
  <c r="T65" i="1" s="1"/>
  <c r="T63" i="1" s="1"/>
  <c r="S62" i="1"/>
  <c r="R62" i="1"/>
  <c r="K60" i="1"/>
  <c r="Y59" i="1"/>
  <c r="X59" i="1"/>
  <c r="W59" i="1"/>
  <c r="V59" i="1"/>
  <c r="U59" i="1"/>
  <c r="T59" i="1"/>
  <c r="S59" i="1"/>
  <c r="R59" i="1"/>
  <c r="Q59" i="1"/>
  <c r="P59" i="1"/>
  <c r="O59" i="1"/>
  <c r="N59" i="1"/>
  <c r="K58" i="1"/>
  <c r="Y57" i="1"/>
  <c r="X57" i="1"/>
  <c r="W57" i="1"/>
  <c r="V57" i="1"/>
  <c r="U57" i="1"/>
  <c r="T57" i="1"/>
  <c r="S57" i="1"/>
  <c r="R57" i="1"/>
  <c r="Q57" i="1"/>
  <c r="P57" i="1"/>
  <c r="O57" i="1"/>
  <c r="N57" i="1"/>
  <c r="K56" i="1"/>
  <c r="U55" i="1"/>
  <c r="R55" i="1"/>
  <c r="Y55" i="1"/>
  <c r="X55" i="1"/>
  <c r="W55" i="1"/>
  <c r="V55" i="1"/>
  <c r="K54" i="1"/>
  <c r="S55" i="1"/>
  <c r="Q55" i="1"/>
  <c r="P55" i="1"/>
  <c r="O55" i="1"/>
  <c r="N55" i="1"/>
  <c r="Y53" i="1"/>
  <c r="X53" i="1"/>
  <c r="W53" i="1"/>
  <c r="V53" i="1"/>
  <c r="U53" i="1"/>
  <c r="T53" i="1"/>
  <c r="S53" i="1"/>
  <c r="R53" i="1"/>
  <c r="Q53" i="1"/>
  <c r="P53" i="1"/>
  <c r="O53" i="1"/>
  <c r="N53" i="1"/>
  <c r="K52" i="1"/>
  <c r="K51" i="1"/>
  <c r="K50" i="1"/>
  <c r="K49" i="1"/>
  <c r="K47" i="1"/>
  <c r="K46" i="1"/>
  <c r="Y177" i="1"/>
  <c r="Y176" i="1" s="1"/>
  <c r="X177" i="1"/>
  <c r="X176" i="1" s="1"/>
  <c r="W177" i="1"/>
  <c r="W176" i="1" s="1"/>
  <c r="Q177" i="1"/>
  <c r="Q176" i="1" s="1"/>
  <c r="N177" i="1"/>
  <c r="K44" i="1"/>
  <c r="Y43" i="1"/>
  <c r="X43" i="1"/>
  <c r="W43" i="1"/>
  <c r="V43" i="1"/>
  <c r="U43" i="1"/>
  <c r="T43" i="1"/>
  <c r="S43" i="1"/>
  <c r="R43" i="1"/>
  <c r="Q43" i="1"/>
  <c r="P43" i="1"/>
  <c r="O43" i="1"/>
  <c r="N43" i="1"/>
  <c r="M43" i="1"/>
  <c r="K42" i="1"/>
  <c r="Y40" i="1"/>
  <c r="Y41" i="1" s="1"/>
  <c r="X40" i="1"/>
  <c r="X41" i="1" s="1"/>
  <c r="W40" i="1"/>
  <c r="W41" i="1" s="1"/>
  <c r="V40" i="1"/>
  <c r="V41" i="1" s="1"/>
  <c r="U40" i="1"/>
  <c r="U41" i="1" s="1"/>
  <c r="T40" i="1"/>
  <c r="T41" i="1" s="1"/>
  <c r="S40" i="1"/>
  <c r="S41" i="1" s="1"/>
  <c r="R40" i="1"/>
  <c r="R41" i="1" s="1"/>
  <c r="Q40" i="1"/>
  <c r="Q41" i="1" s="1"/>
  <c r="P40" i="1"/>
  <c r="P41" i="1" s="1"/>
  <c r="O40" i="1"/>
  <c r="O41" i="1" s="1"/>
  <c r="N40" i="1"/>
  <c r="N41" i="1" s="1"/>
  <c r="K39" i="1"/>
  <c r="K38" i="1"/>
  <c r="K37" i="1"/>
  <c r="K35" i="1"/>
  <c r="M34" i="1"/>
  <c r="U36" i="1"/>
  <c r="U34" i="1" s="1"/>
  <c r="R33" i="1"/>
  <c r="Y31" i="1"/>
  <c r="Y29" i="1" s="1"/>
  <c r="Y33" i="1" s="1"/>
  <c r="X31" i="1"/>
  <c r="X29" i="1" s="1"/>
  <c r="W31" i="1"/>
  <c r="W29" i="1" s="1"/>
  <c r="W33" i="1" s="1"/>
  <c r="V31" i="1"/>
  <c r="V29" i="1" s="1"/>
  <c r="V36" i="1" s="1"/>
  <c r="V34" i="1" s="1"/>
  <c r="U31" i="1"/>
  <c r="U29" i="1" s="1"/>
  <c r="T31" i="1"/>
  <c r="S31" i="1"/>
  <c r="S29" i="1" s="1"/>
  <c r="S36" i="1" s="1"/>
  <c r="S34" i="1" s="1"/>
  <c r="R31" i="1"/>
  <c r="R29" i="1" s="1"/>
  <c r="Q31" i="1"/>
  <c r="Q29" i="1" s="1"/>
  <c r="P31" i="1"/>
  <c r="P29" i="1" s="1"/>
  <c r="P22" i="1" s="1"/>
  <c r="O31" i="1"/>
  <c r="O29" i="1" s="1"/>
  <c r="N31" i="1"/>
  <c r="N29" i="1" s="1"/>
  <c r="K30" i="1"/>
  <c r="M29" i="1"/>
  <c r="Y28" i="1"/>
  <c r="X28" i="1"/>
  <c r="W28" i="1"/>
  <c r="V28" i="1"/>
  <c r="U28" i="1"/>
  <c r="T28" i="1"/>
  <c r="S28" i="1"/>
  <c r="R28" i="1"/>
  <c r="Q28" i="1"/>
  <c r="P28" i="1"/>
  <c r="O28" i="1"/>
  <c r="N28" i="1"/>
  <c r="K27" i="1"/>
  <c r="K25" i="1"/>
  <c r="M24" i="1"/>
  <c r="Y19" i="1"/>
  <c r="Y21" i="1" s="1"/>
  <c r="X19" i="1"/>
  <c r="X21" i="1" s="1"/>
  <c r="T19" i="1"/>
  <c r="T21" i="1" s="1"/>
  <c r="S19" i="1"/>
  <c r="S21" i="1" s="1"/>
  <c r="Q19" i="1"/>
  <c r="Q21" i="1" s="1"/>
  <c r="P19" i="1"/>
  <c r="P21" i="1" s="1"/>
  <c r="O19" i="1"/>
  <c r="O21" i="1" s="1"/>
  <c r="N19" i="1"/>
  <c r="K17" i="1"/>
  <c r="K15" i="1"/>
  <c r="K14" i="1"/>
  <c r="K10" i="1"/>
  <c r="K9" i="1"/>
  <c r="Y7" i="1"/>
  <c r="X7" i="1"/>
  <c r="W7" i="1"/>
  <c r="V7" i="1"/>
  <c r="U7" i="1"/>
  <c r="T7" i="1"/>
  <c r="S7" i="1"/>
  <c r="R7" i="1"/>
  <c r="Q7" i="1"/>
  <c r="P7" i="1"/>
  <c r="O7" i="1"/>
  <c r="N7" i="1"/>
  <c r="Y6" i="1"/>
  <c r="X6" i="1"/>
  <c r="W6" i="1"/>
  <c r="V6" i="1"/>
  <c r="U6" i="1"/>
  <c r="T6" i="1"/>
  <c r="S6" i="1"/>
  <c r="R6" i="1"/>
  <c r="Q6" i="1"/>
  <c r="P6" i="1"/>
  <c r="O6" i="1"/>
  <c r="N6" i="1"/>
  <c r="M6" i="1"/>
  <c r="K5" i="1"/>
  <c r="K4" i="1"/>
  <c r="K3" i="1"/>
  <c r="K175" i="6" l="1"/>
  <c r="P153" i="4"/>
  <c r="R180" i="4"/>
  <c r="P283" i="5"/>
  <c r="K160" i="6"/>
  <c r="X123" i="6"/>
  <c r="X67" i="6"/>
  <c r="N75" i="5"/>
  <c r="N77" i="5"/>
  <c r="W240" i="4"/>
  <c r="X273" i="4"/>
  <c r="N75" i="4"/>
  <c r="N77" i="4"/>
  <c r="Q129" i="4"/>
  <c r="Q130" i="4" s="1"/>
  <c r="Q131" i="4"/>
  <c r="X195" i="4"/>
  <c r="O202" i="4"/>
  <c r="V252" i="4"/>
  <c r="W8" i="3"/>
  <c r="P145" i="1"/>
  <c r="P144" i="1" s="1"/>
  <c r="X127" i="6"/>
  <c r="W162" i="6"/>
  <c r="X90" i="7"/>
  <c r="Y90" i="7"/>
  <c r="T99" i="7"/>
  <c r="U99" i="7"/>
  <c r="S90" i="7"/>
  <c r="U138" i="7"/>
  <c r="U139" i="7" s="1"/>
  <c r="K89" i="7"/>
  <c r="Q66" i="7"/>
  <c r="N90" i="7"/>
  <c r="S66" i="7"/>
  <c r="P90" i="7"/>
  <c r="N99" i="7"/>
  <c r="T66" i="7"/>
  <c r="Q90" i="7"/>
  <c r="U66" i="7"/>
  <c r="R90" i="7"/>
  <c r="W66" i="7"/>
  <c r="R66" i="7"/>
  <c r="O90" i="7"/>
  <c r="W126" i="7"/>
  <c r="Y153" i="7"/>
  <c r="K79" i="7"/>
  <c r="V67" i="7"/>
  <c r="V68" i="7" s="1"/>
  <c r="X126" i="7"/>
  <c r="X167" i="7"/>
  <c r="X168" i="7" s="1"/>
  <c r="K30" i="7"/>
  <c r="K117" i="7"/>
  <c r="K124" i="7"/>
  <c r="U90" i="7"/>
  <c r="K106" i="7"/>
  <c r="K41" i="7"/>
  <c r="Y126" i="7"/>
  <c r="K40" i="7"/>
  <c r="K142" i="7"/>
  <c r="W167" i="7"/>
  <c r="W168" i="7" s="1"/>
  <c r="S125" i="7"/>
  <c r="S126" i="7" s="1"/>
  <c r="S153" i="7"/>
  <c r="T90" i="7"/>
  <c r="S178" i="7"/>
  <c r="K77" i="7"/>
  <c r="V125" i="7"/>
  <c r="V126" i="7" s="1"/>
  <c r="R139" i="7"/>
  <c r="K164" i="7"/>
  <c r="T178" i="7"/>
  <c r="R178" i="7"/>
  <c r="V90" i="7"/>
  <c r="S139" i="7"/>
  <c r="X66" i="7"/>
  <c r="K34" i="7"/>
  <c r="Q98" i="7"/>
  <c r="Q99" i="7" s="1"/>
  <c r="K14" i="7"/>
  <c r="W90" i="7"/>
  <c r="O139" i="7"/>
  <c r="T139" i="7"/>
  <c r="K136" i="6"/>
  <c r="T144" i="6"/>
  <c r="W158" i="6"/>
  <c r="X63" i="6"/>
  <c r="T127" i="6"/>
  <c r="X158" i="6"/>
  <c r="V162" i="6"/>
  <c r="Y158" i="6"/>
  <c r="O166" i="6"/>
  <c r="S144" i="6"/>
  <c r="K28" i="6"/>
  <c r="X144" i="6"/>
  <c r="S148" i="6"/>
  <c r="K86" i="6"/>
  <c r="K59" i="6"/>
  <c r="O144" i="6"/>
  <c r="S67" i="6"/>
  <c r="Y95" i="6"/>
  <c r="U113" i="6"/>
  <c r="P144" i="6"/>
  <c r="N166" i="6"/>
  <c r="Q144" i="6"/>
  <c r="P147" i="6"/>
  <c r="P148" i="6" s="1"/>
  <c r="U94" i="6"/>
  <c r="U95" i="6" s="1"/>
  <c r="S157" i="6"/>
  <c r="S158" i="6" s="1"/>
  <c r="S95" i="6"/>
  <c r="S109" i="6"/>
  <c r="Q148" i="6"/>
  <c r="U157" i="6"/>
  <c r="U158" i="6" s="1"/>
  <c r="T95" i="6"/>
  <c r="T109" i="6"/>
  <c r="R113" i="6"/>
  <c r="W109" i="6"/>
  <c r="S113" i="6"/>
  <c r="K121" i="6"/>
  <c r="W122" i="6"/>
  <c r="W123" i="6" s="1"/>
  <c r="U148" i="6"/>
  <c r="O158" i="6"/>
  <c r="U127" i="6"/>
  <c r="K172" i="6"/>
  <c r="Y67" i="6"/>
  <c r="P109" i="6"/>
  <c r="T113" i="6"/>
  <c r="R158" i="6"/>
  <c r="U144" i="6"/>
  <c r="W236" i="5"/>
  <c r="U162" i="3"/>
  <c r="Y162" i="4"/>
  <c r="N153" i="2"/>
  <c r="X162" i="2"/>
  <c r="Q236" i="2"/>
  <c r="R153" i="2"/>
  <c r="V252" i="2"/>
  <c r="O129" i="2"/>
  <c r="O130" i="2" s="1"/>
  <c r="O131" i="2"/>
  <c r="O133" i="2" s="1"/>
  <c r="P279" i="2"/>
  <c r="P77" i="2"/>
  <c r="P128" i="2"/>
  <c r="P131" i="2"/>
  <c r="P133" i="2" s="1"/>
  <c r="Y293" i="4"/>
  <c r="Q293" i="4"/>
  <c r="S273" i="3"/>
  <c r="R273" i="5"/>
  <c r="W236" i="2"/>
  <c r="X236" i="3"/>
  <c r="R202" i="5"/>
  <c r="S202" i="5"/>
  <c r="N202" i="2"/>
  <c r="P202" i="3"/>
  <c r="R195" i="3"/>
  <c r="S195" i="2"/>
  <c r="Y195" i="3"/>
  <c r="P128" i="1"/>
  <c r="P131" i="1"/>
  <c r="Q279" i="1"/>
  <c r="Q77" i="1"/>
  <c r="X128" i="4"/>
  <c r="X131" i="4"/>
  <c r="X133" i="4" s="1"/>
  <c r="X135" i="4" s="1"/>
  <c r="W128" i="2"/>
  <c r="W131" i="2"/>
  <c r="W133" i="2" s="1"/>
  <c r="W134" i="2" s="1"/>
  <c r="V129" i="5"/>
  <c r="V130" i="5" s="1"/>
  <c r="V131" i="5"/>
  <c r="V133" i="5" s="1"/>
  <c r="V135" i="5" s="1"/>
  <c r="W129" i="4"/>
  <c r="W130" i="4" s="1"/>
  <c r="W131" i="4"/>
  <c r="W133" i="4" s="1"/>
  <c r="W135" i="4" s="1"/>
  <c r="Y129" i="1"/>
  <c r="Y130" i="1" s="1"/>
  <c r="Y131" i="1"/>
  <c r="Y133" i="1" s="1"/>
  <c r="Y135" i="1" s="1"/>
  <c r="S129" i="5"/>
  <c r="S130" i="5" s="1"/>
  <c r="S131" i="5"/>
  <c r="S133" i="5" s="1"/>
  <c r="R128" i="1"/>
  <c r="R131" i="1"/>
  <c r="X128" i="5"/>
  <c r="X131" i="5"/>
  <c r="X133" i="5" s="1"/>
  <c r="X135" i="5" s="1"/>
  <c r="U128" i="3"/>
  <c r="U131" i="3"/>
  <c r="U133" i="3" s="1"/>
  <c r="U135" i="3" s="1"/>
  <c r="U128" i="5"/>
  <c r="U131" i="5"/>
  <c r="U133" i="5" s="1"/>
  <c r="U135" i="5" s="1"/>
  <c r="W128" i="5"/>
  <c r="W131" i="5"/>
  <c r="W133" i="5" s="1"/>
  <c r="W135" i="5" s="1"/>
  <c r="T128" i="4"/>
  <c r="T131" i="4"/>
  <c r="T133" i="4" s="1"/>
  <c r="T135" i="4" s="1"/>
  <c r="V129" i="4"/>
  <c r="V130" i="4" s="1"/>
  <c r="V131" i="4"/>
  <c r="V133" i="4" s="1"/>
  <c r="V135" i="4" s="1"/>
  <c r="Y129" i="4"/>
  <c r="Y130" i="4" s="1"/>
  <c r="Y131" i="4"/>
  <c r="Y133" i="4" s="1"/>
  <c r="Y135" i="4" s="1"/>
  <c r="Y128" i="3"/>
  <c r="Y131" i="3"/>
  <c r="Y133" i="3" s="1"/>
  <c r="Y134" i="3" s="1"/>
  <c r="U128" i="1"/>
  <c r="U131" i="1"/>
  <c r="U133" i="1" s="1"/>
  <c r="U134" i="1" s="1"/>
  <c r="S129" i="2"/>
  <c r="S130" i="2" s="1"/>
  <c r="S131" i="2"/>
  <c r="S133" i="2" s="1"/>
  <c r="S134" i="2" s="1"/>
  <c r="Y75" i="3"/>
  <c r="Y77" i="3"/>
  <c r="Y101" i="3" s="1"/>
  <c r="X75" i="1"/>
  <c r="X77" i="1"/>
  <c r="X100" i="1" s="1"/>
  <c r="U279" i="2"/>
  <c r="U77" i="2"/>
  <c r="U101" i="2" s="1"/>
  <c r="Y180" i="2"/>
  <c r="Q8" i="3"/>
  <c r="S236" i="3"/>
  <c r="X293" i="3"/>
  <c r="T202" i="2"/>
  <c r="O252" i="3"/>
  <c r="N169" i="4"/>
  <c r="N170" i="4" s="1"/>
  <c r="P252" i="5"/>
  <c r="P191" i="1"/>
  <c r="S195" i="1"/>
  <c r="S145" i="2"/>
  <c r="S144" i="2" s="1"/>
  <c r="W153" i="4"/>
  <c r="U202" i="3"/>
  <c r="O206" i="3"/>
  <c r="X195" i="3"/>
  <c r="P273" i="5"/>
  <c r="Q168" i="2"/>
  <c r="Q170" i="2" s="1"/>
  <c r="Q153" i="5"/>
  <c r="T202" i="5"/>
  <c r="Y180" i="4"/>
  <c r="Y8" i="3"/>
  <c r="X252" i="2"/>
  <c r="R169" i="5"/>
  <c r="R170" i="5" s="1"/>
  <c r="Q202" i="2"/>
  <c r="Y252" i="2"/>
  <c r="N169" i="2"/>
  <c r="N170" i="2" s="1"/>
  <c r="Q153" i="4"/>
  <c r="P153" i="2"/>
  <c r="Y162" i="2"/>
  <c r="T236" i="2"/>
  <c r="Y293" i="5"/>
  <c r="Q153" i="2"/>
  <c r="P252" i="4"/>
  <c r="S293" i="3"/>
  <c r="N143" i="2"/>
  <c r="P303" i="3"/>
  <c r="P305" i="3" s="1"/>
  <c r="T262" i="5"/>
  <c r="S92" i="3"/>
  <c r="X153" i="5"/>
  <c r="U252" i="5"/>
  <c r="W273" i="4"/>
  <c r="R236" i="2"/>
  <c r="S195" i="3"/>
  <c r="P206" i="3"/>
  <c r="W236" i="3"/>
  <c r="R273" i="3"/>
  <c r="V293" i="2"/>
  <c r="T162" i="5"/>
  <c r="N153" i="5"/>
  <c r="S293" i="5"/>
  <c r="U153" i="4"/>
  <c r="O168" i="4"/>
  <c r="O170" i="4" s="1"/>
  <c r="X162" i="5"/>
  <c r="N153" i="4"/>
  <c r="O195" i="4"/>
  <c r="S304" i="2"/>
  <c r="S305" i="2" s="1"/>
  <c r="O153" i="4"/>
  <c r="V236" i="2"/>
  <c r="X202" i="3"/>
  <c r="Y8" i="2"/>
  <c r="V195" i="3"/>
  <c r="S236" i="4"/>
  <c r="P91" i="5"/>
  <c r="V153" i="5"/>
  <c r="U283" i="5"/>
  <c r="N293" i="5"/>
  <c r="V293" i="5"/>
  <c r="X202" i="2"/>
  <c r="X240" i="2"/>
  <c r="S162" i="3"/>
  <c r="O236" i="3"/>
  <c r="K275" i="3"/>
  <c r="Q202" i="4"/>
  <c r="T236" i="4"/>
  <c r="W153" i="5"/>
  <c r="W252" i="2"/>
  <c r="U236" i="4"/>
  <c r="V236" i="5"/>
  <c r="T153" i="3"/>
  <c r="N8" i="5"/>
  <c r="Q8" i="2"/>
  <c r="U153" i="3"/>
  <c r="Y303" i="4"/>
  <c r="Y305" i="4" s="1"/>
  <c r="R8" i="2"/>
  <c r="U252" i="3"/>
  <c r="R195" i="4"/>
  <c r="S206" i="4"/>
  <c r="Q304" i="4"/>
  <c r="Q305" i="4" s="1"/>
  <c r="S180" i="3"/>
  <c r="X273" i="3"/>
  <c r="R293" i="3"/>
  <c r="U304" i="4"/>
  <c r="U305" i="4" s="1"/>
  <c r="S252" i="5"/>
  <c r="T202" i="1"/>
  <c r="X153" i="4"/>
  <c r="W303" i="5"/>
  <c r="W305" i="5" s="1"/>
  <c r="T244" i="2"/>
  <c r="Q273" i="3"/>
  <c r="X91" i="2"/>
  <c r="X191" i="5"/>
  <c r="V92" i="2"/>
  <c r="N252" i="5"/>
  <c r="X92" i="2"/>
  <c r="P162" i="2"/>
  <c r="U195" i="5"/>
  <c r="X202" i="5"/>
  <c r="N195" i="5"/>
  <c r="Y202" i="5"/>
  <c r="S180" i="2"/>
  <c r="Y153" i="3"/>
  <c r="V236" i="3"/>
  <c r="Y91" i="4"/>
  <c r="X283" i="4"/>
  <c r="R153" i="5"/>
  <c r="O195" i="5"/>
  <c r="P236" i="5"/>
  <c r="S301" i="5"/>
  <c r="S252" i="1"/>
  <c r="T180" i="2"/>
  <c r="R252" i="2"/>
  <c r="Y252" i="3"/>
  <c r="S153" i="5"/>
  <c r="U180" i="2"/>
  <c r="X236" i="2"/>
  <c r="T293" i="2"/>
  <c r="X187" i="3"/>
  <c r="V221" i="3"/>
  <c r="V240" i="3"/>
  <c r="N252" i="3"/>
  <c r="V252" i="3"/>
  <c r="X8" i="4"/>
  <c r="T92" i="4"/>
  <c r="T8" i="5"/>
  <c r="U162" i="5"/>
  <c r="O252" i="5"/>
  <c r="T293" i="5"/>
  <c r="K299" i="5"/>
  <c r="Y293" i="1"/>
  <c r="S244" i="2"/>
  <c r="R273" i="2"/>
  <c r="V145" i="3"/>
  <c r="V144" i="3" s="1"/>
  <c r="X240" i="3"/>
  <c r="Q304" i="3"/>
  <c r="Q305" i="3" s="1"/>
  <c r="U92" i="4"/>
  <c r="V195" i="4"/>
  <c r="N206" i="4"/>
  <c r="V206" i="4"/>
  <c r="Y236" i="4"/>
  <c r="S93" i="5"/>
  <c r="P206" i="5"/>
  <c r="R236" i="5"/>
  <c r="S273" i="5"/>
  <c r="N236" i="1"/>
  <c r="R273" i="1"/>
  <c r="Y206" i="2"/>
  <c r="V153" i="3"/>
  <c r="Q195" i="3"/>
  <c r="T236" i="3"/>
  <c r="X252" i="3"/>
  <c r="V273" i="3"/>
  <c r="V92" i="4"/>
  <c r="X98" i="4"/>
  <c r="Y153" i="4"/>
  <c r="P273" i="4"/>
  <c r="R293" i="4"/>
  <c r="T93" i="5"/>
  <c r="S169" i="5"/>
  <c r="S170" i="5" s="1"/>
  <c r="Y195" i="5"/>
  <c r="V206" i="2"/>
  <c r="O236" i="2"/>
  <c r="U166" i="3"/>
  <c r="U165" i="3" s="1"/>
  <c r="W92" i="4"/>
  <c r="K200" i="4"/>
  <c r="O236" i="4"/>
  <c r="Q273" i="4"/>
  <c r="U287" i="4"/>
  <c r="U169" i="5"/>
  <c r="U170" i="5" s="1"/>
  <c r="P187" i="2"/>
  <c r="U202" i="2"/>
  <c r="U273" i="2"/>
  <c r="K277" i="2"/>
  <c r="N303" i="2"/>
  <c r="N305" i="2" s="1"/>
  <c r="X153" i="3"/>
  <c r="Q202" i="3"/>
  <c r="S283" i="3"/>
  <c r="P8" i="4"/>
  <c r="K90" i="4"/>
  <c r="U93" i="4"/>
  <c r="V287" i="4"/>
  <c r="X8" i="5"/>
  <c r="Y169" i="5"/>
  <c r="Y170" i="5" s="1"/>
  <c r="Q236" i="1"/>
  <c r="K53" i="2"/>
  <c r="N252" i="2"/>
  <c r="K271" i="2"/>
  <c r="Q303" i="2"/>
  <c r="Q305" i="2" s="1"/>
  <c r="V91" i="3"/>
  <c r="Q8" i="4"/>
  <c r="V93" i="4"/>
  <c r="K227" i="4"/>
  <c r="Q236" i="4"/>
  <c r="Y8" i="5"/>
  <c r="S180" i="5"/>
  <c r="T224" i="5"/>
  <c r="T225" i="5" s="1"/>
  <c r="O252" i="2"/>
  <c r="V283" i="2"/>
  <c r="K311" i="2"/>
  <c r="P92" i="3"/>
  <c r="W93" i="4"/>
  <c r="T303" i="4"/>
  <c r="T305" i="4" s="1"/>
  <c r="Q195" i="5"/>
  <c r="U206" i="5"/>
  <c r="V8" i="2"/>
  <c r="Y195" i="2"/>
  <c r="Y244" i="2"/>
  <c r="P273" i="2"/>
  <c r="K152" i="3"/>
  <c r="S225" i="3"/>
  <c r="K105" i="4"/>
  <c r="Q273" i="5"/>
  <c r="V297" i="5"/>
  <c r="X283" i="2"/>
  <c r="K88" i="3"/>
  <c r="Y300" i="4"/>
  <c r="Y301" i="4" s="1"/>
  <c r="Y220" i="5"/>
  <c r="Y221" i="5" s="1"/>
  <c r="K234" i="5"/>
  <c r="P8" i="3"/>
  <c r="R206" i="3"/>
  <c r="Q236" i="3"/>
  <c r="R283" i="3"/>
  <c r="Y221" i="4"/>
  <c r="W236" i="4"/>
  <c r="Y273" i="4"/>
  <c r="V195" i="5"/>
  <c r="P169" i="2"/>
  <c r="P170" i="2" s="1"/>
  <c r="K209" i="2"/>
  <c r="N145" i="4"/>
  <c r="N144" i="4" s="1"/>
  <c r="N93" i="2"/>
  <c r="Q191" i="2"/>
  <c r="Y224" i="2"/>
  <c r="Y225" i="2" s="1"/>
  <c r="T206" i="3"/>
  <c r="K216" i="3"/>
  <c r="Y145" i="4"/>
  <c r="Y144" i="4" s="1"/>
  <c r="P287" i="4"/>
  <c r="K160" i="5"/>
  <c r="V162" i="5"/>
  <c r="T283" i="5"/>
  <c r="U293" i="5"/>
  <c r="O283" i="2"/>
  <c r="U206" i="3"/>
  <c r="Y206" i="3"/>
  <c r="K264" i="3"/>
  <c r="U153" i="2"/>
  <c r="P164" i="2"/>
  <c r="T221" i="2"/>
  <c r="W225" i="2"/>
  <c r="W293" i="2"/>
  <c r="X143" i="3"/>
  <c r="W153" i="3"/>
  <c r="V224" i="3"/>
  <c r="V225" i="3" s="1"/>
  <c r="U236" i="3"/>
  <c r="O273" i="3"/>
  <c r="U301" i="3"/>
  <c r="N180" i="4"/>
  <c r="S293" i="4"/>
  <c r="K43" i="5"/>
  <c r="K152" i="5"/>
  <c r="P162" i="5"/>
  <c r="Q202" i="5"/>
  <c r="W293" i="5"/>
  <c r="X273" i="1"/>
  <c r="V153" i="2"/>
  <c r="W187" i="2"/>
  <c r="V195" i="2"/>
  <c r="S262" i="2"/>
  <c r="N287" i="2"/>
  <c r="Y143" i="3"/>
  <c r="P153" i="3"/>
  <c r="T169" i="3"/>
  <c r="T170" i="3" s="1"/>
  <c r="Q186" i="3"/>
  <c r="Q187" i="3" s="1"/>
  <c r="O180" i="4"/>
  <c r="T293" i="4"/>
  <c r="K185" i="5"/>
  <c r="S195" i="5"/>
  <c r="X293" i="5"/>
  <c r="R297" i="5"/>
  <c r="K302" i="5"/>
  <c r="T8" i="2"/>
  <c r="W153" i="2"/>
  <c r="Y187" i="2"/>
  <c r="Y293" i="2"/>
  <c r="T145" i="3"/>
  <c r="T144" i="3" s="1"/>
  <c r="Q153" i="3"/>
  <c r="V169" i="3"/>
  <c r="V170" i="3" s="1"/>
  <c r="Q180" i="3"/>
  <c r="V202" i="3"/>
  <c r="Q239" i="3"/>
  <c r="Q240" i="3" s="1"/>
  <c r="S252" i="3"/>
  <c r="U8" i="4"/>
  <c r="P180" i="4"/>
  <c r="N252" i="4"/>
  <c r="R162" i="5"/>
  <c r="W180" i="5"/>
  <c r="K254" i="5"/>
  <c r="O225" i="2"/>
  <c r="S252" i="2"/>
  <c r="O8" i="3"/>
  <c r="R180" i="3"/>
  <c r="Q180" i="4"/>
  <c r="S195" i="4"/>
  <c r="S244" i="4"/>
  <c r="W252" i="4"/>
  <c r="S162" i="5"/>
  <c r="O236" i="5"/>
  <c r="K281" i="5"/>
  <c r="K255" i="2"/>
  <c r="S273" i="4"/>
  <c r="P283" i="1"/>
  <c r="R162" i="2"/>
  <c r="O195" i="2"/>
  <c r="W195" i="2"/>
  <c r="Y202" i="2"/>
  <c r="U262" i="2"/>
  <c r="K285" i="2"/>
  <c r="R93" i="3"/>
  <c r="Y190" i="3"/>
  <c r="Y191" i="3" s="1"/>
  <c r="N195" i="3"/>
  <c r="T220" i="3"/>
  <c r="T221" i="3" s="1"/>
  <c r="K227" i="3"/>
  <c r="R239" i="3"/>
  <c r="R240" i="3" s="1"/>
  <c r="O262" i="3"/>
  <c r="K88" i="5"/>
  <c r="Y91" i="5"/>
  <c r="X303" i="5"/>
  <c r="R180" i="2"/>
  <c r="Q91" i="2"/>
  <c r="K104" i="2"/>
  <c r="S162" i="2"/>
  <c r="S186" i="2"/>
  <c r="S187" i="2" s="1"/>
  <c r="X195" i="2"/>
  <c r="P236" i="2"/>
  <c r="V262" i="2"/>
  <c r="T265" i="2"/>
  <c r="T266" i="2" s="1"/>
  <c r="P301" i="2"/>
  <c r="R8" i="3"/>
  <c r="S93" i="3"/>
  <c r="R162" i="3"/>
  <c r="N168" i="3"/>
  <c r="N170" i="3" s="1"/>
  <c r="W202" i="3"/>
  <c r="S206" i="3"/>
  <c r="W220" i="3"/>
  <c r="W221" i="3" s="1"/>
  <c r="T239" i="3"/>
  <c r="T240" i="3" s="1"/>
  <c r="T262" i="3"/>
  <c r="W283" i="3"/>
  <c r="U304" i="3"/>
  <c r="U305" i="3" s="1"/>
  <c r="N91" i="4"/>
  <c r="Q252" i="4"/>
  <c r="Y252" i="4"/>
  <c r="V262" i="4"/>
  <c r="O8" i="5"/>
  <c r="P92" i="5"/>
  <c r="U100" i="5"/>
  <c r="U102" i="5" s="1"/>
  <c r="U145" i="5"/>
  <c r="U144" i="5" s="1"/>
  <c r="Y191" i="5"/>
  <c r="O221" i="5"/>
  <c r="U236" i="5"/>
  <c r="U273" i="5"/>
  <c r="O287" i="5"/>
  <c r="T162" i="2"/>
  <c r="U186" i="2"/>
  <c r="U187" i="2" s="1"/>
  <c r="Q195" i="2"/>
  <c r="P287" i="2"/>
  <c r="U304" i="2"/>
  <c r="U305" i="2" s="1"/>
  <c r="T93" i="3"/>
  <c r="O168" i="3"/>
  <c r="O170" i="3" s="1"/>
  <c r="N191" i="3"/>
  <c r="W225" i="3"/>
  <c r="U262" i="3"/>
  <c r="Y283" i="3"/>
  <c r="Y8" i="4"/>
  <c r="P91" i="4"/>
  <c r="P190" i="4"/>
  <c r="P191" i="4" s="1"/>
  <c r="P202" i="4"/>
  <c r="R239" i="4"/>
  <c r="R240" i="4" s="1"/>
  <c r="K246" i="4"/>
  <c r="W262" i="4"/>
  <c r="Y100" i="5"/>
  <c r="Y102" i="5" s="1"/>
  <c r="W134" i="5"/>
  <c r="W136" i="5" s="1"/>
  <c r="V145" i="5"/>
  <c r="V144" i="5" s="1"/>
  <c r="Y162" i="5"/>
  <c r="R206" i="5"/>
  <c r="P221" i="5"/>
  <c r="K271" i="5"/>
  <c r="V273" i="5"/>
  <c r="P287" i="5"/>
  <c r="K86" i="2"/>
  <c r="V91" i="2"/>
  <c r="S143" i="2"/>
  <c r="K208" i="2"/>
  <c r="W206" i="2"/>
  <c r="K242" i="2"/>
  <c r="K254" i="2"/>
  <c r="S287" i="2"/>
  <c r="O293" i="2"/>
  <c r="V297" i="2"/>
  <c r="V304" i="2"/>
  <c r="V305" i="2" s="1"/>
  <c r="T8" i="3"/>
  <c r="V93" i="3"/>
  <c r="K189" i="3"/>
  <c r="P191" i="3"/>
  <c r="K254" i="3"/>
  <c r="V262" i="3"/>
  <c r="Y304" i="3"/>
  <c r="Y305" i="3" s="1"/>
  <c r="S91" i="4"/>
  <c r="W162" i="4"/>
  <c r="T225" i="4"/>
  <c r="S239" i="4"/>
  <c r="S240" i="4" s="1"/>
  <c r="Y262" i="4"/>
  <c r="W293" i="4"/>
  <c r="Q8" i="5"/>
  <c r="S92" i="5"/>
  <c r="T153" i="5"/>
  <c r="K178" i="5"/>
  <c r="W186" i="5"/>
  <c r="W187" i="5" s="1"/>
  <c r="U202" i="5"/>
  <c r="R221" i="5"/>
  <c r="R224" i="5"/>
  <c r="R225" i="5" s="1"/>
  <c r="R252" i="5"/>
  <c r="W273" i="5"/>
  <c r="X287" i="5"/>
  <c r="S304" i="5"/>
  <c r="S305" i="5" s="1"/>
  <c r="X286" i="2"/>
  <c r="X287" i="2" s="1"/>
  <c r="K97" i="2"/>
  <c r="O187" i="2"/>
  <c r="P293" i="2"/>
  <c r="K312" i="2"/>
  <c r="U8" i="3"/>
  <c r="K41" i="3"/>
  <c r="O91" i="3"/>
  <c r="Y93" i="3"/>
  <c r="R168" i="3"/>
  <c r="R170" i="3" s="1"/>
  <c r="Q191" i="3"/>
  <c r="N240" i="3"/>
  <c r="W262" i="3"/>
  <c r="S166" i="4"/>
  <c r="S165" i="4" s="1"/>
  <c r="T91" i="4"/>
  <c r="X162" i="4"/>
  <c r="R202" i="4"/>
  <c r="U225" i="4"/>
  <c r="T92" i="5"/>
  <c r="V202" i="5"/>
  <c r="S221" i="5"/>
  <c r="Y243" i="5"/>
  <c r="Y244" i="5" s="1"/>
  <c r="T304" i="5"/>
  <c r="T305" i="5" s="1"/>
  <c r="X236" i="1"/>
  <c r="N273" i="1"/>
  <c r="K88" i="2"/>
  <c r="Y91" i="2"/>
  <c r="K139" i="2"/>
  <c r="R202" i="2"/>
  <c r="U206" i="2"/>
  <c r="U220" i="2"/>
  <c r="U221" i="2" s="1"/>
  <c r="Y287" i="2"/>
  <c r="Q293" i="2"/>
  <c r="P91" i="3"/>
  <c r="O153" i="3"/>
  <c r="V162" i="3"/>
  <c r="T180" i="3"/>
  <c r="O221" i="3"/>
  <c r="N224" i="3"/>
  <c r="N225" i="3" s="1"/>
  <c r="P240" i="3"/>
  <c r="Y262" i="3"/>
  <c r="S202" i="4"/>
  <c r="S303" i="4"/>
  <c r="S305" i="4" s="1"/>
  <c r="W202" i="5"/>
  <c r="T221" i="5"/>
  <c r="W261" i="5"/>
  <c r="W262" i="5" s="1"/>
  <c r="N236" i="2"/>
  <c r="S206" i="1"/>
  <c r="O273" i="1"/>
  <c r="V303" i="1"/>
  <c r="V305" i="1" s="1"/>
  <c r="R187" i="2"/>
  <c r="S202" i="2"/>
  <c r="N206" i="2"/>
  <c r="N240" i="2"/>
  <c r="S266" i="2"/>
  <c r="R293" i="2"/>
  <c r="R91" i="3"/>
  <c r="K194" i="3"/>
  <c r="P221" i="3"/>
  <c r="P224" i="3"/>
  <c r="P225" i="3" s="1"/>
  <c r="V293" i="3"/>
  <c r="S153" i="4"/>
  <c r="T187" i="4"/>
  <c r="T202" i="4"/>
  <c r="Y92" i="5"/>
  <c r="P153" i="5"/>
  <c r="K194" i="5"/>
  <c r="U221" i="5"/>
  <c r="Q225" i="1"/>
  <c r="R236" i="1"/>
  <c r="S266" i="1"/>
  <c r="P273" i="1"/>
  <c r="N8" i="2"/>
  <c r="W92" i="2"/>
  <c r="S153" i="2"/>
  <c r="K200" i="2"/>
  <c r="W220" i="2"/>
  <c r="W221" i="2" s="1"/>
  <c r="K238" i="2"/>
  <c r="P240" i="2"/>
  <c r="O273" i="2"/>
  <c r="O296" i="2"/>
  <c r="O297" i="2" s="1"/>
  <c r="P162" i="3"/>
  <c r="R166" i="3"/>
  <c r="R165" i="3" s="1"/>
  <c r="U195" i="3"/>
  <c r="V265" i="3"/>
  <c r="V266" i="3" s="1"/>
  <c r="T153" i="4"/>
  <c r="S162" i="4"/>
  <c r="S180" i="4"/>
  <c r="U187" i="4"/>
  <c r="P266" i="4"/>
  <c r="O273" i="4"/>
  <c r="K275" i="4"/>
  <c r="O297" i="4"/>
  <c r="X303" i="4"/>
  <c r="X305" i="4" s="1"/>
  <c r="O93" i="5"/>
  <c r="X180" i="5"/>
  <c r="Q244" i="5"/>
  <c r="P195" i="1"/>
  <c r="R225" i="1"/>
  <c r="K107" i="2"/>
  <c r="N162" i="2"/>
  <c r="Q240" i="2"/>
  <c r="Q282" i="2"/>
  <c r="Q283" i="2" s="1"/>
  <c r="U91" i="3"/>
  <c r="K178" i="3"/>
  <c r="U221" i="3"/>
  <c r="K246" i="3"/>
  <c r="X91" i="4"/>
  <c r="K151" i="4"/>
  <c r="T162" i="4"/>
  <c r="T180" i="4"/>
  <c r="X220" i="4"/>
  <c r="X221" i="4" s="1"/>
  <c r="X236" i="4"/>
  <c r="Q266" i="4"/>
  <c r="K108" i="2"/>
  <c r="K161" i="2"/>
  <c r="U190" i="2"/>
  <c r="U191" i="2" s="1"/>
  <c r="R266" i="2"/>
  <c r="K138" i="3"/>
  <c r="P169" i="5"/>
  <c r="P170" i="5" s="1"/>
  <c r="O206" i="2"/>
  <c r="O92" i="3"/>
  <c r="W240" i="3"/>
  <c r="K235" i="4"/>
  <c r="Q297" i="4"/>
  <c r="K147" i="5"/>
  <c r="K209" i="5"/>
  <c r="P300" i="5"/>
  <c r="P301" i="5" s="1"/>
  <c r="N282" i="5"/>
  <c r="N283" i="5" s="1"/>
  <c r="K106" i="5"/>
  <c r="S8" i="2"/>
  <c r="R93" i="2"/>
  <c r="K189" i="2"/>
  <c r="Q206" i="2"/>
  <c r="K210" i="2"/>
  <c r="N276" i="2"/>
  <c r="K276" i="2" s="1"/>
  <c r="X293" i="2"/>
  <c r="Y100" i="3"/>
  <c r="N202" i="3"/>
  <c r="Y224" i="3"/>
  <c r="Y225" i="3" s="1"/>
  <c r="R236" i="3"/>
  <c r="Y240" i="3"/>
  <c r="K295" i="3"/>
  <c r="Y300" i="3"/>
  <c r="Y301" i="3" s="1"/>
  <c r="O303" i="3"/>
  <c r="O305" i="3" s="1"/>
  <c r="K311" i="3"/>
  <c r="O8" i="4"/>
  <c r="V145" i="4"/>
  <c r="V144" i="4" s="1"/>
  <c r="P187" i="4"/>
  <c r="T191" i="4"/>
  <c r="P221" i="4"/>
  <c r="P236" i="4"/>
  <c r="T240" i="4"/>
  <c r="X240" i="4"/>
  <c r="Q243" i="4"/>
  <c r="Q244" i="4" s="1"/>
  <c r="T273" i="4"/>
  <c r="S297" i="4"/>
  <c r="K53" i="5"/>
  <c r="K87" i="5"/>
  <c r="O162" i="5"/>
  <c r="T195" i="5"/>
  <c r="T206" i="5"/>
  <c r="R244" i="5"/>
  <c r="P262" i="5"/>
  <c r="Y262" i="5"/>
  <c r="O282" i="5"/>
  <c r="O283" i="5" s="1"/>
  <c r="K227" i="5"/>
  <c r="K246" i="5"/>
  <c r="K204" i="2"/>
  <c r="S206" i="2"/>
  <c r="V273" i="2"/>
  <c r="K57" i="3"/>
  <c r="U92" i="3"/>
  <c r="K204" i="3"/>
  <c r="Q244" i="3"/>
  <c r="Q297" i="3"/>
  <c r="P301" i="3"/>
  <c r="X92" i="4"/>
  <c r="S287" i="4"/>
  <c r="K86" i="5"/>
  <c r="O91" i="5"/>
  <c r="R287" i="1"/>
  <c r="W93" i="2"/>
  <c r="R98" i="2"/>
  <c r="K98" i="2" s="1"/>
  <c r="K147" i="2"/>
  <c r="U162" i="2"/>
  <c r="R153" i="3"/>
  <c r="S244" i="3"/>
  <c r="W252" i="3"/>
  <c r="S303" i="3"/>
  <c r="S305" i="3" s="1"/>
  <c r="Y92" i="4"/>
  <c r="O162" i="4"/>
  <c r="K216" i="4"/>
  <c r="N225" i="4"/>
  <c r="O293" i="4"/>
  <c r="Y153" i="5"/>
  <c r="W195" i="5"/>
  <c r="W206" i="5"/>
  <c r="K211" i="5"/>
  <c r="X266" i="5"/>
  <c r="K194" i="2"/>
  <c r="R221" i="4"/>
  <c r="K6" i="2"/>
  <c r="K89" i="2"/>
  <c r="Y93" i="2"/>
  <c r="W191" i="2"/>
  <c r="P244" i="2"/>
  <c r="T252" i="2"/>
  <c r="X273" i="2"/>
  <c r="Y92" i="3"/>
  <c r="S153" i="3"/>
  <c r="O187" i="3"/>
  <c r="R202" i="3"/>
  <c r="Y244" i="3"/>
  <c r="V301" i="3"/>
  <c r="S8" i="4"/>
  <c r="W195" i="4"/>
  <c r="V202" i="4"/>
  <c r="K204" i="4"/>
  <c r="P225" i="4"/>
  <c r="V8" i="5"/>
  <c r="X206" i="5"/>
  <c r="X236" i="5"/>
  <c r="N239" i="5"/>
  <c r="N240" i="5" s="1"/>
  <c r="W252" i="5"/>
  <c r="Y266" i="5"/>
  <c r="P180" i="2"/>
  <c r="T195" i="2"/>
  <c r="S225" i="2"/>
  <c r="K234" i="2"/>
  <c r="R244" i="2"/>
  <c r="Q273" i="2"/>
  <c r="Y273" i="2"/>
  <c r="Y283" i="2"/>
  <c r="U293" i="2"/>
  <c r="P297" i="2"/>
  <c r="T297" i="2"/>
  <c r="W195" i="3"/>
  <c r="Q252" i="3"/>
  <c r="U273" i="3"/>
  <c r="P283" i="3"/>
  <c r="Y293" i="3"/>
  <c r="P93" i="4"/>
  <c r="N98" i="4"/>
  <c r="Q162" i="4"/>
  <c r="S168" i="4"/>
  <c r="S170" i="4" s="1"/>
  <c r="K179" i="4"/>
  <c r="V191" i="4"/>
  <c r="P195" i="4"/>
  <c r="W202" i="4"/>
  <c r="U206" i="4"/>
  <c r="X225" i="4"/>
  <c r="U252" i="4"/>
  <c r="W287" i="4"/>
  <c r="X297" i="4"/>
  <c r="N180" i="5"/>
  <c r="Y236" i="5"/>
  <c r="X252" i="5"/>
  <c r="U303" i="5"/>
  <c r="U305" i="5" s="1"/>
  <c r="Q93" i="2"/>
  <c r="Y297" i="1"/>
  <c r="T225" i="2"/>
  <c r="X301" i="2"/>
  <c r="U187" i="3"/>
  <c r="V190" i="3"/>
  <c r="V191" i="3" s="1"/>
  <c r="T202" i="3"/>
  <c r="N293" i="3"/>
  <c r="S93" i="4"/>
  <c r="Q98" i="4"/>
  <c r="R162" i="4"/>
  <c r="N164" i="4"/>
  <c r="X168" i="4"/>
  <c r="X170" i="4" s="1"/>
  <c r="Q195" i="4"/>
  <c r="V236" i="4"/>
  <c r="R244" i="4"/>
  <c r="R273" i="4"/>
  <c r="O153" i="5"/>
  <c r="P202" i="5"/>
  <c r="V303" i="5"/>
  <c r="V305" i="5" s="1"/>
  <c r="R54" i="7"/>
  <c r="T54" i="7"/>
  <c r="W129" i="5"/>
  <c r="W130" i="5" s="1"/>
  <c r="K61" i="4"/>
  <c r="K216" i="1"/>
  <c r="X191" i="1"/>
  <c r="R195" i="1"/>
  <c r="O293" i="1"/>
  <c r="T162" i="1"/>
  <c r="T195" i="1"/>
  <c r="Q293" i="1"/>
  <c r="Y191" i="1"/>
  <c r="S169" i="1"/>
  <c r="S170" i="1" s="1"/>
  <c r="K89" i="1"/>
  <c r="W252" i="1"/>
  <c r="T303" i="1"/>
  <c r="T305" i="1" s="1"/>
  <c r="P153" i="1"/>
  <c r="Y153" i="1"/>
  <c r="W293" i="1"/>
  <c r="W303" i="1"/>
  <c r="W305" i="1" s="1"/>
  <c r="O153" i="1"/>
  <c r="N91" i="1"/>
  <c r="P91" i="1"/>
  <c r="Q91" i="1"/>
  <c r="K105" i="1"/>
  <c r="M105" i="1" s="1"/>
  <c r="N92" i="1"/>
  <c r="O287" i="1"/>
  <c r="O93" i="1"/>
  <c r="Q287" i="1"/>
  <c r="P293" i="1"/>
  <c r="P129" i="2"/>
  <c r="P130" i="2" s="1"/>
  <c r="K122" i="3"/>
  <c r="K59" i="5"/>
  <c r="K62" i="3"/>
  <c r="K204" i="1"/>
  <c r="K271" i="1"/>
  <c r="K189" i="1"/>
  <c r="S287" i="1"/>
  <c r="V301" i="1"/>
  <c r="Y301" i="1"/>
  <c r="K147" i="1"/>
  <c r="K223" i="1"/>
  <c r="K254" i="1"/>
  <c r="K208" i="1"/>
  <c r="N240" i="1"/>
  <c r="Q153" i="1"/>
  <c r="U101" i="1"/>
  <c r="U102" i="1" s="1"/>
  <c r="R153" i="1"/>
  <c r="K88" i="1"/>
  <c r="X101" i="1"/>
  <c r="V180" i="1"/>
  <c r="X252" i="1"/>
  <c r="V153" i="1"/>
  <c r="W180" i="1"/>
  <c r="P206" i="1"/>
  <c r="Y252" i="1"/>
  <c r="W153" i="1"/>
  <c r="S162" i="1"/>
  <c r="X180" i="1"/>
  <c r="Y8" i="1"/>
  <c r="R91" i="1"/>
  <c r="U180" i="1"/>
  <c r="K53" i="1"/>
  <c r="P93" i="1"/>
  <c r="X153" i="1"/>
  <c r="Y180" i="1"/>
  <c r="K207" i="1"/>
  <c r="O252" i="1"/>
  <c r="R240" i="1"/>
  <c r="V202" i="1"/>
  <c r="P252" i="1"/>
  <c r="W202" i="1"/>
  <c r="Q252" i="1"/>
  <c r="O8" i="1"/>
  <c r="O162" i="1"/>
  <c r="X202" i="1"/>
  <c r="T236" i="1"/>
  <c r="R252" i="1"/>
  <c r="S153" i="1"/>
  <c r="Y202" i="1"/>
  <c r="U236" i="1"/>
  <c r="K281" i="1"/>
  <c r="V293" i="1"/>
  <c r="Y93" i="1"/>
  <c r="Q206" i="1"/>
  <c r="Q191" i="1"/>
  <c r="O91" i="1"/>
  <c r="O180" i="1"/>
  <c r="W191" i="1"/>
  <c r="Q195" i="1"/>
  <c r="Q273" i="1"/>
  <c r="Q283" i="1"/>
  <c r="K209" i="1"/>
  <c r="K138" i="1"/>
  <c r="R166" i="1"/>
  <c r="R165" i="1" s="1"/>
  <c r="T169" i="1"/>
  <c r="T170" i="1" s="1"/>
  <c r="X206" i="1"/>
  <c r="W236" i="1"/>
  <c r="P240" i="1"/>
  <c r="Q243" i="1"/>
  <c r="Q244" i="1" s="1"/>
  <c r="Q261" i="1"/>
  <c r="Q262" i="1" s="1"/>
  <c r="W93" i="1"/>
  <c r="K31" i="1"/>
  <c r="X93" i="1"/>
  <c r="V168" i="1"/>
  <c r="V170" i="1" s="1"/>
  <c r="R8" i="1"/>
  <c r="U162" i="1"/>
  <c r="S166" i="1"/>
  <c r="S165" i="1" s="1"/>
  <c r="W169" i="1"/>
  <c r="W170" i="1" s="1"/>
  <c r="N202" i="1"/>
  <c r="Q240" i="1"/>
  <c r="V162" i="1"/>
  <c r="T166" i="1"/>
  <c r="T165" i="1" s="1"/>
  <c r="X169" i="1"/>
  <c r="X170" i="1" s="1"/>
  <c r="O202" i="1"/>
  <c r="Y236" i="1"/>
  <c r="T252" i="1"/>
  <c r="Q92" i="1"/>
  <c r="P202" i="1"/>
  <c r="S220" i="1"/>
  <c r="S221" i="1" s="1"/>
  <c r="S240" i="1"/>
  <c r="O244" i="1"/>
  <c r="N262" i="1"/>
  <c r="Y273" i="1"/>
  <c r="T293" i="1"/>
  <c r="R92" i="1"/>
  <c r="P180" i="1"/>
  <c r="K228" i="1"/>
  <c r="O236" i="1"/>
  <c r="P244" i="1"/>
  <c r="O262" i="1"/>
  <c r="O296" i="1"/>
  <c r="O297" i="1" s="1"/>
  <c r="V8" i="1"/>
  <c r="Q162" i="1"/>
  <c r="R202" i="1"/>
  <c r="P236" i="1"/>
  <c r="S273" i="1"/>
  <c r="N293" i="1"/>
  <c r="W135" i="1"/>
  <c r="W136" i="1" s="1"/>
  <c r="K200" i="1"/>
  <c r="K86" i="1"/>
  <c r="S8" i="1"/>
  <c r="W8" i="1"/>
  <c r="W92" i="1"/>
  <c r="K120" i="1"/>
  <c r="N145" i="1"/>
  <c r="N144" i="1" s="1"/>
  <c r="R162" i="1"/>
  <c r="K193" i="1"/>
  <c r="R244" i="1"/>
  <c r="K275" i="1"/>
  <c r="U287" i="1"/>
  <c r="K211" i="1"/>
  <c r="X92" i="1"/>
  <c r="T145" i="1"/>
  <c r="T144" i="1" s="1"/>
  <c r="N153" i="1"/>
  <c r="U195" i="1"/>
  <c r="X293" i="1"/>
  <c r="X135" i="1"/>
  <c r="X136" i="1" s="1"/>
  <c r="R206" i="1"/>
  <c r="V236" i="1"/>
  <c r="Q8" i="1"/>
  <c r="K106" i="1"/>
  <c r="U202" i="1"/>
  <c r="N206" i="1"/>
  <c r="O206" i="1"/>
  <c r="Y220" i="1"/>
  <c r="Y221" i="1" s="1"/>
  <c r="P225" i="1"/>
  <c r="S236" i="1"/>
  <c r="R297" i="1"/>
  <c r="S303" i="1"/>
  <c r="S305" i="1" s="1"/>
  <c r="K52" i="7"/>
  <c r="K173" i="7"/>
  <c r="K51" i="7"/>
  <c r="K174" i="7"/>
  <c r="K73" i="7"/>
  <c r="K133" i="6"/>
  <c r="K118" i="6"/>
  <c r="O134" i="6"/>
  <c r="K134" i="6" s="1"/>
  <c r="U8" i="5"/>
  <c r="W8" i="5"/>
  <c r="N162" i="5"/>
  <c r="P195" i="5"/>
  <c r="X195" i="5"/>
  <c r="Y252" i="5"/>
  <c r="T273" i="5"/>
  <c r="W162" i="5"/>
  <c r="R195" i="5"/>
  <c r="K7" i="5"/>
  <c r="O202" i="5"/>
  <c r="T252" i="5"/>
  <c r="O273" i="5"/>
  <c r="R293" i="5"/>
  <c r="T8" i="4"/>
  <c r="U162" i="4"/>
  <c r="X202" i="4"/>
  <c r="R252" i="4"/>
  <c r="V273" i="4"/>
  <c r="N162" i="4"/>
  <c r="V162" i="4"/>
  <c r="Y202" i="4"/>
  <c r="S252" i="4"/>
  <c r="V293" i="4"/>
  <c r="K7" i="4"/>
  <c r="K292" i="4"/>
  <c r="V8" i="4"/>
  <c r="T195" i="4"/>
  <c r="T252" i="4"/>
  <c r="U195" i="4"/>
  <c r="X293" i="4"/>
  <c r="P195" i="3"/>
  <c r="Y236" i="3"/>
  <c r="K292" i="3"/>
  <c r="W162" i="3"/>
  <c r="T293" i="3"/>
  <c r="Q162" i="3"/>
  <c r="Y162" i="3"/>
  <c r="S202" i="3"/>
  <c r="K235" i="3"/>
  <c r="R252" i="3"/>
  <c r="T273" i="3"/>
  <c r="X8" i="3"/>
  <c r="Y202" i="3"/>
  <c r="W293" i="3"/>
  <c r="O293" i="3"/>
  <c r="U8" i="2"/>
  <c r="P195" i="2"/>
  <c r="P8" i="2"/>
  <c r="X8" i="2"/>
  <c r="W162" i="2"/>
  <c r="W273" i="2"/>
  <c r="P202" i="2"/>
  <c r="K235" i="1"/>
  <c r="N8" i="1"/>
  <c r="K161" i="1"/>
  <c r="K201" i="1"/>
  <c r="K292" i="1"/>
  <c r="P8" i="1"/>
  <c r="X8" i="1"/>
  <c r="N195" i="1"/>
  <c r="V195" i="1"/>
  <c r="U252" i="1"/>
  <c r="V273" i="1"/>
  <c r="N162" i="1"/>
  <c r="W195" i="1"/>
  <c r="V252" i="1"/>
  <c r="W273" i="1"/>
  <c r="K7" i="1"/>
  <c r="X195" i="1"/>
  <c r="R293" i="1"/>
  <c r="P162" i="1"/>
  <c r="Y195" i="1"/>
  <c r="U54" i="7"/>
  <c r="Y54" i="7"/>
  <c r="W54" i="7"/>
  <c r="V56" i="7"/>
  <c r="S54" i="7"/>
  <c r="V54" i="7"/>
  <c r="Y56" i="7"/>
  <c r="T57" i="7"/>
  <c r="T58" i="7" s="1"/>
  <c r="Q46" i="7"/>
  <c r="S55" i="7"/>
  <c r="T55" i="7"/>
  <c r="U55" i="7"/>
  <c r="W55" i="7"/>
  <c r="R168" i="1"/>
  <c r="R170" i="1" s="1"/>
  <c r="V180" i="2"/>
  <c r="Y180" i="3"/>
  <c r="Y169" i="4"/>
  <c r="Y170" i="4" s="1"/>
  <c r="Y166" i="5"/>
  <c r="Y165" i="5" s="1"/>
  <c r="W168" i="5"/>
  <c r="W170" i="5" s="1"/>
  <c r="N169" i="5"/>
  <c r="N170" i="5" s="1"/>
  <c r="K163" i="1"/>
  <c r="Q166" i="1"/>
  <c r="Q165" i="1" s="1"/>
  <c r="U168" i="1"/>
  <c r="U170" i="1" s="1"/>
  <c r="N180" i="1"/>
  <c r="Q180" i="2"/>
  <c r="Q169" i="5"/>
  <c r="Q170" i="5" s="1"/>
  <c r="K179" i="1"/>
  <c r="K167" i="1"/>
  <c r="W180" i="2"/>
  <c r="X168" i="3"/>
  <c r="S168" i="2"/>
  <c r="S170" i="2" s="1"/>
  <c r="X168" i="2"/>
  <c r="X170" i="2" s="1"/>
  <c r="N180" i="2"/>
  <c r="Q169" i="3"/>
  <c r="Q170" i="3" s="1"/>
  <c r="N165" i="4"/>
  <c r="U168" i="4"/>
  <c r="U170" i="4" s="1"/>
  <c r="V168" i="4"/>
  <c r="V170" i="4" s="1"/>
  <c r="T164" i="5"/>
  <c r="K163" i="3"/>
  <c r="P164" i="1"/>
  <c r="S180" i="1"/>
  <c r="Q166" i="2"/>
  <c r="Q165" i="2" s="1"/>
  <c r="W169" i="3"/>
  <c r="W170" i="3" s="1"/>
  <c r="Y166" i="4"/>
  <c r="Y165" i="4" s="1"/>
  <c r="Q169" i="4"/>
  <c r="Q170" i="4" s="1"/>
  <c r="U180" i="4"/>
  <c r="K175" i="2"/>
  <c r="T180" i="1"/>
  <c r="X169" i="3"/>
  <c r="K167" i="4"/>
  <c r="V180" i="4"/>
  <c r="W180" i="3"/>
  <c r="W180" i="4"/>
  <c r="U166" i="5"/>
  <c r="U165" i="5" s="1"/>
  <c r="Q180" i="5"/>
  <c r="Y180" i="5"/>
  <c r="N168" i="1"/>
  <c r="K175" i="1"/>
  <c r="P180" i="3"/>
  <c r="V168" i="5"/>
  <c r="V170" i="5" s="1"/>
  <c r="R180" i="5"/>
  <c r="U129" i="5"/>
  <c r="U130" i="5" s="1"/>
  <c r="U129" i="3"/>
  <c r="U130" i="3" s="1"/>
  <c r="V128" i="4"/>
  <c r="Y128" i="4"/>
  <c r="T129" i="4"/>
  <c r="T130" i="4" s="1"/>
  <c r="O129" i="5"/>
  <c r="O130" i="5" s="1"/>
  <c r="P133" i="3"/>
  <c r="P129" i="3"/>
  <c r="P130" i="3" s="1"/>
  <c r="P128" i="3"/>
  <c r="Q129" i="3"/>
  <c r="Q130" i="3" s="1"/>
  <c r="V128" i="1"/>
  <c r="V129" i="1"/>
  <c r="V130" i="1" s="1"/>
  <c r="R127" i="3"/>
  <c r="S127" i="3"/>
  <c r="T127" i="3"/>
  <c r="X129" i="5"/>
  <c r="X130" i="5" s="1"/>
  <c r="Y124" i="1"/>
  <c r="V127" i="3"/>
  <c r="V131" i="3" s="1"/>
  <c r="V133" i="3" s="1"/>
  <c r="V135" i="3" s="1"/>
  <c r="R127" i="2"/>
  <c r="V127" i="2"/>
  <c r="K120" i="4"/>
  <c r="Y124" i="5"/>
  <c r="U127" i="2"/>
  <c r="X124" i="5"/>
  <c r="X127" i="2"/>
  <c r="X131" i="2" s="1"/>
  <c r="X133" i="2" s="1"/>
  <c r="X134" i="2" s="1"/>
  <c r="O127" i="1"/>
  <c r="S128" i="2"/>
  <c r="R124" i="3"/>
  <c r="K120" i="5"/>
  <c r="S124" i="3"/>
  <c r="S127" i="1"/>
  <c r="S131" i="1" s="1"/>
  <c r="Q124" i="2"/>
  <c r="T127" i="1"/>
  <c r="T131" i="1" s="1"/>
  <c r="T133" i="1" s="1"/>
  <c r="T134" i="1" s="1"/>
  <c r="Q128" i="4"/>
  <c r="W128" i="4"/>
  <c r="W129" i="2"/>
  <c r="W130" i="2" s="1"/>
  <c r="Y129" i="3"/>
  <c r="Y130" i="3" s="1"/>
  <c r="Y128" i="1"/>
  <c r="K120" i="2"/>
  <c r="X129" i="4"/>
  <c r="X130" i="4" s="1"/>
  <c r="V128" i="5"/>
  <c r="Q127" i="2"/>
  <c r="Q131" i="2" s="1"/>
  <c r="K122" i="1"/>
  <c r="R129" i="1"/>
  <c r="R130" i="1" s="1"/>
  <c r="Q124" i="4"/>
  <c r="U129" i="1"/>
  <c r="U130" i="1" s="1"/>
  <c r="T124" i="4"/>
  <c r="S117" i="3"/>
  <c r="S118" i="3" s="1"/>
  <c r="Q115" i="2"/>
  <c r="U117" i="3"/>
  <c r="U118" i="3" s="1"/>
  <c r="R117" i="4"/>
  <c r="R118" i="4" s="1"/>
  <c r="T117" i="1"/>
  <c r="T118" i="1" s="1"/>
  <c r="S117" i="4"/>
  <c r="S118" i="4" s="1"/>
  <c r="Y117" i="5"/>
  <c r="Y118" i="5" s="1"/>
  <c r="V117" i="1"/>
  <c r="V118" i="1" s="1"/>
  <c r="P117" i="2"/>
  <c r="P118" i="2" s="1"/>
  <c r="K114" i="2"/>
  <c r="U117" i="1"/>
  <c r="U118" i="1" s="1"/>
  <c r="K112" i="1"/>
  <c r="Q115" i="3"/>
  <c r="O115" i="5"/>
  <c r="P115" i="5"/>
  <c r="X115" i="3"/>
  <c r="P115" i="4"/>
  <c r="T115" i="5"/>
  <c r="O117" i="4"/>
  <c r="O118" i="4" s="1"/>
  <c r="S115" i="5"/>
  <c r="O75" i="1"/>
  <c r="O315" i="1"/>
  <c r="O314" i="1" s="1"/>
  <c r="Y279" i="5"/>
  <c r="Y75" i="5"/>
  <c r="S75" i="4"/>
  <c r="S78" i="4"/>
  <c r="S81" i="4" s="1"/>
  <c r="S79" i="4" s="1"/>
  <c r="U75" i="1"/>
  <c r="U279" i="1"/>
  <c r="U78" i="1"/>
  <c r="U81" i="1" s="1"/>
  <c r="U79" i="1" s="1"/>
  <c r="U315" i="1"/>
  <c r="U314" i="1" s="1"/>
  <c r="U279" i="5"/>
  <c r="U78" i="5"/>
  <c r="U81" i="5" s="1"/>
  <c r="U79" i="5" s="1"/>
  <c r="U75" i="5"/>
  <c r="P75" i="2"/>
  <c r="P315" i="2"/>
  <c r="P314" i="2" s="1"/>
  <c r="K59" i="3"/>
  <c r="S70" i="4"/>
  <c r="S73" i="4" s="1"/>
  <c r="S71" i="4" s="1"/>
  <c r="T70" i="4"/>
  <c r="T73" i="4" s="1"/>
  <c r="T71" i="4" s="1"/>
  <c r="K59" i="2"/>
  <c r="N67" i="3"/>
  <c r="U70" i="4"/>
  <c r="U73" i="4" s="1"/>
  <c r="U71" i="4" s="1"/>
  <c r="O74" i="4"/>
  <c r="P67" i="1"/>
  <c r="P74" i="3"/>
  <c r="U74" i="4"/>
  <c r="N67" i="5"/>
  <c r="T74" i="4"/>
  <c r="T77" i="4" s="1"/>
  <c r="K61" i="1"/>
  <c r="Q67" i="1"/>
  <c r="Y67" i="3"/>
  <c r="Q74" i="3"/>
  <c r="N67" i="4"/>
  <c r="V74" i="4"/>
  <c r="S67" i="5"/>
  <c r="W74" i="3"/>
  <c r="X74" i="4"/>
  <c r="X77" i="4" s="1"/>
  <c r="X100" i="4" s="1"/>
  <c r="K62" i="1"/>
  <c r="S67" i="4"/>
  <c r="Y74" i="4"/>
  <c r="K59" i="1"/>
  <c r="W74" i="4"/>
  <c r="W77" i="4" s="1"/>
  <c r="W101" i="4" s="1"/>
  <c r="Y67" i="5"/>
  <c r="T70" i="3"/>
  <c r="T73" i="3" s="1"/>
  <c r="T71" i="3" s="1"/>
  <c r="Y279" i="3"/>
  <c r="S70" i="1"/>
  <c r="S73" i="1" s="1"/>
  <c r="S71" i="1" s="1"/>
  <c r="S74" i="1"/>
  <c r="S77" i="1" s="1"/>
  <c r="K66" i="5"/>
  <c r="U70" i="1"/>
  <c r="K61" i="2"/>
  <c r="P67" i="2"/>
  <c r="S70" i="5"/>
  <c r="S73" i="5" s="1"/>
  <c r="S71" i="5" s="1"/>
  <c r="Y74" i="1"/>
  <c r="U67" i="2"/>
  <c r="K59" i="4"/>
  <c r="V70" i="4"/>
  <c r="V73" i="4" s="1"/>
  <c r="V71" i="4" s="1"/>
  <c r="V74" i="2"/>
  <c r="V77" i="2" s="1"/>
  <c r="V101" i="2" s="1"/>
  <c r="Y315" i="3"/>
  <c r="Y314" i="3" s="1"/>
  <c r="X74" i="2"/>
  <c r="X77" i="2" s="1"/>
  <c r="X100" i="2" s="1"/>
  <c r="K57" i="5"/>
  <c r="K57" i="1"/>
  <c r="X305" i="5"/>
  <c r="K57" i="2"/>
  <c r="K57" i="4"/>
  <c r="K55" i="3"/>
  <c r="Q33" i="1"/>
  <c r="Q22" i="1"/>
  <c r="Q26" i="1" s="1"/>
  <c r="Q24" i="1" s="1"/>
  <c r="Q36" i="1"/>
  <c r="Q34" i="1" s="1"/>
  <c r="O22" i="4"/>
  <c r="O36" i="4"/>
  <c r="O34" i="4" s="1"/>
  <c r="R36" i="4"/>
  <c r="R34" i="4" s="1"/>
  <c r="R33" i="4"/>
  <c r="T26" i="3"/>
  <c r="T24" i="3" s="1"/>
  <c r="T23" i="3"/>
  <c r="AF43" i="3"/>
  <c r="O22" i="2"/>
  <c r="O33" i="2"/>
  <c r="S33" i="5"/>
  <c r="S36" i="5"/>
  <c r="S34" i="5" s="1"/>
  <c r="T33" i="4"/>
  <c r="T36" i="4"/>
  <c r="T34" i="4" s="1"/>
  <c r="T22" i="4"/>
  <c r="T23" i="4" s="1"/>
  <c r="U33" i="2"/>
  <c r="U36" i="2"/>
  <c r="U34" i="2" s="1"/>
  <c r="N36" i="3"/>
  <c r="N34" i="3" s="1"/>
  <c r="N22" i="3"/>
  <c r="V36" i="4"/>
  <c r="V34" i="4" s="1"/>
  <c r="V33" i="4"/>
  <c r="W33" i="4"/>
  <c r="W36" i="4"/>
  <c r="W34" i="4" s="1"/>
  <c r="Y22" i="4"/>
  <c r="Y26" i="4" s="1"/>
  <c r="Y24" i="4" s="1"/>
  <c r="Y33" i="4"/>
  <c r="Y36" i="4"/>
  <c r="Y34" i="4" s="1"/>
  <c r="S22" i="3"/>
  <c r="S26" i="3" s="1"/>
  <c r="S24" i="3" s="1"/>
  <c r="X22" i="3"/>
  <c r="X23" i="3" s="1"/>
  <c r="X33" i="2"/>
  <c r="W33" i="3"/>
  <c r="Y33" i="2"/>
  <c r="X33" i="3"/>
  <c r="T29" i="1"/>
  <c r="V22" i="2"/>
  <c r="V36" i="2"/>
  <c r="V34" i="2" s="1"/>
  <c r="S36" i="3"/>
  <c r="S34" i="3" s="1"/>
  <c r="U33" i="1"/>
  <c r="K28" i="2"/>
  <c r="W36" i="2"/>
  <c r="W34" i="2" s="1"/>
  <c r="U36" i="3"/>
  <c r="U34" i="3" s="1"/>
  <c r="V33" i="1"/>
  <c r="P33" i="5"/>
  <c r="O33" i="1"/>
  <c r="O22" i="1"/>
  <c r="O26" i="1" s="1"/>
  <c r="O24" i="1" s="1"/>
  <c r="K28" i="3"/>
  <c r="K28" i="1"/>
  <c r="O36" i="1"/>
  <c r="O34" i="1" s="1"/>
  <c r="R36" i="1"/>
  <c r="R34" i="1" s="1"/>
  <c r="K31" i="5"/>
  <c r="K28" i="5"/>
  <c r="W26" i="2"/>
  <c r="W24" i="2" s="1"/>
  <c r="Y23" i="5"/>
  <c r="W129" i="1"/>
  <c r="W130" i="1" s="1"/>
  <c r="W128" i="1"/>
  <c r="P33" i="1"/>
  <c r="P36" i="1"/>
  <c r="P34" i="1" s="1"/>
  <c r="O145" i="1"/>
  <c r="O144" i="1" s="1"/>
  <c r="O166" i="1"/>
  <c r="O165" i="1" s="1"/>
  <c r="K45" i="1"/>
  <c r="O149" i="1"/>
  <c r="O177" i="1"/>
  <c r="O176" i="1" s="1"/>
  <c r="X129" i="1"/>
  <c r="X130" i="1" s="1"/>
  <c r="X128" i="1"/>
  <c r="X22" i="1"/>
  <c r="X33" i="1"/>
  <c r="X36" i="1"/>
  <c r="X34" i="1" s="1"/>
  <c r="S279" i="2"/>
  <c r="S315" i="2"/>
  <c r="S314" i="2" s="1"/>
  <c r="S75" i="2"/>
  <c r="S78" i="2"/>
  <c r="S81" i="2" s="1"/>
  <c r="S79" i="2" s="1"/>
  <c r="U166" i="1"/>
  <c r="U165" i="1" s="1"/>
  <c r="U149" i="1"/>
  <c r="U148" i="1" s="1"/>
  <c r="U145" i="1"/>
  <c r="U144" i="1" s="1"/>
  <c r="U177" i="1"/>
  <c r="U176" i="1" s="1"/>
  <c r="V149" i="1"/>
  <c r="V148" i="1" s="1"/>
  <c r="V166" i="1"/>
  <c r="V165" i="1" s="1"/>
  <c r="V177" i="1"/>
  <c r="V176" i="1" s="1"/>
  <c r="V145" i="1"/>
  <c r="V144" i="1" s="1"/>
  <c r="T78" i="2"/>
  <c r="T81" i="2" s="1"/>
  <c r="T79" i="2" s="1"/>
  <c r="T315" i="2"/>
  <c r="T314" i="2" s="1"/>
  <c r="T279" i="2"/>
  <c r="T75" i="2"/>
  <c r="R36" i="2"/>
  <c r="R34" i="2" s="1"/>
  <c r="R33" i="2"/>
  <c r="R22" i="2"/>
  <c r="W73" i="2"/>
  <c r="W71" i="2" s="1"/>
  <c r="Q36" i="3"/>
  <c r="Q34" i="3" s="1"/>
  <c r="Q33" i="3"/>
  <c r="S26" i="2"/>
  <c r="S24" i="2" s="1"/>
  <c r="S23" i="2"/>
  <c r="AE43" i="2"/>
  <c r="N22" i="1"/>
  <c r="W177" i="2"/>
  <c r="W176" i="2" s="1"/>
  <c r="W145" i="2"/>
  <c r="W144" i="2" s="1"/>
  <c r="W149" i="2"/>
  <c r="W148" i="2" s="1"/>
  <c r="W166" i="2"/>
  <c r="W165" i="2" s="1"/>
  <c r="P36" i="2"/>
  <c r="P34" i="2" s="1"/>
  <c r="P33" i="2"/>
  <c r="Y33" i="3"/>
  <c r="Y36" i="3"/>
  <c r="Y34" i="3" s="1"/>
  <c r="Y22" i="3"/>
  <c r="K312" i="1"/>
  <c r="X177" i="2"/>
  <c r="X176" i="2" s="1"/>
  <c r="X149" i="2"/>
  <c r="X148" i="2" s="1"/>
  <c r="X166" i="2"/>
  <c r="X165" i="2" s="1"/>
  <c r="X145" i="2"/>
  <c r="X144" i="2" s="1"/>
  <c r="K6" i="1"/>
  <c r="Q75" i="1"/>
  <c r="K151" i="1"/>
  <c r="X187" i="1"/>
  <c r="S190" i="1"/>
  <c r="T221" i="1"/>
  <c r="K291" i="1"/>
  <c r="S296" i="1"/>
  <c r="S297" i="1" s="1"/>
  <c r="W297" i="1"/>
  <c r="O36" i="2"/>
  <c r="O34" i="2" s="1"/>
  <c r="K48" i="2"/>
  <c r="K151" i="2"/>
  <c r="N225" i="2"/>
  <c r="K250" i="2"/>
  <c r="S282" i="2"/>
  <c r="S283" i="2" s="1"/>
  <c r="K7" i="3"/>
  <c r="T177" i="3"/>
  <c r="T176" i="3" s="1"/>
  <c r="T166" i="3"/>
  <c r="T165" i="3" s="1"/>
  <c r="T149" i="3"/>
  <c r="T148" i="3" s="1"/>
  <c r="O67" i="3"/>
  <c r="O74" i="3"/>
  <c r="O77" i="3" s="1"/>
  <c r="K104" i="3"/>
  <c r="K161" i="3"/>
  <c r="T243" i="3"/>
  <c r="T244" i="3" s="1"/>
  <c r="S23" i="4"/>
  <c r="S26" i="4"/>
  <c r="S24" i="4" s="1"/>
  <c r="T166" i="4"/>
  <c r="T165" i="4" s="1"/>
  <c r="T177" i="4"/>
  <c r="T176" i="4" s="1"/>
  <c r="T145" i="4"/>
  <c r="T144" i="4" s="1"/>
  <c r="T149" i="4"/>
  <c r="T148" i="4" s="1"/>
  <c r="T101" i="4"/>
  <c r="T100" i="4"/>
  <c r="S143" i="4"/>
  <c r="S145" i="4"/>
  <c r="S144" i="4" s="1"/>
  <c r="K256" i="4"/>
  <c r="P255" i="4"/>
  <c r="K255" i="4" s="1"/>
  <c r="T261" i="4"/>
  <c r="T262" i="4" s="1"/>
  <c r="Y187" i="1"/>
  <c r="Y206" i="1"/>
  <c r="U221" i="1"/>
  <c r="X297" i="1"/>
  <c r="T300" i="1"/>
  <c r="K41" i="2"/>
  <c r="S55" i="2"/>
  <c r="K55" i="2" s="1"/>
  <c r="U65" i="2"/>
  <c r="U63" i="2" s="1"/>
  <c r="K123" i="2"/>
  <c r="N124" i="2"/>
  <c r="K126" i="2"/>
  <c r="V168" i="2"/>
  <c r="T282" i="2"/>
  <c r="T283" i="2" s="1"/>
  <c r="X304" i="2"/>
  <c r="X303" i="2"/>
  <c r="N21" i="3"/>
  <c r="O29" i="3"/>
  <c r="K31" i="3"/>
  <c r="K97" i="3"/>
  <c r="K123" i="3"/>
  <c r="Y265" i="3"/>
  <c r="Y266" i="3" s="1"/>
  <c r="N296" i="3"/>
  <c r="N8" i="4"/>
  <c r="W186" i="4"/>
  <c r="W187" i="4" s="1"/>
  <c r="Y282" i="4"/>
  <c r="Y283" i="4" s="1"/>
  <c r="T286" i="4"/>
  <c r="K311" i="4"/>
  <c r="N166" i="5"/>
  <c r="N177" i="5"/>
  <c r="K45" i="5"/>
  <c r="N145" i="5"/>
  <c r="N149" i="5"/>
  <c r="U108" i="5"/>
  <c r="K108" i="5" s="1"/>
  <c r="K107" i="5"/>
  <c r="K223" i="3"/>
  <c r="K260" i="3"/>
  <c r="S261" i="3"/>
  <c r="S262" i="3" s="1"/>
  <c r="S36" i="4"/>
  <c r="S34" i="4" s="1"/>
  <c r="S33" i="4"/>
  <c r="Q33" i="4"/>
  <c r="Q36" i="4"/>
  <c r="Q34" i="4" s="1"/>
  <c r="K88" i="4"/>
  <c r="O224" i="1"/>
  <c r="O225" i="1" s="1"/>
  <c r="N224" i="1"/>
  <c r="N225" i="1" s="1"/>
  <c r="Q33" i="2"/>
  <c r="Q36" i="2"/>
  <c r="Q34" i="2" s="1"/>
  <c r="T65" i="2"/>
  <c r="T63" i="2" s="1"/>
  <c r="W168" i="2"/>
  <c r="R279" i="3"/>
  <c r="R315" i="3"/>
  <c r="R314" i="3" s="1"/>
  <c r="R78" i="3"/>
  <c r="R75" i="3"/>
  <c r="V19" i="4"/>
  <c r="V21" i="4" s="1"/>
  <c r="V22" i="4"/>
  <c r="AH43" i="4" s="1"/>
  <c r="N190" i="5"/>
  <c r="N191" i="5" s="1"/>
  <c r="K189" i="5"/>
  <c r="S244" i="1"/>
  <c r="N282" i="1"/>
  <c r="N283" i="1" s="1"/>
  <c r="S36" i="2"/>
  <c r="S34" i="2" s="1"/>
  <c r="S33" i="2"/>
  <c r="P220" i="2"/>
  <c r="P221" i="2" s="1"/>
  <c r="O239" i="3"/>
  <c r="W19" i="4"/>
  <c r="W21" i="4" s="1"/>
  <c r="W22" i="4"/>
  <c r="AI43" i="4" s="1"/>
  <c r="P33" i="4"/>
  <c r="P36" i="4"/>
  <c r="P34" i="4" s="1"/>
  <c r="N191" i="4"/>
  <c r="V70" i="1"/>
  <c r="V73" i="1" s="1"/>
  <c r="V71" i="1" s="1"/>
  <c r="V67" i="1"/>
  <c r="V74" i="1"/>
  <c r="V77" i="1" s="1"/>
  <c r="V100" i="1" s="1"/>
  <c r="O79" i="1"/>
  <c r="N127" i="1"/>
  <c r="N131" i="1" s="1"/>
  <c r="W166" i="1"/>
  <c r="W165" i="1" s="1"/>
  <c r="O282" i="1"/>
  <c r="O283" i="1" s="1"/>
  <c r="X26" i="2"/>
  <c r="X24" i="2" s="1"/>
  <c r="T36" i="2"/>
  <c r="T34" i="2" s="1"/>
  <c r="T33" i="2"/>
  <c r="Y168" i="2"/>
  <c r="Y169" i="2"/>
  <c r="X243" i="2"/>
  <c r="X244" i="2" s="1"/>
  <c r="K246" i="2"/>
  <c r="K295" i="2"/>
  <c r="N296" i="2"/>
  <c r="N21" i="1"/>
  <c r="W70" i="1"/>
  <c r="W73" i="1" s="1"/>
  <c r="W71" i="1" s="1"/>
  <c r="W74" i="1"/>
  <c r="W77" i="1" s="1"/>
  <c r="W100" i="1" s="1"/>
  <c r="W67" i="1"/>
  <c r="K140" i="1"/>
  <c r="W145" i="1"/>
  <c r="W144" i="1" s="1"/>
  <c r="X166" i="1"/>
  <c r="X165" i="1" s="1"/>
  <c r="K238" i="1"/>
  <c r="K277" i="1"/>
  <c r="N303" i="1"/>
  <c r="Y26" i="2"/>
  <c r="Y24" i="2" s="1"/>
  <c r="Y23" i="2"/>
  <c r="N166" i="2"/>
  <c r="N165" i="2" s="1"/>
  <c r="K163" i="2"/>
  <c r="T177" i="2"/>
  <c r="T176" i="2" s="1"/>
  <c r="O239" i="2"/>
  <c r="O240" i="2" s="1"/>
  <c r="X265" i="2"/>
  <c r="X266" i="2" s="1"/>
  <c r="K179" i="3"/>
  <c r="V304" i="4"/>
  <c r="V303" i="4"/>
  <c r="Y286" i="5"/>
  <c r="Y287" i="5" s="1"/>
  <c r="K11" i="1"/>
  <c r="W36" i="1"/>
  <c r="W34" i="1" s="1"/>
  <c r="K107" i="1"/>
  <c r="N117" i="1"/>
  <c r="P124" i="1"/>
  <c r="X145" i="1"/>
  <c r="X144" i="1" s="1"/>
  <c r="Y166" i="1"/>
  <c r="Y165" i="1" s="1"/>
  <c r="P186" i="1"/>
  <c r="P187" i="1" s="1"/>
  <c r="K246" i="1"/>
  <c r="O8" i="2"/>
  <c r="K18" i="2"/>
  <c r="AI43" i="2"/>
  <c r="K201" i="2"/>
  <c r="N293" i="2"/>
  <c r="K292" i="2"/>
  <c r="U70" i="3"/>
  <c r="U73" i="3" s="1"/>
  <c r="U71" i="3" s="1"/>
  <c r="U67" i="3"/>
  <c r="U74" i="3"/>
  <c r="U77" i="3" s="1"/>
  <c r="U100" i="3" s="1"/>
  <c r="K89" i="3"/>
  <c r="Q224" i="3"/>
  <c r="Q225" i="3" s="1"/>
  <c r="N276" i="3"/>
  <c r="K276" i="3" s="1"/>
  <c r="K277" i="3"/>
  <c r="W303" i="4"/>
  <c r="W304" i="4"/>
  <c r="R190" i="5"/>
  <c r="R191" i="5" s="1"/>
  <c r="Q36" i="6"/>
  <c r="K36" i="6" s="1"/>
  <c r="K35" i="6"/>
  <c r="X94" i="6"/>
  <c r="X95" i="6" s="1"/>
  <c r="S33" i="1"/>
  <c r="K104" i="1"/>
  <c r="Q127" i="1"/>
  <c r="Q131" i="1" s="1"/>
  <c r="Q124" i="1"/>
  <c r="P129" i="1"/>
  <c r="P130" i="1" s="1"/>
  <c r="Y145" i="1"/>
  <c r="Y144" i="1" s="1"/>
  <c r="T153" i="1"/>
  <c r="P177" i="1"/>
  <c r="P176" i="1" s="1"/>
  <c r="Q220" i="1"/>
  <c r="Q221" i="1" s="1"/>
  <c r="T225" i="1"/>
  <c r="X243" i="1"/>
  <c r="X244" i="1" s="1"/>
  <c r="W261" i="1"/>
  <c r="W262" i="1" s="1"/>
  <c r="T283" i="1"/>
  <c r="X286" i="1"/>
  <c r="X287" i="1" s="1"/>
  <c r="K31" i="2"/>
  <c r="Q74" i="2"/>
  <c r="Q77" i="2" s="1"/>
  <c r="K66" i="2"/>
  <c r="K105" i="2"/>
  <c r="M105" i="2" s="1"/>
  <c r="T127" i="2"/>
  <c r="T131" i="2" s="1"/>
  <c r="T133" i="2" s="1"/>
  <c r="T134" i="2" s="1"/>
  <c r="T124" i="2"/>
  <c r="T153" i="2"/>
  <c r="Y190" i="2"/>
  <c r="Y191" i="2" s="1"/>
  <c r="K260" i="2"/>
  <c r="W91" i="3"/>
  <c r="W93" i="3"/>
  <c r="S169" i="3"/>
  <c r="S168" i="3"/>
  <c r="N244" i="3"/>
  <c r="Y129" i="5"/>
  <c r="Y130" i="5" s="1"/>
  <c r="Y128" i="5"/>
  <c r="T33" i="1"/>
  <c r="Y36" i="1"/>
  <c r="Y34" i="1" s="1"/>
  <c r="T55" i="1"/>
  <c r="K55" i="1" s="1"/>
  <c r="R65" i="1"/>
  <c r="K97" i="1"/>
  <c r="V143" i="1"/>
  <c r="U153" i="1"/>
  <c r="N169" i="1"/>
  <c r="K194" i="1"/>
  <c r="K210" i="1"/>
  <c r="K234" i="1"/>
  <c r="O240" i="1"/>
  <c r="X261" i="1"/>
  <c r="X262" i="1" s="1"/>
  <c r="K264" i="1"/>
  <c r="N265" i="1"/>
  <c r="Y286" i="1"/>
  <c r="Y287" i="1" s="1"/>
  <c r="T19" i="2"/>
  <c r="T21" i="2" s="1"/>
  <c r="AF43" i="2"/>
  <c r="N22" i="2"/>
  <c r="K29" i="2"/>
  <c r="R74" i="2"/>
  <c r="R77" i="2" s="1"/>
  <c r="R67" i="2"/>
  <c r="R70" i="2"/>
  <c r="N115" i="2"/>
  <c r="N117" i="2"/>
  <c r="N127" i="2"/>
  <c r="N131" i="2" s="1"/>
  <c r="O180" i="2"/>
  <c r="K235" i="2"/>
  <c r="W240" i="2"/>
  <c r="O261" i="2"/>
  <c r="O262" i="2" s="1"/>
  <c r="N8" i="3"/>
  <c r="K6" i="3"/>
  <c r="K86" i="3"/>
  <c r="X92" i="3"/>
  <c r="X93" i="3"/>
  <c r="Q300" i="3"/>
  <c r="Q301" i="3" s="1"/>
  <c r="K11" i="4"/>
  <c r="K48" i="4"/>
  <c r="R224" i="4"/>
  <c r="K223" i="4"/>
  <c r="U36" i="5"/>
  <c r="U34" i="5" s="1"/>
  <c r="U22" i="5"/>
  <c r="AG43" i="5" s="1"/>
  <c r="T70" i="5"/>
  <c r="T67" i="5"/>
  <c r="T74" i="5"/>
  <c r="T77" i="5" s="1"/>
  <c r="T101" i="5" s="1"/>
  <c r="S65" i="1"/>
  <c r="S63" i="1" s="1"/>
  <c r="P266" i="1"/>
  <c r="T67" i="2"/>
  <c r="T70" i="2"/>
  <c r="T73" i="2" s="1"/>
  <c r="T71" i="2" s="1"/>
  <c r="Q262" i="2"/>
  <c r="T287" i="2"/>
  <c r="K299" i="2"/>
  <c r="N300" i="2"/>
  <c r="N108" i="3"/>
  <c r="K108" i="3" s="1"/>
  <c r="K107" i="3"/>
  <c r="W124" i="3"/>
  <c r="W127" i="3"/>
  <c r="W131" i="3" s="1"/>
  <c r="W133" i="3" s="1"/>
  <c r="W135" i="3" s="1"/>
  <c r="K194" i="4"/>
  <c r="N195" i="4"/>
  <c r="K208" i="4"/>
  <c r="O206" i="4"/>
  <c r="U19" i="1"/>
  <c r="U21" i="1" s="1"/>
  <c r="K48" i="1"/>
  <c r="R74" i="1"/>
  <c r="R77" i="1" s="1"/>
  <c r="V134" i="1"/>
  <c r="V135" i="1"/>
  <c r="Y162" i="1"/>
  <c r="K227" i="1"/>
  <c r="T239" i="1"/>
  <c r="K239" i="1" s="1"/>
  <c r="T243" i="1"/>
  <c r="T244" i="1" s="1"/>
  <c r="T273" i="1"/>
  <c r="P287" i="1"/>
  <c r="S293" i="1"/>
  <c r="V296" i="1"/>
  <c r="V297" i="1" s="1"/>
  <c r="U301" i="1"/>
  <c r="K302" i="1"/>
  <c r="K311" i="1"/>
  <c r="V100" i="2"/>
  <c r="Q143" i="2"/>
  <c r="Q225" i="2"/>
  <c r="V243" i="2"/>
  <c r="V244" i="2" s="1"/>
  <c r="K256" i="2"/>
  <c r="U297" i="2"/>
  <c r="K40" i="3"/>
  <c r="X127" i="3"/>
  <c r="X131" i="3" s="1"/>
  <c r="X133" i="3" s="1"/>
  <c r="X135" i="3" s="1"/>
  <c r="X124" i="3"/>
  <c r="P143" i="3"/>
  <c r="O265" i="3"/>
  <c r="O266" i="3" s="1"/>
  <c r="X297" i="3"/>
  <c r="T300" i="3"/>
  <c r="T301" i="3" s="1"/>
  <c r="V98" i="4"/>
  <c r="V45" i="7"/>
  <c r="K185" i="4"/>
  <c r="W74" i="5"/>
  <c r="W77" i="5" s="1"/>
  <c r="W100" i="5" s="1"/>
  <c r="W67" i="5"/>
  <c r="W70" i="5"/>
  <c r="W73" i="5" s="1"/>
  <c r="W71" i="5" s="1"/>
  <c r="S224" i="4"/>
  <c r="S225" i="4" s="1"/>
  <c r="X162" i="1"/>
  <c r="K142" i="1"/>
  <c r="Q143" i="3"/>
  <c r="K219" i="1"/>
  <c r="W300" i="1"/>
  <c r="W301" i="1" s="1"/>
  <c r="K313" i="1"/>
  <c r="U177" i="2"/>
  <c r="U176" i="2" s="1"/>
  <c r="U145" i="2"/>
  <c r="U144" i="2" s="1"/>
  <c r="U166" i="2"/>
  <c r="U165" i="2" s="1"/>
  <c r="U149" i="2"/>
  <c r="U148" i="2" s="1"/>
  <c r="K152" i="2"/>
  <c r="P304" i="2"/>
  <c r="P303" i="2"/>
  <c r="Y168" i="3"/>
  <c r="Y169" i="3"/>
  <c r="Q265" i="3"/>
  <c r="Q266" i="3" s="1"/>
  <c r="N140" i="4"/>
  <c r="K140" i="4" s="1"/>
  <c r="K139" i="4"/>
  <c r="S228" i="4"/>
  <c r="K228" i="4" s="1"/>
  <c r="K229" i="4"/>
  <c r="W8" i="2"/>
  <c r="W243" i="1"/>
  <c r="W244" i="1" s="1"/>
  <c r="K251" i="1"/>
  <c r="T261" i="1"/>
  <c r="T262" i="1" s="1"/>
  <c r="Y282" i="1"/>
  <c r="Y283" i="1" s="1"/>
  <c r="P304" i="1"/>
  <c r="Y303" i="1"/>
  <c r="Y305" i="1" s="1"/>
  <c r="K307" i="1"/>
  <c r="R308" i="1"/>
  <c r="K308" i="1" s="1"/>
  <c r="K11" i="2"/>
  <c r="Q149" i="2"/>
  <c r="Q148" i="2" s="1"/>
  <c r="Q145" i="2"/>
  <c r="Q144" i="2" s="1"/>
  <c r="Q177" i="2"/>
  <c r="Q176" i="2" s="1"/>
  <c r="V145" i="2"/>
  <c r="V144" i="2" s="1"/>
  <c r="V166" i="2"/>
  <c r="V165" i="2" s="1"/>
  <c r="K138" i="2"/>
  <c r="O168" i="2"/>
  <c r="O170" i="2" s="1"/>
  <c r="K167" i="2"/>
  <c r="R301" i="2"/>
  <c r="K308" i="2"/>
  <c r="W166" i="3"/>
  <c r="W165" i="3" s="1"/>
  <c r="W177" i="3"/>
  <c r="W176" i="3" s="1"/>
  <c r="W149" i="3"/>
  <c r="W148" i="3" s="1"/>
  <c r="W145" i="3"/>
  <c r="W144" i="3" s="1"/>
  <c r="O180" i="3"/>
  <c r="R73" i="4"/>
  <c r="R71" i="4" s="1"/>
  <c r="K201" i="5"/>
  <c r="U293" i="1"/>
  <c r="U240" i="1"/>
  <c r="S92" i="1"/>
  <c r="S93" i="1"/>
  <c r="K90" i="1"/>
  <c r="W240" i="1"/>
  <c r="V22" i="1"/>
  <c r="N176" i="1"/>
  <c r="K87" i="1"/>
  <c r="T93" i="1"/>
  <c r="T91" i="1"/>
  <c r="T92" i="1"/>
  <c r="N115" i="1"/>
  <c r="P143" i="1"/>
  <c r="K152" i="1"/>
  <c r="R187" i="1"/>
  <c r="X240" i="1"/>
  <c r="Y243" i="1"/>
  <c r="Y244" i="1" s="1"/>
  <c r="U261" i="1"/>
  <c r="O279" i="1"/>
  <c r="N296" i="1"/>
  <c r="K295" i="1"/>
  <c r="Q304" i="1"/>
  <c r="Q305" i="1" s="1"/>
  <c r="O304" i="1"/>
  <c r="O305" i="1" s="1"/>
  <c r="R149" i="2"/>
  <c r="R148" i="2" s="1"/>
  <c r="R166" i="2"/>
  <c r="R165" i="2" s="1"/>
  <c r="R177" i="2"/>
  <c r="R176" i="2" s="1"/>
  <c r="N63" i="2"/>
  <c r="Y74" i="2"/>
  <c r="Y77" i="2" s="1"/>
  <c r="Y100" i="2" s="1"/>
  <c r="Y67" i="2"/>
  <c r="K90" i="2"/>
  <c r="N92" i="2"/>
  <c r="K112" i="2"/>
  <c r="U117" i="2"/>
  <c r="U118" i="2" s="1"/>
  <c r="U115" i="2"/>
  <c r="P145" i="2"/>
  <c r="P144" i="2" s="1"/>
  <c r="X191" i="2"/>
  <c r="O202" i="2"/>
  <c r="P228" i="2"/>
  <c r="K228" i="2" s="1"/>
  <c r="K229" i="2"/>
  <c r="Y240" i="2"/>
  <c r="K264" i="2"/>
  <c r="N265" i="2"/>
  <c r="N266" i="2" s="1"/>
  <c r="T36" i="3"/>
  <c r="T34" i="3" s="1"/>
  <c r="T33" i="3"/>
  <c r="W65" i="3"/>
  <c r="W63" i="3" s="1"/>
  <c r="T286" i="3"/>
  <c r="T287" i="3" s="1"/>
  <c r="X186" i="4"/>
  <c r="X187" i="4" s="1"/>
  <c r="U164" i="2"/>
  <c r="N22" i="5"/>
  <c r="K29" i="5"/>
  <c r="Y115" i="1"/>
  <c r="Y117" i="1"/>
  <c r="Y118" i="1" s="1"/>
  <c r="Y22" i="1"/>
  <c r="K43" i="1"/>
  <c r="U93" i="1"/>
  <c r="U91" i="1"/>
  <c r="U92" i="1"/>
  <c r="Y92" i="1"/>
  <c r="O115" i="1"/>
  <c r="Q143" i="1"/>
  <c r="W149" i="1"/>
  <c r="W148" i="1" s="1"/>
  <c r="Q180" i="1"/>
  <c r="S186" i="1"/>
  <c r="S187" i="1" s="1"/>
  <c r="Q187" i="1"/>
  <c r="N221" i="1"/>
  <c r="Y240" i="1"/>
  <c r="K242" i="1"/>
  <c r="R276" i="1"/>
  <c r="K276" i="1" s="1"/>
  <c r="P279" i="1"/>
  <c r="R304" i="1"/>
  <c r="R303" i="1"/>
  <c r="O93" i="2"/>
  <c r="O92" i="2"/>
  <c r="O91" i="2"/>
  <c r="Y127" i="2"/>
  <c r="Y131" i="2" s="1"/>
  <c r="Y133" i="2" s="1"/>
  <c r="Y134" i="2" s="1"/>
  <c r="R145" i="2"/>
  <c r="R144" i="2" s="1"/>
  <c r="V169" i="2"/>
  <c r="T300" i="2"/>
  <c r="T301" i="2" s="1"/>
  <c r="Y177" i="3"/>
  <c r="Y176" i="3" s="1"/>
  <c r="Y149" i="3"/>
  <c r="Y148" i="3" s="1"/>
  <c r="Y166" i="3"/>
  <c r="Y165" i="3" s="1"/>
  <c r="W67" i="3"/>
  <c r="X91" i="3"/>
  <c r="O224" i="3"/>
  <c r="O225" i="3" s="1"/>
  <c r="P169" i="1"/>
  <c r="P168" i="1"/>
  <c r="V65" i="1"/>
  <c r="V63" i="1" s="1"/>
  <c r="V190" i="1"/>
  <c r="V191" i="1" s="1"/>
  <c r="U243" i="1"/>
  <c r="U244" i="1" s="1"/>
  <c r="V93" i="1"/>
  <c r="V91" i="1"/>
  <c r="P115" i="1"/>
  <c r="N124" i="1"/>
  <c r="K139" i="1"/>
  <c r="X149" i="1"/>
  <c r="X148" i="1" s="1"/>
  <c r="N166" i="1"/>
  <c r="R180" i="1"/>
  <c r="T187" i="1"/>
  <c r="K260" i="1"/>
  <c r="W266" i="1"/>
  <c r="Y149" i="2"/>
  <c r="Y148" i="2" s="1"/>
  <c r="Y145" i="2"/>
  <c r="Y144" i="2" s="1"/>
  <c r="Y166" i="2"/>
  <c r="Y165" i="2" s="1"/>
  <c r="Y177" i="2"/>
  <c r="Y176" i="2" s="1"/>
  <c r="P92" i="2"/>
  <c r="P91" i="2"/>
  <c r="K106" i="2"/>
  <c r="V149" i="2"/>
  <c r="V148" i="2" s="1"/>
  <c r="N164" i="2"/>
  <c r="R168" i="2"/>
  <c r="R170" i="2" s="1"/>
  <c r="W169" i="2"/>
  <c r="X261" i="2"/>
  <c r="X262" i="2" s="1"/>
  <c r="P265" i="2"/>
  <c r="P266" i="2" s="1"/>
  <c r="V33" i="3"/>
  <c r="V36" i="3"/>
  <c r="V34" i="3" s="1"/>
  <c r="Q145" i="3"/>
  <c r="Q144" i="3" s="1"/>
  <c r="Q177" i="3"/>
  <c r="Q176" i="3" s="1"/>
  <c r="Q149" i="3"/>
  <c r="Q148" i="3" s="1"/>
  <c r="Q221" i="3"/>
  <c r="K219" i="3"/>
  <c r="V304" i="3"/>
  <c r="V303" i="3"/>
  <c r="K307" i="3"/>
  <c r="AE43" i="4"/>
  <c r="K87" i="4"/>
  <c r="T26" i="2"/>
  <c r="T24" i="2" s="1"/>
  <c r="T23" i="2"/>
  <c r="Y304" i="2"/>
  <c r="Y305" i="2" s="1"/>
  <c r="V177" i="3"/>
  <c r="V176" i="3" s="1"/>
  <c r="V166" i="3"/>
  <c r="V165" i="3" s="1"/>
  <c r="V149" i="3"/>
  <c r="V148" i="3" s="1"/>
  <c r="W22" i="1"/>
  <c r="AI43" i="1" s="1"/>
  <c r="T70" i="1"/>
  <c r="Q255" i="1"/>
  <c r="K255" i="1" s="1"/>
  <c r="K256" i="1"/>
  <c r="W143" i="1"/>
  <c r="W162" i="1"/>
  <c r="O168" i="1"/>
  <c r="O169" i="1"/>
  <c r="O265" i="1"/>
  <c r="O266" i="1" s="1"/>
  <c r="S301" i="1"/>
  <c r="K299" i="1"/>
  <c r="U22" i="2"/>
  <c r="AG43" i="2" s="1"/>
  <c r="S67" i="2"/>
  <c r="S70" i="2"/>
  <c r="O115" i="2"/>
  <c r="O117" i="2"/>
  <c r="O118" i="2" s="1"/>
  <c r="X67" i="3"/>
  <c r="X74" i="3"/>
  <c r="X77" i="3" s="1"/>
  <c r="X100" i="3" s="1"/>
  <c r="V186" i="3"/>
  <c r="K186" i="3" s="1"/>
  <c r="K185" i="3"/>
  <c r="W65" i="4"/>
  <c r="W63" i="4" s="1"/>
  <c r="K63" i="4" s="1"/>
  <c r="Q315" i="1"/>
  <c r="Q314" i="1" s="1"/>
  <c r="X143" i="1"/>
  <c r="K285" i="1"/>
  <c r="N286" i="1"/>
  <c r="N287" i="1" s="1"/>
  <c r="K40" i="1"/>
  <c r="X225" i="1"/>
  <c r="U273" i="1"/>
  <c r="T145" i="2"/>
  <c r="T144" i="2" s="1"/>
  <c r="T166" i="2"/>
  <c r="T165" i="2" s="1"/>
  <c r="R225" i="2"/>
  <c r="V286" i="2"/>
  <c r="V287" i="2" s="1"/>
  <c r="O303" i="2"/>
  <c r="O304" i="2"/>
  <c r="K302" i="2"/>
  <c r="K112" i="3"/>
  <c r="T115" i="3"/>
  <c r="T117" i="3"/>
  <c r="T118" i="3" s="1"/>
  <c r="Q286" i="3"/>
  <c r="Q287" i="3" s="1"/>
  <c r="P67" i="4"/>
  <c r="P74" i="4"/>
  <c r="P77" i="4" s="1"/>
  <c r="O190" i="4"/>
  <c r="O191" i="4" s="1"/>
  <c r="P282" i="4"/>
  <c r="P283" i="4" s="1"/>
  <c r="N92" i="5"/>
  <c r="N91" i="5"/>
  <c r="N93" i="5"/>
  <c r="K90" i="5"/>
  <c r="W19" i="1"/>
  <c r="W21" i="1" s="1"/>
  <c r="R67" i="1"/>
  <c r="T74" i="1"/>
  <c r="T77" i="1" s="1"/>
  <c r="T100" i="1" s="1"/>
  <c r="X115" i="1"/>
  <c r="X117" i="1"/>
  <c r="X118" i="1" s="1"/>
  <c r="K185" i="1"/>
  <c r="Y225" i="1"/>
  <c r="X282" i="1"/>
  <c r="X283" i="1" s="1"/>
  <c r="X303" i="1"/>
  <c r="X305" i="1" s="1"/>
  <c r="P315" i="1"/>
  <c r="P314" i="1" s="1"/>
  <c r="W67" i="2"/>
  <c r="W74" i="2"/>
  <c r="W77" i="2" s="1"/>
  <c r="W101" i="2" s="1"/>
  <c r="W286" i="2"/>
  <c r="W287" i="2" s="1"/>
  <c r="W296" i="2"/>
  <c r="W297" i="2" s="1"/>
  <c r="P33" i="3"/>
  <c r="P36" i="3"/>
  <c r="P34" i="3" s="1"/>
  <c r="K53" i="3"/>
  <c r="T8" i="1"/>
  <c r="R177" i="1"/>
  <c r="R176" i="1" s="1"/>
  <c r="R145" i="1"/>
  <c r="R144" i="1" s="1"/>
  <c r="R149" i="1"/>
  <c r="R148" i="1" s="1"/>
  <c r="O124" i="1"/>
  <c r="Y149" i="1"/>
  <c r="Y148" i="1" s="1"/>
  <c r="K160" i="1"/>
  <c r="S202" i="1"/>
  <c r="V206" i="1"/>
  <c r="R221" i="1"/>
  <c r="N244" i="1"/>
  <c r="U282" i="1"/>
  <c r="U283" i="1" s="1"/>
  <c r="U19" i="2"/>
  <c r="U21" i="2" s="1"/>
  <c r="Q67" i="2"/>
  <c r="X117" i="2"/>
  <c r="X118" i="2" s="1"/>
  <c r="X115" i="2"/>
  <c r="T186" i="2"/>
  <c r="T187" i="2" s="1"/>
  <c r="K193" i="2"/>
  <c r="N195" i="2"/>
  <c r="T206" i="2"/>
  <c r="U236" i="2"/>
  <c r="Y261" i="2"/>
  <c r="Y262" i="2" s="1"/>
  <c r="U22" i="3"/>
  <c r="U19" i="3"/>
  <c r="U21" i="3" s="1"/>
  <c r="K66" i="3"/>
  <c r="P164" i="3"/>
  <c r="P166" i="3"/>
  <c r="P165" i="3" s="1"/>
  <c r="K175" i="3"/>
  <c r="R220" i="3"/>
  <c r="R221" i="3" s="1"/>
  <c r="R243" i="3"/>
  <c r="R244" i="3" s="1"/>
  <c r="K242" i="3"/>
  <c r="S300" i="3"/>
  <c r="S301" i="3" s="1"/>
  <c r="K308" i="3"/>
  <c r="U117" i="4"/>
  <c r="U118" i="4" s="1"/>
  <c r="U115" i="4"/>
  <c r="K147" i="4"/>
  <c r="O164" i="4"/>
  <c r="K163" i="4"/>
  <c r="R261" i="4"/>
  <c r="R262" i="4" s="1"/>
  <c r="Y55" i="5"/>
  <c r="K55" i="5" s="1"/>
  <c r="K54" i="5"/>
  <c r="K61" i="5"/>
  <c r="V19" i="1"/>
  <c r="V21" i="1" s="1"/>
  <c r="K229" i="1"/>
  <c r="K43" i="2"/>
  <c r="U22" i="1"/>
  <c r="U8" i="1"/>
  <c r="S149" i="1"/>
  <c r="S148" i="1" s="1"/>
  <c r="S145" i="1"/>
  <c r="S144" i="1" s="1"/>
  <c r="P75" i="1"/>
  <c r="K98" i="1"/>
  <c r="P108" i="1"/>
  <c r="K108" i="1" s="1"/>
  <c r="Y168" i="1"/>
  <c r="Y170" i="1" s="1"/>
  <c r="O195" i="1"/>
  <c r="W206" i="1"/>
  <c r="W224" i="1"/>
  <c r="W225" i="1" s="1"/>
  <c r="W287" i="1"/>
  <c r="K7" i="2"/>
  <c r="V19" i="2"/>
  <c r="V21" i="2" s="1"/>
  <c r="K62" i="2"/>
  <c r="K87" i="2"/>
  <c r="Y115" i="2"/>
  <c r="Y117" i="2"/>
  <c r="Y118" i="2" s="1"/>
  <c r="W124" i="2"/>
  <c r="Q162" i="2"/>
  <c r="K179" i="2"/>
  <c r="K207" i="2"/>
  <c r="S236" i="2"/>
  <c r="R282" i="2"/>
  <c r="S293" i="2"/>
  <c r="K291" i="2"/>
  <c r="S177" i="3"/>
  <c r="S176" i="3" s="1"/>
  <c r="S149" i="3"/>
  <c r="S148" i="3" s="1"/>
  <c r="S166" i="3"/>
  <c r="S165" i="3" s="1"/>
  <c r="S145" i="3"/>
  <c r="S144" i="3" s="1"/>
  <c r="N279" i="3"/>
  <c r="N315" i="3"/>
  <c r="N75" i="3"/>
  <c r="Q166" i="3"/>
  <c r="Q165" i="3" s="1"/>
  <c r="S220" i="3"/>
  <c r="S221" i="3" s="1"/>
  <c r="K6" i="4"/>
  <c r="Q149" i="4"/>
  <c r="Q148" i="4" s="1"/>
  <c r="Q145" i="4"/>
  <c r="Q144" i="4" s="1"/>
  <c r="Q177" i="4"/>
  <c r="Q176" i="4" s="1"/>
  <c r="Q166" i="4"/>
  <c r="Q165" i="4" s="1"/>
  <c r="R143" i="4"/>
  <c r="K207" i="4"/>
  <c r="P206" i="4"/>
  <c r="W224" i="5"/>
  <c r="W225" i="5" s="1"/>
  <c r="T101" i="2"/>
  <c r="T102" i="2" s="1"/>
  <c r="X180" i="2"/>
  <c r="P191" i="2"/>
  <c r="P261" i="2"/>
  <c r="P262" i="2" s="1"/>
  <c r="V8" i="3"/>
  <c r="R33" i="3"/>
  <c r="R36" i="3"/>
  <c r="R34" i="3" s="1"/>
  <c r="X177" i="3"/>
  <c r="X176" i="3" s="1"/>
  <c r="X166" i="3"/>
  <c r="X165" i="3" s="1"/>
  <c r="X149" i="3"/>
  <c r="X148" i="3" s="1"/>
  <c r="V74" i="3"/>
  <c r="V77" i="3" s="1"/>
  <c r="V101" i="3" s="1"/>
  <c r="V70" i="3"/>
  <c r="K142" i="3"/>
  <c r="K151" i="3"/>
  <c r="P169" i="3"/>
  <c r="N180" i="3"/>
  <c r="K229" i="3"/>
  <c r="X265" i="3"/>
  <c r="X266" i="3" s="1"/>
  <c r="T19" i="4"/>
  <c r="T21" i="4" s="1"/>
  <c r="R149" i="4"/>
  <c r="R148" i="4" s="1"/>
  <c r="R145" i="4"/>
  <c r="R144" i="4" s="1"/>
  <c r="R166" i="4"/>
  <c r="R165" i="4" s="1"/>
  <c r="U45" i="7"/>
  <c r="U98" i="4"/>
  <c r="K108" i="4"/>
  <c r="V186" i="4"/>
  <c r="V187" i="4" s="1"/>
  <c r="U265" i="4"/>
  <c r="U266" i="4" s="1"/>
  <c r="R287" i="4"/>
  <c r="R145" i="3"/>
  <c r="R144" i="3" s="1"/>
  <c r="R191" i="3"/>
  <c r="Q255" i="3"/>
  <c r="K255" i="3" s="1"/>
  <c r="K256" i="3"/>
  <c r="Y45" i="7"/>
  <c r="Y98" i="4"/>
  <c r="R124" i="4"/>
  <c r="R127" i="4"/>
  <c r="R131" i="4" s="1"/>
  <c r="S220" i="4"/>
  <c r="S221" i="4" s="1"/>
  <c r="K219" i="4"/>
  <c r="K302" i="4"/>
  <c r="Q93" i="5"/>
  <c r="Q91" i="5"/>
  <c r="K114" i="5"/>
  <c r="Q115" i="5"/>
  <c r="Q117" i="5"/>
  <c r="Q118" i="5" s="1"/>
  <c r="W164" i="1"/>
  <c r="R22" i="3"/>
  <c r="AD43" i="3" s="1"/>
  <c r="R19" i="3"/>
  <c r="R21" i="3" s="1"/>
  <c r="K312" i="3"/>
  <c r="X26" i="4"/>
  <c r="X24" i="4" s="1"/>
  <c r="X23" i="4"/>
  <c r="S124" i="4"/>
  <c r="S127" i="4"/>
  <c r="S131" i="4" s="1"/>
  <c r="K142" i="4"/>
  <c r="P162" i="4"/>
  <c r="K160" i="4"/>
  <c r="V157" i="6"/>
  <c r="V158" i="6" s="1"/>
  <c r="O8" i="7"/>
  <c r="K8" i="7" s="1"/>
  <c r="K7" i="7"/>
  <c r="T206" i="1"/>
  <c r="V224" i="2"/>
  <c r="V225" i="2" s="1"/>
  <c r="U191" i="3"/>
  <c r="P273" i="3"/>
  <c r="K271" i="3"/>
  <c r="K41" i="1"/>
  <c r="R124" i="1"/>
  <c r="X164" i="1"/>
  <c r="Q168" i="1"/>
  <c r="Q170" i="1" s="1"/>
  <c r="W187" i="1"/>
  <c r="U206" i="1"/>
  <c r="P221" i="1"/>
  <c r="K272" i="1"/>
  <c r="X301" i="1"/>
  <c r="K40" i="2"/>
  <c r="S93" i="2"/>
  <c r="K160" i="2"/>
  <c r="T168" i="2"/>
  <c r="T169" i="2"/>
  <c r="V190" i="2"/>
  <c r="P206" i="2"/>
  <c r="K219" i="2"/>
  <c r="N221" i="2"/>
  <c r="K11" i="3"/>
  <c r="S19" i="3"/>
  <c r="S21" i="3" s="1"/>
  <c r="T191" i="3"/>
  <c r="V206" i="3"/>
  <c r="K211" i="3"/>
  <c r="U127" i="4"/>
  <c r="U131" i="4" s="1"/>
  <c r="U133" i="4" s="1"/>
  <c r="U134" i="4" s="1"/>
  <c r="T206" i="4"/>
  <c r="U221" i="4"/>
  <c r="K238" i="4"/>
  <c r="P303" i="4"/>
  <c r="P304" i="4"/>
  <c r="K308" i="4"/>
  <c r="V19" i="5"/>
  <c r="V21" i="5" s="1"/>
  <c r="V22" i="5"/>
  <c r="K122" i="2"/>
  <c r="O162" i="2"/>
  <c r="O220" i="2"/>
  <c r="O221" i="2" s="1"/>
  <c r="W283" i="2"/>
  <c r="T304" i="2"/>
  <c r="T305" i="2" s="1"/>
  <c r="K313" i="2"/>
  <c r="Y117" i="3"/>
  <c r="Y118" i="3" s="1"/>
  <c r="Y115" i="3"/>
  <c r="Q128" i="3"/>
  <c r="X162" i="3"/>
  <c r="N164" i="3"/>
  <c r="W206" i="3"/>
  <c r="T169" i="4"/>
  <c r="T168" i="4"/>
  <c r="K260" i="4"/>
  <c r="W22" i="5"/>
  <c r="AI43" i="5" s="1"/>
  <c r="W19" i="5"/>
  <c r="W21" i="5" s="1"/>
  <c r="K178" i="2"/>
  <c r="K185" i="2"/>
  <c r="Q187" i="2"/>
  <c r="R221" i="2"/>
  <c r="O266" i="2"/>
  <c r="Y265" i="2"/>
  <c r="Y266" i="2" s="1"/>
  <c r="W303" i="2"/>
  <c r="W304" i="2"/>
  <c r="W19" i="3"/>
  <c r="W21" i="3" s="1"/>
  <c r="S98" i="3"/>
  <c r="K98" i="3" s="1"/>
  <c r="Q164" i="3"/>
  <c r="X180" i="3"/>
  <c r="K193" i="3"/>
  <c r="O195" i="3"/>
  <c r="K208" i="3"/>
  <c r="N265" i="3"/>
  <c r="N266" i="3" s="1"/>
  <c r="W303" i="3"/>
  <c r="W304" i="3"/>
  <c r="Y195" i="4"/>
  <c r="K254" i="4"/>
  <c r="K281" i="4"/>
  <c r="W115" i="5"/>
  <c r="W117" i="5"/>
  <c r="W118" i="5" s="1"/>
  <c r="N202" i="5"/>
  <c r="K200" i="5"/>
  <c r="U75" i="2"/>
  <c r="U78" i="2"/>
  <c r="U81" i="2" s="1"/>
  <c r="U79" i="2" s="1"/>
  <c r="U315" i="2"/>
  <c r="U314" i="2" s="1"/>
  <c r="K140" i="2"/>
  <c r="V162" i="2"/>
  <c r="X206" i="2"/>
  <c r="N244" i="2"/>
  <c r="K275" i="2"/>
  <c r="O301" i="2"/>
  <c r="K90" i="3"/>
  <c r="N92" i="3"/>
  <c r="N91" i="3"/>
  <c r="T100" i="3"/>
  <c r="T101" i="3"/>
  <c r="O127" i="3"/>
  <c r="O131" i="3" s="1"/>
  <c r="O124" i="3"/>
  <c r="K147" i="3"/>
  <c r="K210" i="3"/>
  <c r="N206" i="3"/>
  <c r="T224" i="3"/>
  <c r="T225" i="3" s="1"/>
  <c r="U243" i="3"/>
  <c r="U244" i="3" s="1"/>
  <c r="P297" i="3"/>
  <c r="K53" i="4"/>
  <c r="N92" i="4"/>
  <c r="N93" i="4"/>
  <c r="K175" i="4"/>
  <c r="Q191" i="4"/>
  <c r="U240" i="4"/>
  <c r="K264" i="4"/>
  <c r="O276" i="4"/>
  <c r="K276" i="4" s="1"/>
  <c r="K277" i="4"/>
  <c r="N124" i="5"/>
  <c r="N127" i="5"/>
  <c r="N131" i="5" s="1"/>
  <c r="Q143" i="5"/>
  <c r="T147" i="6"/>
  <c r="T148" i="6" s="1"/>
  <c r="K66" i="1"/>
  <c r="S166" i="2"/>
  <c r="S165" i="2" s="1"/>
  <c r="V186" i="2"/>
  <c r="V187" i="2" s="1"/>
  <c r="K211" i="2"/>
  <c r="X221" i="2"/>
  <c r="U239" i="2"/>
  <c r="U240" i="2" s="1"/>
  <c r="K272" i="2"/>
  <c r="N273" i="2"/>
  <c r="Y296" i="2"/>
  <c r="Y297" i="2" s="1"/>
  <c r="T19" i="3"/>
  <c r="T21" i="3" s="1"/>
  <c r="K54" i="3"/>
  <c r="K105" i="3"/>
  <c r="K120" i="3"/>
  <c r="R143" i="3"/>
  <c r="K272" i="3"/>
  <c r="N273" i="3"/>
  <c r="N279" i="4"/>
  <c r="O92" i="4"/>
  <c r="O91" i="4"/>
  <c r="V177" i="4"/>
  <c r="V176" i="4" s="1"/>
  <c r="V225" i="4"/>
  <c r="K295" i="4"/>
  <c r="Y296" i="4"/>
  <c r="Y297" i="4" s="1"/>
  <c r="K251" i="5"/>
  <c r="Q252" i="5"/>
  <c r="K43" i="3"/>
  <c r="R67" i="3"/>
  <c r="R70" i="3"/>
  <c r="K114" i="3"/>
  <c r="N115" i="3"/>
  <c r="N117" i="3"/>
  <c r="Q124" i="3"/>
  <c r="S143" i="3"/>
  <c r="S187" i="3"/>
  <c r="T266" i="3"/>
  <c r="K299" i="3"/>
  <c r="U33" i="4"/>
  <c r="U36" i="4"/>
  <c r="U34" i="4" s="1"/>
  <c r="N148" i="4"/>
  <c r="W149" i="4"/>
  <c r="W148" i="4" s="1"/>
  <c r="W166" i="4"/>
  <c r="W165" i="4" s="1"/>
  <c r="W145" i="4"/>
  <c r="W144" i="4" s="1"/>
  <c r="W177" i="4"/>
  <c r="W176" i="4" s="1"/>
  <c r="K122" i="4"/>
  <c r="K161" i="4"/>
  <c r="K272" i="4"/>
  <c r="P300" i="4"/>
  <c r="P301" i="4" s="1"/>
  <c r="K6" i="5"/>
  <c r="N21" i="5"/>
  <c r="Q166" i="5"/>
  <c r="Q165" i="5" s="1"/>
  <c r="N191" i="1"/>
  <c r="X221" i="1"/>
  <c r="K250" i="1"/>
  <c r="N252" i="1"/>
  <c r="X67" i="1"/>
  <c r="K178" i="1"/>
  <c r="X279" i="1"/>
  <c r="X315" i="1"/>
  <c r="X314" i="1" s="1"/>
  <c r="Y153" i="2"/>
  <c r="R195" i="2"/>
  <c r="Y236" i="2"/>
  <c r="R19" i="1"/>
  <c r="R22" i="1"/>
  <c r="AD43" i="1" s="1"/>
  <c r="K18" i="1"/>
  <c r="Q145" i="1"/>
  <c r="Q144" i="1" s="1"/>
  <c r="N187" i="1"/>
  <c r="T296" i="1"/>
  <c r="T297" i="1" s="1"/>
  <c r="V67" i="2"/>
  <c r="T92" i="2"/>
  <c r="T93" i="2"/>
  <c r="R92" i="2"/>
  <c r="Y143" i="2"/>
  <c r="T164" i="2"/>
  <c r="X186" i="2"/>
  <c r="X187" i="2" s="1"/>
  <c r="Y221" i="2"/>
  <c r="Q243" i="2"/>
  <c r="Q244" i="2" s="1"/>
  <c r="O166" i="3"/>
  <c r="O165" i="3" s="1"/>
  <c r="O149" i="3"/>
  <c r="O148" i="3" s="1"/>
  <c r="O145" i="3"/>
  <c r="O144" i="3" s="1"/>
  <c r="U145" i="3"/>
  <c r="U144" i="3" s="1"/>
  <c r="U177" i="3"/>
  <c r="U176" i="3" s="1"/>
  <c r="S74" i="3"/>
  <c r="S77" i="3" s="1"/>
  <c r="S70" i="3"/>
  <c r="S73" i="3" s="1"/>
  <c r="S71" i="3" s="1"/>
  <c r="Q92" i="3"/>
  <c r="Q91" i="3"/>
  <c r="K139" i="3"/>
  <c r="K167" i="3"/>
  <c r="O177" i="3"/>
  <c r="O176" i="3" s="1"/>
  <c r="K201" i="3"/>
  <c r="K207" i="3"/>
  <c r="K234" i="3"/>
  <c r="N236" i="3"/>
  <c r="S239" i="3"/>
  <c r="S240" i="3" s="1"/>
  <c r="T252" i="3"/>
  <c r="V282" i="3"/>
  <c r="V283" i="3" s="1"/>
  <c r="O300" i="3"/>
  <c r="O301" i="3" s="1"/>
  <c r="K43" i="4"/>
  <c r="Q92" i="4"/>
  <c r="Q91" i="4"/>
  <c r="Q93" i="4"/>
  <c r="O143" i="4"/>
  <c r="V153" i="4"/>
  <c r="V166" i="4"/>
  <c r="V165" i="4" s="1"/>
  <c r="W243" i="4"/>
  <c r="W244" i="4" s="1"/>
  <c r="N297" i="4"/>
  <c r="N303" i="4"/>
  <c r="N305" i="4" s="1"/>
  <c r="Q220" i="5"/>
  <c r="Q221" i="5" s="1"/>
  <c r="K311" i="5"/>
  <c r="O71" i="6"/>
  <c r="K71" i="6" s="1"/>
  <c r="K70" i="6"/>
  <c r="K142" i="6"/>
  <c r="N143" i="6"/>
  <c r="N144" i="6" s="1"/>
  <c r="S22" i="1"/>
  <c r="N74" i="1"/>
  <c r="N77" i="1" s="1"/>
  <c r="N164" i="1"/>
  <c r="O187" i="1"/>
  <c r="Q202" i="1"/>
  <c r="O220" i="1"/>
  <c r="O221" i="1" s="1"/>
  <c r="R262" i="1"/>
  <c r="N301" i="1"/>
  <c r="U304" i="1"/>
  <c r="U305" i="1" s="1"/>
  <c r="U91" i="2"/>
  <c r="U92" i="2"/>
  <c r="S92" i="2"/>
  <c r="K142" i="2"/>
  <c r="S149" i="2"/>
  <c r="S148" i="2" s="1"/>
  <c r="N191" i="2"/>
  <c r="O244" i="2"/>
  <c r="N261" i="2"/>
  <c r="W261" i="2"/>
  <c r="W262" i="2" s="1"/>
  <c r="K307" i="2"/>
  <c r="W22" i="3"/>
  <c r="T315" i="3"/>
  <c r="T314" i="3" s="1"/>
  <c r="T78" i="3"/>
  <c r="T81" i="3" s="1"/>
  <c r="T79" i="3" s="1"/>
  <c r="T279" i="3"/>
  <c r="T75" i="3"/>
  <c r="O162" i="3"/>
  <c r="K160" i="3"/>
  <c r="P145" i="4"/>
  <c r="P144" i="4" s="1"/>
  <c r="P166" i="4"/>
  <c r="P165" i="4" s="1"/>
  <c r="P149" i="4"/>
  <c r="P148" i="4" s="1"/>
  <c r="R75" i="4"/>
  <c r="R279" i="4"/>
  <c r="R78" i="4"/>
  <c r="Q115" i="4"/>
  <c r="K234" i="4"/>
  <c r="Y239" i="4"/>
  <c r="Y240" i="4" s="1"/>
  <c r="P296" i="4"/>
  <c r="Q98" i="5"/>
  <c r="K98" i="5" s="1"/>
  <c r="K97" i="5"/>
  <c r="V53" i="6"/>
  <c r="K53" i="6" s="1"/>
  <c r="K52" i="6"/>
  <c r="T66" i="6"/>
  <c r="T67" i="6" s="1"/>
  <c r="T90" i="6"/>
  <c r="T91" i="6" s="1"/>
  <c r="X147" i="6"/>
  <c r="S286" i="3"/>
  <c r="S287" i="3" s="1"/>
  <c r="O297" i="3"/>
  <c r="U145" i="4"/>
  <c r="U144" i="4" s="1"/>
  <c r="U149" i="4"/>
  <c r="U148" i="4" s="1"/>
  <c r="U166" i="4"/>
  <c r="U165" i="4" s="1"/>
  <c r="Q74" i="4"/>
  <c r="Q77" i="4" s="1"/>
  <c r="W46" i="7"/>
  <c r="W57" i="7"/>
  <c r="W58" i="7" s="1"/>
  <c r="K104" i="4"/>
  <c r="O128" i="4"/>
  <c r="N187" i="4"/>
  <c r="U202" i="4"/>
  <c r="N239" i="4"/>
  <c r="Q283" i="4"/>
  <c r="R300" i="4"/>
  <c r="R301" i="4" s="1"/>
  <c r="O303" i="4"/>
  <c r="O304" i="4"/>
  <c r="Q145" i="5"/>
  <c r="Q144" i="5" s="1"/>
  <c r="P118" i="5"/>
  <c r="R143" i="5"/>
  <c r="R145" i="5"/>
  <c r="R144" i="5" s="1"/>
  <c r="N236" i="5"/>
  <c r="K235" i="5"/>
  <c r="K238" i="5"/>
  <c r="X206" i="3"/>
  <c r="V243" i="3"/>
  <c r="V244" i="3" s="1"/>
  <c r="X303" i="3"/>
  <c r="X305" i="3" s="1"/>
  <c r="X177" i="4"/>
  <c r="X176" i="4" s="1"/>
  <c r="X149" i="4"/>
  <c r="X148" i="4" s="1"/>
  <c r="K112" i="4"/>
  <c r="Q186" i="4"/>
  <c r="X243" i="4"/>
  <c r="X244" i="4" s="1"/>
  <c r="R304" i="4"/>
  <c r="R303" i="4"/>
  <c r="O36" i="5"/>
  <c r="O34" i="5" s="1"/>
  <c r="Q186" i="5"/>
  <c r="Q187" i="5" s="1"/>
  <c r="R240" i="5"/>
  <c r="O293" i="5"/>
  <c r="K291" i="5"/>
  <c r="T62" i="6"/>
  <c r="T63" i="6" s="1"/>
  <c r="K65" i="6"/>
  <c r="P67" i="7"/>
  <c r="P68" i="7" s="1"/>
  <c r="P66" i="7"/>
  <c r="W115" i="4"/>
  <c r="W117" i="4"/>
  <c r="W118" i="4" s="1"/>
  <c r="V117" i="4"/>
  <c r="V118" i="4" s="1"/>
  <c r="P169" i="4"/>
  <c r="Y243" i="4"/>
  <c r="Y244" i="4" s="1"/>
  <c r="V300" i="4"/>
  <c r="V301" i="4" s="1"/>
  <c r="K18" i="5"/>
  <c r="R22" i="5"/>
  <c r="O74" i="5"/>
  <c r="O77" i="5" s="1"/>
  <c r="O67" i="5"/>
  <c r="V206" i="5"/>
  <c r="V220" i="5"/>
  <c r="V287" i="5"/>
  <c r="P126" i="6"/>
  <c r="P127" i="6" s="1"/>
  <c r="K125" i="6"/>
  <c r="U300" i="2"/>
  <c r="U301" i="2" s="1"/>
  <c r="U239" i="3"/>
  <c r="U240" i="3" s="1"/>
  <c r="W286" i="3"/>
  <c r="W287" i="3" s="1"/>
  <c r="S296" i="3"/>
  <c r="S297" i="3" s="1"/>
  <c r="X153" i="2"/>
  <c r="U168" i="2"/>
  <c r="U170" i="2" s="1"/>
  <c r="R206" i="2"/>
  <c r="K223" i="2"/>
  <c r="X224" i="2"/>
  <c r="X225" i="2" s="1"/>
  <c r="S239" i="2"/>
  <c r="S240" i="2" s="1"/>
  <c r="K251" i="2"/>
  <c r="V300" i="2"/>
  <c r="V301" i="2" s="1"/>
  <c r="O115" i="3"/>
  <c r="X243" i="3"/>
  <c r="X244" i="3" s="1"/>
  <c r="K55" i="4"/>
  <c r="K201" i="4"/>
  <c r="N220" i="4"/>
  <c r="N221" i="4" s="1"/>
  <c r="O287" i="4"/>
  <c r="W301" i="4"/>
  <c r="S19" i="5"/>
  <c r="S21" i="5" s="1"/>
  <c r="S22" i="5"/>
  <c r="AE43" i="5" s="1"/>
  <c r="K40" i="5"/>
  <c r="P177" i="5"/>
  <c r="P176" i="5" s="1"/>
  <c r="P166" i="5"/>
  <c r="P165" i="5" s="1"/>
  <c r="W143" i="5"/>
  <c r="K151" i="5"/>
  <c r="W220" i="5"/>
  <c r="W221" i="5" s="1"/>
  <c r="Y127" i="6"/>
  <c r="U180" i="3"/>
  <c r="O190" i="3"/>
  <c r="O191" i="3" s="1"/>
  <c r="P252" i="3"/>
  <c r="X261" i="3"/>
  <c r="X262" i="3" s="1"/>
  <c r="N301" i="3"/>
  <c r="O33" i="4"/>
  <c r="W98" i="4"/>
  <c r="R169" i="4"/>
  <c r="R168" i="4"/>
  <c r="R236" i="4"/>
  <c r="N261" i="4"/>
  <c r="N262" i="4" s="1"/>
  <c r="K271" i="4"/>
  <c r="N273" i="4"/>
  <c r="T22" i="5"/>
  <c r="T36" i="5"/>
  <c r="T34" i="5" s="1"/>
  <c r="K41" i="5"/>
  <c r="W65" i="5"/>
  <c r="W63" i="5" s="1"/>
  <c r="X220" i="5"/>
  <c r="X221" i="5" s="1"/>
  <c r="U143" i="3"/>
  <c r="U224" i="3"/>
  <c r="U225" i="3" s="1"/>
  <c r="X282" i="3"/>
  <c r="X283" i="3" s="1"/>
  <c r="N304" i="3"/>
  <c r="K302" i="3"/>
  <c r="K28" i="4"/>
  <c r="R92" i="4"/>
  <c r="R91" i="4"/>
  <c r="R93" i="4"/>
  <c r="P45" i="7"/>
  <c r="P98" i="4"/>
  <c r="K211" i="4"/>
  <c r="K242" i="4"/>
  <c r="N244" i="4"/>
  <c r="U273" i="4"/>
  <c r="W33" i="5"/>
  <c r="X74" i="5"/>
  <c r="X77" i="5" s="1"/>
  <c r="X100" i="5" s="1"/>
  <c r="X67" i="5"/>
  <c r="P127" i="5"/>
  <c r="P131" i="5" s="1"/>
  <c r="P124" i="5"/>
  <c r="R164" i="5"/>
  <c r="O239" i="5"/>
  <c r="T243" i="5"/>
  <c r="T244" i="5" s="1"/>
  <c r="K260" i="5"/>
  <c r="N261" i="5"/>
  <c r="N262" i="5" s="1"/>
  <c r="U108" i="6"/>
  <c r="U109" i="6" s="1"/>
  <c r="S273" i="2"/>
  <c r="N283" i="2"/>
  <c r="K281" i="2"/>
  <c r="O287" i="2"/>
  <c r="N33" i="3"/>
  <c r="R65" i="3"/>
  <c r="U124" i="3"/>
  <c r="U168" i="3"/>
  <c r="U169" i="3"/>
  <c r="W191" i="3"/>
  <c r="W243" i="3"/>
  <c r="W244" i="3" s="1"/>
  <c r="K31" i="4"/>
  <c r="N29" i="4"/>
  <c r="N124" i="4"/>
  <c r="N127" i="4"/>
  <c r="N131" i="4" s="1"/>
  <c r="K123" i="4"/>
  <c r="O129" i="4"/>
  <c r="O130" i="4" s="1"/>
  <c r="X145" i="4"/>
  <c r="X144" i="4" s="1"/>
  <c r="X180" i="4"/>
  <c r="U191" i="4"/>
  <c r="O244" i="4"/>
  <c r="X287" i="4"/>
  <c r="T296" i="4"/>
  <c r="T297" i="4" s="1"/>
  <c r="Q124" i="5"/>
  <c r="Q127" i="5"/>
  <c r="Q131" i="5" s="1"/>
  <c r="K167" i="5"/>
  <c r="O168" i="5"/>
  <c r="O169" i="5"/>
  <c r="R186" i="5"/>
  <c r="R187" i="5" s="1"/>
  <c r="O261" i="5"/>
  <c r="O262" i="5" s="1"/>
  <c r="N74" i="2"/>
  <c r="N77" i="2" s="1"/>
  <c r="P252" i="2"/>
  <c r="S65" i="3"/>
  <c r="S63" i="3" s="1"/>
  <c r="N115" i="4"/>
  <c r="K114" i="4"/>
  <c r="K152" i="4"/>
  <c r="P168" i="4"/>
  <c r="X206" i="4"/>
  <c r="O266" i="4"/>
  <c r="R19" i="5"/>
  <c r="Q33" i="5"/>
  <c r="Q36" i="5"/>
  <c r="Q34" i="5" s="1"/>
  <c r="T165" i="5"/>
  <c r="K210" i="5"/>
  <c r="V243" i="5"/>
  <c r="V244" i="5" s="1"/>
  <c r="K277" i="5"/>
  <c r="O276" i="5"/>
  <c r="K276" i="5" s="1"/>
  <c r="R282" i="5"/>
  <c r="R283" i="5" s="1"/>
  <c r="T273" i="2"/>
  <c r="W301" i="2"/>
  <c r="P177" i="3"/>
  <c r="P176" i="3" s="1"/>
  <c r="P145" i="3"/>
  <c r="P144" i="3" s="1"/>
  <c r="P149" i="3"/>
  <c r="P148" i="3" s="1"/>
  <c r="W301" i="3"/>
  <c r="O74" i="2"/>
  <c r="O77" i="2" s="1"/>
  <c r="O128" i="2"/>
  <c r="O153" i="2"/>
  <c r="N187" i="2"/>
  <c r="V202" i="2"/>
  <c r="K216" i="2"/>
  <c r="Q252" i="2"/>
  <c r="U266" i="2"/>
  <c r="P283" i="2"/>
  <c r="R177" i="3"/>
  <c r="R176" i="3" s="1"/>
  <c r="R149" i="3"/>
  <c r="R148" i="3" s="1"/>
  <c r="U65" i="3"/>
  <c r="U63" i="3" s="1"/>
  <c r="K140" i="3"/>
  <c r="Q206" i="3"/>
  <c r="K251" i="3"/>
  <c r="P287" i="3"/>
  <c r="K313" i="3"/>
  <c r="K40" i="4"/>
  <c r="N41" i="4"/>
  <c r="K41" i="4" s="1"/>
  <c r="K66" i="4"/>
  <c r="S45" i="7"/>
  <c r="S98" i="4"/>
  <c r="P124" i="4"/>
  <c r="P127" i="4"/>
  <c r="P131" i="4" s="1"/>
  <c r="Y206" i="4"/>
  <c r="Q225" i="4"/>
  <c r="N293" i="4"/>
  <c r="K291" i="4"/>
  <c r="R33" i="5"/>
  <c r="R36" i="5"/>
  <c r="R34" i="5" s="1"/>
  <c r="K105" i="5"/>
  <c r="M105" i="5" s="1"/>
  <c r="S128" i="5"/>
  <c r="K207" i="5"/>
  <c r="N206" i="5"/>
  <c r="K219" i="5"/>
  <c r="Q261" i="5"/>
  <c r="Q262" i="5" s="1"/>
  <c r="T296" i="5"/>
  <c r="T297" i="5" s="1"/>
  <c r="K314" i="5"/>
  <c r="N20" i="6"/>
  <c r="K20" i="6" s="1"/>
  <c r="K19" i="6"/>
  <c r="R303" i="2"/>
  <c r="R305" i="2" s="1"/>
  <c r="T92" i="3"/>
  <c r="N127" i="3"/>
  <c r="N131" i="3" s="1"/>
  <c r="N124" i="3"/>
  <c r="N153" i="3"/>
  <c r="N162" i="3"/>
  <c r="R187" i="3"/>
  <c r="O202" i="3"/>
  <c r="K200" i="3"/>
  <c r="W273" i="3"/>
  <c r="R304" i="3"/>
  <c r="R303" i="3"/>
  <c r="R22" i="4"/>
  <c r="R19" i="4"/>
  <c r="R21" i="4" s="1"/>
  <c r="K18" i="4"/>
  <c r="K54" i="4"/>
  <c r="N282" i="4"/>
  <c r="V91" i="5"/>
  <c r="V92" i="5"/>
  <c r="T127" i="5"/>
  <c r="T131" i="5" s="1"/>
  <c r="T133" i="5" s="1"/>
  <c r="T134" i="5" s="1"/>
  <c r="T124" i="5"/>
  <c r="N140" i="5"/>
  <c r="K140" i="5" s="1"/>
  <c r="K139" i="5"/>
  <c r="O206" i="5"/>
  <c r="X243" i="5"/>
  <c r="X244" i="5" s="1"/>
  <c r="U296" i="5"/>
  <c r="U297" i="5" s="1"/>
  <c r="O67" i="7"/>
  <c r="O68" i="7" s="1"/>
  <c r="O66" i="7"/>
  <c r="S98" i="7"/>
  <c r="K186" i="7"/>
  <c r="S185" i="7"/>
  <c r="K185" i="7" s="1"/>
  <c r="U195" i="2"/>
  <c r="K227" i="2"/>
  <c r="N187" i="3"/>
  <c r="T195" i="3"/>
  <c r="K209" i="3"/>
  <c r="N228" i="3"/>
  <c r="K228" i="3" s="1"/>
  <c r="K250" i="3"/>
  <c r="P262" i="3"/>
  <c r="K281" i="3"/>
  <c r="N283" i="3"/>
  <c r="R286" i="3"/>
  <c r="R287" i="3" s="1"/>
  <c r="R300" i="3"/>
  <c r="R301" i="3" s="1"/>
  <c r="K107" i="4"/>
  <c r="K178" i="4"/>
  <c r="O282" i="4"/>
  <c r="O283" i="4" s="1"/>
  <c r="Y286" i="4"/>
  <c r="Y287" i="4" s="1"/>
  <c r="R73" i="5"/>
  <c r="R71" i="5" s="1"/>
  <c r="O190" i="5"/>
  <c r="O191" i="5" s="1"/>
  <c r="K216" i="5"/>
  <c r="N255" i="5"/>
  <c r="K255" i="5" s="1"/>
  <c r="K256" i="5"/>
  <c r="R261" i="5"/>
  <c r="R262" i="5" s="1"/>
  <c r="N300" i="5"/>
  <c r="K32" i="6"/>
  <c r="O33" i="6"/>
  <c r="K33" i="6" s="1"/>
  <c r="K79" i="6"/>
  <c r="Q108" i="6"/>
  <c r="Q169" i="6"/>
  <c r="K169" i="6" s="1"/>
  <c r="K168" i="6"/>
  <c r="N135" i="7"/>
  <c r="K135" i="7" s="1"/>
  <c r="K134" i="7"/>
  <c r="N178" i="7"/>
  <c r="K138" i="5"/>
  <c r="O180" i="5"/>
  <c r="S261" i="5"/>
  <c r="S262" i="5" s="1"/>
  <c r="K111" i="6"/>
  <c r="N112" i="6"/>
  <c r="X145" i="5"/>
  <c r="X144" i="5" s="1"/>
  <c r="X149" i="5"/>
  <c r="X148" i="5" s="1"/>
  <c r="X166" i="5"/>
  <c r="X165" i="5" s="1"/>
  <c r="X177" i="5"/>
  <c r="X176" i="5" s="1"/>
  <c r="P67" i="5"/>
  <c r="P74" i="5"/>
  <c r="P77" i="5" s="1"/>
  <c r="S239" i="5"/>
  <c r="S240" i="5" s="1"/>
  <c r="R286" i="5"/>
  <c r="R287" i="5" s="1"/>
  <c r="N304" i="5"/>
  <c r="N303" i="5"/>
  <c r="K162" i="7"/>
  <c r="V283" i="4"/>
  <c r="O301" i="4"/>
  <c r="P26" i="5"/>
  <c r="P24" i="5" s="1"/>
  <c r="Q67" i="5"/>
  <c r="Q74" i="5"/>
  <c r="Q77" i="5" s="1"/>
  <c r="K112" i="5"/>
  <c r="O304" i="5"/>
  <c r="O303" i="5"/>
  <c r="K138" i="6"/>
  <c r="Q137" i="6"/>
  <c r="K137" i="6" s="1"/>
  <c r="N279" i="5"/>
  <c r="O128" i="5"/>
  <c r="Y134" i="5"/>
  <c r="Y136" i="5" s="1"/>
  <c r="U225" i="5"/>
  <c r="T286" i="5"/>
  <c r="T287" i="5" s="1"/>
  <c r="Y296" i="5"/>
  <c r="Y297" i="5" s="1"/>
  <c r="P304" i="5"/>
  <c r="P303" i="5"/>
  <c r="T157" i="6"/>
  <c r="T158" i="6" s="1"/>
  <c r="U252" i="2"/>
  <c r="V22" i="3"/>
  <c r="K87" i="3"/>
  <c r="K238" i="3"/>
  <c r="X36" i="4"/>
  <c r="X34" i="4" s="1"/>
  <c r="X33" i="4"/>
  <c r="R67" i="4"/>
  <c r="O45" i="7"/>
  <c r="O98" i="4"/>
  <c r="K106" i="4"/>
  <c r="W168" i="4"/>
  <c r="W170" i="4" s="1"/>
  <c r="N265" i="4"/>
  <c r="N266" i="4" s="1"/>
  <c r="K285" i="4"/>
  <c r="Q301" i="4"/>
  <c r="V36" i="5"/>
  <c r="V34" i="5" s="1"/>
  <c r="V33" i="5"/>
  <c r="K89" i="5"/>
  <c r="U93" i="5"/>
  <c r="U92" i="5"/>
  <c r="Q206" i="5"/>
  <c r="V224" i="5"/>
  <c r="V225" i="5" s="1"/>
  <c r="T265" i="5"/>
  <c r="T266" i="5" s="1"/>
  <c r="U287" i="5"/>
  <c r="Q303" i="5"/>
  <c r="Q305" i="5" s="1"/>
  <c r="P63" i="6"/>
  <c r="W152" i="7"/>
  <c r="W153" i="7" s="1"/>
  <c r="P177" i="7"/>
  <c r="P178" i="7" s="1"/>
  <c r="S8" i="3"/>
  <c r="K61" i="3"/>
  <c r="T162" i="3"/>
  <c r="V180" i="3"/>
  <c r="K291" i="3"/>
  <c r="T297" i="3"/>
  <c r="R191" i="4"/>
  <c r="Q206" i="4"/>
  <c r="Q221" i="4"/>
  <c r="O252" i="4"/>
  <c r="O261" i="4"/>
  <c r="O262" i="4" s="1"/>
  <c r="U293" i="4"/>
  <c r="S300" i="4"/>
  <c r="S301" i="4" s="1"/>
  <c r="R8" i="5"/>
  <c r="Y36" i="5"/>
  <c r="Y34" i="5" s="1"/>
  <c r="Y33" i="5"/>
  <c r="X22" i="5"/>
  <c r="X36" i="5"/>
  <c r="X34" i="5" s="1"/>
  <c r="X33" i="5"/>
  <c r="U70" i="5"/>
  <c r="U67" i="5"/>
  <c r="X115" i="5"/>
  <c r="X117" i="5"/>
  <c r="X118" i="5" s="1"/>
  <c r="N186" i="5"/>
  <c r="X224" i="5"/>
  <c r="X225" i="5" s="1"/>
  <c r="V265" i="5"/>
  <c r="V266" i="5" s="1"/>
  <c r="P293" i="5"/>
  <c r="Y301" i="5"/>
  <c r="W143" i="6"/>
  <c r="W144" i="6" s="1"/>
  <c r="K48" i="7"/>
  <c r="K106" i="3"/>
  <c r="P236" i="3"/>
  <c r="U297" i="3"/>
  <c r="T303" i="3"/>
  <c r="T305" i="3" s="1"/>
  <c r="R8" i="4"/>
  <c r="R45" i="7"/>
  <c r="R46" i="7" s="1"/>
  <c r="R98" i="4"/>
  <c r="S190" i="4"/>
  <c r="S191" i="4" s="1"/>
  <c r="K209" i="4"/>
  <c r="V243" i="4"/>
  <c r="S8" i="5"/>
  <c r="V74" i="5"/>
  <c r="V77" i="5" s="1"/>
  <c r="V101" i="5" s="1"/>
  <c r="V70" i="5"/>
  <c r="V67" i="5"/>
  <c r="O164" i="5"/>
  <c r="K179" i="5"/>
  <c r="O187" i="5"/>
  <c r="Y224" i="5"/>
  <c r="Y225" i="5" s="1"/>
  <c r="W265" i="5"/>
  <c r="W266" i="5" s="1"/>
  <c r="R262" i="3"/>
  <c r="X165" i="4"/>
  <c r="X164" i="4"/>
  <c r="R206" i="4"/>
  <c r="X252" i="4"/>
  <c r="N312" i="4"/>
  <c r="K312" i="4" s="1"/>
  <c r="K313" i="4"/>
  <c r="O145" i="5"/>
  <c r="O144" i="5" s="1"/>
  <c r="O166" i="5"/>
  <c r="O165" i="5" s="1"/>
  <c r="R124" i="5"/>
  <c r="R127" i="5"/>
  <c r="R131" i="5" s="1"/>
  <c r="P180" i="5"/>
  <c r="W243" i="5"/>
  <c r="W244" i="5" s="1"/>
  <c r="K313" i="5"/>
  <c r="O312" i="5"/>
  <c r="K312" i="5" s="1"/>
  <c r="K76" i="6"/>
  <c r="O109" i="6"/>
  <c r="Q122" i="6"/>
  <c r="Q123" i="6" s="1"/>
  <c r="W202" i="2"/>
  <c r="N221" i="3"/>
  <c r="R225" i="3"/>
  <c r="K285" i="3"/>
  <c r="N286" i="3"/>
  <c r="P293" i="3"/>
  <c r="W8" i="4"/>
  <c r="K62" i="4"/>
  <c r="K97" i="4"/>
  <c r="O187" i="4"/>
  <c r="N202" i="4"/>
  <c r="T221" i="4"/>
  <c r="O240" i="4"/>
  <c r="P261" i="4"/>
  <c r="P262" i="4" s="1"/>
  <c r="X265" i="4"/>
  <c r="X266" i="4" s="1"/>
  <c r="P293" i="4"/>
  <c r="S177" i="5"/>
  <c r="S176" i="5" s="1"/>
  <c r="S166" i="5"/>
  <c r="S165" i="5" s="1"/>
  <c r="S145" i="5"/>
  <c r="S144" i="5" s="1"/>
  <c r="W91" i="5"/>
  <c r="W92" i="5"/>
  <c r="K163" i="5"/>
  <c r="K193" i="5"/>
  <c r="Y206" i="5"/>
  <c r="S283" i="5"/>
  <c r="O287" i="3"/>
  <c r="Q293" i="3"/>
  <c r="W297" i="3"/>
  <c r="K45" i="4"/>
  <c r="K89" i="4"/>
  <c r="N46" i="7"/>
  <c r="N57" i="7"/>
  <c r="K193" i="4"/>
  <c r="W206" i="4"/>
  <c r="Y266" i="4"/>
  <c r="N300" i="4"/>
  <c r="K299" i="4"/>
  <c r="T145" i="5"/>
  <c r="T144" i="5" s="1"/>
  <c r="T149" i="5"/>
  <c r="T148" i="5" s="1"/>
  <c r="W145" i="5"/>
  <c r="W144" i="5" s="1"/>
  <c r="W166" i="5"/>
  <c r="W165" i="5" s="1"/>
  <c r="S65" i="5"/>
  <c r="S63" i="5" s="1"/>
  <c r="K62" i="5"/>
  <c r="K208" i="5"/>
  <c r="Q240" i="5"/>
  <c r="N84" i="6"/>
  <c r="K84" i="6" s="1"/>
  <c r="K83" i="6"/>
  <c r="R90" i="6"/>
  <c r="R91" i="6" s="1"/>
  <c r="S165" i="6"/>
  <c r="K70" i="7"/>
  <c r="K89" i="6"/>
  <c r="N90" i="6"/>
  <c r="P138" i="7"/>
  <c r="P139" i="7" s="1"/>
  <c r="O124" i="4"/>
  <c r="R153" i="4"/>
  <c r="K189" i="4"/>
  <c r="W225" i="4"/>
  <c r="K250" i="4"/>
  <c r="R93" i="5"/>
  <c r="R92" i="5"/>
  <c r="O124" i="5"/>
  <c r="P144" i="5"/>
  <c r="K142" i="5"/>
  <c r="K175" i="5"/>
  <c r="W287" i="5"/>
  <c r="O90" i="6"/>
  <c r="O91" i="6" s="1"/>
  <c r="R148" i="6"/>
  <c r="P90" i="6"/>
  <c r="P91" i="6" s="1"/>
  <c r="W126" i="6"/>
  <c r="W127" i="6" s="1"/>
  <c r="K154" i="6"/>
  <c r="N67" i="7"/>
  <c r="K65" i="7"/>
  <c r="K119" i="6"/>
  <c r="V74" i="7"/>
  <c r="K74" i="7" s="1"/>
  <c r="X112" i="6"/>
  <c r="X113" i="6" s="1"/>
  <c r="N16" i="7"/>
  <c r="K16" i="7" s="1"/>
  <c r="K15" i="7"/>
  <c r="K53" i="7"/>
  <c r="R55" i="7"/>
  <c r="K111" i="7"/>
  <c r="V152" i="7"/>
  <c r="V153" i="7" s="1"/>
  <c r="P190" i="5"/>
  <c r="P191" i="5" s="1"/>
  <c r="N243" i="5"/>
  <c r="N244" i="5" s="1"/>
  <c r="K242" i="5"/>
  <c r="X262" i="5"/>
  <c r="K275" i="5"/>
  <c r="K295" i="5"/>
  <c r="N297" i="5"/>
  <c r="R304" i="5"/>
  <c r="R303" i="5"/>
  <c r="K24" i="7"/>
  <c r="K61" i="7"/>
  <c r="Y139" i="7"/>
  <c r="X152" i="7"/>
  <c r="X153" i="7" s="1"/>
  <c r="Q177" i="7"/>
  <c r="Q178" i="7" s="1"/>
  <c r="Q262" i="3"/>
  <c r="U293" i="3"/>
  <c r="U22" i="4"/>
  <c r="W191" i="4"/>
  <c r="N236" i="4"/>
  <c r="P240" i="4"/>
  <c r="Y145" i="5"/>
  <c r="Y144" i="5" s="1"/>
  <c r="Y149" i="5"/>
  <c r="Y148" i="5" s="1"/>
  <c r="Q162" i="5"/>
  <c r="K229" i="5"/>
  <c r="O228" i="5"/>
  <c r="K228" i="5" s="1"/>
  <c r="Q236" i="5"/>
  <c r="O243" i="5"/>
  <c r="O244" i="5" s="1"/>
  <c r="P244" i="5"/>
  <c r="P266" i="5"/>
  <c r="K272" i="5"/>
  <c r="N273" i="5"/>
  <c r="O296" i="5"/>
  <c r="O297" i="5" s="1"/>
  <c r="K104" i="6"/>
  <c r="K153" i="6"/>
  <c r="K95" i="7"/>
  <c r="V283" i="5"/>
  <c r="S279" i="4"/>
  <c r="K86" i="4"/>
  <c r="T98" i="4"/>
  <c r="K138" i="4"/>
  <c r="R186" i="4"/>
  <c r="R187" i="4" s="1"/>
  <c r="K210" i="4"/>
  <c r="U300" i="4"/>
  <c r="U301" i="4" s="1"/>
  <c r="U153" i="5"/>
  <c r="V180" i="5"/>
  <c r="S186" i="5"/>
  <c r="S187" i="5" s="1"/>
  <c r="S206" i="5"/>
  <c r="K250" i="5"/>
  <c r="K285" i="5"/>
  <c r="K11" i="6"/>
  <c r="O12" i="6"/>
  <c r="K12" i="6" s="1"/>
  <c r="K99" i="6"/>
  <c r="K105" i="6"/>
  <c r="O161" i="6"/>
  <c r="O162" i="6" s="1"/>
  <c r="X287" i="3"/>
  <c r="S186" i="4"/>
  <c r="S187" i="4" s="1"/>
  <c r="O225" i="4"/>
  <c r="K251" i="4"/>
  <c r="Q261" i="4"/>
  <c r="Q262" i="4" s="1"/>
  <c r="P143" i="5"/>
  <c r="K292" i="5"/>
  <c r="K16" i="6"/>
  <c r="U90" i="6"/>
  <c r="U91" i="6" s="1"/>
  <c r="W112" i="6"/>
  <c r="W113" i="6" s="1"/>
  <c r="V123" i="6"/>
  <c r="V143" i="6"/>
  <c r="V144" i="6" s="1"/>
  <c r="X165" i="6"/>
  <c r="X166" i="6" s="1"/>
  <c r="O120" i="7"/>
  <c r="K120" i="7" s="1"/>
  <c r="K119" i="7"/>
  <c r="N125" i="7"/>
  <c r="N126" i="7" s="1"/>
  <c r="Q90" i="6"/>
  <c r="Q91" i="6" s="1"/>
  <c r="P123" i="6"/>
  <c r="W147" i="6"/>
  <c r="W148" i="6" s="1"/>
  <c r="Y148" i="6"/>
  <c r="K27" i="7"/>
  <c r="K86" i="7"/>
  <c r="K97" i="7"/>
  <c r="O115" i="7"/>
  <c r="K115" i="7" s="1"/>
  <c r="K114" i="7"/>
  <c r="K159" i="7"/>
  <c r="O160" i="7"/>
  <c r="K160" i="7" s="1"/>
  <c r="K187" i="7"/>
  <c r="Q62" i="6"/>
  <c r="Q63" i="6" s="1"/>
  <c r="K75" i="6"/>
  <c r="R109" i="6"/>
  <c r="K31" i="7"/>
  <c r="N32" i="7"/>
  <c r="K32" i="7" s="1"/>
  <c r="K47" i="7"/>
  <c r="U126" i="7"/>
  <c r="Q139" i="7"/>
  <c r="K176" i="7"/>
  <c r="O177" i="7"/>
  <c r="O178" i="7" s="1"/>
  <c r="K184" i="7"/>
  <c r="S262" i="4"/>
  <c r="T301" i="4"/>
  <c r="K307" i="4"/>
  <c r="K223" i="5"/>
  <c r="V252" i="5"/>
  <c r="N265" i="5"/>
  <c r="K264" i="5"/>
  <c r="Q95" i="6"/>
  <c r="V108" i="6"/>
  <c r="V109" i="6" s="1"/>
  <c r="Q113" i="6"/>
  <c r="K163" i="6"/>
  <c r="K130" i="7"/>
  <c r="V240" i="5"/>
  <c r="X283" i="5"/>
  <c r="R300" i="5"/>
  <c r="R301" i="5" s="1"/>
  <c r="N57" i="6"/>
  <c r="N45" i="6"/>
  <c r="P113" i="6"/>
  <c r="K85" i="7"/>
  <c r="K101" i="7"/>
  <c r="O153" i="7"/>
  <c r="U180" i="5"/>
  <c r="T236" i="5"/>
  <c r="Y283" i="5"/>
  <c r="N286" i="5"/>
  <c r="N287" i="5" s="1"/>
  <c r="K307" i="5"/>
  <c r="O45" i="6"/>
  <c r="O44" i="6" s="1"/>
  <c r="O57" i="6"/>
  <c r="O56" i="6" s="1"/>
  <c r="K43" i="6"/>
  <c r="K156" i="6"/>
  <c r="K62" i="7"/>
  <c r="N152" i="7"/>
  <c r="N153" i="7" s="1"/>
  <c r="K151" i="7"/>
  <c r="V165" i="5"/>
  <c r="V164" i="5"/>
  <c r="T169" i="5"/>
  <c r="T170" i="5" s="1"/>
  <c r="K204" i="5"/>
  <c r="T301" i="5"/>
  <c r="K308" i="5"/>
  <c r="O66" i="6"/>
  <c r="O67" i="6" s="1"/>
  <c r="R94" i="6"/>
  <c r="Y109" i="6"/>
  <c r="Y123" i="6"/>
  <c r="U297" i="4"/>
  <c r="R177" i="5"/>
  <c r="R176" i="5" s="1"/>
  <c r="R166" i="5"/>
  <c r="R165" i="5" s="1"/>
  <c r="R67" i="5"/>
  <c r="R74" i="5"/>
  <c r="R77" i="5" s="1"/>
  <c r="X91" i="5"/>
  <c r="X93" i="5"/>
  <c r="K104" i="5"/>
  <c r="O225" i="5"/>
  <c r="Y63" i="6"/>
  <c r="P67" i="6"/>
  <c r="N126" i="6"/>
  <c r="X161" i="6"/>
  <c r="X162" i="6" s="1"/>
  <c r="K88" i="7"/>
  <c r="X99" i="7"/>
  <c r="S74" i="5"/>
  <c r="S77" i="5" s="1"/>
  <c r="X169" i="5"/>
  <c r="X170" i="5" s="1"/>
  <c r="P225" i="5"/>
  <c r="S266" i="5"/>
  <c r="O62" i="6"/>
  <c r="O63" i="6" s="1"/>
  <c r="O127" i="6"/>
  <c r="Y161" i="6"/>
  <c r="Y162" i="6" s="1"/>
  <c r="X57" i="7"/>
  <c r="X58" i="7" s="1"/>
  <c r="X55" i="7"/>
  <c r="X54" i="7"/>
  <c r="W139" i="7"/>
  <c r="N143" i="7"/>
  <c r="K143" i="7" s="1"/>
  <c r="K144" i="7"/>
  <c r="P187" i="5"/>
  <c r="Q191" i="5"/>
  <c r="X273" i="5"/>
  <c r="W283" i="5"/>
  <c r="Q293" i="5"/>
  <c r="K39" i="6"/>
  <c r="N66" i="6"/>
  <c r="S91" i="6"/>
  <c r="Y143" i="6"/>
  <c r="Y144" i="6" s="1"/>
  <c r="Y66" i="7"/>
  <c r="Y67" i="7"/>
  <c r="Y68" i="7" s="1"/>
  <c r="V139" i="7"/>
  <c r="K148" i="7"/>
  <c r="Q149" i="7"/>
  <c r="K149" i="7" s="1"/>
  <c r="N182" i="7"/>
  <c r="K182" i="7" s="1"/>
  <c r="K181" i="7"/>
  <c r="V178" i="7"/>
  <c r="K161" i="5"/>
  <c r="T239" i="5"/>
  <c r="T240" i="5" s="1"/>
  <c r="O301" i="5"/>
  <c r="K10" i="6"/>
  <c r="K29" i="6"/>
  <c r="K47" i="6"/>
  <c r="R66" i="6"/>
  <c r="R67" i="6" s="1"/>
  <c r="N95" i="6"/>
  <c r="K93" i="6"/>
  <c r="N122" i="6"/>
  <c r="K174" i="6"/>
  <c r="O125" i="7"/>
  <c r="O126" i="7" s="1"/>
  <c r="N168" i="7"/>
  <c r="T180" i="5"/>
  <c r="N221" i="5"/>
  <c r="S236" i="5"/>
  <c r="U240" i="5"/>
  <c r="K27" i="6"/>
  <c r="K55" i="6"/>
  <c r="N157" i="6"/>
  <c r="K173" i="6"/>
  <c r="R99" i="7"/>
  <c r="O168" i="7"/>
  <c r="K61" i="6"/>
  <c r="N62" i="6"/>
  <c r="K107" i="6"/>
  <c r="N161" i="6"/>
  <c r="K105" i="7"/>
  <c r="U152" i="7"/>
  <c r="U153" i="7" s="1"/>
  <c r="K163" i="7"/>
  <c r="K122" i="5"/>
  <c r="X240" i="5"/>
  <c r="Y273" i="5"/>
  <c r="P297" i="5"/>
  <c r="O95" i="6"/>
  <c r="Y113" i="6"/>
  <c r="K146" i="6"/>
  <c r="N148" i="6"/>
  <c r="K42" i="7"/>
  <c r="K137" i="7"/>
  <c r="N138" i="7"/>
  <c r="X178" i="7"/>
  <c r="Y240" i="5"/>
  <c r="Q297" i="5"/>
  <c r="S63" i="6"/>
  <c r="P95" i="6"/>
  <c r="K39" i="7"/>
  <c r="Q168" i="7"/>
  <c r="O113" i="6"/>
  <c r="K64" i="7"/>
  <c r="X139" i="7"/>
  <c r="P168" i="7"/>
  <c r="W178" i="7"/>
  <c r="K80" i="7"/>
  <c r="Y99" i="7"/>
  <c r="R168" i="7"/>
  <c r="Y178" i="7"/>
  <c r="S244" i="5"/>
  <c r="S297" i="5"/>
  <c r="V127" i="6"/>
  <c r="R144" i="6"/>
  <c r="T162" i="6"/>
  <c r="V166" i="6"/>
  <c r="S167" i="7"/>
  <c r="S168" i="7" s="1"/>
  <c r="Y304" i="5"/>
  <c r="Y305" i="5" s="1"/>
  <c r="K166" i="7"/>
  <c r="K122" i="6" l="1"/>
  <c r="X134" i="5"/>
  <c r="X136" i="5" s="1"/>
  <c r="O77" i="4"/>
  <c r="X134" i="4"/>
  <c r="X136" i="4" s="1"/>
  <c r="Q75" i="3"/>
  <c r="Q77" i="3"/>
  <c r="P315" i="3"/>
  <c r="P314" i="3" s="1"/>
  <c r="P77" i="3"/>
  <c r="Y102" i="3"/>
  <c r="K94" i="6"/>
  <c r="K98" i="7"/>
  <c r="K90" i="7"/>
  <c r="S99" i="7"/>
  <c r="K138" i="7"/>
  <c r="K152" i="7"/>
  <c r="K99" i="7"/>
  <c r="K177" i="7"/>
  <c r="K161" i="6"/>
  <c r="K90" i="6"/>
  <c r="K147" i="6"/>
  <c r="K66" i="6"/>
  <c r="K62" i="6"/>
  <c r="K144" i="6"/>
  <c r="K126" i="6"/>
  <c r="K157" i="6"/>
  <c r="K108" i="6"/>
  <c r="V305" i="4"/>
  <c r="Y170" i="2"/>
  <c r="W135" i="2"/>
  <c r="W136" i="2" s="1"/>
  <c r="O131" i="1"/>
  <c r="O133" i="1" s="1"/>
  <c r="V102" i="2"/>
  <c r="X102" i="1"/>
  <c r="X135" i="2"/>
  <c r="X136" i="2" s="1"/>
  <c r="T135" i="5"/>
  <c r="T136" i="5" s="1"/>
  <c r="W134" i="3"/>
  <c r="W136" i="3" s="1"/>
  <c r="V134" i="4"/>
  <c r="V136" i="4" s="1"/>
  <c r="U135" i="1"/>
  <c r="U136" i="1" s="1"/>
  <c r="X134" i="3"/>
  <c r="X136" i="3" s="1"/>
  <c r="Y134" i="1"/>
  <c r="Y136" i="1" s="1"/>
  <c r="T134" i="4"/>
  <c r="T136" i="4" s="1"/>
  <c r="R128" i="3"/>
  <c r="R131" i="3"/>
  <c r="R133" i="3" s="1"/>
  <c r="R134" i="3" s="1"/>
  <c r="V134" i="5"/>
  <c r="V136" i="5" s="1"/>
  <c r="U134" i="3"/>
  <c r="U136" i="3" s="1"/>
  <c r="Y134" i="4"/>
  <c r="Y136" i="4" s="1"/>
  <c r="U134" i="5"/>
  <c r="U136" i="5" s="1"/>
  <c r="U135" i="4"/>
  <c r="U136" i="4" s="1"/>
  <c r="W134" i="4"/>
  <c r="W136" i="4" s="1"/>
  <c r="U129" i="2"/>
  <c r="U130" i="2" s="1"/>
  <c r="U131" i="2"/>
  <c r="U133" i="2" s="1"/>
  <c r="V134" i="3"/>
  <c r="V136" i="3" s="1"/>
  <c r="V128" i="2"/>
  <c r="V131" i="2"/>
  <c r="V133" i="2" s="1"/>
  <c r="R129" i="2"/>
  <c r="R130" i="2" s="1"/>
  <c r="R131" i="2"/>
  <c r="R133" i="2" s="1"/>
  <c r="R134" i="2" s="1"/>
  <c r="T135" i="1"/>
  <c r="T136" i="1" s="1"/>
  <c r="Y135" i="2"/>
  <c r="Y136" i="2" s="1"/>
  <c r="T128" i="3"/>
  <c r="T131" i="3"/>
  <c r="T133" i="3" s="1"/>
  <c r="T135" i="2"/>
  <c r="T136" i="2" s="1"/>
  <c r="S128" i="3"/>
  <c r="S131" i="3"/>
  <c r="S133" i="3" s="1"/>
  <c r="S134" i="3" s="1"/>
  <c r="Y135" i="3"/>
  <c r="Y136" i="3" s="1"/>
  <c r="X101" i="4"/>
  <c r="X102" i="4" s="1"/>
  <c r="Y101" i="2"/>
  <c r="Y102" i="2" s="1"/>
  <c r="W101" i="1"/>
  <c r="W102" i="1" s="1"/>
  <c r="V100" i="5"/>
  <c r="V102" i="5" s="1"/>
  <c r="V101" i="1"/>
  <c r="V102" i="1" s="1"/>
  <c r="U101" i="3"/>
  <c r="U102" i="3" s="1"/>
  <c r="X101" i="3"/>
  <c r="X102" i="3" s="1"/>
  <c r="T100" i="5"/>
  <c r="T102" i="5" s="1"/>
  <c r="W100" i="2"/>
  <c r="W102" i="2" s="1"/>
  <c r="X101" i="5"/>
  <c r="X102" i="5" s="1"/>
  <c r="X101" i="2"/>
  <c r="X102" i="2" s="1"/>
  <c r="Y75" i="4"/>
  <c r="Y77" i="4"/>
  <c r="W100" i="4"/>
  <c r="W102" i="4" s="1"/>
  <c r="W315" i="3"/>
  <c r="W314" i="3" s="1"/>
  <c r="W77" i="3"/>
  <c r="Y75" i="1"/>
  <c r="Y77" i="1"/>
  <c r="U100" i="2"/>
  <c r="U102" i="2" s="1"/>
  <c r="V100" i="3"/>
  <c r="V102" i="3" s="1"/>
  <c r="T101" i="1"/>
  <c r="T102" i="1" s="1"/>
  <c r="V77" i="4"/>
  <c r="W101" i="5"/>
  <c r="W102" i="5" s="1"/>
  <c r="U75" i="4"/>
  <c r="U77" i="4"/>
  <c r="X26" i="3"/>
  <c r="X24" i="3" s="1"/>
  <c r="T170" i="4"/>
  <c r="K170" i="4" s="1"/>
  <c r="S170" i="3"/>
  <c r="K282" i="2"/>
  <c r="O305" i="5"/>
  <c r="K91" i="3"/>
  <c r="W305" i="3"/>
  <c r="K93" i="2"/>
  <c r="K186" i="5"/>
  <c r="K220" i="3"/>
  <c r="K195" i="5"/>
  <c r="K143" i="5"/>
  <c r="K243" i="4"/>
  <c r="K300" i="3"/>
  <c r="V170" i="2"/>
  <c r="R305" i="5"/>
  <c r="R305" i="3"/>
  <c r="O170" i="5"/>
  <c r="K170" i="5" s="1"/>
  <c r="K143" i="3"/>
  <c r="K252" i="2"/>
  <c r="K282" i="3"/>
  <c r="K286" i="4"/>
  <c r="K143" i="4"/>
  <c r="K252" i="3"/>
  <c r="R305" i="4"/>
  <c r="K91" i="4"/>
  <c r="K180" i="4"/>
  <c r="K206" i="2"/>
  <c r="K180" i="2"/>
  <c r="Q133" i="4"/>
  <c r="Q134" i="4" s="1"/>
  <c r="K153" i="2"/>
  <c r="O75" i="4"/>
  <c r="R128" i="2"/>
  <c r="K190" i="2"/>
  <c r="K206" i="4"/>
  <c r="K153" i="5"/>
  <c r="W305" i="4"/>
  <c r="R170" i="4"/>
  <c r="O279" i="4"/>
  <c r="W170" i="2"/>
  <c r="K153" i="3"/>
  <c r="K153" i="4"/>
  <c r="T287" i="4"/>
  <c r="K287" i="4" s="1"/>
  <c r="K301" i="3"/>
  <c r="K168" i="5"/>
  <c r="U170" i="3"/>
  <c r="V191" i="2"/>
  <c r="K191" i="2" s="1"/>
  <c r="K143" i="2"/>
  <c r="T102" i="4"/>
  <c r="K224" i="2"/>
  <c r="K162" i="5"/>
  <c r="K265" i="3"/>
  <c r="V187" i="3"/>
  <c r="K187" i="3" s="1"/>
  <c r="K21" i="4"/>
  <c r="K261" i="3"/>
  <c r="K266" i="2"/>
  <c r="K191" i="3"/>
  <c r="K225" i="5"/>
  <c r="K286" i="2"/>
  <c r="K220" i="5"/>
  <c r="K224" i="4"/>
  <c r="P305" i="2"/>
  <c r="K220" i="2"/>
  <c r="K296" i="3"/>
  <c r="K98" i="4"/>
  <c r="K283" i="5"/>
  <c r="K162" i="4"/>
  <c r="K91" i="2"/>
  <c r="K236" i="4"/>
  <c r="K92" i="5"/>
  <c r="U128" i="2"/>
  <c r="K261" i="5"/>
  <c r="K190" i="3"/>
  <c r="R283" i="2"/>
  <c r="K283" i="2" s="1"/>
  <c r="K225" i="3"/>
  <c r="K286" i="5"/>
  <c r="K221" i="3"/>
  <c r="K282" i="5"/>
  <c r="K186" i="4"/>
  <c r="AE43" i="3"/>
  <c r="K93" i="3"/>
  <c r="X170" i="3"/>
  <c r="K190" i="4"/>
  <c r="K296" i="4"/>
  <c r="Y23" i="4"/>
  <c r="K296" i="5"/>
  <c r="K224" i="3"/>
  <c r="K169" i="4"/>
  <c r="P297" i="4"/>
  <c r="K297" i="4" s="1"/>
  <c r="R57" i="7"/>
  <c r="R58" i="7" s="1"/>
  <c r="Y279" i="4"/>
  <c r="P100" i="2"/>
  <c r="AG44" i="1"/>
  <c r="P170" i="1"/>
  <c r="K300" i="1"/>
  <c r="O170" i="1"/>
  <c r="T240" i="1"/>
  <c r="K240" i="1" s="1"/>
  <c r="S135" i="2"/>
  <c r="S136" i="2" s="1"/>
  <c r="K118" i="5"/>
  <c r="K65" i="2"/>
  <c r="Q101" i="3"/>
  <c r="W78" i="3"/>
  <c r="W81" i="3" s="1"/>
  <c r="W79" i="3" s="1"/>
  <c r="W279" i="3"/>
  <c r="W75" i="3"/>
  <c r="K70" i="4"/>
  <c r="K63" i="5"/>
  <c r="K67" i="4"/>
  <c r="U78" i="4"/>
  <c r="U81" i="4" s="1"/>
  <c r="U79" i="4" s="1"/>
  <c r="R101" i="3"/>
  <c r="K91" i="1"/>
  <c r="K273" i="1"/>
  <c r="K153" i="1"/>
  <c r="K162" i="1"/>
  <c r="R133" i="1"/>
  <c r="R134" i="1" s="1"/>
  <c r="K236" i="1"/>
  <c r="K261" i="1"/>
  <c r="K93" i="1"/>
  <c r="K92" i="1"/>
  <c r="O100" i="1"/>
  <c r="K206" i="1"/>
  <c r="K293" i="1"/>
  <c r="K252" i="1"/>
  <c r="K190" i="1"/>
  <c r="O129" i="1"/>
  <c r="O130" i="1" s="1"/>
  <c r="K143" i="1"/>
  <c r="P133" i="1"/>
  <c r="P135" i="1" s="1"/>
  <c r="N170" i="1"/>
  <c r="T301" i="1"/>
  <c r="K301" i="1" s="1"/>
  <c r="K195" i="1"/>
  <c r="S133" i="1"/>
  <c r="S134" i="1" s="1"/>
  <c r="Q23" i="1"/>
  <c r="Y279" i="1"/>
  <c r="Y315" i="1"/>
  <c r="Y314" i="1" s="1"/>
  <c r="K8" i="5"/>
  <c r="P305" i="5"/>
  <c r="K252" i="5"/>
  <c r="K202" i="5"/>
  <c r="K304" i="4"/>
  <c r="O305" i="4"/>
  <c r="P305" i="4"/>
  <c r="K202" i="4"/>
  <c r="K273" i="4"/>
  <c r="T102" i="3"/>
  <c r="K293" i="3"/>
  <c r="K273" i="3"/>
  <c r="K195" i="3"/>
  <c r="K202" i="3"/>
  <c r="K162" i="2"/>
  <c r="O305" i="2"/>
  <c r="K202" i="2"/>
  <c r="K293" i="2"/>
  <c r="K236" i="2"/>
  <c r="K8" i="1"/>
  <c r="V136" i="1"/>
  <c r="K304" i="1"/>
  <c r="K202" i="1"/>
  <c r="K56" i="7"/>
  <c r="K54" i="7"/>
  <c r="K55" i="7"/>
  <c r="M55" i="7" s="1"/>
  <c r="K45" i="7"/>
  <c r="K168" i="3"/>
  <c r="K180" i="3"/>
  <c r="Y170" i="3"/>
  <c r="K169" i="5"/>
  <c r="K169" i="3"/>
  <c r="K166" i="1"/>
  <c r="K169" i="2"/>
  <c r="T170" i="2"/>
  <c r="K180" i="1"/>
  <c r="K164" i="1"/>
  <c r="P170" i="4"/>
  <c r="K164" i="3"/>
  <c r="P134" i="3"/>
  <c r="P135" i="3"/>
  <c r="O128" i="1"/>
  <c r="O133" i="5"/>
  <c r="O134" i="5" s="1"/>
  <c r="Q133" i="3"/>
  <c r="Q135" i="3" s="1"/>
  <c r="S129" i="3"/>
  <c r="S130" i="3" s="1"/>
  <c r="R129" i="3"/>
  <c r="R130" i="3" s="1"/>
  <c r="V128" i="3"/>
  <c r="V129" i="3"/>
  <c r="V130" i="3" s="1"/>
  <c r="K124" i="1"/>
  <c r="K124" i="3"/>
  <c r="X129" i="2"/>
  <c r="X130" i="2" s="1"/>
  <c r="X128" i="2"/>
  <c r="O134" i="2"/>
  <c r="O135" i="2"/>
  <c r="S128" i="1"/>
  <c r="Q128" i="2"/>
  <c r="Q133" i="2"/>
  <c r="Q134" i="2" s="1"/>
  <c r="Q129" i="2"/>
  <c r="Q130" i="2" s="1"/>
  <c r="T129" i="3"/>
  <c r="T130" i="3" s="1"/>
  <c r="V129" i="2"/>
  <c r="V130" i="2" s="1"/>
  <c r="K126" i="1"/>
  <c r="T129" i="1"/>
  <c r="T130" i="1" s="1"/>
  <c r="T128" i="1"/>
  <c r="S129" i="1"/>
  <c r="S130" i="1" s="1"/>
  <c r="K115" i="3"/>
  <c r="K118" i="4"/>
  <c r="K115" i="5"/>
  <c r="V279" i="4"/>
  <c r="K67" i="1"/>
  <c r="P75" i="3"/>
  <c r="AE44" i="4"/>
  <c r="K71" i="4"/>
  <c r="S315" i="1"/>
  <c r="S314" i="1" s="1"/>
  <c r="S78" i="1"/>
  <c r="V75" i="4"/>
  <c r="V78" i="4"/>
  <c r="Q315" i="3"/>
  <c r="Q314" i="3" s="1"/>
  <c r="S100" i="1"/>
  <c r="Q279" i="3"/>
  <c r="S279" i="1"/>
  <c r="K63" i="2"/>
  <c r="P101" i="3"/>
  <c r="X315" i="2"/>
  <c r="X314" i="2" s="1"/>
  <c r="X279" i="2"/>
  <c r="X75" i="2"/>
  <c r="T75" i="4"/>
  <c r="P279" i="3"/>
  <c r="W75" i="4"/>
  <c r="W279" i="4"/>
  <c r="W78" i="4"/>
  <c r="U73" i="1"/>
  <c r="U71" i="1" s="1"/>
  <c r="V315" i="2"/>
  <c r="V314" i="2" s="1"/>
  <c r="V279" i="2"/>
  <c r="V75" i="2"/>
  <c r="S100" i="2"/>
  <c r="K65" i="4"/>
  <c r="Q101" i="1"/>
  <c r="S75" i="1"/>
  <c r="K67" i="2"/>
  <c r="T279" i="4"/>
  <c r="V78" i="2"/>
  <c r="V81" i="2" s="1"/>
  <c r="V79" i="2" s="1"/>
  <c r="K70" i="1"/>
  <c r="X75" i="4"/>
  <c r="X279" i="4"/>
  <c r="T78" i="4"/>
  <c r="T81" i="4" s="1"/>
  <c r="T79" i="4" s="1"/>
  <c r="S101" i="4"/>
  <c r="U279" i="4"/>
  <c r="W305" i="2"/>
  <c r="X305" i="2"/>
  <c r="T26" i="4"/>
  <c r="T24" i="4" s="1"/>
  <c r="O23" i="1"/>
  <c r="AF43" i="4"/>
  <c r="V23" i="2"/>
  <c r="V26" i="2"/>
  <c r="V24" i="2" s="1"/>
  <c r="S23" i="3"/>
  <c r="T36" i="1"/>
  <c r="T34" i="1" s="1"/>
  <c r="T22" i="1"/>
  <c r="AH43" i="2"/>
  <c r="K29" i="1"/>
  <c r="K19" i="4"/>
  <c r="K287" i="2"/>
  <c r="K144" i="1"/>
  <c r="S134" i="5"/>
  <c r="S135" i="5"/>
  <c r="K240" i="2"/>
  <c r="K244" i="5"/>
  <c r="K262" i="3"/>
  <c r="K262" i="5"/>
  <c r="K244" i="1"/>
  <c r="N139" i="7"/>
  <c r="K139" i="7" s="1"/>
  <c r="K29" i="4"/>
  <c r="N22" i="4"/>
  <c r="K244" i="2"/>
  <c r="T26" i="5"/>
  <c r="T24" i="5" s="1"/>
  <c r="AF43" i="5"/>
  <c r="T23" i="5"/>
  <c r="N162" i="6"/>
  <c r="K162" i="6" s="1"/>
  <c r="N127" i="6"/>
  <c r="K127" i="6" s="1"/>
  <c r="K297" i="5"/>
  <c r="N91" i="6"/>
  <c r="K91" i="6" s="1"/>
  <c r="N101" i="3"/>
  <c r="N100" i="3"/>
  <c r="K178" i="7"/>
  <c r="K162" i="3"/>
  <c r="O279" i="2"/>
  <c r="O75" i="2"/>
  <c r="O315" i="2"/>
  <c r="O314" i="2" s="1"/>
  <c r="Q23" i="5"/>
  <c r="Q26" i="5"/>
  <c r="Q24" i="5" s="1"/>
  <c r="N26" i="3"/>
  <c r="N23" i="3"/>
  <c r="Q187" i="4"/>
  <c r="K187" i="4" s="1"/>
  <c r="K117" i="5"/>
  <c r="Q75" i="4"/>
  <c r="Q279" i="4"/>
  <c r="K236" i="3"/>
  <c r="K117" i="3"/>
  <c r="N118" i="3"/>
  <c r="K118" i="3" s="1"/>
  <c r="K243" i="1"/>
  <c r="Y128" i="2"/>
  <c r="Y129" i="2"/>
  <c r="Y130" i="2" s="1"/>
  <c r="K296" i="1"/>
  <c r="V23" i="1"/>
  <c r="V26" i="1"/>
  <c r="V24" i="1" s="1"/>
  <c r="AH43" i="1"/>
  <c r="K8" i="4"/>
  <c r="Y23" i="3"/>
  <c r="Y26" i="3"/>
  <c r="Y24" i="3" s="1"/>
  <c r="S191" i="1"/>
  <c r="K191" i="1" s="1"/>
  <c r="N266" i="5"/>
  <c r="K266" i="5" s="1"/>
  <c r="K265" i="5"/>
  <c r="P279" i="5"/>
  <c r="P75" i="5"/>
  <c r="P46" i="7"/>
  <c r="P57" i="7"/>
  <c r="P58" i="7" s="1"/>
  <c r="N314" i="3"/>
  <c r="X128" i="3"/>
  <c r="X129" i="3"/>
  <c r="X130" i="3" s="1"/>
  <c r="K8" i="3"/>
  <c r="U315" i="3"/>
  <c r="U314" i="3" s="1"/>
  <c r="U279" i="3"/>
  <c r="U75" i="3"/>
  <c r="U78" i="3"/>
  <c r="N118" i="1"/>
  <c r="K118" i="1" s="1"/>
  <c r="K117" i="1"/>
  <c r="N297" i="3"/>
  <c r="K297" i="3" s="1"/>
  <c r="K225" i="2"/>
  <c r="W26" i="3"/>
  <c r="W24" i="3" s="1"/>
  <c r="W23" i="3"/>
  <c r="K93" i="4"/>
  <c r="V26" i="5"/>
  <c r="V24" i="5" s="1"/>
  <c r="V23" i="5"/>
  <c r="K300" i="2"/>
  <c r="K243" i="3"/>
  <c r="AF44" i="2"/>
  <c r="P26" i="2"/>
  <c r="P24" i="2" s="1"/>
  <c r="P23" i="2"/>
  <c r="N123" i="6"/>
  <c r="K123" i="6" s="1"/>
  <c r="K167" i="7"/>
  <c r="K265" i="4"/>
  <c r="N129" i="3"/>
  <c r="N128" i="3"/>
  <c r="K127" i="3"/>
  <c r="K303" i="3"/>
  <c r="R100" i="4"/>
  <c r="R101" i="4"/>
  <c r="P101" i="1"/>
  <c r="P100" i="1"/>
  <c r="K92" i="4"/>
  <c r="K92" i="3"/>
  <c r="P170" i="3"/>
  <c r="U26" i="1"/>
  <c r="U24" i="1" s="1"/>
  <c r="U23" i="1"/>
  <c r="K304" i="2"/>
  <c r="N301" i="2"/>
  <c r="K301" i="2" s="1"/>
  <c r="R225" i="4"/>
  <c r="K225" i="4" s="1"/>
  <c r="K244" i="3"/>
  <c r="K282" i="1"/>
  <c r="N148" i="5"/>
  <c r="K148" i="5" s="1"/>
  <c r="K149" i="5"/>
  <c r="AG43" i="1"/>
  <c r="T128" i="2"/>
  <c r="T129" i="2"/>
  <c r="T130" i="2" s="1"/>
  <c r="K165" i="6"/>
  <c r="K239" i="5"/>
  <c r="O240" i="5"/>
  <c r="K240" i="5" s="1"/>
  <c r="S26" i="1"/>
  <c r="S24" i="1" s="1"/>
  <c r="AE43" i="1"/>
  <c r="S23" i="1"/>
  <c r="K221" i="2"/>
  <c r="S133" i="4"/>
  <c r="S128" i="4"/>
  <c r="S129" i="4"/>
  <c r="S130" i="4" s="1"/>
  <c r="K164" i="4"/>
  <c r="K191" i="4"/>
  <c r="K145" i="5"/>
  <c r="N144" i="5"/>
  <c r="K144" i="5" s="1"/>
  <c r="K243" i="5"/>
  <c r="S166" i="6"/>
  <c r="K166" i="6" s="1"/>
  <c r="N58" i="7"/>
  <c r="V244" i="4"/>
  <c r="K244" i="4" s="1"/>
  <c r="K252" i="4"/>
  <c r="Q109" i="6"/>
  <c r="K109" i="6" s="1"/>
  <c r="K282" i="4"/>
  <c r="V221" i="5"/>
  <c r="K221" i="5" s="1"/>
  <c r="K261" i="2"/>
  <c r="K266" i="3"/>
  <c r="R305" i="1"/>
  <c r="W279" i="5"/>
  <c r="W78" i="5"/>
  <c r="W75" i="5"/>
  <c r="K303" i="1"/>
  <c r="T75" i="1"/>
  <c r="T279" i="1"/>
  <c r="T315" i="1"/>
  <c r="T314" i="1" s="1"/>
  <c r="T78" i="1"/>
  <c r="T81" i="1" s="1"/>
  <c r="T79" i="1" s="1"/>
  <c r="T128" i="5"/>
  <c r="T129" i="5"/>
  <c r="T130" i="5" s="1"/>
  <c r="N279" i="1"/>
  <c r="K74" i="1"/>
  <c r="N75" i="1"/>
  <c r="N315" i="1"/>
  <c r="K266" i="4"/>
  <c r="AH43" i="5"/>
  <c r="Q26" i="2"/>
  <c r="Q24" i="2" s="1"/>
  <c r="Q23" i="2"/>
  <c r="U26" i="3"/>
  <c r="U24" i="3" s="1"/>
  <c r="AG43" i="3"/>
  <c r="U23" i="3"/>
  <c r="K303" i="2"/>
  <c r="K164" i="2"/>
  <c r="K92" i="2"/>
  <c r="Q279" i="2"/>
  <c r="Q75" i="2"/>
  <c r="Q315" i="2"/>
  <c r="Q314" i="2" s="1"/>
  <c r="K283" i="1"/>
  <c r="K149" i="1"/>
  <c r="O148" i="1"/>
  <c r="K148" i="1" s="1"/>
  <c r="P140" i="6"/>
  <c r="P139" i="6" s="1"/>
  <c r="N140" i="6"/>
  <c r="W140" i="6"/>
  <c r="W139" i="6" s="1"/>
  <c r="X140" i="6"/>
  <c r="X139" i="6" s="1"/>
  <c r="Y140" i="6"/>
  <c r="Y139" i="6" s="1"/>
  <c r="V140" i="6"/>
  <c r="V139" i="6" s="1"/>
  <c r="R140" i="6"/>
  <c r="R139" i="6" s="1"/>
  <c r="T140" i="6"/>
  <c r="T139" i="6" s="1"/>
  <c r="S140" i="6"/>
  <c r="S139" i="6" s="1"/>
  <c r="Q140" i="6"/>
  <c r="Q139" i="6" s="1"/>
  <c r="K45" i="6"/>
  <c r="O140" i="6"/>
  <c r="O139" i="6" s="1"/>
  <c r="U140" i="6"/>
  <c r="U139" i="6" s="1"/>
  <c r="N44" i="6"/>
  <c r="K44" i="6" s="1"/>
  <c r="U26" i="4"/>
  <c r="U24" i="4" s="1"/>
  <c r="U23" i="4"/>
  <c r="AG43" i="4"/>
  <c r="N283" i="4"/>
  <c r="K283" i="4" s="1"/>
  <c r="K293" i="4"/>
  <c r="Q128" i="5"/>
  <c r="Q133" i="5"/>
  <c r="Q129" i="5"/>
  <c r="Q130" i="5" s="1"/>
  <c r="K304" i="3"/>
  <c r="S26" i="5"/>
  <c r="S24" i="5" s="1"/>
  <c r="S23" i="5"/>
  <c r="R81" i="4"/>
  <c r="N262" i="2"/>
  <c r="K262" i="2" s="1"/>
  <c r="K70" i="3"/>
  <c r="R73" i="3"/>
  <c r="K126" i="3"/>
  <c r="N305" i="3"/>
  <c r="V73" i="3"/>
  <c r="V71" i="3" s="1"/>
  <c r="O149" i="2"/>
  <c r="K45" i="2"/>
  <c r="O166" i="2"/>
  <c r="O165" i="2" s="1"/>
  <c r="K165" i="2" s="1"/>
  <c r="O145" i="2"/>
  <c r="O177" i="2"/>
  <c r="K93" i="5"/>
  <c r="V305" i="3"/>
  <c r="P305" i="1"/>
  <c r="N129" i="2"/>
  <c r="N128" i="2"/>
  <c r="K127" i="2"/>
  <c r="P23" i="4"/>
  <c r="P26" i="4"/>
  <c r="P24" i="4" s="1"/>
  <c r="K224" i="1"/>
  <c r="K177" i="5"/>
  <c r="N176" i="5"/>
  <c r="K176" i="5" s="1"/>
  <c r="V78" i="1"/>
  <c r="V279" i="1"/>
  <c r="V75" i="1"/>
  <c r="V315" i="1"/>
  <c r="V314" i="1" s="1"/>
  <c r="K143" i="6"/>
  <c r="Y23" i="1"/>
  <c r="Y26" i="1"/>
  <c r="Y24" i="1" s="1"/>
  <c r="U262" i="1"/>
  <c r="K262" i="1" s="1"/>
  <c r="K225" i="1"/>
  <c r="K166" i="5"/>
  <c r="K124" i="2"/>
  <c r="X23" i="1"/>
  <c r="X26" i="1"/>
  <c r="X24" i="1" s="1"/>
  <c r="K168" i="4"/>
  <c r="K300" i="5"/>
  <c r="R63" i="3"/>
  <c r="K63" i="3" s="1"/>
  <c r="K65" i="3"/>
  <c r="P129" i="5"/>
  <c r="P130" i="5" s="1"/>
  <c r="P133" i="5"/>
  <c r="P128" i="5"/>
  <c r="O279" i="5"/>
  <c r="O75" i="5"/>
  <c r="K293" i="5"/>
  <c r="K239" i="4"/>
  <c r="X148" i="6"/>
  <c r="K148" i="6" s="1"/>
  <c r="O166" i="4"/>
  <c r="O149" i="4"/>
  <c r="O145" i="4"/>
  <c r="O177" i="4"/>
  <c r="K187" i="1"/>
  <c r="V57" i="7"/>
  <c r="V58" i="7" s="1"/>
  <c r="V46" i="7"/>
  <c r="R279" i="1"/>
  <c r="R315" i="1"/>
  <c r="R314" i="1" s="1"/>
  <c r="R78" i="1"/>
  <c r="R75" i="1"/>
  <c r="K70" i="2"/>
  <c r="R73" i="2"/>
  <c r="K191" i="5"/>
  <c r="V26" i="3"/>
  <c r="V24" i="3" s="1"/>
  <c r="V23" i="3"/>
  <c r="K19" i="5"/>
  <c r="N67" i="6"/>
  <c r="K67" i="6" s="1"/>
  <c r="K145" i="1"/>
  <c r="K273" i="5"/>
  <c r="N187" i="5"/>
  <c r="K187" i="5" s="1"/>
  <c r="N301" i="5"/>
  <c r="K301" i="5" s="1"/>
  <c r="K126" i="4"/>
  <c r="K115" i="4"/>
  <c r="K221" i="4"/>
  <c r="K69" i="5"/>
  <c r="N240" i="4"/>
  <c r="K240" i="4" s="1"/>
  <c r="S279" i="3"/>
  <c r="S315" i="3"/>
  <c r="S314" i="3" s="1"/>
  <c r="S75" i="3"/>
  <c r="S78" i="3"/>
  <c r="S81" i="3" s="1"/>
  <c r="S79" i="3" s="1"/>
  <c r="U57" i="7"/>
  <c r="U58" i="7" s="1"/>
  <c r="U46" i="7"/>
  <c r="AF44" i="3"/>
  <c r="T73" i="1"/>
  <c r="K115" i="1"/>
  <c r="W26" i="4"/>
  <c r="W24" i="4" s="1"/>
  <c r="W23" i="4"/>
  <c r="K190" i="5"/>
  <c r="K29" i="3"/>
  <c r="O22" i="3"/>
  <c r="K69" i="3"/>
  <c r="P26" i="3"/>
  <c r="P24" i="3" s="1"/>
  <c r="P23" i="3"/>
  <c r="Q128" i="1"/>
  <c r="Q129" i="1"/>
  <c r="Q130" i="1" s="1"/>
  <c r="Q133" i="1"/>
  <c r="Q279" i="5"/>
  <c r="Q75" i="5"/>
  <c r="K69" i="1"/>
  <c r="O46" i="7"/>
  <c r="O57" i="7"/>
  <c r="O58" i="7" s="1"/>
  <c r="K67" i="5"/>
  <c r="X75" i="3"/>
  <c r="X279" i="3"/>
  <c r="X315" i="3"/>
  <c r="X314" i="3" s="1"/>
  <c r="R279" i="5"/>
  <c r="R78" i="5"/>
  <c r="R75" i="5"/>
  <c r="N63" i="6"/>
  <c r="K63" i="6" s="1"/>
  <c r="N101" i="5"/>
  <c r="N100" i="5"/>
  <c r="R23" i="4"/>
  <c r="R26" i="4"/>
  <c r="R24" i="4" s="1"/>
  <c r="AD43" i="4"/>
  <c r="P129" i="4"/>
  <c r="P130" i="4" s="1"/>
  <c r="P133" i="4"/>
  <c r="P128" i="4"/>
  <c r="X75" i="5"/>
  <c r="X279" i="5"/>
  <c r="K220" i="4"/>
  <c r="R26" i="5"/>
  <c r="R24" i="5" s="1"/>
  <c r="R23" i="5"/>
  <c r="R133" i="4"/>
  <c r="R129" i="4"/>
  <c r="R130" i="4" s="1"/>
  <c r="R128" i="4"/>
  <c r="K195" i="2"/>
  <c r="W75" i="2"/>
  <c r="W315" i="2"/>
  <c r="W314" i="2" s="1"/>
  <c r="W78" i="2"/>
  <c r="W279" i="2"/>
  <c r="K20" i="2"/>
  <c r="N21" i="2"/>
  <c r="K21" i="2" s="1"/>
  <c r="W23" i="1"/>
  <c r="W26" i="1"/>
  <c r="W24" i="1" s="1"/>
  <c r="K221" i="1"/>
  <c r="K32" i="5"/>
  <c r="N33" i="5"/>
  <c r="K33" i="5" s="1"/>
  <c r="N36" i="5"/>
  <c r="K168" i="2"/>
  <c r="K20" i="4"/>
  <c r="R279" i="2"/>
  <c r="R75" i="2"/>
  <c r="R315" i="2"/>
  <c r="R314" i="2" s="1"/>
  <c r="R78" i="2"/>
  <c r="K8" i="2"/>
  <c r="V26" i="4"/>
  <c r="V24" i="4" s="1"/>
  <c r="V23" i="4"/>
  <c r="K20" i="3"/>
  <c r="O279" i="3"/>
  <c r="O315" i="3"/>
  <c r="O314" i="3" s="1"/>
  <c r="O75" i="3"/>
  <c r="Q23" i="3"/>
  <c r="Q26" i="3"/>
  <c r="Q24" i="3" s="1"/>
  <c r="K67" i="7"/>
  <c r="N68" i="7"/>
  <c r="K68" i="7" s="1"/>
  <c r="O101" i="4"/>
  <c r="O100" i="4"/>
  <c r="K262" i="4"/>
  <c r="K224" i="5"/>
  <c r="W26" i="5"/>
  <c r="W24" i="5" s="1"/>
  <c r="W23" i="5"/>
  <c r="K19" i="2"/>
  <c r="K220" i="1"/>
  <c r="K265" i="2"/>
  <c r="K239" i="3"/>
  <c r="K21" i="3"/>
  <c r="N305" i="1"/>
  <c r="K67" i="3"/>
  <c r="N56" i="6"/>
  <c r="K56" i="6" s="1"/>
  <c r="K57" i="6"/>
  <c r="N158" i="6"/>
  <c r="K158" i="6" s="1"/>
  <c r="K112" i="6"/>
  <c r="N113" i="6"/>
  <c r="K113" i="6" s="1"/>
  <c r="N149" i="3"/>
  <c r="N166" i="3"/>
  <c r="N145" i="3"/>
  <c r="N177" i="3"/>
  <c r="K45" i="3"/>
  <c r="P26" i="1"/>
  <c r="P24" i="1" s="1"/>
  <c r="P23" i="1"/>
  <c r="K66" i="7"/>
  <c r="S279" i="5"/>
  <c r="S78" i="5"/>
  <c r="S75" i="5"/>
  <c r="K303" i="5"/>
  <c r="K180" i="5"/>
  <c r="K261" i="4"/>
  <c r="AD43" i="5"/>
  <c r="K126" i="5"/>
  <c r="K127" i="5"/>
  <c r="N128" i="5"/>
  <c r="N129" i="5"/>
  <c r="K206" i="3"/>
  <c r="R23" i="3"/>
  <c r="R26" i="3"/>
  <c r="R24" i="3" s="1"/>
  <c r="Q26" i="4"/>
  <c r="Q24" i="4" s="1"/>
  <c r="Q23" i="4"/>
  <c r="AE44" i="2"/>
  <c r="S73" i="2"/>
  <c r="S71" i="2" s="1"/>
  <c r="N36" i="2"/>
  <c r="N33" i="2"/>
  <c r="K33" i="2" s="1"/>
  <c r="K32" i="2"/>
  <c r="R63" i="1"/>
  <c r="K63" i="1" s="1"/>
  <c r="K65" i="1"/>
  <c r="W75" i="1"/>
  <c r="W315" i="1"/>
  <c r="W314" i="1" s="1"/>
  <c r="W279" i="1"/>
  <c r="W78" i="1"/>
  <c r="O240" i="3"/>
  <c r="K240" i="3" s="1"/>
  <c r="O23" i="2"/>
  <c r="O26" i="2"/>
  <c r="O24" i="2" s="1"/>
  <c r="K300" i="4"/>
  <c r="N301" i="4"/>
  <c r="K301" i="4" s="1"/>
  <c r="AH43" i="3"/>
  <c r="O23" i="4"/>
  <c r="O26" i="4"/>
  <c r="O24" i="4" s="1"/>
  <c r="K69" i="4"/>
  <c r="V279" i="3"/>
  <c r="V75" i="3"/>
  <c r="V315" i="3"/>
  <c r="V314" i="3" s="1"/>
  <c r="V78" i="3"/>
  <c r="V81" i="3" s="1"/>
  <c r="V79" i="3" s="1"/>
  <c r="K91" i="5"/>
  <c r="K169" i="1"/>
  <c r="K65" i="5"/>
  <c r="O133" i="4"/>
  <c r="AG44" i="5"/>
  <c r="U73" i="5"/>
  <c r="U71" i="5" s="1"/>
  <c r="N305" i="5"/>
  <c r="AD44" i="3"/>
  <c r="O23" i="5"/>
  <c r="O26" i="5"/>
  <c r="O24" i="5" s="1"/>
  <c r="K124" i="5"/>
  <c r="N165" i="1"/>
  <c r="K165" i="1" s="1"/>
  <c r="Y46" i="7"/>
  <c r="Y57" i="7"/>
  <c r="Y58" i="7" s="1"/>
  <c r="P75" i="4"/>
  <c r="K74" i="4"/>
  <c r="P279" i="4"/>
  <c r="AD44" i="4"/>
  <c r="K195" i="4"/>
  <c r="R26" i="2"/>
  <c r="R24" i="2" s="1"/>
  <c r="AD43" i="2"/>
  <c r="R23" i="2"/>
  <c r="K186" i="2"/>
  <c r="K69" i="2"/>
  <c r="V279" i="5"/>
  <c r="V78" i="5"/>
  <c r="V81" i="5" s="1"/>
  <c r="V79" i="5" s="1"/>
  <c r="V75" i="5"/>
  <c r="K287" i="5"/>
  <c r="K304" i="5"/>
  <c r="K187" i="2"/>
  <c r="K19" i="3"/>
  <c r="K236" i="5"/>
  <c r="R26" i="1"/>
  <c r="R24" i="1" s="1"/>
  <c r="R23" i="1"/>
  <c r="U129" i="4"/>
  <c r="U130" i="4" s="1"/>
  <c r="U128" i="4"/>
  <c r="U26" i="2"/>
  <c r="U24" i="2" s="1"/>
  <c r="U23" i="2"/>
  <c r="T279" i="5"/>
  <c r="T75" i="5"/>
  <c r="T78" i="5"/>
  <c r="T81" i="5" s="1"/>
  <c r="T79" i="5" s="1"/>
  <c r="K186" i="1"/>
  <c r="AG44" i="2"/>
  <c r="K153" i="7"/>
  <c r="N315" i="2"/>
  <c r="K74" i="2"/>
  <c r="N75" i="2"/>
  <c r="N279" i="2"/>
  <c r="K19" i="1"/>
  <c r="K117" i="4"/>
  <c r="K287" i="1"/>
  <c r="K243" i="2"/>
  <c r="K239" i="2"/>
  <c r="N33" i="1"/>
  <c r="K33" i="1" s="1"/>
  <c r="K32" i="1"/>
  <c r="N36" i="1"/>
  <c r="V73" i="5"/>
  <c r="V71" i="5" s="1"/>
  <c r="Y279" i="2"/>
  <c r="Y75" i="2"/>
  <c r="Y315" i="2"/>
  <c r="Y314" i="2" s="1"/>
  <c r="K126" i="7"/>
  <c r="R129" i="5"/>
  <c r="R130" i="5" s="1"/>
  <c r="R133" i="5"/>
  <c r="R128" i="5"/>
  <c r="X26" i="5"/>
  <c r="X24" i="5" s="1"/>
  <c r="X23" i="5"/>
  <c r="K74" i="5"/>
  <c r="K206" i="5"/>
  <c r="S57" i="7"/>
  <c r="S58" i="7" s="1"/>
  <c r="S46" i="7"/>
  <c r="K127" i="4"/>
  <c r="N129" i="4"/>
  <c r="N128" i="4"/>
  <c r="K303" i="4"/>
  <c r="K273" i="2"/>
  <c r="AI43" i="3"/>
  <c r="K286" i="1"/>
  <c r="N297" i="1"/>
  <c r="K297" i="1" s="1"/>
  <c r="K177" i="1"/>
  <c r="W128" i="3"/>
  <c r="W129" i="3"/>
  <c r="W130" i="3" s="1"/>
  <c r="K70" i="5"/>
  <c r="T73" i="5"/>
  <c r="K296" i="2"/>
  <c r="N129" i="1"/>
  <c r="K127" i="1"/>
  <c r="N128" i="1"/>
  <c r="R81" i="3"/>
  <c r="K168" i="1"/>
  <c r="N118" i="2"/>
  <c r="K118" i="2" s="1"/>
  <c r="K117" i="2"/>
  <c r="P135" i="2"/>
  <c r="P134" i="2"/>
  <c r="K115" i="2"/>
  <c r="K168" i="7"/>
  <c r="N165" i="5"/>
  <c r="K165" i="5" s="1"/>
  <c r="K164" i="5"/>
  <c r="R95" i="6"/>
  <c r="K95" i="6" s="1"/>
  <c r="K125" i="7"/>
  <c r="K286" i="3"/>
  <c r="N287" i="3"/>
  <c r="K287" i="3" s="1"/>
  <c r="K283" i="3"/>
  <c r="K124" i="4"/>
  <c r="O129" i="3"/>
  <c r="O130" i="3" s="1"/>
  <c r="O128" i="3"/>
  <c r="O133" i="3"/>
  <c r="K73" i="4"/>
  <c r="K74" i="3"/>
  <c r="K176" i="1"/>
  <c r="U26" i="5"/>
  <c r="U24" i="5" s="1"/>
  <c r="U23" i="5"/>
  <c r="N266" i="1"/>
  <c r="K266" i="1" s="1"/>
  <c r="K265" i="1"/>
  <c r="N297" i="2"/>
  <c r="K297" i="2" s="1"/>
  <c r="K170" i="2" l="1"/>
  <c r="O134" i="1"/>
  <c r="O135" i="1"/>
  <c r="O136" i="1" s="1"/>
  <c r="V134" i="2"/>
  <c r="V135" i="2"/>
  <c r="U135" i="2"/>
  <c r="U134" i="2"/>
  <c r="T135" i="3"/>
  <c r="T134" i="3"/>
  <c r="T136" i="3" s="1"/>
  <c r="AF44" i="5"/>
  <c r="U100" i="4"/>
  <c r="U101" i="4"/>
  <c r="U102" i="4" s="1"/>
  <c r="V101" i="4"/>
  <c r="V100" i="4"/>
  <c r="AI44" i="3"/>
  <c r="W101" i="3"/>
  <c r="W100" i="3"/>
  <c r="W102" i="3" s="1"/>
  <c r="Y101" i="1"/>
  <c r="Y100" i="1"/>
  <c r="Y102" i="1" s="1"/>
  <c r="Y101" i="4"/>
  <c r="Y100" i="4"/>
  <c r="Q100" i="1"/>
  <c r="Q102" i="1" s="1"/>
  <c r="Q135" i="4"/>
  <c r="K305" i="2"/>
  <c r="P101" i="2"/>
  <c r="P102" i="2" s="1"/>
  <c r="K305" i="4"/>
  <c r="P136" i="2"/>
  <c r="K170" i="3"/>
  <c r="Q100" i="3"/>
  <c r="Q102" i="3" s="1"/>
  <c r="O135" i="5"/>
  <c r="O136" i="5" s="1"/>
  <c r="O136" i="2"/>
  <c r="K170" i="1"/>
  <c r="Q136" i="4"/>
  <c r="Q135" i="2"/>
  <c r="Q136" i="2" s="1"/>
  <c r="K305" i="5"/>
  <c r="R100" i="3"/>
  <c r="R102" i="3" s="1"/>
  <c r="O101" i="1"/>
  <c r="O102" i="1" s="1"/>
  <c r="R135" i="1"/>
  <c r="R136" i="1" s="1"/>
  <c r="Q134" i="3"/>
  <c r="Q136" i="3" s="1"/>
  <c r="P134" i="1"/>
  <c r="P136" i="1" s="1"/>
  <c r="AG44" i="4"/>
  <c r="P102" i="1"/>
  <c r="S135" i="1"/>
  <c r="S136" i="1" s="1"/>
  <c r="K305" i="3"/>
  <c r="K305" i="1"/>
  <c r="K58" i="7"/>
  <c r="K46" i="7"/>
  <c r="R135" i="3"/>
  <c r="R136" i="3" s="1"/>
  <c r="S135" i="3"/>
  <c r="S136" i="3" s="1"/>
  <c r="P136" i="3"/>
  <c r="R135" i="2"/>
  <c r="R136" i="2" s="1"/>
  <c r="S136" i="5"/>
  <c r="K128" i="2"/>
  <c r="K128" i="1"/>
  <c r="K128" i="5"/>
  <c r="K131" i="4"/>
  <c r="O102" i="4"/>
  <c r="K75" i="3"/>
  <c r="AH44" i="2"/>
  <c r="K279" i="3"/>
  <c r="K77" i="5"/>
  <c r="S101" i="1"/>
  <c r="S102" i="1" s="1"/>
  <c r="K78" i="4"/>
  <c r="S101" i="2"/>
  <c r="S102" i="2" s="1"/>
  <c r="AF44" i="1"/>
  <c r="K279" i="5"/>
  <c r="W81" i="4"/>
  <c r="W79" i="4" s="1"/>
  <c r="AI44" i="4"/>
  <c r="K279" i="2"/>
  <c r="K279" i="4"/>
  <c r="P100" i="3"/>
  <c r="P102" i="3" s="1"/>
  <c r="S100" i="4"/>
  <c r="S102" i="4" s="1"/>
  <c r="R102" i="4"/>
  <c r="AF44" i="4"/>
  <c r="S81" i="1"/>
  <c r="S79" i="1" s="1"/>
  <c r="AE44" i="1"/>
  <c r="K75" i="4"/>
  <c r="V81" i="4"/>
  <c r="V79" i="4" s="1"/>
  <c r="AH44" i="4"/>
  <c r="T26" i="1"/>
  <c r="T24" i="1" s="1"/>
  <c r="T23" i="1"/>
  <c r="AF43" i="1"/>
  <c r="O101" i="2"/>
  <c r="O100" i="2"/>
  <c r="S134" i="4"/>
  <c r="S135" i="4"/>
  <c r="O101" i="5"/>
  <c r="O100" i="5"/>
  <c r="O102" i="5" s="1"/>
  <c r="K99" i="5"/>
  <c r="R101" i="1"/>
  <c r="R100" i="1"/>
  <c r="Q135" i="5"/>
  <c r="Q134" i="5"/>
  <c r="R79" i="3"/>
  <c r="P135" i="5"/>
  <c r="P134" i="5"/>
  <c r="N100" i="4"/>
  <c r="K99" i="4"/>
  <c r="N101" i="4"/>
  <c r="K131" i="2"/>
  <c r="N133" i="2"/>
  <c r="P101" i="4"/>
  <c r="P100" i="4"/>
  <c r="K78" i="3"/>
  <c r="AH44" i="5"/>
  <c r="AE44" i="3"/>
  <c r="U81" i="3"/>
  <c r="U79" i="3" s="1"/>
  <c r="AG44" i="3"/>
  <c r="K78" i="1"/>
  <c r="R81" i="1"/>
  <c r="AD44" i="1"/>
  <c r="Q101" i="5"/>
  <c r="Q100" i="5"/>
  <c r="K131" i="1"/>
  <c r="N133" i="1"/>
  <c r="N34" i="1"/>
  <c r="K34" i="1" s="1"/>
  <c r="K36" i="1"/>
  <c r="W81" i="2"/>
  <c r="W79" i="2" s="1"/>
  <c r="AI44" i="2"/>
  <c r="N133" i="4"/>
  <c r="AH44" i="3"/>
  <c r="Q101" i="2"/>
  <c r="Q100" i="2"/>
  <c r="K77" i="1"/>
  <c r="O148" i="2"/>
  <c r="K148" i="2" s="1"/>
  <c r="K149" i="2"/>
  <c r="K128" i="4"/>
  <c r="N130" i="5"/>
  <c r="K130" i="5" s="1"/>
  <c r="K129" i="5"/>
  <c r="N101" i="1"/>
  <c r="N100" i="1"/>
  <c r="K99" i="1"/>
  <c r="T71" i="1"/>
  <c r="K71" i="1" s="1"/>
  <c r="K73" i="1"/>
  <c r="N314" i="1"/>
  <c r="K314" i="1" s="1"/>
  <c r="K315" i="1"/>
  <c r="K166" i="2"/>
  <c r="R21" i="1"/>
  <c r="K21" i="1" s="1"/>
  <c r="K20" i="1"/>
  <c r="O176" i="4"/>
  <c r="K176" i="4" s="1"/>
  <c r="K177" i="4"/>
  <c r="N130" i="1"/>
  <c r="K130" i="1" s="1"/>
  <c r="K129" i="1"/>
  <c r="K177" i="3"/>
  <c r="N176" i="3"/>
  <c r="K176" i="3" s="1"/>
  <c r="V81" i="1"/>
  <c r="V79" i="1" s="1"/>
  <c r="AH44" i="1"/>
  <c r="K75" i="1"/>
  <c r="N24" i="3"/>
  <c r="K129" i="4"/>
  <c r="N130" i="4"/>
  <c r="K130" i="4" s="1"/>
  <c r="N23" i="1"/>
  <c r="K22" i="1"/>
  <c r="N26" i="1"/>
  <c r="W81" i="1"/>
  <c r="W79" i="1" s="1"/>
  <c r="AI44" i="1"/>
  <c r="K131" i="5"/>
  <c r="N133" i="5"/>
  <c r="K145" i="3"/>
  <c r="N144" i="3"/>
  <c r="K144" i="3" s="1"/>
  <c r="R81" i="2"/>
  <c r="K78" i="2"/>
  <c r="AD44" i="2"/>
  <c r="N102" i="5"/>
  <c r="O135" i="4"/>
  <c r="O134" i="4"/>
  <c r="O136" i="4" s="1"/>
  <c r="K166" i="3"/>
  <c r="N165" i="3"/>
  <c r="K165" i="3" s="1"/>
  <c r="K279" i="1"/>
  <c r="N148" i="3"/>
  <c r="K148" i="3" s="1"/>
  <c r="K149" i="3"/>
  <c r="O135" i="3"/>
  <c r="O134" i="3"/>
  <c r="O136" i="3" s="1"/>
  <c r="K314" i="3"/>
  <c r="R134" i="4"/>
  <c r="R135" i="4"/>
  <c r="R81" i="5"/>
  <c r="K78" i="5"/>
  <c r="AD44" i="5"/>
  <c r="R71" i="3"/>
  <c r="K71" i="3" s="1"/>
  <c r="K73" i="3"/>
  <c r="T71" i="5"/>
  <c r="K71" i="5" s="1"/>
  <c r="K73" i="5"/>
  <c r="K77" i="4"/>
  <c r="K32" i="4"/>
  <c r="N33" i="4"/>
  <c r="K33" i="4" s="1"/>
  <c r="N36" i="4"/>
  <c r="R100" i="2"/>
  <c r="R101" i="2"/>
  <c r="Q135" i="1"/>
  <c r="Q134" i="1"/>
  <c r="K315" i="3"/>
  <c r="R100" i="5"/>
  <c r="R101" i="5"/>
  <c r="K57" i="7"/>
  <c r="Q101" i="4"/>
  <c r="Q100" i="4"/>
  <c r="R79" i="4"/>
  <c r="R21" i="5"/>
  <c r="K21" i="5" s="1"/>
  <c r="K20" i="5"/>
  <c r="R135" i="5"/>
  <c r="R134" i="5"/>
  <c r="K77" i="2"/>
  <c r="K36" i="2"/>
  <c r="N34" i="2"/>
  <c r="K34" i="2" s="1"/>
  <c r="S100" i="5"/>
  <c r="S101" i="5"/>
  <c r="O36" i="3"/>
  <c r="O33" i="3"/>
  <c r="K33" i="3" s="1"/>
  <c r="K32" i="3"/>
  <c r="O165" i="4"/>
  <c r="K165" i="4" s="1"/>
  <c r="K166" i="4"/>
  <c r="K128" i="3"/>
  <c r="P100" i="5"/>
  <c r="P101" i="5"/>
  <c r="S81" i="5"/>
  <c r="S79" i="5" s="1"/>
  <c r="AE44" i="5"/>
  <c r="N23" i="5"/>
  <c r="K23" i="5" s="1"/>
  <c r="N26" i="5"/>
  <c r="K22" i="5"/>
  <c r="K129" i="3"/>
  <c r="N130" i="3"/>
  <c r="K130" i="3" s="1"/>
  <c r="N314" i="2"/>
  <c r="K314" i="2" s="1"/>
  <c r="K315" i="2"/>
  <c r="K140" i="6"/>
  <c r="N139" i="6"/>
  <c r="K139" i="6" s="1"/>
  <c r="W81" i="5"/>
  <c r="W79" i="5" s="1"/>
  <c r="AI44" i="5"/>
  <c r="N34" i="5"/>
  <c r="K34" i="5" s="1"/>
  <c r="K36" i="5"/>
  <c r="S100" i="3"/>
  <c r="S101" i="3"/>
  <c r="K145" i="4"/>
  <c r="O144" i="4"/>
  <c r="K144" i="4" s="1"/>
  <c r="K75" i="2"/>
  <c r="N23" i="2"/>
  <c r="K23" i="2" s="1"/>
  <c r="K22" i="2"/>
  <c r="N26" i="2"/>
  <c r="O148" i="4"/>
  <c r="K148" i="4" s="1"/>
  <c r="K149" i="4"/>
  <c r="N130" i="2"/>
  <c r="K130" i="2" s="1"/>
  <c r="K129" i="2"/>
  <c r="K77" i="3"/>
  <c r="P135" i="4"/>
  <c r="P134" i="4"/>
  <c r="P136" i="4" s="1"/>
  <c r="R71" i="2"/>
  <c r="K71" i="2" s="1"/>
  <c r="K73" i="2"/>
  <c r="O176" i="2"/>
  <c r="K176" i="2" s="1"/>
  <c r="K177" i="2"/>
  <c r="N102" i="3"/>
  <c r="K131" i="3"/>
  <c r="N133" i="3"/>
  <c r="K75" i="5"/>
  <c r="O144" i="2"/>
  <c r="K144" i="2" s="1"/>
  <c r="K145" i="2"/>
  <c r="P136" i="5" l="1"/>
  <c r="U136" i="2"/>
  <c r="V136" i="2"/>
  <c r="V102" i="4"/>
  <c r="Y102" i="4"/>
  <c r="P102" i="5"/>
  <c r="R136" i="5"/>
  <c r="Q102" i="2"/>
  <c r="K23" i="1"/>
  <c r="Q136" i="1"/>
  <c r="Q102" i="5"/>
  <c r="Q136" i="5"/>
  <c r="P102" i="4"/>
  <c r="K101" i="1"/>
  <c r="S136" i="4"/>
  <c r="R136" i="4"/>
  <c r="K81" i="3"/>
  <c r="K79" i="3"/>
  <c r="S102" i="5"/>
  <c r="K81" i="4"/>
  <c r="K101" i="5"/>
  <c r="R102" i="1"/>
  <c r="Q102" i="4"/>
  <c r="O102" i="2"/>
  <c r="S102" i="3"/>
  <c r="R102" i="5"/>
  <c r="R102" i="2"/>
  <c r="K79" i="4"/>
  <c r="R79" i="1"/>
  <c r="K79" i="1" s="1"/>
  <c r="K81" i="1"/>
  <c r="O23" i="3"/>
  <c r="K23" i="3" s="1"/>
  <c r="O26" i="3"/>
  <c r="K22" i="3"/>
  <c r="R79" i="2"/>
  <c r="K79" i="2" s="1"/>
  <c r="K81" i="2"/>
  <c r="O101" i="3"/>
  <c r="K101" i="3" s="1"/>
  <c r="O100" i="3"/>
  <c r="K100" i="3" s="1"/>
  <c r="K99" i="3"/>
  <c r="O34" i="3"/>
  <c r="K34" i="3" s="1"/>
  <c r="K36" i="3"/>
  <c r="R79" i="5"/>
  <c r="K79" i="5" s="1"/>
  <c r="K81" i="5"/>
  <c r="K133" i="5"/>
  <c r="N135" i="5"/>
  <c r="K135" i="5" s="1"/>
  <c r="N134" i="5"/>
  <c r="K134" i="5" s="1"/>
  <c r="K26" i="2"/>
  <c r="N24" i="2"/>
  <c r="K24" i="2" s="1"/>
  <c r="K26" i="1"/>
  <c r="N24" i="1"/>
  <c r="K24" i="1" s="1"/>
  <c r="N135" i="4"/>
  <c r="K135" i="4" s="1"/>
  <c r="K133" i="4"/>
  <c r="N134" i="4"/>
  <c r="K134" i="4" s="1"/>
  <c r="N135" i="3"/>
  <c r="K135" i="3" s="1"/>
  <c r="K133" i="3"/>
  <c r="N134" i="3"/>
  <c r="K134" i="3" s="1"/>
  <c r="N135" i="2"/>
  <c r="K135" i="2" s="1"/>
  <c r="N134" i="2"/>
  <c r="K134" i="2" s="1"/>
  <c r="K133" i="2"/>
  <c r="N24" i="5"/>
  <c r="K24" i="5" s="1"/>
  <c r="K26" i="5"/>
  <c r="N34" i="4"/>
  <c r="K34" i="4" s="1"/>
  <c r="K36" i="4"/>
  <c r="K101" i="4"/>
  <c r="N26" i="4"/>
  <c r="K22" i="4"/>
  <c r="N23" i="4"/>
  <c r="K23" i="4" s="1"/>
  <c r="N102" i="4"/>
  <c r="K100" i="5"/>
  <c r="K133" i="1"/>
  <c r="N134" i="1"/>
  <c r="K134" i="1" s="1"/>
  <c r="N135" i="1"/>
  <c r="K135" i="1" s="1"/>
  <c r="K100" i="1"/>
  <c r="K100" i="4"/>
  <c r="K99" i="2"/>
  <c r="N101" i="2"/>
  <c r="K101" i="2" s="1"/>
  <c r="N100" i="2"/>
  <c r="K100" i="2" s="1"/>
  <c r="N102" i="1"/>
  <c r="K102" i="5" l="1"/>
  <c r="K102" i="4"/>
  <c r="N136" i="3"/>
  <c r="K136" i="3" s="1"/>
  <c r="N102" i="2"/>
  <c r="K102" i="2" s="1"/>
  <c r="K102" i="1"/>
  <c r="N136" i="5"/>
  <c r="K136" i="5" s="1"/>
  <c r="N136" i="1"/>
  <c r="K136" i="1" s="1"/>
  <c r="O102" i="3"/>
  <c r="K102" i="3" s="1"/>
  <c r="N136" i="4"/>
  <c r="K136" i="4" s="1"/>
  <c r="O24" i="3"/>
  <c r="K24" i="3" s="1"/>
  <c r="K26" i="3"/>
  <c r="N136" i="2"/>
  <c r="K136" i="2" s="1"/>
  <c r="N24" i="4"/>
  <c r="K24" i="4" s="1"/>
  <c r="K26" i="4"/>
  <c r="K13" i="2"/>
  <c r="K13" i="3"/>
  <c r="K12" i="3"/>
  <c r="K13" i="4"/>
  <c r="K13" i="5"/>
  <c r="K13" i="1"/>
  <c r="K12" i="5"/>
  <c r="K12" i="2"/>
  <c r="K12" i="4"/>
  <c r="N12" i="1"/>
  <c r="K12" i="1" s="1"/>
  <c r="K20" i="7" l="1"/>
  <c r="N19" i="7"/>
  <c r="K19" i="7" s="1"/>
  <c r="Y314" i="4"/>
  <c r="O314" i="4"/>
  <c r="W314" i="4"/>
  <c r="S314" i="4"/>
  <c r="P314" i="4"/>
  <c r="Q314" i="4"/>
  <c r="R314" i="4"/>
  <c r="N314" i="4"/>
  <c r="K314" i="4" s="1"/>
  <c r="K315" i="4"/>
  <c r="X314" i="4"/>
  <c r="V314" i="4"/>
  <c r="T314" i="4"/>
  <c r="U314" i="4"/>
</calcChain>
</file>

<file path=xl/sharedStrings.xml><?xml version="1.0" encoding="utf-8"?>
<sst xmlns="http://schemas.openxmlformats.org/spreadsheetml/2006/main" count="15013" uniqueCount="280">
  <si>
    <t>LISTA TÉCNICA DE REFORMA SUL</t>
  </si>
  <si>
    <t>NÃO EDITAR ESSA COLUNA</t>
  </si>
  <si>
    <t>SAZONALIDADE DE INTENSIDADE</t>
  </si>
  <si>
    <r>
      <rPr>
        <b/>
        <sz val="11"/>
        <color theme="9"/>
        <rFont val="Calibri"/>
        <family val="2"/>
        <scheme val="minor"/>
      </rPr>
      <t xml:space="preserve">Verde = </t>
    </r>
    <r>
      <rPr>
        <sz val="11"/>
        <color theme="9"/>
        <rFont val="Calibri"/>
        <family val="2"/>
        <scheme val="minor"/>
      </rPr>
      <t xml:space="preserve">proporção de referência para produtos sazonais / </t>
    </r>
    <r>
      <rPr>
        <b/>
        <sz val="11"/>
        <color theme="4" tint="0.39997558519241921"/>
        <rFont val="Calibri"/>
        <family val="2"/>
        <scheme val="minor"/>
      </rPr>
      <t>Azul</t>
    </r>
    <r>
      <rPr>
        <sz val="11"/>
        <color theme="4" tint="0.39997558519241921"/>
        <rFont val="Calibri"/>
        <family val="2"/>
        <scheme val="minor"/>
      </rPr>
      <t xml:space="preserve"> = cálculo via proporcionalização</t>
    </r>
    <r>
      <rPr>
        <sz val="11"/>
        <color theme="9"/>
        <rFont val="Calibri"/>
        <family val="2"/>
        <scheme val="minor"/>
      </rPr>
      <t xml:space="preserve"> /</t>
    </r>
    <r>
      <rPr>
        <sz val="11"/>
        <color theme="7" tint="-0.249977111117893"/>
        <rFont val="Calibri"/>
        <family val="2"/>
        <scheme val="minor"/>
      </rPr>
      <t xml:space="preserve"> </t>
    </r>
    <r>
      <rPr>
        <b/>
        <sz val="11"/>
        <color theme="7" tint="-0.249977111117893"/>
        <rFont val="Calibri"/>
        <family val="2"/>
        <scheme val="minor"/>
      </rPr>
      <t>Amarelo</t>
    </r>
    <r>
      <rPr>
        <sz val="11"/>
        <color theme="7" tint="-0.249977111117893"/>
        <rFont val="Calibri"/>
        <family val="2"/>
        <scheme val="minor"/>
      </rPr>
      <t xml:space="preserve"> = proporcionalização com ajuste</t>
    </r>
  </si>
  <si>
    <t>Regime</t>
  </si>
  <si>
    <t>Regional</t>
  </si>
  <si>
    <t>Atividade</t>
  </si>
  <si>
    <t>Fase custo padrão</t>
  </si>
  <si>
    <t>Time (Days)</t>
  </si>
  <si>
    <t>Operation Description</t>
  </si>
  <si>
    <t>Tipo</t>
  </si>
  <si>
    <t>Intensity</t>
  </si>
  <si>
    <t>Description Material</t>
  </si>
  <si>
    <t>Dosage Material</t>
  </si>
  <si>
    <t>Jan-INT</t>
  </si>
  <si>
    <t>Fev-INT</t>
  </si>
  <si>
    <t>Mar-INT</t>
  </si>
  <si>
    <t>Abr-INT</t>
  </si>
  <si>
    <t>Mai-INT</t>
  </si>
  <si>
    <t>Jun-INT</t>
  </si>
  <si>
    <t>Jul-INT</t>
  </si>
  <si>
    <t>Ago-INT</t>
  </si>
  <si>
    <t>Set-INT</t>
  </si>
  <si>
    <t>Out-INT</t>
  </si>
  <si>
    <t>Nov-INT</t>
  </si>
  <si>
    <t>Dez-INT</t>
  </si>
  <si>
    <t>Reforma</t>
  </si>
  <si>
    <t>Sul</t>
  </si>
  <si>
    <t>n/a</t>
  </si>
  <si>
    <t>AP00: FASE DE PREPARO DE ÁREA</t>
  </si>
  <si>
    <t>AP01: ATIVIDADES PRÉ-DESSECA</t>
  </si>
  <si>
    <t>A01</t>
  </si>
  <si>
    <t>AREA PREPARATION</t>
  </si>
  <si>
    <t>SERV COMB FORMIGA PRE PLANTIO 1ª</t>
  </si>
  <si>
    <t>Serviço</t>
  </si>
  <si>
    <t>Material</t>
  </si>
  <si>
    <t>Formicida em pó</t>
  </si>
  <si>
    <t>Isca Formicida Atta Mex-S</t>
  </si>
  <si>
    <t>FORMICIDA ISCA DINAGRO S 5KG</t>
  </si>
  <si>
    <t>A02</t>
  </si>
  <si>
    <t>TOPOGRAFIA E MICROPLANEJAMENTO</t>
  </si>
  <si>
    <t>A03</t>
  </si>
  <si>
    <t>CONTRUCAO E MANUTENCAO CERCA</t>
  </si>
  <si>
    <t>A04</t>
  </si>
  <si>
    <t>SERV APLIC CALCARIO NIVEL 1 AGRIC</t>
  </si>
  <si>
    <t>Calcario Dolomitico</t>
  </si>
  <si>
    <t>SERV APLIC CALCARIO NIVEL 1 DECL AGRIC</t>
  </si>
  <si>
    <t>AP02: DESSECA</t>
  </si>
  <si>
    <t>A05</t>
  </si>
  <si>
    <t>SERV CAPINA AREA TOTAL DRONE PROPRIO</t>
  </si>
  <si>
    <t>HERBICIDA TOUCHDOWN</t>
  </si>
  <si>
    <t>HERBICIDA TOPINAM 20L</t>
  </si>
  <si>
    <t>Essenza Oil</t>
  </si>
  <si>
    <t>SERV APLIC HERB AREA TOTAL NIVEL 1 AGRIC</t>
  </si>
  <si>
    <t>HERBICIDA WG 720 POS EMERGENTE ZAPP 20KG</t>
  </si>
  <si>
    <t>IHAROL GOLD</t>
  </si>
  <si>
    <t>VALEOS</t>
  </si>
  <si>
    <t>SERV CAPINA AREA TOTAL AUTOPROPELIDO PROPRIO</t>
  </si>
  <si>
    <t>APOIO AUTO-PROPELIDO</t>
  </si>
  <si>
    <t>AP03: ATIVIDADES PRÉ-PREPARO</t>
  </si>
  <si>
    <t>A06</t>
  </si>
  <si>
    <t>ADEQUACAO ESTRADAS</t>
  </si>
  <si>
    <t>A07</t>
  </si>
  <si>
    <t>SERV COMB FORMIGA TERMONEBULIZADOR</t>
  </si>
  <si>
    <t>PROPORÇÃO DE REALIZAÇÃO DE PRÉ-PÓS</t>
  </si>
  <si>
    <t>INSETICIDA FASTAC 100 GALAO 10L</t>
  </si>
  <si>
    <t>A08</t>
  </si>
  <si>
    <t>SERV COMB FORMIGA PRE PLANTIO 2ª</t>
  </si>
  <si>
    <t>Check 01</t>
  </si>
  <si>
    <t>Check 02</t>
  </si>
  <si>
    <t>A09</t>
  </si>
  <si>
    <t>LIMPA TRILHO</t>
  </si>
  <si>
    <t>A10</t>
  </si>
  <si>
    <t>REBAIXAMENTO (ESCAVADEIRA)</t>
  </si>
  <si>
    <t>REBAIXAMENTO (SAVANNAH)</t>
  </si>
  <si>
    <t>A11</t>
  </si>
  <si>
    <t>REALINHAMENTO (SAVANNAH)</t>
  </si>
  <si>
    <t>AP04: MAQUINÁRIO PESADO</t>
  </si>
  <si>
    <t>A12</t>
  </si>
  <si>
    <t>TRANSPORTE DE ADUBO</t>
  </si>
  <si>
    <t>A13</t>
  </si>
  <si>
    <t>ESCAVADEIRA</t>
  </si>
  <si>
    <t>ADUBO 13-24-13</t>
  </si>
  <si>
    <t>SUBSOLAGEM PROPRIA</t>
  </si>
  <si>
    <t>SERV GRADINHA HASTE NEGATIVA PROPRIO</t>
  </si>
  <si>
    <t>A14</t>
  </si>
  <si>
    <t>SERV CAPINA AREA TOTAL AUTOPROPELIDO - pré emergente</t>
  </si>
  <si>
    <t/>
  </si>
  <si>
    <t>SUMYZIN HERBICIDA SACO 1KG</t>
  </si>
  <si>
    <t>GOAL</t>
  </si>
  <si>
    <t>FIPRONIL NORTOX 800 WG</t>
  </si>
  <si>
    <t>SERV CAP QUIM 1 PRE EMERG AREA TOT AGRIC</t>
  </si>
  <si>
    <t>A15</t>
  </si>
  <si>
    <t>SERV CONSTR BACIA REFORMA AGRIC</t>
  </si>
  <si>
    <t>PL00: FASE DE PLANTIO</t>
  </si>
  <si>
    <t>PL01: ATIVIDADE DE PLANTIO</t>
  </si>
  <si>
    <t>A16</t>
  </si>
  <si>
    <t>PLANTING</t>
  </si>
  <si>
    <t>SERV PLANTIO IRRIGADO NIVEL 1 AGRIC</t>
  </si>
  <si>
    <t>ADUBO MAP</t>
  </si>
  <si>
    <t>SEEDLINGS</t>
  </si>
  <si>
    <t>Actara</t>
  </si>
  <si>
    <t>POLIMERO COPOLIMERO ACRIL</t>
  </si>
  <si>
    <t>SERV PLANTIO AGRIC</t>
  </si>
  <si>
    <t>PL02: ATIVIDADE PÓS-PLANTIO</t>
  </si>
  <si>
    <t>A17</t>
  </si>
  <si>
    <t>VIVEIRO ESPERA / TRANSPORTE MUDAS</t>
  </si>
  <si>
    <t>A18</t>
  </si>
  <si>
    <t>METRINHO</t>
  </si>
  <si>
    <t>A19</t>
  </si>
  <si>
    <t>SERV IRRIGACAO NIVEL 1 AGRIC</t>
  </si>
  <si>
    <t>A20</t>
  </si>
  <si>
    <t>SERV COMB FORMIGA REPASSE</t>
  </si>
  <si>
    <t>A21</t>
  </si>
  <si>
    <t>SERV REPLANTIO AGRIC</t>
  </si>
  <si>
    <t>A22</t>
  </si>
  <si>
    <t>SERV IRRIGACAO REPLANTIO NIVEL 1 AGRIC</t>
  </si>
  <si>
    <t>M000: FASE DE MANUTENÇÃO 0-1</t>
  </si>
  <si>
    <t>M001: 0-2 MESES</t>
  </si>
  <si>
    <t>A23</t>
  </si>
  <si>
    <t>MAINTENANCE 0 - 1</t>
  </si>
  <si>
    <t>Herbicida Pre Emergente Fordor 750 Wg</t>
  </si>
  <si>
    <t>SERV CAP QUIM 2 PRE EMERG AREA TOT AGRIC</t>
  </si>
  <si>
    <t>A24</t>
  </si>
  <si>
    <t>SERV CAP QUIM 3 PRE EMERG AREA TOT AGRIC</t>
  </si>
  <si>
    <t>Agile</t>
  </si>
  <si>
    <t>A25</t>
  </si>
  <si>
    <t>SERV ROÇADA DESBROTA N4 AGRIC</t>
  </si>
  <si>
    <t>A26</t>
  </si>
  <si>
    <t>SERV COMB FORMIGA MANUAL 1 RUA AGRIC</t>
  </si>
  <si>
    <t>A27</t>
  </si>
  <si>
    <t>SERV CAP QUIM MANUAL MEDIA AGRIC</t>
  </si>
  <si>
    <t>M002: 3-6 MESES</t>
  </si>
  <si>
    <t>A28</t>
  </si>
  <si>
    <t>SERV CAP QUIM MEC BARRA AGRIC</t>
  </si>
  <si>
    <t>HERBICIDA PRE EMERGENTE SOLARA</t>
  </si>
  <si>
    <t>Herbicida Pre Emergente Esplanade</t>
  </si>
  <si>
    <t>SERV ROCADA QUIM MECANIZADA AGRIC</t>
  </si>
  <si>
    <t>A29</t>
  </si>
  <si>
    <t>SERV ADUBACAO SOLIDA MEC AGRIC</t>
  </si>
  <si>
    <t>ADUBO 10-00-35</t>
  </si>
  <si>
    <t>ADUBO 14-00-28</t>
  </si>
  <si>
    <t>ADUBO 19-00-19</t>
  </si>
  <si>
    <t>ADUBO 08-00-32</t>
  </si>
  <si>
    <t>ADUBO 11-00-24</t>
  </si>
  <si>
    <t>ADUBO 14-00-14</t>
  </si>
  <si>
    <t>A30</t>
  </si>
  <si>
    <t>MANUTENACAO ESTRADAS</t>
  </si>
  <si>
    <t>M003: 6-12 MESES</t>
  </si>
  <si>
    <t>A31</t>
  </si>
  <si>
    <t>A32</t>
  </si>
  <si>
    <t>SERV CAP QUIM MEC 2ª BARRA AGRIC</t>
  </si>
  <si>
    <t>SERV ADUBACAO SOLIDA MEC 360DIAS AGRIC</t>
  </si>
  <si>
    <t>Prototipo Capina Quim Mec 2ª Barra e Adub Solida Mec 360</t>
  </si>
  <si>
    <t>A33</t>
  </si>
  <si>
    <t>SERV CONTROLE DE PRAGAS AGRIC</t>
  </si>
  <si>
    <t>SPERTO</t>
  </si>
  <si>
    <t>FUNGICIDA NATIVO</t>
  </si>
  <si>
    <t>SERV CONTROLE DE PRAGAS DRONE TERCEIRO</t>
  </si>
  <si>
    <t>A34</t>
  </si>
  <si>
    <t>M100: FASE DE MANUTENÇÃO 1-2</t>
  </si>
  <si>
    <t>M101: ATÉ A ADUBAÇÃO</t>
  </si>
  <si>
    <t>A35</t>
  </si>
  <si>
    <t>MAINTENANCE 1 - 2</t>
  </si>
  <si>
    <t>A36</t>
  </si>
  <si>
    <t>A37</t>
  </si>
  <si>
    <t>A38</t>
  </si>
  <si>
    <t>Oxyfertil 6030</t>
  </si>
  <si>
    <t>Agromag</t>
  </si>
  <si>
    <t>ADUBO 00.00.54 BAG 500KG</t>
  </si>
  <si>
    <t>A39</t>
  </si>
  <si>
    <t>SERV CAP QUIM MEC 3ª BARRA AGRIC</t>
  </si>
  <si>
    <t>M102: APÓS A ADUBAÇÃO</t>
  </si>
  <si>
    <t>A40</t>
  </si>
  <si>
    <t>A41</t>
  </si>
  <si>
    <t>SERV CAP QUIM MEC 4ª BARRA AGRIC</t>
  </si>
  <si>
    <t>M200: MANUTENÇÃO 2-4 ANOS</t>
  </si>
  <si>
    <t>M201: MANUTENÇÃO 2-3 ANOS</t>
  </si>
  <si>
    <t>A42</t>
  </si>
  <si>
    <t>MAINTENANCE 2 - 3</t>
  </si>
  <si>
    <t>A43</t>
  </si>
  <si>
    <t>A44</t>
  </si>
  <si>
    <t>A45</t>
  </si>
  <si>
    <t>M202: MANUTENÇÃO 3-4 ANOS</t>
  </si>
  <si>
    <t>A46</t>
  </si>
  <si>
    <t>MAINTENANCE 3 - 4</t>
  </si>
  <si>
    <t>A47</t>
  </si>
  <si>
    <t>A48</t>
  </si>
  <si>
    <t>A49</t>
  </si>
  <si>
    <t>M300: MANUTENÇÃO 4+ ANOS</t>
  </si>
  <si>
    <t>M301: MANUTENÇÃO ATÉ PRÉ-CORTE</t>
  </si>
  <si>
    <t>A50</t>
  </si>
  <si>
    <t>MAINTENANCE 4 - 5</t>
  </si>
  <si>
    <t>A51</t>
  </si>
  <si>
    <t>A52</t>
  </si>
  <si>
    <t>MAINTENANCE 5 - 6</t>
  </si>
  <si>
    <t>A53</t>
  </si>
  <si>
    <t>M302: ATIVIDADES PRÉ-CORTE</t>
  </si>
  <si>
    <t>A54</t>
  </si>
  <si>
    <t>A56</t>
  </si>
  <si>
    <t>A58</t>
  </si>
  <si>
    <t>HARVESTING</t>
  </si>
  <si>
    <t>A55</t>
  </si>
  <si>
    <t>A60</t>
  </si>
  <si>
    <t>SERV ROCADA MECANIZADA AGRIC</t>
  </si>
  <si>
    <t>A61</t>
  </si>
  <si>
    <t>SERV CAP QUIM MEC BARRA ABERTA AGRIC</t>
  </si>
  <si>
    <t>LISTA TÉCNICA DE REFORMA CENTRO</t>
  </si>
  <si>
    <t>Centro</t>
  </si>
  <si>
    <t>,8*</t>
  </si>
  <si>
    <t>LISTA TÉCNICA DE REFORMA NORTE</t>
  </si>
  <si>
    <t>Norte</t>
  </si>
  <si>
    <t>LISTA TÉCNICA DE REFORMA NOROESTE</t>
  </si>
  <si>
    <t>Noroeste</t>
  </si>
  <si>
    <t>LISTA TÉCNICA DE IMPLANTAÇÃO</t>
  </si>
  <si>
    <t>Implantação</t>
  </si>
  <si>
    <t>Global</t>
  </si>
  <si>
    <t>LISTA TÉCNICA DE REBROTA</t>
  </si>
  <si>
    <t>Rebrota</t>
  </si>
  <si>
    <t>AP01: ATIVIDADES PÓS-COLHEITA</t>
  </si>
  <si>
    <t>SERV APLIC CALCARIO NIVEL 3 AGRIC</t>
  </si>
  <si>
    <t>SERV APLIC CALCARIO NIVEL 2 DECL AGRIC</t>
  </si>
  <si>
    <t>M001: 0-3 MESES</t>
  </si>
  <si>
    <t>M002: 4-6 MESES</t>
  </si>
  <si>
    <t>ADUBO 14-14-14</t>
  </si>
  <si>
    <t>ADUBO 08-08-27</t>
  </si>
  <si>
    <t>SERV ADUBACAO SOLIDA MANUAL AGRIC</t>
  </si>
  <si>
    <t>SERV ROÇADA DESBROTA N6 AGRIC</t>
  </si>
  <si>
    <t>A99</t>
  </si>
  <si>
    <t>LISTA TÉCNICA DE DECLIVOSAS</t>
  </si>
  <si>
    <t>Declivosas</t>
  </si>
  <si>
    <t>SERV COMB FORMIGA MAN 1 RUAS DECL AGRIC</t>
  </si>
  <si>
    <t>SERV CAPINA AREA TOTAL DRONE TERC</t>
  </si>
  <si>
    <t>SERV APLIC CALCARIO NIVEL 3 DECL AGRIC</t>
  </si>
  <si>
    <t>ADUBO 09-27-09</t>
  </si>
  <si>
    <t>SUBSOLAGEM COM BULLDOZZER</t>
  </si>
  <si>
    <t>SERV PREP SOLO MOTOCOVEADOR N2 AGRIC</t>
  </si>
  <si>
    <t>SERV CAP QUIM MAN PRE EMERG DECL AGRIC</t>
  </si>
  <si>
    <t>SERV CAPINA AREA TOTAL DRONE TERC (PRE EMERGENTE)</t>
  </si>
  <si>
    <t>SERV CONTRUÇAO BACIA REFORMA DECL AGRIC</t>
  </si>
  <si>
    <t>SERV PLANTIO CONVENCIONAL DECL AGRIC</t>
  </si>
  <si>
    <t>SERV IRRIGAÇAO N2 DECL AGRIC</t>
  </si>
  <si>
    <t>SERV ADUBACAO MANUAL BASE DECL AGRIC</t>
  </si>
  <si>
    <t>SERV REPLANTIO DECL AGRIC</t>
  </si>
  <si>
    <t>SERV CAP QUIM MAN MEDIA DECL AGRIC</t>
  </si>
  <si>
    <t>SERV ADUBACAO MANUAL COBERT DECL AGRIC</t>
  </si>
  <si>
    <t>A98</t>
  </si>
  <si>
    <t>A97</t>
  </si>
  <si>
    <t>A59</t>
  </si>
  <si>
    <t>SERV CAP QUIM MAN AREA TOTAL DECL AGRIC</t>
  </si>
  <si>
    <t>Versão</t>
  </si>
  <si>
    <t>Data</t>
  </si>
  <si>
    <t>Referência</t>
  </si>
  <si>
    <t>Alterações realizadas</t>
  </si>
  <si>
    <t>2024/v19</t>
  </si>
  <si>
    <t>2025/v01</t>
  </si>
  <si>
    <r>
      <rPr>
        <b/>
        <sz val="11"/>
        <color theme="1"/>
        <rFont val="Calibri"/>
        <family val="2"/>
        <scheme val="minor"/>
      </rPr>
      <t>PARTE DA 2024/V19</t>
    </r>
    <r>
      <rPr>
        <sz val="11"/>
        <color theme="1"/>
        <rFont val="Calibri"/>
        <family val="2"/>
        <scheme val="minor"/>
      </rPr>
      <t xml:space="preserve">
a) Intensidade dos recursos próprios ajustada para 54k
b) Previsão de abertura de frente para calcário, desseca (15% T1) e preparo de solo (conforme curva da área)
c) Correção de fórmula para apoio do autopropelido
d) Sazonalidade de execução de formiga em florestas adultas (a partir de 950 dias)
e) Intensificação da sazonalidade de produtos de seca/chuva
f) Estabelecimento de piso de pragas para 5% de intensidade</t>
    </r>
  </si>
  <si>
    <r>
      <rPr>
        <b/>
        <sz val="11"/>
        <color theme="1"/>
        <rFont val="Calibri"/>
        <family val="2"/>
        <scheme val="minor"/>
      </rPr>
      <t>PARTE DA 2024/V19</t>
    </r>
    <r>
      <rPr>
        <sz val="11"/>
        <color theme="1"/>
        <rFont val="Calibri"/>
        <family val="2"/>
        <scheme val="minor"/>
      </rPr>
      <t xml:space="preserve">
a) Intensidade dos recursos próprios ajustada para 54k
b) Previsão de abertura de frente para calcário, desseca (15% T1) e preparo de solo (conforme curva da área)
c) Inclusão do insumo "calgesso"
d) Atualização da densidade de mudas</t>
    </r>
  </si>
  <si>
    <t>Calgesso</t>
  </si>
  <si>
    <t>2025/v02.a</t>
  </si>
  <si>
    <t>2025/v02.b</t>
  </si>
  <si>
    <r>
      <rPr>
        <b/>
        <sz val="11"/>
        <color theme="1"/>
        <rFont val="Calibri"/>
        <family val="2"/>
        <scheme val="minor"/>
      </rPr>
      <t>PARTE DA 2025/v02.a</t>
    </r>
    <r>
      <rPr>
        <sz val="11"/>
        <color theme="1"/>
        <rFont val="Calibri"/>
        <family val="2"/>
        <scheme val="minor"/>
      </rPr>
      <t xml:space="preserve">
a) Intensificação da sazonalidade de produtos de seca/chuva</t>
    </r>
  </si>
  <si>
    <t>2025/v03</t>
  </si>
  <si>
    <t>2025/v04</t>
  </si>
  <si>
    <r>
      <rPr>
        <b/>
        <sz val="11"/>
        <color theme="1"/>
        <rFont val="Calibri"/>
        <family val="2"/>
        <scheme val="minor"/>
      </rPr>
      <t>PARTE DA 2025/v03</t>
    </r>
    <r>
      <rPr>
        <sz val="11"/>
        <color theme="1"/>
        <rFont val="Calibri"/>
        <family val="2"/>
        <scheme val="minor"/>
      </rPr>
      <t xml:space="preserve">
a) Intensidade de autopropelido: inclusão da capacidade de +3,2k ha/mês de frota terceira (4 máquinas) a partir de maio
b) Utilização do fipronil como padrão operacional: primeiro pré-emergente (dose cheia) e terceiro pré-emergente (meia dose)
c) Zeragem da atividade de repasse de formigas (fase de plantio), como benefício do item "b"</t>
    </r>
  </si>
  <si>
    <t>2025/v05</t>
  </si>
  <si>
    <t>BGT 54k</t>
  </si>
  <si>
    <r>
      <rPr>
        <b/>
        <sz val="11"/>
        <color theme="1"/>
        <rFont val="Calibri"/>
        <family val="2"/>
        <scheme val="minor"/>
      </rPr>
      <t>PARTE DA 2025/v02.b</t>
    </r>
    <r>
      <rPr>
        <sz val="11"/>
        <color theme="1"/>
        <rFont val="Calibri"/>
        <family val="2"/>
        <scheme val="minor"/>
      </rPr>
      <t xml:space="preserve">
a) Intensidade de autopropelido: inclusão da capacidade de +1,2k ha/mês de frota terceira (+21% no volume destinado ao autopropelido)</t>
    </r>
  </si>
  <si>
    <t>Status</t>
  </si>
  <si>
    <t>Arquivada</t>
  </si>
  <si>
    <t>Vigente</t>
  </si>
  <si>
    <r>
      <rPr>
        <b/>
        <sz val="11"/>
        <color theme="1"/>
        <rFont val="Calibri"/>
        <family val="2"/>
        <scheme val="minor"/>
      </rPr>
      <t>PARTE DA 2025/v04</t>
    </r>
    <r>
      <rPr>
        <sz val="11"/>
        <color theme="1"/>
        <rFont val="Calibri"/>
        <family val="2"/>
        <scheme val="minor"/>
      </rPr>
      <t xml:space="preserve">
a) Sazonalidade em formiga (fases 0-1 e 1+) e broto (fase 0-1), partindo do realizado 2024. Sem alteração na intensidade FY
b) Na lista de declivosas, padronização da atividade orçada de formigas como "SERV COMB FORMIGA MAN 1 RUAS DECL AGRIC"
c) Considerando apenas calgesso como insumo de calagem a partir de abril. Apenas lista de rebrota mantém demanda de calcário
d) Zeragem do serviço de escavadeira para preparo até julho (sem contrato vigente). Assumindo possibilidade de novo fornacedor (Reflorestar) a partir de agosto
e) Zeragem do serviço de preparo em áreas declivosas com bulldozer (sem contrato vigente)
f) Adequação do consumo final de mudas para 1.403 mudas/ha, conforme previsão COI
g) Redução da intensidade da quarta barra (30% para 25%)
h) Adequação na nomenclatura de operações das linhas insumo (fórmula para igualar à linha de serviço)</t>
    </r>
  </si>
  <si>
    <t>Versão final BGT25 - 45k</t>
  </si>
  <si>
    <t>Versão final BGT25 - 54k</t>
  </si>
  <si>
    <t>BTG45k, arquivada</t>
  </si>
  <si>
    <t>BTG54k, arquivada</t>
  </si>
  <si>
    <t>2025/v06</t>
  </si>
  <si>
    <t>Forecast operacional
(RF05)</t>
  </si>
  <si>
    <t>Forecast operacional
(RF04)</t>
  </si>
  <si>
    <r>
      <rPr>
        <b/>
        <sz val="11"/>
        <color theme="1"/>
        <rFont val="Calibri"/>
        <family val="2"/>
        <scheme val="minor"/>
      </rPr>
      <t>PARTE DA 2025/v05</t>
    </r>
    <r>
      <rPr>
        <sz val="11"/>
        <color theme="1"/>
        <rFont val="Calibri"/>
        <family val="2"/>
        <scheme val="minor"/>
      </rPr>
      <t xml:space="preserve">
a) Redução da dose de calagem (2,0 para 1,8 ton/ha) e da intensidade global (100% para 95% das áreas; rebrota e declivosas mantido como 100%)
b) Consideração de frente para calagem (+15% para maio e junho)
c) Correção de doses do óleo nas atividades de drone (total) e pragas (drone + trator)
d) Simplificação de fórmula para preparo de solo (inserindo 4 meses de frente no período chuvoso) e para o savannah
e) Redução da intensidade de savannah e rebaixamento em áreas de implantação (levando 30% da necessidade da reforma)
f) Zeragem do topinam na desseca de drone (operação retornou que não tem usado) para reforma e implantação
g) Conversão da unidade do Sperto para gramas
h) Correção das doses de Solara e Esplanade, ponderando na faixa de aplicação quando não for barra aberta
i) Troca de Warrant para Actara na lista de declivosas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</si>
</sst>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_-;\-* #,##0.0_-;_-* &quot;-&quot;??_-;_-@_-"/>
    <numFmt numFmtId="165" formatCode="_-* #,##0.0_-;\-* #,##0.0_-;_-* &quot;-&quot;?_-;_-@_-"/>
    <numFmt numFmtId="166" formatCode="_-* #,##0_-;\-* #,##0_-;_-* &quot;-&quot;??_-;_-@_-"/>
    <numFmt numFmtId="167" formatCode="0.0"/>
  </numFmts>
  <fonts count="23"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26"/>
      <color theme="1"/>
      <name val="Calibri"/>
      <family val="2"/>
      <scheme val="minor"/>
    </font>
    <font>
      <b/>
      <sz val="16"/>
      <color rgb="FFFF0000"/>
      <name val="Calibri"/>
      <family val="2"/>
      <scheme val="minor"/>
    </font>
    <font>
      <sz val="11"/>
      <color theme="9"/>
      <name val="Calibri"/>
      <family val="2"/>
      <scheme val="minor"/>
    </font>
    <font>
      <b/>
      <sz val="11"/>
      <color theme="9"/>
      <name val="Calibri"/>
      <family val="2"/>
      <scheme val="minor"/>
    </font>
    <font>
      <b/>
      <sz val="11"/>
      <color theme="4" tint="0.39997558519241921"/>
      <name val="Calibri"/>
      <family val="2"/>
      <scheme val="minor"/>
    </font>
    <font>
      <sz val="11"/>
      <color theme="4" tint="0.39997558519241921"/>
      <name val="Calibri"/>
      <family val="2"/>
      <scheme val="minor"/>
    </font>
    <font>
      <sz val="11"/>
      <color theme="7" tint="-0.249977111117893"/>
      <name val="Calibri"/>
      <family val="2"/>
      <scheme val="minor"/>
    </font>
    <font>
      <b/>
      <sz val="11"/>
      <color theme="7" tint="-0.249977111117893"/>
      <name val="Calibri"/>
      <family val="2"/>
      <scheme val="minor"/>
    </font>
    <font>
      <b/>
      <sz val="11"/>
      <name val="Calibri"/>
      <family val="2"/>
      <scheme val="minor"/>
    </font>
    <font>
      <sz val="11"/>
      <name val="Calibri"/>
      <family val="2"/>
      <scheme val="minor"/>
    </font>
    <font>
      <sz val="11"/>
      <color theme="2" tint="-0.499984740745262"/>
      <name val="Calibri"/>
      <family val="2"/>
      <scheme val="minor"/>
    </font>
    <font>
      <sz val="11"/>
      <color theme="8"/>
      <name val="Calibri"/>
      <family val="2"/>
      <scheme val="minor"/>
    </font>
    <font>
      <b/>
      <sz val="11"/>
      <color theme="8"/>
      <name val="Calibri"/>
      <family val="2"/>
      <scheme val="minor"/>
    </font>
    <font>
      <b/>
      <sz val="11"/>
      <color indexed="8"/>
      <name val="Calibri"/>
      <family val="2"/>
      <scheme val="minor"/>
    </font>
    <font>
      <sz val="11"/>
      <color theme="5" tint="0.59999389629810485"/>
      <name val="Calibri"/>
      <family val="2"/>
      <scheme val="minor"/>
    </font>
    <font>
      <sz val="11"/>
      <color rgb="FF000000"/>
      <name val="Calibri"/>
      <family val="2"/>
      <scheme val="minor"/>
    </font>
    <font>
      <b/>
      <sz val="18"/>
      <color rgb="FF00B050"/>
      <name val="Calibri"/>
      <family val="2"/>
      <scheme val="minor"/>
    </font>
  </fonts>
  <fills count="18">
    <fill>
      <patternFill patternType="none"/>
    </fill>
    <fill>
      <patternFill patternType="gray125"/>
    </fill>
    <fill>
      <patternFill patternType="solid">
        <fgColor rgb="FFC00000"/>
        <bgColor indexed="64"/>
      </patternFill>
    </fill>
    <fill>
      <patternFill patternType="solid">
        <fgColor theme="3" tint="-0.499984740745262"/>
        <bgColor indexed="64"/>
      </patternFill>
    </fill>
    <fill>
      <patternFill patternType="solid">
        <fgColor theme="4" tint="-0.249977111117893"/>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2"/>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theme="5" tint="-0.499984740745262"/>
        <bgColor indexed="64"/>
      </patternFill>
    </fill>
    <fill>
      <patternFill patternType="solid">
        <fgColor theme="7" tint="-0.499984740745262"/>
        <bgColor indexed="64"/>
      </patternFill>
    </fill>
    <fill>
      <patternFill patternType="solid">
        <fgColor theme="3" tint="-0.249977111117893"/>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7" tint="-0.249977111117893"/>
        <bgColor indexed="64"/>
      </patternFill>
    </fill>
  </fills>
  <borders count="4">
    <border>
      <left/>
      <right/>
      <top/>
      <bottom/>
      <diagonal/>
    </border>
    <border>
      <left/>
      <right style="thin">
        <color indexed="64"/>
      </right>
      <top/>
      <bottom/>
      <diagonal/>
    </border>
    <border>
      <left style="double">
        <color auto="1"/>
      </left>
      <right/>
      <top/>
      <bottom/>
      <diagonal/>
    </border>
    <border>
      <left style="thin">
        <color indexed="64"/>
      </left>
      <right/>
      <top/>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212">
    <xf numFmtId="0" fontId="0" fillId="0" borderId="0" xfId="0"/>
    <xf numFmtId="0" fontId="0" fillId="0" borderId="0" xfId="0" applyAlignment="1">
      <alignment horizontal="center" vertical="center"/>
    </xf>
    <xf numFmtId="0" fontId="6" fillId="0" borderId="0" xfId="0" applyFont="1" applyAlignment="1">
      <alignment horizontal="left" vertical="center"/>
    </xf>
    <xf numFmtId="0" fontId="2" fillId="2" borderId="0" xfId="0" applyFont="1" applyFill="1" applyAlignment="1">
      <alignment horizontal="center" vertical="center" wrapText="1"/>
    </xf>
    <xf numFmtId="0" fontId="7" fillId="0" borderId="0" xfId="0" applyFont="1" applyAlignment="1">
      <alignment horizontal="left" vertical="center"/>
    </xf>
    <xf numFmtId="0" fontId="8" fillId="0" borderId="0" xfId="0" applyFont="1" applyAlignment="1">
      <alignment horizontal="right" vertical="center"/>
    </xf>
    <xf numFmtId="3" fontId="5" fillId="3" borderId="0" xfId="3" applyNumberFormat="1" applyFont="1" applyFill="1" applyAlignment="1">
      <alignment horizontal="center" vertical="center"/>
    </xf>
    <xf numFmtId="43" fontId="5" fillId="3" borderId="1" xfId="3" applyFont="1" applyFill="1" applyBorder="1" applyAlignment="1">
      <alignment horizontal="center" vertical="center"/>
    </xf>
    <xf numFmtId="43" fontId="5" fillId="3" borderId="0" xfId="3" applyFont="1" applyFill="1" applyAlignment="1">
      <alignment horizontal="center" vertical="center"/>
    </xf>
    <xf numFmtId="9" fontId="5" fillId="3" borderId="0" xfId="2" applyFont="1" applyFill="1" applyAlignment="1">
      <alignment horizontal="center" vertical="center"/>
    </xf>
    <xf numFmtId="9" fontId="5" fillId="3" borderId="2" xfId="2" applyFont="1" applyFill="1" applyBorder="1" applyAlignment="1">
      <alignment horizontal="center" vertical="center"/>
    </xf>
    <xf numFmtId="0" fontId="14" fillId="4" borderId="0" xfId="0" applyFont="1" applyFill="1" applyAlignment="1">
      <alignment horizontal="center" vertical="center"/>
    </xf>
    <xf numFmtId="43" fontId="14" fillId="4" borderId="1" xfId="3" applyFont="1" applyFill="1" applyBorder="1" applyAlignment="1">
      <alignment horizontal="center" vertical="center"/>
    </xf>
    <xf numFmtId="43" fontId="14" fillId="4" borderId="1" xfId="3" applyFont="1" applyFill="1" applyBorder="1" applyAlignment="1">
      <alignment horizontal="left" vertical="center" indent="1"/>
    </xf>
    <xf numFmtId="0" fontId="14" fillId="4" borderId="0" xfId="0" applyFont="1" applyFill="1" applyAlignment="1">
      <alignment horizontal="left" vertical="center"/>
    </xf>
    <xf numFmtId="0" fontId="14" fillId="4" borderId="0" xfId="0" applyFont="1" applyFill="1" applyAlignment="1">
      <alignment horizontal="right" vertical="center"/>
    </xf>
    <xf numFmtId="0" fontId="14" fillId="4" borderId="2" xfId="0" applyFont="1" applyFill="1" applyBorder="1" applyAlignment="1">
      <alignment horizontal="center" vertical="center"/>
    </xf>
    <xf numFmtId="0" fontId="15" fillId="5" borderId="0" xfId="0" applyFont="1" applyFill="1" applyAlignment="1">
      <alignment horizontal="center" vertical="center"/>
    </xf>
    <xf numFmtId="43" fontId="15" fillId="5" borderId="1" xfId="3" applyFont="1" applyFill="1" applyBorder="1" applyAlignment="1">
      <alignment horizontal="center" vertical="center"/>
    </xf>
    <xf numFmtId="43" fontId="15" fillId="5" borderId="1" xfId="3" applyFont="1" applyFill="1" applyBorder="1" applyAlignment="1">
      <alignment horizontal="left" vertical="center" indent="1"/>
    </xf>
    <xf numFmtId="0" fontId="15" fillId="5" borderId="0" xfId="0" applyFont="1" applyFill="1" applyAlignment="1">
      <alignment horizontal="left" vertical="center"/>
    </xf>
    <xf numFmtId="0" fontId="15" fillId="5" borderId="0" xfId="0" applyFont="1" applyFill="1" applyAlignment="1">
      <alignment horizontal="right" vertical="center"/>
    </xf>
    <xf numFmtId="0" fontId="15" fillId="5" borderId="2" xfId="0" applyFont="1" applyFill="1" applyBorder="1" applyAlignment="1">
      <alignment horizontal="center" vertical="center"/>
    </xf>
    <xf numFmtId="3" fontId="14" fillId="0" borderId="0" xfId="1" applyNumberFormat="1" applyFont="1" applyAlignment="1">
      <alignment horizontal="center" vertical="center"/>
    </xf>
    <xf numFmtId="43" fontId="14" fillId="0" borderId="1" xfId="1" applyFont="1" applyBorder="1" applyAlignment="1">
      <alignment horizontal="center" vertical="center"/>
    </xf>
    <xf numFmtId="43" fontId="14" fillId="0" borderId="1" xfId="1" applyFont="1" applyBorder="1" applyAlignment="1">
      <alignment horizontal="left" vertical="center" indent="1"/>
    </xf>
    <xf numFmtId="43" fontId="14" fillId="0" borderId="0" xfId="1" applyFont="1" applyAlignment="1">
      <alignment horizontal="left" vertical="center"/>
    </xf>
    <xf numFmtId="9" fontId="14" fillId="6" borderId="0" xfId="2" applyFont="1" applyFill="1" applyAlignment="1">
      <alignment horizontal="center" vertical="center"/>
    </xf>
    <xf numFmtId="0" fontId="14" fillId="0" borderId="0" xfId="0" applyFont="1" applyAlignment="1">
      <alignment horizontal="left" vertical="center"/>
    </xf>
    <xf numFmtId="0" fontId="14" fillId="0" borderId="0" xfId="0" applyFont="1" applyAlignment="1">
      <alignment horizontal="right" vertical="center"/>
    </xf>
    <xf numFmtId="9" fontId="14" fillId="0" borderId="2" xfId="2" applyFont="1" applyBorder="1" applyAlignment="1">
      <alignment horizontal="center" vertical="center"/>
    </xf>
    <xf numFmtId="9" fontId="14" fillId="0" borderId="0" xfId="2" applyFont="1" applyAlignment="1">
      <alignment horizontal="center" vertical="center"/>
    </xf>
    <xf numFmtId="3" fontId="16" fillId="0" borderId="0" xfId="1" applyNumberFormat="1" applyFont="1" applyAlignment="1">
      <alignment horizontal="center" vertical="center"/>
    </xf>
    <xf numFmtId="43" fontId="16" fillId="0" borderId="1" xfId="1" applyFont="1" applyBorder="1" applyAlignment="1">
      <alignment horizontal="center" vertical="center"/>
    </xf>
    <xf numFmtId="43" fontId="16" fillId="0" borderId="1" xfId="1" applyFont="1" applyBorder="1" applyAlignment="1">
      <alignment horizontal="left" vertical="center" indent="1"/>
    </xf>
    <xf numFmtId="43" fontId="16" fillId="0" borderId="0" xfId="1" applyFont="1" applyAlignment="1">
      <alignment horizontal="left" vertical="center"/>
    </xf>
    <xf numFmtId="9" fontId="16" fillId="6" borderId="0" xfId="2" applyFont="1" applyFill="1" applyAlignment="1">
      <alignment horizontal="center" vertical="center"/>
    </xf>
    <xf numFmtId="43" fontId="16" fillId="0" borderId="0" xfId="1" applyFont="1" applyAlignment="1">
      <alignment horizontal="right" vertical="center"/>
    </xf>
    <xf numFmtId="9" fontId="17" fillId="0" borderId="2" xfId="2" applyNumberFormat="1" applyFont="1" applyBorder="1" applyAlignment="1">
      <alignment horizontal="center" vertical="center"/>
    </xf>
    <xf numFmtId="9" fontId="17" fillId="0" borderId="0" xfId="2" applyFont="1" applyAlignment="1">
      <alignment horizontal="center" vertical="center"/>
    </xf>
    <xf numFmtId="9" fontId="11" fillId="0" borderId="2" xfId="2" applyFont="1" applyBorder="1" applyAlignment="1">
      <alignment horizontal="center" vertical="center"/>
    </xf>
    <xf numFmtId="9" fontId="11" fillId="0" borderId="0" xfId="2" applyFont="1" applyAlignment="1">
      <alignment horizontal="center" vertical="center"/>
    </xf>
    <xf numFmtId="9" fontId="18" fillId="0" borderId="2" xfId="2" applyFont="1" applyBorder="1" applyAlignment="1">
      <alignment horizontal="center" vertical="center"/>
    </xf>
    <xf numFmtId="9" fontId="18" fillId="0" borderId="0" xfId="2" applyFont="1" applyAlignment="1">
      <alignment horizontal="center" vertical="center"/>
    </xf>
    <xf numFmtId="9" fontId="17" fillId="0" borderId="2" xfId="2" applyFont="1" applyBorder="1" applyAlignment="1">
      <alignment horizontal="center" vertical="center"/>
    </xf>
    <xf numFmtId="9" fontId="14" fillId="7" borderId="0" xfId="2" applyFont="1" applyFill="1" applyAlignment="1">
      <alignment horizontal="center" vertical="center"/>
    </xf>
    <xf numFmtId="9" fontId="11" fillId="7" borderId="0" xfId="2" applyFont="1" applyFill="1" applyAlignment="1">
      <alignment horizontal="center" vertical="center"/>
    </xf>
    <xf numFmtId="9" fontId="10" fillId="0" borderId="2" xfId="2" applyFont="1" applyBorder="1" applyAlignment="1">
      <alignment horizontal="center" vertical="center"/>
    </xf>
    <xf numFmtId="9" fontId="10" fillId="0" borderId="0" xfId="2" applyFont="1" applyAlignment="1">
      <alignment horizontal="center" vertical="center"/>
    </xf>
    <xf numFmtId="9" fontId="10" fillId="7" borderId="0" xfId="2" applyFont="1" applyFill="1" applyAlignment="1">
      <alignment horizontal="center" vertical="center"/>
    </xf>
    <xf numFmtId="9" fontId="18" fillId="0" borderId="2" xfId="2" applyFont="1" applyFill="1" applyBorder="1" applyAlignment="1">
      <alignment horizontal="center" vertical="center"/>
    </xf>
    <xf numFmtId="9" fontId="18" fillId="0" borderId="0" xfId="2" applyFont="1" applyFill="1" applyAlignment="1">
      <alignment horizontal="center" vertical="center"/>
    </xf>
    <xf numFmtId="9" fontId="18" fillId="7" borderId="0" xfId="2" applyFont="1" applyFill="1" applyAlignment="1">
      <alignment horizontal="center" vertical="center"/>
    </xf>
    <xf numFmtId="0" fontId="19" fillId="0" borderId="0" xfId="0" applyFont="1" applyAlignment="1">
      <alignment horizontal="left" vertical="center"/>
    </xf>
    <xf numFmtId="9" fontId="9" fillId="0" borderId="2" xfId="2" applyFont="1" applyBorder="1" applyAlignment="1">
      <alignment horizontal="center" vertical="center"/>
    </xf>
    <xf numFmtId="9" fontId="9" fillId="0" borderId="0" xfId="2" applyFont="1" applyAlignment="1">
      <alignment horizontal="center" vertical="center"/>
    </xf>
    <xf numFmtId="9" fontId="0" fillId="0" borderId="0" xfId="0" applyNumberFormat="1" applyAlignment="1">
      <alignment horizontal="center" vertical="center"/>
    </xf>
    <xf numFmtId="0" fontId="0" fillId="8" borderId="0" xfId="0" applyFill="1" applyAlignment="1">
      <alignment horizontal="center" vertical="center"/>
    </xf>
    <xf numFmtId="43" fontId="0" fillId="8" borderId="0" xfId="1" applyFont="1" applyFill="1" applyAlignment="1">
      <alignment horizontal="center" vertical="center"/>
    </xf>
    <xf numFmtId="9" fontId="8" fillId="0" borderId="2" xfId="2" applyFont="1" applyBorder="1" applyAlignment="1">
      <alignment horizontal="center" vertical="center"/>
    </xf>
    <xf numFmtId="9" fontId="8" fillId="0" borderId="0" xfId="2" applyFont="1" applyAlignment="1">
      <alignment horizontal="center" vertical="center"/>
    </xf>
    <xf numFmtId="164" fontId="0" fillId="8" borderId="0" xfId="1" applyNumberFormat="1" applyFont="1" applyFill="1" applyAlignment="1">
      <alignment horizontal="center" vertical="center"/>
    </xf>
    <xf numFmtId="3" fontId="14" fillId="0" borderId="0" xfId="1" applyNumberFormat="1" applyFont="1" applyFill="1" applyAlignment="1">
      <alignment horizontal="center" vertical="center"/>
    </xf>
    <xf numFmtId="43" fontId="14" fillId="0" borderId="1" xfId="1" applyFont="1" applyFill="1" applyBorder="1" applyAlignment="1">
      <alignment horizontal="center" vertical="center"/>
    </xf>
    <xf numFmtId="43" fontId="14" fillId="0" borderId="1" xfId="1" applyFont="1" applyFill="1" applyBorder="1" applyAlignment="1">
      <alignment horizontal="left" vertical="center" indent="1"/>
    </xf>
    <xf numFmtId="43" fontId="14" fillId="0" borderId="0" xfId="1" applyFont="1" applyFill="1" applyAlignment="1">
      <alignment horizontal="left" vertical="center"/>
    </xf>
    <xf numFmtId="0" fontId="14" fillId="0" borderId="0" xfId="0" applyFont="1" applyFill="1" applyAlignment="1">
      <alignment horizontal="left" vertical="center"/>
    </xf>
    <xf numFmtId="0" fontId="14" fillId="0" borderId="0" xfId="0" applyFont="1" applyFill="1" applyAlignment="1">
      <alignment horizontal="right" vertical="center"/>
    </xf>
    <xf numFmtId="9" fontId="14" fillId="0" borderId="2" xfId="2" applyFont="1" applyFill="1" applyBorder="1" applyAlignment="1">
      <alignment horizontal="center" vertical="center"/>
    </xf>
    <xf numFmtId="9" fontId="14" fillId="0" borderId="0" xfId="2" applyFont="1" applyFill="1" applyAlignment="1">
      <alignment horizontal="center" vertical="center"/>
    </xf>
    <xf numFmtId="9" fontId="0" fillId="0" borderId="0" xfId="0" applyNumberFormat="1"/>
    <xf numFmtId="3" fontId="15" fillId="5" borderId="0" xfId="3" applyNumberFormat="1" applyFont="1" applyFill="1" applyAlignment="1">
      <alignment horizontal="center" vertical="center"/>
    </xf>
    <xf numFmtId="43" fontId="14" fillId="0" borderId="0" xfId="1" applyFont="1" applyAlignment="1">
      <alignment horizontal="right" vertical="center"/>
    </xf>
    <xf numFmtId="3" fontId="16" fillId="0" borderId="0" xfId="1" applyNumberFormat="1" applyFont="1" applyFill="1" applyAlignment="1">
      <alignment horizontal="center" vertical="center"/>
    </xf>
    <xf numFmtId="43" fontId="16" fillId="0" borderId="1" xfId="1" applyFont="1" applyFill="1" applyBorder="1" applyAlignment="1">
      <alignment horizontal="center" vertical="center"/>
    </xf>
    <xf numFmtId="43" fontId="16" fillId="0" borderId="1" xfId="1" applyFont="1" applyFill="1" applyBorder="1" applyAlignment="1">
      <alignment horizontal="left" vertical="center" indent="1"/>
    </xf>
    <xf numFmtId="43" fontId="16" fillId="0" borderId="0" xfId="1" applyFont="1" applyFill="1" applyAlignment="1">
      <alignment horizontal="left" vertical="center"/>
    </xf>
    <xf numFmtId="43" fontId="16" fillId="0" borderId="0" xfId="1" applyFont="1" applyFill="1" applyAlignment="1">
      <alignment horizontal="right" vertical="center"/>
    </xf>
    <xf numFmtId="0" fontId="14" fillId="0" borderId="0" xfId="0" applyFont="1" applyFill="1" applyAlignment="1">
      <alignment horizontal="center" vertical="center"/>
    </xf>
    <xf numFmtId="0" fontId="14" fillId="0" borderId="1" xfId="0" applyFont="1" applyFill="1" applyBorder="1" applyAlignment="1">
      <alignment horizontal="center" vertical="center"/>
    </xf>
    <xf numFmtId="0" fontId="14" fillId="0" borderId="1" xfId="0" applyFont="1" applyFill="1" applyBorder="1" applyAlignment="1">
      <alignment horizontal="left" vertical="center" indent="1"/>
    </xf>
    <xf numFmtId="0" fontId="0" fillId="0" borderId="0" xfId="0" quotePrefix="1" applyAlignment="1">
      <alignment horizontal="center" vertical="center"/>
    </xf>
    <xf numFmtId="0" fontId="16" fillId="0" borderId="0" xfId="0" applyFont="1" applyFill="1" applyAlignment="1">
      <alignment horizontal="center" vertical="center"/>
    </xf>
    <xf numFmtId="0" fontId="16" fillId="0" borderId="1" xfId="0" applyFont="1" applyFill="1" applyBorder="1" applyAlignment="1">
      <alignment horizontal="center" vertical="center"/>
    </xf>
    <xf numFmtId="0" fontId="16" fillId="0" borderId="1" xfId="0" applyFont="1" applyFill="1" applyBorder="1" applyAlignment="1">
      <alignment horizontal="left" vertical="center" indent="1"/>
    </xf>
    <xf numFmtId="0" fontId="16" fillId="0" borderId="0" xfId="0" applyFont="1" applyFill="1" applyAlignment="1">
      <alignment horizontal="left" vertical="center"/>
    </xf>
    <xf numFmtId="43" fontId="16" fillId="0" borderId="0" xfId="3" applyNumberFormat="1" applyFont="1" applyFill="1" applyAlignment="1">
      <alignment horizontal="right" vertical="center"/>
    </xf>
    <xf numFmtId="9" fontId="11" fillId="0" borderId="2" xfId="2" applyFont="1" applyFill="1" applyBorder="1" applyAlignment="1">
      <alignment horizontal="center" vertical="center"/>
    </xf>
    <xf numFmtId="9" fontId="11" fillId="0" borderId="0" xfId="2" applyFont="1" applyFill="1" applyAlignment="1">
      <alignment horizontal="center" vertical="center"/>
    </xf>
    <xf numFmtId="43" fontId="16" fillId="7" borderId="0" xfId="1" applyFont="1" applyFill="1" applyAlignment="1">
      <alignment horizontal="left" vertical="center"/>
    </xf>
    <xf numFmtId="43" fontId="16" fillId="7" borderId="0" xfId="1" applyFont="1" applyFill="1" applyAlignment="1">
      <alignment horizontal="right" vertical="center"/>
    </xf>
    <xf numFmtId="9" fontId="11" fillId="7" borderId="2" xfId="2" applyFont="1" applyFill="1" applyBorder="1" applyAlignment="1">
      <alignment horizontal="center" vertical="center"/>
    </xf>
    <xf numFmtId="3" fontId="14" fillId="10" borderId="0" xfId="3" applyNumberFormat="1" applyFont="1" applyFill="1" applyAlignment="1">
      <alignment horizontal="center" vertical="center"/>
    </xf>
    <xf numFmtId="43" fontId="14" fillId="10" borderId="1" xfId="3" applyFont="1" applyFill="1" applyBorder="1" applyAlignment="1">
      <alignment horizontal="center" vertical="center"/>
    </xf>
    <xf numFmtId="43" fontId="14" fillId="10" borderId="1" xfId="3" applyFont="1" applyFill="1" applyBorder="1" applyAlignment="1">
      <alignment horizontal="left" vertical="center" indent="1"/>
    </xf>
    <xf numFmtId="43" fontId="14" fillId="10" borderId="0" xfId="3" applyFont="1" applyFill="1" applyAlignment="1">
      <alignment horizontal="left" vertical="center"/>
    </xf>
    <xf numFmtId="9" fontId="14" fillId="10" borderId="0" xfId="2" applyFont="1" applyFill="1" applyAlignment="1">
      <alignment horizontal="center" vertical="center"/>
    </xf>
    <xf numFmtId="43" fontId="14" fillId="10" borderId="0" xfId="3" applyFont="1" applyFill="1" applyAlignment="1">
      <alignment horizontal="right" vertical="center"/>
    </xf>
    <xf numFmtId="9" fontId="14" fillId="10" borderId="2" xfId="2" applyFont="1" applyFill="1" applyBorder="1" applyAlignment="1">
      <alignment horizontal="center" vertical="center"/>
    </xf>
    <xf numFmtId="3" fontId="15" fillId="11" borderId="0" xfId="3" applyNumberFormat="1" applyFont="1" applyFill="1" applyAlignment="1">
      <alignment horizontal="center" vertical="center"/>
    </xf>
    <xf numFmtId="43" fontId="15" fillId="11" borderId="1" xfId="3" applyFont="1" applyFill="1" applyBorder="1" applyAlignment="1">
      <alignment horizontal="center" vertical="center"/>
    </xf>
    <xf numFmtId="43" fontId="15" fillId="11" borderId="1" xfId="3" applyFont="1" applyFill="1" applyBorder="1" applyAlignment="1">
      <alignment horizontal="left" vertical="center" indent="1"/>
    </xf>
    <xf numFmtId="43" fontId="15" fillId="11" borderId="0" xfId="3" applyFont="1" applyFill="1" applyAlignment="1">
      <alignment horizontal="left" vertical="center"/>
    </xf>
    <xf numFmtId="9" fontId="15" fillId="11" borderId="0" xfId="2" applyFont="1" applyFill="1" applyAlignment="1">
      <alignment horizontal="center" vertical="center"/>
    </xf>
    <xf numFmtId="43" fontId="15" fillId="11" borderId="0" xfId="3" applyFont="1" applyFill="1" applyAlignment="1">
      <alignment horizontal="right" vertical="center"/>
    </xf>
    <xf numFmtId="9" fontId="15" fillId="11" borderId="2" xfId="2" applyFont="1" applyFill="1" applyBorder="1" applyAlignment="1">
      <alignment horizontal="center" vertical="center"/>
    </xf>
    <xf numFmtId="164" fontId="16" fillId="0" borderId="0" xfId="1" applyNumberFormat="1" applyFont="1" applyAlignment="1">
      <alignment horizontal="right" vertical="center"/>
    </xf>
    <xf numFmtId="165" fontId="0" fillId="0" borderId="0" xfId="0" applyNumberFormat="1" applyAlignment="1">
      <alignment horizontal="center" vertical="center"/>
    </xf>
    <xf numFmtId="43" fontId="0" fillId="0" borderId="0" xfId="0" applyNumberFormat="1" applyAlignment="1">
      <alignment horizontal="center" vertical="center"/>
    </xf>
    <xf numFmtId="164" fontId="8" fillId="0" borderId="0" xfId="1" applyNumberFormat="1" applyFont="1" applyAlignment="1">
      <alignment horizontal="right" vertical="center"/>
    </xf>
    <xf numFmtId="3" fontId="14" fillId="12" borderId="0" xfId="3" applyNumberFormat="1" applyFont="1" applyFill="1" applyAlignment="1">
      <alignment horizontal="center" vertical="center"/>
    </xf>
    <xf numFmtId="43" fontId="14" fillId="12" borderId="1" xfId="3" applyFont="1" applyFill="1" applyBorder="1" applyAlignment="1">
      <alignment horizontal="center" vertical="center"/>
    </xf>
    <xf numFmtId="43" fontId="14" fillId="12" borderId="1" xfId="3" applyFont="1" applyFill="1" applyBorder="1" applyAlignment="1">
      <alignment horizontal="left" vertical="center" indent="1"/>
    </xf>
    <xf numFmtId="43" fontId="14" fillId="12" borderId="0" xfId="3" applyFont="1" applyFill="1" applyAlignment="1">
      <alignment horizontal="left" vertical="center"/>
    </xf>
    <xf numFmtId="9" fontId="14" fillId="12" borderId="0" xfId="2" applyFont="1" applyFill="1" applyAlignment="1">
      <alignment horizontal="center" vertical="center"/>
    </xf>
    <xf numFmtId="43" fontId="14" fillId="12" borderId="0" xfId="3" applyFont="1" applyFill="1" applyAlignment="1">
      <alignment horizontal="right" vertical="center"/>
    </xf>
    <xf numFmtId="9" fontId="14" fillId="12" borderId="2" xfId="2" applyFont="1" applyFill="1" applyBorder="1" applyAlignment="1">
      <alignment horizontal="center" vertical="center"/>
    </xf>
    <xf numFmtId="3" fontId="15" fillId="6" borderId="0" xfId="3" applyNumberFormat="1" applyFont="1" applyFill="1" applyAlignment="1">
      <alignment horizontal="center" vertical="center"/>
    </xf>
    <xf numFmtId="43" fontId="15" fillId="6" borderId="1" xfId="3" applyFont="1" applyFill="1" applyBorder="1" applyAlignment="1">
      <alignment horizontal="center" vertical="center"/>
    </xf>
    <xf numFmtId="43" fontId="15" fillId="6" borderId="1" xfId="3" applyFont="1" applyFill="1" applyBorder="1" applyAlignment="1">
      <alignment horizontal="left" vertical="center" indent="1"/>
    </xf>
    <xf numFmtId="43" fontId="15" fillId="6" borderId="0" xfId="3" applyFont="1" applyFill="1" applyAlignment="1">
      <alignment horizontal="left" vertical="center"/>
    </xf>
    <xf numFmtId="9" fontId="15" fillId="6" borderId="0" xfId="2" applyFont="1" applyFill="1" applyAlignment="1">
      <alignment horizontal="center" vertical="center"/>
    </xf>
    <xf numFmtId="43" fontId="15" fillId="6" borderId="0" xfId="3" applyFont="1" applyFill="1" applyAlignment="1">
      <alignment horizontal="right" vertical="center"/>
    </xf>
    <xf numFmtId="9" fontId="15" fillId="6" borderId="2" xfId="2" applyFont="1" applyFill="1" applyBorder="1" applyAlignment="1">
      <alignment horizontal="center" vertical="center"/>
    </xf>
    <xf numFmtId="9" fontId="17" fillId="7" borderId="2" xfId="2" applyFont="1" applyFill="1" applyBorder="1" applyAlignment="1">
      <alignment horizontal="center" vertical="center"/>
    </xf>
    <xf numFmtId="9" fontId="17" fillId="7" borderId="0" xfId="2" applyFont="1" applyFill="1" applyAlignment="1">
      <alignment horizontal="center" vertical="center"/>
    </xf>
    <xf numFmtId="9" fontId="20" fillId="0" borderId="2" xfId="2" applyFont="1" applyBorder="1" applyAlignment="1">
      <alignment horizontal="center" vertical="center"/>
    </xf>
    <xf numFmtId="9" fontId="20" fillId="0" borderId="0" xfId="2" applyFont="1" applyAlignment="1">
      <alignment horizontal="center" vertical="center"/>
    </xf>
    <xf numFmtId="3" fontId="14" fillId="13" borderId="0" xfId="3" applyNumberFormat="1" applyFont="1" applyFill="1" applyAlignment="1">
      <alignment horizontal="center" vertical="center"/>
    </xf>
    <xf numFmtId="43" fontId="14" fillId="13" borderId="1" xfId="3" applyFont="1" applyFill="1" applyBorder="1" applyAlignment="1">
      <alignment horizontal="center" vertical="center"/>
    </xf>
    <xf numFmtId="43" fontId="14" fillId="13" borderId="1" xfId="3" applyFont="1" applyFill="1" applyBorder="1" applyAlignment="1">
      <alignment horizontal="left" vertical="center" indent="1"/>
    </xf>
    <xf numFmtId="43" fontId="14" fillId="13" borderId="0" xfId="3" applyFont="1" applyFill="1" applyAlignment="1">
      <alignment horizontal="left" vertical="center"/>
    </xf>
    <xf numFmtId="9" fontId="14" fillId="13" borderId="0" xfId="2" applyFont="1" applyFill="1" applyAlignment="1">
      <alignment horizontal="center" vertical="center"/>
    </xf>
    <xf numFmtId="43" fontId="14" fillId="13" borderId="0" xfId="3" applyFont="1" applyFill="1" applyAlignment="1">
      <alignment horizontal="right" vertical="center"/>
    </xf>
    <xf numFmtId="9" fontId="14" fillId="13" borderId="2" xfId="2" applyFont="1" applyFill="1" applyBorder="1" applyAlignment="1">
      <alignment horizontal="center" vertical="center"/>
    </xf>
    <xf numFmtId="3" fontId="15" fillId="8" borderId="0" xfId="3" applyNumberFormat="1" applyFont="1" applyFill="1" applyAlignment="1">
      <alignment horizontal="center" vertical="center"/>
    </xf>
    <xf numFmtId="43" fontId="15" fillId="8" borderId="1" xfId="3" applyFont="1" applyFill="1" applyBorder="1" applyAlignment="1">
      <alignment horizontal="center" vertical="center"/>
    </xf>
    <xf numFmtId="43" fontId="15" fillId="8" borderId="1" xfId="3" applyFont="1" applyFill="1" applyBorder="1" applyAlignment="1">
      <alignment horizontal="left" vertical="center" indent="1"/>
    </xf>
    <xf numFmtId="43" fontId="15" fillId="8" borderId="0" xfId="3" applyFont="1" applyFill="1" applyAlignment="1">
      <alignment horizontal="left" vertical="center"/>
    </xf>
    <xf numFmtId="9" fontId="15" fillId="8" borderId="0" xfId="2" applyFont="1" applyFill="1" applyAlignment="1">
      <alignment horizontal="center" vertical="center"/>
    </xf>
    <xf numFmtId="43" fontId="15" fillId="8" borderId="0" xfId="3" applyFont="1" applyFill="1" applyAlignment="1">
      <alignment horizontal="right" vertical="center"/>
    </xf>
    <xf numFmtId="9" fontId="15" fillId="8" borderId="2" xfId="2" applyFont="1" applyFill="1" applyBorder="1" applyAlignment="1">
      <alignment horizontal="center" vertical="center"/>
    </xf>
    <xf numFmtId="9" fontId="12" fillId="0" borderId="2" xfId="2" applyFont="1" applyBorder="1" applyAlignment="1">
      <alignment horizontal="center" vertical="center"/>
    </xf>
    <xf numFmtId="9" fontId="12" fillId="0" borderId="0" xfId="2" applyFont="1" applyAlignment="1">
      <alignment horizontal="center" vertical="center"/>
    </xf>
    <xf numFmtId="9" fontId="12" fillId="0" borderId="2" xfId="2" applyFont="1" applyFill="1" applyBorder="1" applyAlignment="1">
      <alignment horizontal="center" vertical="center"/>
    </xf>
    <xf numFmtId="9" fontId="12" fillId="0" borderId="0" xfId="2" applyFont="1" applyFill="1" applyAlignment="1">
      <alignment horizontal="center" vertical="center"/>
    </xf>
    <xf numFmtId="166" fontId="0" fillId="0" borderId="0" xfId="1" applyNumberFormat="1" applyFont="1" applyAlignment="1">
      <alignment horizontal="center" vertical="center"/>
    </xf>
    <xf numFmtId="0" fontId="4" fillId="0" borderId="0" xfId="0" applyFont="1" applyAlignment="1">
      <alignment horizontal="left" vertical="center"/>
    </xf>
    <xf numFmtId="9" fontId="3" fillId="0" borderId="0" xfId="0" applyNumberFormat="1" applyFont="1" applyAlignment="1">
      <alignment horizontal="left" vertical="center"/>
    </xf>
    <xf numFmtId="0" fontId="4" fillId="0" borderId="0" xfId="0" applyFont="1" applyAlignment="1">
      <alignment horizontal="center" vertical="center"/>
    </xf>
    <xf numFmtId="0" fontId="4" fillId="0" borderId="0" xfId="0" applyFont="1"/>
    <xf numFmtId="167" fontId="4" fillId="0" borderId="0" xfId="0" applyNumberFormat="1" applyFont="1" applyAlignment="1">
      <alignment horizontal="center" vertical="center"/>
    </xf>
    <xf numFmtId="43" fontId="14" fillId="0" borderId="0" xfId="1" applyFont="1" applyAlignment="1">
      <alignment horizontal="center" vertical="center"/>
    </xf>
    <xf numFmtId="0" fontId="14" fillId="0" borderId="0" xfId="0" applyFont="1" applyAlignment="1">
      <alignment horizontal="center" vertical="center"/>
    </xf>
    <xf numFmtId="43" fontId="16" fillId="0" borderId="0" xfId="1" applyFont="1" applyAlignment="1">
      <alignment horizontal="center" vertical="center"/>
    </xf>
    <xf numFmtId="0" fontId="16" fillId="0" borderId="0" xfId="0" applyFont="1" applyAlignment="1">
      <alignment horizontal="center" vertical="center"/>
    </xf>
    <xf numFmtId="9" fontId="15" fillId="0" borderId="2" xfId="2" applyFont="1" applyBorder="1" applyAlignment="1">
      <alignment horizontal="center" vertical="center"/>
    </xf>
    <xf numFmtId="9" fontId="15" fillId="0" borderId="0" xfId="2" applyFont="1" applyAlignment="1">
      <alignment horizontal="center" vertical="center"/>
    </xf>
    <xf numFmtId="0" fontId="14" fillId="10" borderId="0" xfId="0" applyFont="1" applyFill="1" applyAlignment="1">
      <alignment horizontal="center" vertical="center"/>
    </xf>
    <xf numFmtId="0" fontId="15" fillId="11" borderId="0" xfId="0" applyFont="1" applyFill="1" applyAlignment="1">
      <alignment horizontal="center" vertical="center"/>
    </xf>
    <xf numFmtId="0" fontId="14" fillId="12" borderId="0" xfId="0" applyFont="1" applyFill="1" applyAlignment="1">
      <alignment horizontal="center" vertical="center"/>
    </xf>
    <xf numFmtId="0" fontId="15" fillId="6" borderId="0" xfId="0" applyFont="1" applyFill="1" applyAlignment="1">
      <alignment horizontal="center" vertical="center"/>
    </xf>
    <xf numFmtId="0" fontId="21" fillId="7" borderId="0" xfId="0" applyFont="1" applyFill="1"/>
    <xf numFmtId="0" fontId="21" fillId="0" borderId="0" xfId="0" applyFont="1"/>
    <xf numFmtId="0" fontId="14" fillId="13" borderId="0" xfId="0" applyFont="1" applyFill="1" applyAlignment="1">
      <alignment horizontal="center" vertical="center"/>
    </xf>
    <xf numFmtId="0" fontId="15" fillId="8" borderId="0" xfId="0" applyFont="1" applyFill="1" applyAlignment="1">
      <alignment horizontal="center" vertical="center"/>
    </xf>
    <xf numFmtId="9" fontId="15" fillId="0" borderId="2" xfId="2" applyNumberFormat="1" applyFont="1" applyBorder="1" applyAlignment="1">
      <alignment horizontal="center" vertical="center"/>
    </xf>
    <xf numFmtId="9" fontId="11" fillId="0" borderId="2" xfId="2" applyNumberFormat="1" applyFont="1" applyBorder="1" applyAlignment="1">
      <alignment horizontal="center" vertical="center"/>
    </xf>
    <xf numFmtId="0" fontId="2" fillId="14" borderId="0" xfId="0" applyFont="1" applyFill="1" applyAlignment="1">
      <alignment horizontal="center" vertical="center"/>
    </xf>
    <xf numFmtId="0" fontId="2" fillId="14" borderId="1" xfId="0" applyFont="1" applyFill="1" applyBorder="1" applyAlignment="1">
      <alignment horizontal="center" vertical="center"/>
    </xf>
    <xf numFmtId="14" fontId="0" fillId="0" borderId="0" xfId="0" applyNumberFormat="1" applyAlignment="1">
      <alignment horizontal="center" vertical="center"/>
    </xf>
    <xf numFmtId="0" fontId="0" fillId="0" borderId="1" xfId="0" applyBorder="1" applyAlignment="1">
      <alignment horizontal="center" vertical="center"/>
    </xf>
    <xf numFmtId="0" fontId="0" fillId="0" borderId="0" xfId="0" applyAlignment="1">
      <alignment horizontal="left" vertical="center" indent="1"/>
    </xf>
    <xf numFmtId="0" fontId="0" fillId="9" borderId="0" xfId="0" applyFill="1" applyAlignment="1">
      <alignment horizontal="center" vertical="center"/>
    </xf>
    <xf numFmtId="14" fontId="0" fillId="9" borderId="0" xfId="0" applyNumberFormat="1" applyFill="1" applyAlignment="1">
      <alignment horizontal="center" vertical="center"/>
    </xf>
    <xf numFmtId="0" fontId="0" fillId="9" borderId="1" xfId="0" applyFill="1" applyBorder="1" applyAlignment="1">
      <alignment horizontal="center" vertical="center"/>
    </xf>
    <xf numFmtId="0" fontId="0" fillId="9" borderId="0" xfId="0" applyFill="1" applyAlignment="1">
      <alignment horizontal="left" vertical="center" wrapText="1" indent="1"/>
    </xf>
    <xf numFmtId="0" fontId="0" fillId="0" borderId="0" xfId="0" applyAlignment="1">
      <alignment horizontal="center"/>
    </xf>
    <xf numFmtId="0" fontId="0" fillId="0" borderId="0" xfId="0" applyAlignment="1">
      <alignment horizontal="left" vertical="center" wrapText="1" indent="1"/>
    </xf>
    <xf numFmtId="164" fontId="0" fillId="0" borderId="0" xfId="0" applyNumberFormat="1" applyAlignment="1">
      <alignment horizontal="center" vertical="center"/>
    </xf>
    <xf numFmtId="164" fontId="17" fillId="0" borderId="0" xfId="1" applyNumberFormat="1" applyFont="1" applyAlignment="1">
      <alignment horizontal="right" vertical="center"/>
    </xf>
    <xf numFmtId="0" fontId="0" fillId="15" borderId="0" xfId="0" applyFill="1" applyAlignment="1">
      <alignment horizontal="center" vertical="center"/>
    </xf>
    <xf numFmtId="14" fontId="0" fillId="15" borderId="0" xfId="0" applyNumberFormat="1" applyFill="1" applyAlignment="1">
      <alignment horizontal="center" vertical="center"/>
    </xf>
    <xf numFmtId="0" fontId="0" fillId="15" borderId="1" xfId="0" applyFill="1" applyBorder="1" applyAlignment="1">
      <alignment horizontal="center" vertical="center"/>
    </xf>
    <xf numFmtId="0" fontId="0" fillId="15" borderId="0" xfId="0" applyFill="1" applyAlignment="1">
      <alignment horizontal="left" vertical="center" wrapText="1" indent="1"/>
    </xf>
    <xf numFmtId="9" fontId="17" fillId="0" borderId="2" xfId="2" applyFont="1" applyFill="1" applyBorder="1" applyAlignment="1">
      <alignment horizontal="center" vertical="center"/>
    </xf>
    <xf numFmtId="9" fontId="17" fillId="0" borderId="0" xfId="2" applyFont="1" applyFill="1" applyAlignment="1">
      <alignment horizontal="center" vertical="center"/>
    </xf>
    <xf numFmtId="9" fontId="14" fillId="16" borderId="2" xfId="2" applyFont="1" applyFill="1" applyBorder="1" applyAlignment="1">
      <alignment horizontal="center" vertical="center"/>
    </xf>
    <xf numFmtId="9" fontId="14" fillId="16" borderId="0" xfId="2" applyFont="1" applyFill="1" applyAlignment="1">
      <alignment horizontal="center" vertical="center"/>
    </xf>
    <xf numFmtId="9" fontId="11" fillId="16" borderId="2" xfId="2" applyFont="1" applyFill="1" applyBorder="1" applyAlignment="1">
      <alignment horizontal="center" vertical="center"/>
    </xf>
    <xf numFmtId="9" fontId="11" fillId="16" borderId="0" xfId="2" applyFont="1" applyFill="1" applyAlignment="1">
      <alignment horizontal="center" vertical="center"/>
    </xf>
    <xf numFmtId="9" fontId="1" fillId="16" borderId="2" xfId="2" applyFont="1" applyFill="1" applyBorder="1" applyAlignment="1">
      <alignment horizontal="center" vertical="center"/>
    </xf>
    <xf numFmtId="9" fontId="1" fillId="16" borderId="0" xfId="2" applyFont="1" applyFill="1" applyAlignment="1">
      <alignment horizontal="center" vertical="center"/>
    </xf>
    <xf numFmtId="9" fontId="18" fillId="16" borderId="0" xfId="2" applyFont="1" applyFill="1" applyAlignment="1">
      <alignment horizontal="center" vertical="center"/>
    </xf>
    <xf numFmtId="9" fontId="18" fillId="16" borderId="2" xfId="2" applyFont="1" applyFill="1" applyBorder="1" applyAlignment="1">
      <alignment horizontal="center" vertical="center"/>
    </xf>
    <xf numFmtId="9" fontId="17" fillId="16" borderId="2" xfId="2" applyFont="1" applyFill="1" applyBorder="1" applyAlignment="1">
      <alignment horizontal="center" vertical="center"/>
    </xf>
    <xf numFmtId="9" fontId="17" fillId="16" borderId="0" xfId="2" applyFont="1" applyFill="1" applyAlignment="1">
      <alignment horizontal="center" vertical="center"/>
    </xf>
    <xf numFmtId="9" fontId="15" fillId="16" borderId="0" xfId="2" applyFont="1" applyFill="1" applyAlignment="1">
      <alignment horizontal="center" vertical="center"/>
    </xf>
    <xf numFmtId="9" fontId="1" fillId="16" borderId="0" xfId="2" applyFont="1" applyFill="1" applyBorder="1" applyAlignment="1">
      <alignment horizontal="center" vertical="center"/>
    </xf>
    <xf numFmtId="9" fontId="14" fillId="17" borderId="0" xfId="2" applyFont="1" applyFill="1" applyAlignment="1">
      <alignment horizontal="center" vertical="center"/>
    </xf>
    <xf numFmtId="9" fontId="17" fillId="16" borderId="2" xfId="2" applyNumberFormat="1" applyFont="1" applyFill="1" applyBorder="1" applyAlignment="1">
      <alignment horizontal="center" vertical="center"/>
    </xf>
    <xf numFmtId="0" fontId="0" fillId="0" borderId="1" xfId="0" applyBorder="1" applyAlignment="1">
      <alignment horizontal="center" vertical="center" wrapText="1"/>
    </xf>
    <xf numFmtId="0" fontId="2" fillId="14" borderId="3" xfId="0" applyFont="1" applyFill="1" applyBorder="1" applyAlignment="1">
      <alignment horizontal="center" vertical="center"/>
    </xf>
    <xf numFmtId="0" fontId="4" fillId="0" borderId="3" xfId="0" applyFont="1" applyBorder="1" applyAlignment="1">
      <alignment horizontal="center" vertical="center"/>
    </xf>
    <xf numFmtId="0" fontId="0" fillId="9" borderId="3" xfId="0" applyFill="1" applyBorder="1" applyAlignment="1">
      <alignment horizontal="center" vertical="center" wrapText="1"/>
    </xf>
    <xf numFmtId="0" fontId="0" fillId="0" borderId="3" xfId="0" applyBorder="1" applyAlignment="1">
      <alignment horizontal="center" vertical="center" wrapText="1"/>
    </xf>
    <xf numFmtId="0" fontId="0" fillId="15" borderId="3" xfId="0" applyFill="1" applyBorder="1" applyAlignment="1">
      <alignment horizontal="center" vertical="center" wrapText="1"/>
    </xf>
    <xf numFmtId="0" fontId="4" fillId="15" borderId="3" xfId="0" applyFont="1" applyFill="1" applyBorder="1" applyAlignment="1">
      <alignment horizontal="center" vertical="center" wrapText="1"/>
    </xf>
    <xf numFmtId="0" fontId="0" fillId="0" borderId="3" xfId="0" applyFont="1" applyBorder="1" applyAlignment="1">
      <alignment horizontal="center" vertical="center"/>
    </xf>
    <xf numFmtId="0" fontId="22" fillId="15" borderId="3" xfId="0" applyFont="1" applyFill="1" applyBorder="1" applyAlignment="1">
      <alignment horizontal="center" vertical="center" wrapText="1"/>
    </xf>
    <xf numFmtId="0" fontId="0" fillId="15" borderId="1" xfId="0" applyFill="1" applyBorder="1" applyAlignment="1">
      <alignment horizontal="center" vertical="center" wrapText="1"/>
    </xf>
    <xf numFmtId="9" fontId="15" fillId="7" borderId="0" xfId="2" applyFont="1" applyFill="1" applyAlignment="1">
      <alignment horizontal="center" vertical="center"/>
    </xf>
  </cellXfs>
  <cellStyles count="5">
    <cellStyle name="Normal" xfId="0" builtinId="0"/>
    <cellStyle name="Porcentagem" xfId="2" builtinId="5"/>
    <cellStyle name="Vírgula" xfId="1" builtinId="3"/>
    <cellStyle name="Vírgula 2" xfId="3" xr:uid="{6239653C-E5B9-4A6D-AF38-FB1A7556C6BE}"/>
    <cellStyle name="Vírgula 3" xfId="4" xr:uid="{00000000-0005-0000-0000-00003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externalLink" Target="externalLinks/externalLink18.xml"/><Relationship Id="rId39" Type="http://schemas.openxmlformats.org/officeDocument/2006/relationships/externalLink" Target="externalLinks/externalLink31.xml"/><Relationship Id="rId21" Type="http://schemas.openxmlformats.org/officeDocument/2006/relationships/externalLink" Target="externalLinks/externalLink13.xml"/><Relationship Id="rId34" Type="http://schemas.openxmlformats.org/officeDocument/2006/relationships/externalLink" Target="externalLinks/externalLink26.xml"/><Relationship Id="rId42" Type="http://schemas.openxmlformats.org/officeDocument/2006/relationships/externalLink" Target="externalLinks/externalLink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8.xml"/><Relationship Id="rId29" Type="http://schemas.openxmlformats.org/officeDocument/2006/relationships/externalLink" Target="externalLinks/externalLink2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32" Type="http://schemas.openxmlformats.org/officeDocument/2006/relationships/externalLink" Target="externalLinks/externalLink24.xml"/><Relationship Id="rId37" Type="http://schemas.openxmlformats.org/officeDocument/2006/relationships/externalLink" Target="externalLinks/externalLink29.xml"/><Relationship Id="rId40" Type="http://schemas.openxmlformats.org/officeDocument/2006/relationships/externalLink" Target="externalLinks/externalLink32.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36" Type="http://schemas.openxmlformats.org/officeDocument/2006/relationships/externalLink" Target="externalLinks/externalLink28.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31" Type="http://schemas.openxmlformats.org/officeDocument/2006/relationships/externalLink" Target="externalLinks/externalLink23.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externalLink" Target="externalLinks/externalLink19.xml"/><Relationship Id="rId30" Type="http://schemas.openxmlformats.org/officeDocument/2006/relationships/externalLink" Target="externalLinks/externalLink22.xml"/><Relationship Id="rId35" Type="http://schemas.openxmlformats.org/officeDocument/2006/relationships/externalLink" Target="externalLinks/externalLink27.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33" Type="http://schemas.openxmlformats.org/officeDocument/2006/relationships/externalLink" Target="externalLinks/externalLink25.xml"/><Relationship Id="rId38" Type="http://schemas.openxmlformats.org/officeDocument/2006/relationships/externalLink" Target="externalLinks/externalLink30.xml"/><Relationship Id="rId46" Type="http://schemas.openxmlformats.org/officeDocument/2006/relationships/calcChain" Target="calcChain.xml"/><Relationship Id="rId20" Type="http://schemas.openxmlformats.org/officeDocument/2006/relationships/externalLink" Target="externalLinks/externalLink12.xml"/><Relationship Id="rId41" Type="http://schemas.openxmlformats.org/officeDocument/2006/relationships/externalLink" Target="externalLinks/externalLink3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CAPA!A1"/></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CAPA!A1"/></Relationships>
</file>

<file path=xl/drawings/_rels/drawing3.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CAPA!A1"/></Relationships>
</file>

<file path=xl/drawings/_rels/drawing4.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hyperlink" Target="#CAPA!A1"/></Relationships>
</file>

<file path=xl/drawings/_rels/drawing5.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CAPA!A1"/></Relationships>
</file>

<file path=xl/drawings/_rels/drawing6.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hyperlink" Target="#CAPA!A1"/></Relationships>
</file>

<file path=xl/drawings/_rels/drawing7.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hyperlink" Target="#CAPA!A1"/></Relationships>
</file>

<file path=xl/drawings/drawing1.xml><?xml version="1.0" encoding="utf-8"?>
<xdr:wsDr xmlns:xdr="http://schemas.openxmlformats.org/drawingml/2006/spreadsheetDrawing" xmlns:a="http://schemas.openxmlformats.org/drawingml/2006/main">
  <xdr:twoCellAnchor>
    <xdr:from>
      <xdr:col>0</xdr:col>
      <xdr:colOff>231321</xdr:colOff>
      <xdr:row>0</xdr:row>
      <xdr:rowOff>136072</xdr:rowOff>
    </xdr:from>
    <xdr:to>
      <xdr:col>1</xdr:col>
      <xdr:colOff>583746</xdr:colOff>
      <xdr:row>1</xdr:row>
      <xdr:rowOff>190500</xdr:rowOff>
    </xdr:to>
    <xdr:grpSp>
      <xdr:nvGrpSpPr>
        <xdr:cNvPr id="2" name="Agrupar 1">
          <a:hlinkClick xmlns:r="http://schemas.openxmlformats.org/officeDocument/2006/relationships" r:id="rId1"/>
          <a:extLst>
            <a:ext uri="{FF2B5EF4-FFF2-40B4-BE49-F238E27FC236}">
              <a16:creationId xmlns:a16="http://schemas.microsoft.com/office/drawing/2014/main" id="{EECDD51C-699E-43BE-B3AB-4D71F2C70B4C}"/>
            </a:ext>
          </a:extLst>
        </xdr:cNvPr>
        <xdr:cNvGrpSpPr/>
      </xdr:nvGrpSpPr>
      <xdr:grpSpPr>
        <a:xfrm flipH="1">
          <a:off x="231321" y="136072"/>
          <a:ext cx="958561" cy="1041564"/>
          <a:chOff x="7361464" y="2966356"/>
          <a:chExt cx="6721928" cy="7141029"/>
        </a:xfrm>
      </xdr:grpSpPr>
      <xdr:pic>
        <xdr:nvPicPr>
          <xdr:cNvPr id="3" name="Imagem 2" descr="Trator Logo Vetores, Ícones e Planos de Fundo para Baixar Grátis">
            <a:extLst>
              <a:ext uri="{FF2B5EF4-FFF2-40B4-BE49-F238E27FC236}">
                <a16:creationId xmlns:a16="http://schemas.microsoft.com/office/drawing/2014/main" id="{AB226527-4071-4EF4-A599-768D490A0415}"/>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4558" t="23027" r="13525"/>
          <a:stretch/>
        </xdr:blipFill>
        <xdr:spPr bwMode="auto">
          <a:xfrm>
            <a:off x="7361464" y="2966356"/>
            <a:ext cx="6721928" cy="7141029"/>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Seta: para a Direita 3">
            <a:extLst>
              <a:ext uri="{FF2B5EF4-FFF2-40B4-BE49-F238E27FC236}">
                <a16:creationId xmlns:a16="http://schemas.microsoft.com/office/drawing/2014/main" id="{41918B14-2A64-4959-9FDF-8C9A4AF053AC}"/>
              </a:ext>
            </a:extLst>
          </xdr:cNvPr>
          <xdr:cNvSpPr/>
        </xdr:nvSpPr>
        <xdr:spPr>
          <a:xfrm>
            <a:off x="7783284" y="7796893"/>
            <a:ext cx="5932715" cy="2041071"/>
          </a:xfrm>
          <a:prstGeom prst="rightArrow">
            <a:avLst>
              <a:gd name="adj1" fmla="val 50000"/>
              <a:gd name="adj2" fmla="val 72000"/>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MENU</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231321</xdr:colOff>
      <xdr:row>0</xdr:row>
      <xdr:rowOff>136072</xdr:rowOff>
    </xdr:from>
    <xdr:to>
      <xdr:col>1</xdr:col>
      <xdr:colOff>583746</xdr:colOff>
      <xdr:row>1</xdr:row>
      <xdr:rowOff>190500</xdr:rowOff>
    </xdr:to>
    <xdr:grpSp>
      <xdr:nvGrpSpPr>
        <xdr:cNvPr id="2" name="Agrupar 1">
          <a:hlinkClick xmlns:r="http://schemas.openxmlformats.org/officeDocument/2006/relationships" r:id="rId1"/>
          <a:extLst>
            <a:ext uri="{FF2B5EF4-FFF2-40B4-BE49-F238E27FC236}">
              <a16:creationId xmlns:a16="http://schemas.microsoft.com/office/drawing/2014/main" id="{5DE40995-4879-4163-ABF7-72CD6EF23969}"/>
            </a:ext>
          </a:extLst>
        </xdr:cNvPr>
        <xdr:cNvGrpSpPr/>
      </xdr:nvGrpSpPr>
      <xdr:grpSpPr>
        <a:xfrm flipH="1">
          <a:off x="231321" y="136072"/>
          <a:ext cx="958561" cy="1041564"/>
          <a:chOff x="7361464" y="2966356"/>
          <a:chExt cx="6721928" cy="7141029"/>
        </a:xfrm>
      </xdr:grpSpPr>
      <xdr:pic>
        <xdr:nvPicPr>
          <xdr:cNvPr id="3" name="Imagem 2" descr="Trator Logo Vetores, Ícones e Planos de Fundo para Baixar Grátis">
            <a:extLst>
              <a:ext uri="{FF2B5EF4-FFF2-40B4-BE49-F238E27FC236}">
                <a16:creationId xmlns:a16="http://schemas.microsoft.com/office/drawing/2014/main" id="{3CE590E3-D650-47A6-A938-DAAAEB011CE5}"/>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4558" t="23027" r="13525"/>
          <a:stretch/>
        </xdr:blipFill>
        <xdr:spPr bwMode="auto">
          <a:xfrm>
            <a:off x="7361464" y="2966356"/>
            <a:ext cx="6721928" cy="7141029"/>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Seta: para a Direita 3">
            <a:extLst>
              <a:ext uri="{FF2B5EF4-FFF2-40B4-BE49-F238E27FC236}">
                <a16:creationId xmlns:a16="http://schemas.microsoft.com/office/drawing/2014/main" id="{C2E3E24D-F6CD-45AC-9639-BC431F1E2615}"/>
              </a:ext>
            </a:extLst>
          </xdr:cNvPr>
          <xdr:cNvSpPr/>
        </xdr:nvSpPr>
        <xdr:spPr>
          <a:xfrm>
            <a:off x="7783284" y="7796893"/>
            <a:ext cx="5932715" cy="2041071"/>
          </a:xfrm>
          <a:prstGeom prst="rightArrow">
            <a:avLst>
              <a:gd name="adj1" fmla="val 50000"/>
              <a:gd name="adj2" fmla="val 72000"/>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MENU</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231321</xdr:colOff>
      <xdr:row>0</xdr:row>
      <xdr:rowOff>136072</xdr:rowOff>
    </xdr:from>
    <xdr:to>
      <xdr:col>1</xdr:col>
      <xdr:colOff>583746</xdr:colOff>
      <xdr:row>1</xdr:row>
      <xdr:rowOff>190500</xdr:rowOff>
    </xdr:to>
    <xdr:grpSp>
      <xdr:nvGrpSpPr>
        <xdr:cNvPr id="2" name="Agrupar 1">
          <a:hlinkClick xmlns:r="http://schemas.openxmlformats.org/officeDocument/2006/relationships" r:id="rId1"/>
          <a:extLst>
            <a:ext uri="{FF2B5EF4-FFF2-40B4-BE49-F238E27FC236}">
              <a16:creationId xmlns:a16="http://schemas.microsoft.com/office/drawing/2014/main" id="{3C65E02F-1DED-40BC-A13E-F48ADAAC87F0}"/>
            </a:ext>
          </a:extLst>
        </xdr:cNvPr>
        <xdr:cNvGrpSpPr/>
      </xdr:nvGrpSpPr>
      <xdr:grpSpPr>
        <a:xfrm flipH="1">
          <a:off x="231321" y="136072"/>
          <a:ext cx="958561" cy="1041564"/>
          <a:chOff x="7361464" y="2966356"/>
          <a:chExt cx="6721928" cy="7141029"/>
        </a:xfrm>
      </xdr:grpSpPr>
      <xdr:pic>
        <xdr:nvPicPr>
          <xdr:cNvPr id="3" name="Imagem 2" descr="Trator Logo Vetores, Ícones e Planos de Fundo para Baixar Grátis">
            <a:extLst>
              <a:ext uri="{FF2B5EF4-FFF2-40B4-BE49-F238E27FC236}">
                <a16:creationId xmlns:a16="http://schemas.microsoft.com/office/drawing/2014/main" id="{FF1260A7-93E6-4748-94A0-913809C72272}"/>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4558" t="23027" r="13525"/>
          <a:stretch/>
        </xdr:blipFill>
        <xdr:spPr bwMode="auto">
          <a:xfrm>
            <a:off x="7361464" y="2966356"/>
            <a:ext cx="6721928" cy="7141029"/>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Seta: para a Direita 3">
            <a:extLst>
              <a:ext uri="{FF2B5EF4-FFF2-40B4-BE49-F238E27FC236}">
                <a16:creationId xmlns:a16="http://schemas.microsoft.com/office/drawing/2014/main" id="{899D31A2-C861-4928-96F0-4FB5320806F4}"/>
              </a:ext>
            </a:extLst>
          </xdr:cNvPr>
          <xdr:cNvSpPr/>
        </xdr:nvSpPr>
        <xdr:spPr>
          <a:xfrm>
            <a:off x="7783284" y="7796893"/>
            <a:ext cx="5932715" cy="2041071"/>
          </a:xfrm>
          <a:prstGeom prst="rightArrow">
            <a:avLst>
              <a:gd name="adj1" fmla="val 50000"/>
              <a:gd name="adj2" fmla="val 72000"/>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MENU</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231321</xdr:colOff>
      <xdr:row>0</xdr:row>
      <xdr:rowOff>136072</xdr:rowOff>
    </xdr:from>
    <xdr:to>
      <xdr:col>1</xdr:col>
      <xdr:colOff>583746</xdr:colOff>
      <xdr:row>1</xdr:row>
      <xdr:rowOff>190500</xdr:rowOff>
    </xdr:to>
    <xdr:grpSp>
      <xdr:nvGrpSpPr>
        <xdr:cNvPr id="2" name="Agrupar 1">
          <a:hlinkClick xmlns:r="http://schemas.openxmlformats.org/officeDocument/2006/relationships" r:id="rId1"/>
          <a:extLst>
            <a:ext uri="{FF2B5EF4-FFF2-40B4-BE49-F238E27FC236}">
              <a16:creationId xmlns:a16="http://schemas.microsoft.com/office/drawing/2014/main" id="{01F929E3-F627-496D-89F4-5E73F82A720F}"/>
            </a:ext>
          </a:extLst>
        </xdr:cNvPr>
        <xdr:cNvGrpSpPr/>
      </xdr:nvGrpSpPr>
      <xdr:grpSpPr>
        <a:xfrm flipH="1">
          <a:off x="231321" y="136072"/>
          <a:ext cx="958561" cy="1041564"/>
          <a:chOff x="7361464" y="2966356"/>
          <a:chExt cx="6721928" cy="7141029"/>
        </a:xfrm>
      </xdr:grpSpPr>
      <xdr:pic>
        <xdr:nvPicPr>
          <xdr:cNvPr id="3" name="Imagem 2" descr="Trator Logo Vetores, Ícones e Planos de Fundo para Baixar Grátis">
            <a:extLst>
              <a:ext uri="{FF2B5EF4-FFF2-40B4-BE49-F238E27FC236}">
                <a16:creationId xmlns:a16="http://schemas.microsoft.com/office/drawing/2014/main" id="{2A35E13C-28D2-4BE9-9C08-F9FA087E093D}"/>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4558" t="23027" r="13525"/>
          <a:stretch/>
        </xdr:blipFill>
        <xdr:spPr bwMode="auto">
          <a:xfrm>
            <a:off x="7361464" y="2966356"/>
            <a:ext cx="6721928" cy="7141029"/>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Seta: para a Direita 3">
            <a:extLst>
              <a:ext uri="{FF2B5EF4-FFF2-40B4-BE49-F238E27FC236}">
                <a16:creationId xmlns:a16="http://schemas.microsoft.com/office/drawing/2014/main" id="{85CABD6D-02A1-4361-B819-6333D4FD0520}"/>
              </a:ext>
            </a:extLst>
          </xdr:cNvPr>
          <xdr:cNvSpPr/>
        </xdr:nvSpPr>
        <xdr:spPr>
          <a:xfrm>
            <a:off x="7783284" y="7796893"/>
            <a:ext cx="5932715" cy="2041071"/>
          </a:xfrm>
          <a:prstGeom prst="rightArrow">
            <a:avLst>
              <a:gd name="adj1" fmla="val 50000"/>
              <a:gd name="adj2" fmla="val 72000"/>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MENU</a:t>
            </a: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231321</xdr:colOff>
      <xdr:row>0</xdr:row>
      <xdr:rowOff>136072</xdr:rowOff>
    </xdr:from>
    <xdr:to>
      <xdr:col>1</xdr:col>
      <xdr:colOff>583746</xdr:colOff>
      <xdr:row>1</xdr:row>
      <xdr:rowOff>190500</xdr:rowOff>
    </xdr:to>
    <xdr:grpSp>
      <xdr:nvGrpSpPr>
        <xdr:cNvPr id="2" name="Agrupar 1">
          <a:hlinkClick xmlns:r="http://schemas.openxmlformats.org/officeDocument/2006/relationships" r:id="rId1"/>
          <a:extLst>
            <a:ext uri="{FF2B5EF4-FFF2-40B4-BE49-F238E27FC236}">
              <a16:creationId xmlns:a16="http://schemas.microsoft.com/office/drawing/2014/main" id="{36A3A479-516D-4997-A6E8-5D3CAC0DE5A0}"/>
            </a:ext>
          </a:extLst>
        </xdr:cNvPr>
        <xdr:cNvGrpSpPr/>
      </xdr:nvGrpSpPr>
      <xdr:grpSpPr>
        <a:xfrm flipH="1">
          <a:off x="231321" y="136072"/>
          <a:ext cx="958561" cy="1041564"/>
          <a:chOff x="7361464" y="2966356"/>
          <a:chExt cx="6721928" cy="7141029"/>
        </a:xfrm>
      </xdr:grpSpPr>
      <xdr:pic>
        <xdr:nvPicPr>
          <xdr:cNvPr id="3" name="Imagem 2" descr="Trator Logo Vetores, Ícones e Planos de Fundo para Baixar Grátis">
            <a:extLst>
              <a:ext uri="{FF2B5EF4-FFF2-40B4-BE49-F238E27FC236}">
                <a16:creationId xmlns:a16="http://schemas.microsoft.com/office/drawing/2014/main" id="{9A891DB1-C12F-413D-82C4-388E879193B3}"/>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4558" t="23027" r="13525"/>
          <a:stretch/>
        </xdr:blipFill>
        <xdr:spPr bwMode="auto">
          <a:xfrm>
            <a:off x="7361464" y="2966356"/>
            <a:ext cx="6721928" cy="7141029"/>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Seta: para a Direita 3">
            <a:extLst>
              <a:ext uri="{FF2B5EF4-FFF2-40B4-BE49-F238E27FC236}">
                <a16:creationId xmlns:a16="http://schemas.microsoft.com/office/drawing/2014/main" id="{8EF15CF8-1AAA-4506-9E01-B50666FE2AD4}"/>
              </a:ext>
            </a:extLst>
          </xdr:cNvPr>
          <xdr:cNvSpPr/>
        </xdr:nvSpPr>
        <xdr:spPr>
          <a:xfrm>
            <a:off x="7783284" y="7796893"/>
            <a:ext cx="5932715" cy="2041071"/>
          </a:xfrm>
          <a:prstGeom prst="rightArrow">
            <a:avLst>
              <a:gd name="adj1" fmla="val 50000"/>
              <a:gd name="adj2" fmla="val 72000"/>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MENU</a:t>
            </a: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231321</xdr:colOff>
      <xdr:row>0</xdr:row>
      <xdr:rowOff>136072</xdr:rowOff>
    </xdr:from>
    <xdr:to>
      <xdr:col>1</xdr:col>
      <xdr:colOff>583746</xdr:colOff>
      <xdr:row>1</xdr:row>
      <xdr:rowOff>190500</xdr:rowOff>
    </xdr:to>
    <xdr:grpSp>
      <xdr:nvGrpSpPr>
        <xdr:cNvPr id="2" name="Agrupar 1">
          <a:hlinkClick xmlns:r="http://schemas.openxmlformats.org/officeDocument/2006/relationships" r:id="rId1"/>
          <a:extLst>
            <a:ext uri="{FF2B5EF4-FFF2-40B4-BE49-F238E27FC236}">
              <a16:creationId xmlns:a16="http://schemas.microsoft.com/office/drawing/2014/main" id="{7847A915-60DD-4239-9D13-6381B8C70137}"/>
            </a:ext>
          </a:extLst>
        </xdr:cNvPr>
        <xdr:cNvGrpSpPr/>
      </xdr:nvGrpSpPr>
      <xdr:grpSpPr>
        <a:xfrm flipH="1">
          <a:off x="231321" y="136072"/>
          <a:ext cx="958561" cy="1041564"/>
          <a:chOff x="7361464" y="2966356"/>
          <a:chExt cx="6721928" cy="7141029"/>
        </a:xfrm>
      </xdr:grpSpPr>
      <xdr:pic>
        <xdr:nvPicPr>
          <xdr:cNvPr id="3" name="Imagem 2" descr="Trator Logo Vetores, Ícones e Planos de Fundo para Baixar Grátis">
            <a:extLst>
              <a:ext uri="{FF2B5EF4-FFF2-40B4-BE49-F238E27FC236}">
                <a16:creationId xmlns:a16="http://schemas.microsoft.com/office/drawing/2014/main" id="{066719D9-1598-46FC-9EB9-6EBB0B0D12D3}"/>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4558" t="23027" r="13525"/>
          <a:stretch/>
        </xdr:blipFill>
        <xdr:spPr bwMode="auto">
          <a:xfrm>
            <a:off x="7361464" y="2966356"/>
            <a:ext cx="6721928" cy="7141029"/>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Seta: para a Direita 3">
            <a:extLst>
              <a:ext uri="{FF2B5EF4-FFF2-40B4-BE49-F238E27FC236}">
                <a16:creationId xmlns:a16="http://schemas.microsoft.com/office/drawing/2014/main" id="{B3C542C9-DAA8-4898-AA56-6C3691E43A52}"/>
              </a:ext>
            </a:extLst>
          </xdr:cNvPr>
          <xdr:cNvSpPr/>
        </xdr:nvSpPr>
        <xdr:spPr>
          <a:xfrm>
            <a:off x="7783284" y="7796893"/>
            <a:ext cx="5932715" cy="2041071"/>
          </a:xfrm>
          <a:prstGeom prst="rightArrow">
            <a:avLst>
              <a:gd name="adj1" fmla="val 50000"/>
              <a:gd name="adj2" fmla="val 72000"/>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MENU</a:t>
            </a:r>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231321</xdr:colOff>
      <xdr:row>0</xdr:row>
      <xdr:rowOff>136072</xdr:rowOff>
    </xdr:from>
    <xdr:to>
      <xdr:col>1</xdr:col>
      <xdr:colOff>583746</xdr:colOff>
      <xdr:row>1</xdr:row>
      <xdr:rowOff>190500</xdr:rowOff>
    </xdr:to>
    <xdr:grpSp>
      <xdr:nvGrpSpPr>
        <xdr:cNvPr id="2" name="Agrupar 1">
          <a:hlinkClick xmlns:r="http://schemas.openxmlformats.org/officeDocument/2006/relationships" r:id="rId1"/>
          <a:extLst>
            <a:ext uri="{FF2B5EF4-FFF2-40B4-BE49-F238E27FC236}">
              <a16:creationId xmlns:a16="http://schemas.microsoft.com/office/drawing/2014/main" id="{25C1BA1D-12F7-4F23-AE30-90395E4E0F41}"/>
            </a:ext>
          </a:extLst>
        </xdr:cNvPr>
        <xdr:cNvGrpSpPr/>
      </xdr:nvGrpSpPr>
      <xdr:grpSpPr>
        <a:xfrm flipH="1">
          <a:off x="231321" y="136072"/>
          <a:ext cx="958561" cy="1041564"/>
          <a:chOff x="7361464" y="2966356"/>
          <a:chExt cx="6721928" cy="7141029"/>
        </a:xfrm>
      </xdr:grpSpPr>
      <xdr:pic>
        <xdr:nvPicPr>
          <xdr:cNvPr id="3" name="Imagem 2" descr="Trator Logo Vetores, Ícones e Planos de Fundo para Baixar Grátis">
            <a:extLst>
              <a:ext uri="{FF2B5EF4-FFF2-40B4-BE49-F238E27FC236}">
                <a16:creationId xmlns:a16="http://schemas.microsoft.com/office/drawing/2014/main" id="{6F465187-8E58-46E5-AE92-A70EC669692D}"/>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4558" t="23027" r="13525"/>
          <a:stretch/>
        </xdr:blipFill>
        <xdr:spPr bwMode="auto">
          <a:xfrm>
            <a:off x="7361464" y="2966356"/>
            <a:ext cx="6721928" cy="7141029"/>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Seta: para a Direita 3">
            <a:extLst>
              <a:ext uri="{FF2B5EF4-FFF2-40B4-BE49-F238E27FC236}">
                <a16:creationId xmlns:a16="http://schemas.microsoft.com/office/drawing/2014/main" id="{309D2FC6-5F55-4DFE-B0FD-8C9FB40E3786}"/>
              </a:ext>
            </a:extLst>
          </xdr:cNvPr>
          <xdr:cNvSpPr/>
        </xdr:nvSpPr>
        <xdr:spPr>
          <a:xfrm>
            <a:off x="7783284" y="7796893"/>
            <a:ext cx="5932715" cy="2041071"/>
          </a:xfrm>
          <a:prstGeom prst="rightArrow">
            <a:avLst>
              <a:gd name="adj1" fmla="val 50000"/>
              <a:gd name="adj2" fmla="val 72000"/>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MENU</a:t>
            </a: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di\proposal\SHARE\CAMCO\LOADING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inafp03\Users\Documents%20and%20Settings\KMRAO\Local%20Settings\Temporary%20Internet%20Files\OLK10\B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kerrapp71\RiauPulp(FC&amp;ACC-Group)\Fiber-FA\Management%20Report\Fiber%20Nursery\2014\January%2014\Cost%20Seedling%20Pmbg%20Prod%2013.02.2014.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Interno\Plan&amp;Control\Reports\2010\Controling%20Reports\Forecast_2010\Redu&#231;&#227;o%20de%20Custo\Arquivos%20Excel%20Sateri\Conversion%20Cost%20Reduction%20BSC_rev1%20Out.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Pgs1\c\Documents%20and%20Settings\PMARIA\Start%20Menu\ACCOUNT\PROGRES.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Kns2\e\Documents%20and%20Settings\KNS\My%20Documents\My%20eBooks\Dokumen%20Pinem\Excel\Report%20Schedule\Executif%20Comunication%20Meeting\Comment%20Account%2006.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kns2\E\My%20Document\Dokumen%20Pinem\Excel\Report%20Schedule\SPB%20-%20Signing.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Documents%20and%20Settings\nurhadi.DUMAI\My%20Documents\sounding%20report\Documents%20and%20Settings\Andy-16-oct-2000\Remeasurement\AAJ\FA%20Tg%20balai%20restated.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Kbd4\C\LUK-KBD\2007\LUK-OP\LUK(B)-KTR12.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10160\Pasta%20Gerencial%202002\Tania\Setor%20Financeiro\cenar.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Shastrifps01\Documents%20and%20Settings\lfreitas\Local%20Settings\Temporary%20Internet%20Files\OLK65\Auditoria\Clientes\COSERN\Auditoria%20Final%2031.12.04\T&#237;tulos\5313%20Recomposi&#231;&#227;o%20tarif&#225;ria%20do%20racionamento%20Combined%20Leadshee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Documents%20and%20Settings\KMRAO\Local%20Settings\Temporary%20Internet%20Files\OLK10\B1.xls"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Worksheet%20in%20%20%202262%20Balan&#231;o%20e%20DRE%20-%20Lenobetao"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T:\Cost%20Control\1.%20Yearwise%20Data\1.10.%202014\Budget%202014\Budget%20Phase%203\FiberOne\Budget_Presented%20to%20Chairman\Summary%20All%20Excel%20(Part%201).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C:\Documents%20and%20Settings\suhdi\Local%20Settings\Temporary%20Internet%20Files\OLK243\Documents%20and%20Settings\KMRAO\Local%20Settings\Temporary%20Internet%20Files\OLK10\B1.xls"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20"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Users\hkieli02\Documents\Myyntiprojektit\Lwarcel-RGE\1335099-1_LwarcelRB%2019032019.xlsb"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Shastrifps01\Documents%20and%20Settings\lfreitas\Local%20Settings\Temporary%20Internet%20Files\OLK65\My%20Documents\Clientes\COSERN\Emprestimos%20e%20financiamentos\6311%20Encargos%20de%20d&#237;vida%20Combined%20Leadsheet.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A:\DOCUME~1\Fabio\CONFIG~1\Temp\Rar$DI00.750\DOCUME~1\bclaess\LOCALS~1\Temp\2001Templates.xls"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Worksheet%20in%205331%20Contas%20a%20Receber" TargetMode="External"/></Relationships>
</file>

<file path=xl/externalLinks/_rels/externalLink28.xml.rels><?xml version="1.0" encoding="UTF-8" standalone="yes"?>
<Relationships xmlns="http://schemas.openxmlformats.org/package/2006/relationships"><Relationship Id="rId1" Type="http://schemas.microsoft.com/office/2006/relationships/xlExternalLinkPath/xlPathMissing" Target="Worksheet%20in%206000%20Mapa%20de%20empr&#233;stimos%20e%20financiamentos" TargetMode="External"/></Relationships>
</file>

<file path=xl/externalLinks/_rels/externalLink29.xml.rels><?xml version="1.0" encoding="UTF-8" standalone="yes"?>
<Relationships xmlns="http://schemas.openxmlformats.org/package/2006/relationships"><Relationship Id="rId1" Type="http://schemas.microsoft.com/office/2006/relationships/xlExternalLinkPath/xlPathMissing" Target="Worksheet%20in%206340%20Empr&#233;stimos%20e%20financiamentos%20Combined%20Leadsheet"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Kerpec_irmans\my%20documents\SYAMSUL\PERENC~1\RAPP\ROAD\EE-SpLago-Kerinci-2.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Brsvrfs01\AUD\Transfer&#234;ncia\Kenya%20Pen%20drive\2231%201%20LizConstru&#231;&#245;es%20Rel%20Dez%20Fin%20-%2031.12.05.xls" TargetMode="External"/></Relationships>
</file>

<file path=xl/externalLinks/_rels/externalLink31.xml.rels><?xml version="1.0" encoding="UTF-8" standalone="yes"?>
<Relationships xmlns="http://schemas.openxmlformats.org/package/2006/relationships"><Relationship Id="rId1" Type="http://schemas.microsoft.com/office/2006/relationships/xlExternalLinkPath/xlPathMissing" Target="Worksheet%20in%205610%20Imobilizado%20-%20Leadsheet%20(GCLyra%202002)" TargetMode="External"/></Relationships>
</file>

<file path=xl/externalLinks/_rels/externalLink32.xml.rels><?xml version="1.0" encoding="UTF-8" standalone="yes"?>
<Relationships xmlns="http://schemas.openxmlformats.org/package/2006/relationships"><Relationship Id="rId1" Type="http://schemas.microsoft.com/office/2006/relationships/xlExternalLinkPath/xlPathMissing" Target="Worksheet%20in%20(C)%201602%20Revis&#227;o%20anal&#237;tica%202o%20ITR%20-%2030%2006"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Worksheet%20in%206340%20Emprestimos%20e%20Finaciamentos_CP"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Worksheet%20in%206340%20Empr&#233;stimos%20e%20financiamento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Startup" Target="CELPAV/NOV96/CELPAV/COMPPRO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brcfs02\RGEFSADM\Budget2005\SECTOR%20%20COMPLEX\COMPLEX%200512\Dec%20Fiber%20FRM%20data%202005.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jjstridata\ProfileData\Documents%20and%20Settings\KMRAO\Local%20Settings\Temporary%20Internet%20Files\OLK10\B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jjstridata\PT_Homedir\Documents%20and%20Settings\KMRAO\Local%20Settings\Temporary%20Internet%20Files\OLK10\B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Documents%20and%20Settings\KMRAO\Local%20Settings\Temporary%20Internet%20Files\OLK10\B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JPHuang\Financial%20Model\Project%20Sparks\Latest%20version\Base-Ogden%20(10-5-9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p"/>
      <sheetName val="indir"/>
      <sheetName val="Equip"/>
      <sheetName val="labor"/>
      <sheetName val="LOADDAT"/>
      <sheetName val="cvlRKYS"/>
      <sheetName val="Bare Summary"/>
      <sheetName val="Conn. Lib"/>
      <sheetName val="Memb Schd"/>
      <sheetName val="HPP"/>
      <sheetName val="name"/>
      <sheetName val="Analisa"/>
      <sheetName val="ESCON"/>
      <sheetName val="XREF"/>
      <sheetName val="CBD"/>
      <sheetName val="NAMES"/>
      <sheetName val="PConsCS"/>
      <sheetName val="dia-in"/>
      <sheetName val="TBM"/>
      <sheetName val="STR"/>
      <sheetName val="IPL_SCHEDULE"/>
      <sheetName val="AN_KSN"/>
      <sheetName val="Harga"/>
      <sheetName val="Kantor"/>
      <sheetName val="LOADING2"/>
      <sheetName val="Cash Flow bulanan"/>
      <sheetName val="RAB AR&amp;STR"/>
      <sheetName val="HARGA MATERIAL"/>
      <sheetName val="villa"/>
      <sheetName val="SEX"/>
      <sheetName val="H.Satuan"/>
      <sheetName val="Cover Daf_2"/>
      <sheetName val="GSMTOWER"/>
      <sheetName val="PPC"/>
      <sheetName val="AC"/>
      <sheetName val="Upah"/>
      <sheetName val="Matrl"/>
      <sheetName val="A"/>
      <sheetName val="Estimate"/>
      <sheetName val="01A- RAB"/>
      <sheetName val="DATA HARGA"/>
      <sheetName val="BQ STP 35 M3 A&amp;B"/>
      <sheetName val="DETAIL RAP"/>
      <sheetName val="Week9-Feb    "/>
      <sheetName val="I-ME"/>
      <sheetName val="Steel-Twr"/>
      <sheetName val="rab - persiapan &amp; lantai-1"/>
      <sheetName val="MASTER R1"/>
      <sheetName val="Pipe"/>
      <sheetName val="valve-20k"/>
      <sheetName val="valve"/>
      <sheetName val="Dafmat"/>
      <sheetName val="SITE-E"/>
      <sheetName val="Job Data"/>
      <sheetName val="DB_ET200(R. A)"/>
      <sheetName val="Div2"/>
      <sheetName val="Cov_bid"/>
      <sheetName val="BoQ"/>
      <sheetName val="THREE PASS"/>
      <sheetName val="vessel weight"/>
      <sheetName val="Proc_REK_1"/>
      <sheetName val="Mob"/>
      <sheetName val="D7"/>
      <sheetName val="I-KAMAR"/>
      <sheetName val="Perm. Test"/>
      <sheetName val="Bunga"/>
      <sheetName val="Rate"/>
      <sheetName val="tifico"/>
      <sheetName val="Cover"/>
      <sheetName val="struktur tdk dipakai"/>
      <sheetName val="Rekap Addendum"/>
      <sheetName val="BAG-2"/>
      <sheetName val="BAG_2"/>
      <sheetName val="TU"/>
      <sheetName val="대비표"/>
      <sheetName val="Harsat"/>
      <sheetName val="Rekapitulasi"/>
      <sheetName val="TOTAL  "/>
      <sheetName val="SAP"/>
      <sheetName val="forecast CF Plan REV.1 "/>
      <sheetName val="RKP"/>
      <sheetName val="MarkUp"/>
      <sheetName val="RAB"/>
      <sheetName val="Project_P"/>
      <sheetName val="Rek_Div"/>
      <sheetName val="jobhist"/>
      <sheetName val="Peralatan"/>
      <sheetName val="Personnel"/>
      <sheetName val=" schedule AMD-2 Rev III"/>
      <sheetName val="Productivity"/>
      <sheetName val="civil-yin"/>
      <sheetName val="BILL"/>
      <sheetName val="Scheme Mob."/>
      <sheetName val="data_val"/>
      <sheetName val="Labor Rate"/>
      <sheetName val="SUM"/>
      <sheetName val="PLUMBING"/>
      <sheetName val="Bare_Summary"/>
      <sheetName val="Memb_Schd"/>
      <sheetName val="Conn__Lib"/>
      <sheetName val="Cash_Flow_bulanan"/>
      <sheetName val="RAB_AR&amp;STR"/>
      <sheetName val="Man Power"/>
      <sheetName val="TOWN"/>
      <sheetName val="DAF_2"/>
      <sheetName val="Bahan"/>
      <sheetName val="arab"/>
      <sheetName val="RESUME"/>
      <sheetName val="Pt"/>
      <sheetName val="Kuantitas &amp; Harga"/>
      <sheetName val="DHSD"/>
      <sheetName val="Notes"/>
      <sheetName val="REF.ONLY"/>
      <sheetName val="ITEM OF WORK"/>
      <sheetName val="Summary"/>
      <sheetName val="TIM"/>
      <sheetName val="Akomodasi"/>
      <sheetName val="Data"/>
      <sheetName val="ANHAR"/>
      <sheetName val="SUBCON"/>
      <sheetName val="INPUT DATAS"/>
      <sheetName val="MP_PLAN"/>
      <sheetName val="CASH"/>
      <sheetName val="집계표(OPTION)"/>
      <sheetName val="Links"/>
      <sheetName val="C"/>
      <sheetName val="VINTHIA"/>
      <sheetName val="2010-2019补助明细"/>
      <sheetName val="vlookup reference"/>
      <sheetName val="Analisa Harga Satuan"/>
      <sheetName val="Up &amp; bhn"/>
      <sheetName val="kontrak"/>
      <sheetName val="GAGAL PROD"/>
      <sheetName val="BQ Rev. 0"/>
      <sheetName val="Daf Pekerjaan"/>
      <sheetName val="ETo"/>
      <sheetName val="DATA PROYEK"/>
      <sheetName val="B. PERSONIL"/>
      <sheetName val="Lamp-4 Sat-Das"/>
      <sheetName val="SchC"/>
      <sheetName val="SewAlat"/>
      <sheetName val="Alat"/>
      <sheetName val="Vibro_Roller"/>
      <sheetName val="Sheet2"/>
      <sheetName val="Sheet3"/>
      <sheetName val="koef"/>
      <sheetName val="SCH"/>
      <sheetName val="LAMA (wilayah 4)"/>
      <sheetName val="UPH,BHN,ALT"/>
      <sheetName val="SDMTA"/>
      <sheetName val="bq"/>
      <sheetName val="#REF"/>
      <sheetName val="Valuation"/>
      <sheetName val="Mark Up"/>
      <sheetName val="SUM ME"/>
      <sheetName val="anal SNI"/>
      <sheetName val="bahan SNI"/>
      <sheetName val="THREE_PASS"/>
      <sheetName val="vessel_weight"/>
      <sheetName val="Perm__Test"/>
      <sheetName val="struktur_tdk_dipakai"/>
      <sheetName val="HARGA_MATERIAL"/>
      <sheetName val="H_Satuan"/>
      <sheetName val="Cover_Daf_2"/>
      <sheetName val="01A-_RAB"/>
      <sheetName val="DATA_HARGA"/>
      <sheetName val="BQ_STP_35_M3_A&amp;B"/>
      <sheetName val="DETAIL_RAP"/>
      <sheetName val="Week9-Feb____"/>
      <sheetName val="rab_-_persiapan_&amp;_lantai-1"/>
      <sheetName val="MASTER_R1"/>
      <sheetName val="_schedule_AMD-2_Rev_III"/>
      <sheetName val="GAGAL_PROD"/>
      <sheetName val="Volume"/>
      <sheetName val="4.04"/>
      <sheetName val="Bid Summary"/>
      <sheetName val="HARGA SATUAN"/>
      <sheetName val="5-ALAT(1)"/>
      <sheetName val="4-Basic Price"/>
      <sheetName val="12+900"/>
      <sheetName val="AHS"/>
      <sheetName val="Galian 1"/>
      <sheetName val="Adendum Struktur "/>
      <sheetName val="Addendum Arsitektur "/>
      <sheetName val="Addensum ME "/>
      <sheetName val="Addendum Site Development "/>
      <sheetName val="besi terbaru "/>
      <sheetName val="besi"/>
      <sheetName val="bekisting terbaru "/>
      <sheetName val="bekisting"/>
      <sheetName val="beton terbaru "/>
      <sheetName val="beton"/>
      <sheetName val="Plafond Lantai 1"/>
      <sheetName val="Plafond lantai 2"/>
      <sheetName val="keramik lantai 1"/>
      <sheetName val="keramik lantai 2"/>
      <sheetName val="kusen"/>
      <sheetName val="Plafond 1"/>
      <sheetName val="Plafond 2"/>
      <sheetName val="HB "/>
      <sheetName val="Summary "/>
      <sheetName val="Work Volume Elec"/>
      <sheetName val="List"/>
      <sheetName val="COST"/>
      <sheetName val="RAB.SEKRETARIAT (1)"/>
      <sheetName val="RAB (OK)"/>
      <sheetName val="TTL"/>
      <sheetName val="Sheet1"/>
      <sheetName val="Ch"/>
      <sheetName val="Perhitungan RAB"/>
      <sheetName val="F1c DATA ADM6"/>
      <sheetName val="SD"/>
      <sheetName val="Komposisi"/>
      <sheetName val="AHS Aspal"/>
      <sheetName val="AHS Marka"/>
      <sheetName val="Analisa lampu"/>
      <sheetName val="REKAP"/>
      <sheetName val="jadwal"/>
      <sheetName val="Usulan"/>
      <sheetName val="2153-101"/>
      <sheetName val="1.B"/>
      <sheetName val="Prod"/>
      <sheetName val="SAP-KAB &amp; PAN-Buil"/>
      <sheetName val="TM"/>
      <sheetName val="KUNCI"/>
      <sheetName val="1-BGN"/>
      <sheetName val="IKK"/>
      <sheetName val="ILM"/>
      <sheetName val="IM"/>
      <sheetName val="BTB 2018"/>
      <sheetName val="DIV1"/>
      <sheetName val="SCHEDULE"/>
      <sheetName val="Agregat Halus &amp; Kasar"/>
      <sheetName val="Breakdown Equipment"/>
      <sheetName val="Equipment (2)"/>
      <sheetName val="S CURVE"/>
      <sheetName val="DKH"/>
      <sheetName val="BASIC"/>
      <sheetName val="Urai _Resap pengikat"/>
      <sheetName val="BAG-III"/>
      <sheetName val="Hrg.Sat"/>
      <sheetName val="TB"/>
      <sheetName val="Spec ME"/>
      <sheetName val="NP 7"/>
      <sheetName val="Memb_Schd1"/>
      <sheetName val="Bare_Summary1"/>
      <sheetName val="Conn__Lib1"/>
      <sheetName val="Cash_Flow_bulanan1"/>
      <sheetName val="RAB_AR&amp;STR1"/>
      <sheetName val="Rekap_Addendum"/>
      <sheetName val="TOTAL__"/>
      <sheetName val="SUM_ME"/>
      <sheetName val="Harga Mat "/>
      <sheetName val="Panel"/>
      <sheetName val="dongia (2)"/>
      <sheetName val="LKVL-CK-HT-GD1"/>
      <sheetName val="giathanh1"/>
      <sheetName val="chitimc"/>
      <sheetName val="THPDMoi  (2)"/>
      <sheetName val="gtrinh"/>
      <sheetName val="phuluc1"/>
      <sheetName val="TONG HOP VL-NC"/>
      <sheetName val="lam-moi"/>
      <sheetName val="chitiet"/>
      <sheetName val="TONGKE3p "/>
      <sheetName val="TH VL, NC, DDHT Thanhphuoc"/>
      <sheetName val="DONGIA"/>
      <sheetName val="thao-go"/>
      <sheetName val="DON GIA"/>
      <sheetName val="TONGKE-HT"/>
      <sheetName val="DG"/>
      <sheetName val="dtxl"/>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Input Data"/>
      <sheetName val="BasicPrice"/>
      <sheetName val="Rkp1"/>
      <sheetName val="61005"/>
      <sheetName val="61006"/>
      <sheetName val="61007"/>
      <sheetName val="61008"/>
      <sheetName val="Hsat-A"/>
      <sheetName val="04"/>
      <sheetName val="07"/>
      <sheetName val="08"/>
      <sheetName val="05"/>
      <sheetName val="06"/>
      <sheetName val="HSD"/>
      <sheetName val="MC-01"/>
      <sheetName val="Uba"/>
      <sheetName val="Prod 15-1- Rekap 1"/>
      <sheetName val="Rekap Biaya"/>
      <sheetName val="10"/>
      <sheetName val="5"/>
      <sheetName val="Cash Flow"/>
      <sheetName val="harga dasar T-M-A"/>
      <sheetName val="Basic Price"/>
      <sheetName val="HS1"/>
      <sheetName val="PP"/>
      <sheetName val="Sales Parameter"/>
      <sheetName val="TL"/>
      <sheetName val="BQ-E20-02(Rp)"/>
      <sheetName val="HSBU ANA"/>
      <sheetName val="Harga Bahan"/>
      <sheetName val="HSA &amp; PAB"/>
      <sheetName val="Harga Upah "/>
      <sheetName val="Upah "/>
      <sheetName val="work shop"/>
      <sheetName val="JAD-PEL"/>
      <sheetName val="DB"/>
      <sheetName val="COA"/>
      <sheetName val="ɔOWN"/>
      <sheetName val="౅To"/>
      <sheetName val="၁lat"/>
      <sheetName val="蘣REF"/>
      <sheetName val="Twr (15)"/>
      <sheetName val="CALC"/>
      <sheetName val="Parameter"/>
      <sheetName val="BOQ Rekap"/>
      <sheetName val="D-Bahan &amp; Upah"/>
      <sheetName val="Transfer"/>
      <sheetName val="Sch-5"/>
      <sheetName val="Inds &amp; For"/>
      <sheetName val="costing_CV"/>
      <sheetName val="RAB Intrn (Approved)"/>
      <sheetName val="PLTU 1 Kalteng EXT"/>
      <sheetName val="PLTU 1 Kalteng EXT (2)"/>
      <sheetName val="Harsat EXT"/>
      <sheetName val="Kode Pekerjaan"/>
      <sheetName val="kont anak1"/>
      <sheetName val="INF"/>
      <sheetName val="List H.Bahan&amp;Upah"/>
      <sheetName val="A.HARSAT ARS"/>
      <sheetName val="anal_hs"/>
      <sheetName val="info"/>
      <sheetName val="MATERIAL"/>
      <sheetName val="BOQ (Diisi dulu))"/>
      <sheetName val="ANALISA SNI'13 "/>
      <sheetName val="SAT_BHN"/>
      <sheetName val="HRG BAHAN &amp; UPAH okk"/>
      <sheetName val="Analis Kusen okk"/>
      <sheetName val="UMUM"/>
      <sheetName val="손익차9월2"/>
      <sheetName val="Fire Fighting"/>
      <sheetName val="351BQMCN"/>
      <sheetName val="U,B"/>
      <sheetName val="L-TIGA"/>
      <sheetName val="L_TIGA"/>
      <sheetName val="kalkulasi"/>
      <sheetName val="vol_1"/>
      <sheetName val="pricing"/>
      <sheetName val="PESANTREN"/>
      <sheetName val="G"/>
      <sheetName val="Curup"/>
      <sheetName val="Prabu"/>
      <sheetName val="On Time"/>
      <sheetName val="GALIAN MEKANIS"/>
      <sheetName val="L-4a,b"/>
      <sheetName val="dongia _2_"/>
      <sheetName val="lam_moi"/>
      <sheetName val="THPDMoi  _2_"/>
      <sheetName val="_REF"/>
      <sheetName val="thao_go"/>
      <sheetName val="CHITIET VL_NC"/>
      <sheetName val="CHITIET VL_NC_TT _1p"/>
      <sheetName val="CHITIET VL_NC_TT_3p"/>
      <sheetName val="TONGKE_HT"/>
      <sheetName val="t_h HA THE"/>
      <sheetName val="KPVC_BD "/>
      <sheetName val="VCV_BE_TONG"/>
      <sheetName val="D&amp;W"/>
      <sheetName val="CAB 2"/>
      <sheetName val="304_06"/>
      <sheetName val="Bill rekap"/>
      <sheetName val="anal rab"/>
      <sheetName val="7. Comparison of Asphalt etc"/>
      <sheetName val="7a. Compar.Asphalt (Machine)"/>
      <sheetName val="4.Equipment Cost"/>
      <sheetName val="1. Coeficient"/>
      <sheetName val="6. Comparison of Sand Volume"/>
      <sheetName val="5a. Excav. (Machine)"/>
      <sheetName val="2. Coeficient butt fushion"/>
      <sheetName val="BQMPALOC"/>
      <sheetName val="Bill of Qty MEP"/>
      <sheetName val="304-06"/>
      <sheetName val="Harga Satuan Bahan"/>
      <sheetName val="Kuantitas"/>
      <sheetName val="Metode"/>
      <sheetName val="Sat-Rap"/>
      <sheetName val="Master Edit"/>
      <sheetName val="Div8"/>
      <sheetName val="Div3"/>
      <sheetName val="Div5"/>
      <sheetName val="THREE_PASS1"/>
      <sheetName val="vessel_weight1"/>
      <sheetName val="Perm__Test1"/>
      <sheetName val="struktur_tdk_dipakai1"/>
      <sheetName val="GAGAL_PROD1"/>
      <sheetName val="HARGA_MATERIAL1"/>
      <sheetName val="H_Satuan1"/>
      <sheetName val="Cover_Daf_21"/>
      <sheetName val="01A-_RAB1"/>
      <sheetName val="DATA_HARGA1"/>
      <sheetName val="BQ_STP_35_M3_A&amp;B1"/>
      <sheetName val="DETAIL_RAP1"/>
      <sheetName val="Week9-Feb____1"/>
      <sheetName val="rab_-_persiapan_&amp;_lantai-11"/>
      <sheetName val="MASTER_R11"/>
      <sheetName val="_schedule_AMD-2_Rev_III1"/>
      <sheetName val="Up_&amp;_bhn"/>
      <sheetName val="4_04"/>
      <sheetName val="Kuantitas_&amp;_Harga"/>
      <sheetName val="Analisa_Harga_Satuan"/>
      <sheetName val="ITEM_OF_WORK"/>
      <sheetName val="Man_Power"/>
      <sheetName val="BQ_Rev__0"/>
      <sheetName val="Daf_Pekerjaan"/>
      <sheetName val="DATA_PROYEK"/>
      <sheetName val="B__PERSONIL"/>
      <sheetName val="Lamp-4_Sat-Das"/>
      <sheetName val="LAMA_(wilayah_4)"/>
      <sheetName val="Galian_1"/>
      <sheetName val="F1c_DATA_ADM6"/>
      <sheetName val="AHS_Aspal"/>
      <sheetName val="AHS_Marka"/>
      <sheetName val="Analisa_lampu"/>
      <sheetName val="4-Basic_Price"/>
      <sheetName val="Scheme_Mob_"/>
      <sheetName val="HB_"/>
      <sheetName val="BASIC_PRICE"/>
      <sheetName val="Agregat_Halus_&amp;_Kasar"/>
      <sheetName val="Breakdown_Equipment"/>
      <sheetName val="Equipment_(2)"/>
      <sheetName val="S_CURVE"/>
      <sheetName val="RAB_(OK)"/>
      <sheetName val="Prod_15-1-_Rekap_1"/>
      <sheetName val="Rekap_Biaya"/>
      <sheetName val="Cash_Flow"/>
      <sheetName val="harga_dasar_T-M-A"/>
      <sheetName val="REF_ONLY"/>
      <sheetName val="dongia_(2)"/>
      <sheetName val="THPDMoi__(2)"/>
      <sheetName val="TONG_HOP_VL-NC"/>
      <sheetName val="TONGKE3p_"/>
      <sheetName val="TH_VL,_NC,_DDHT_Thanhphuoc"/>
      <sheetName val="DON_GIA"/>
      <sheetName val="t-h_HA_THE"/>
      <sheetName val="CHITIET_VL-NC-TT_-1p"/>
      <sheetName val="TONG_HOP_VL-NC_TT"/>
      <sheetName val="TH_XL"/>
      <sheetName val="CHITIET_VL-NC"/>
      <sheetName val="CHITIET_VL-NC-TT-3p"/>
      <sheetName val="KPVC-BD_"/>
      <sheetName val="Input_Data"/>
      <sheetName val="Labor_Rate"/>
      <sheetName val="Job_Data"/>
      <sheetName val="DB_ET200(R__A)"/>
      <sheetName val="Mark_Up"/>
      <sheetName val="HSBU_ANA"/>
      <sheetName val="Harga_Bahan"/>
      <sheetName val="HSA_&amp;_PAB"/>
      <sheetName val="Harga_Upah_"/>
      <sheetName val="Upah_"/>
      <sheetName val="Bid_Summary"/>
      <sheetName val="HARGA_SATUAN"/>
      <sheetName val="anal_SNI"/>
      <sheetName val="bahan_SNI"/>
      <sheetName val="ｵﾝｰｵﾌ弁"/>
      <sheetName val="HS"/>
      <sheetName val="schtot"/>
      <sheetName val="RAB TOTAL"/>
      <sheetName val="lkalibrasi BENENAIN"/>
      <sheetName val="NP"/>
      <sheetName val="BOQ-Indonesia"/>
      <sheetName val="Input"/>
      <sheetName val="PT."/>
      <sheetName val="Huruf"/>
      <sheetName val="Sal"/>
      <sheetName val="DAF.HRG"/>
      <sheetName val="MAP"/>
      <sheetName val="FO"/>
      <sheetName val="RPP01-6"/>
      <sheetName val="REKAP.1"/>
      <sheetName val="DAF-1"/>
      <sheetName val="#REF!"/>
      <sheetName val="Bare_Summary2"/>
      <sheetName val="Conn__Lib2"/>
      <sheetName val="Memb_Schd2"/>
      <sheetName val="Cash_Flow_bulanan2"/>
      <sheetName val="RAB_AR&amp;STR2"/>
      <sheetName val="Rekap_Addendum1"/>
      <sheetName val="TOTAL__1"/>
      <sheetName val="forecast_CF_Plan_REV_1_"/>
      <sheetName val="INPUT_DATAS"/>
      <sheetName val="vlookup_reference"/>
      <sheetName val="SUM_ME1"/>
      <sheetName val="Adendum_Struktur_"/>
      <sheetName val="Addendum_Arsitektur_"/>
      <sheetName val="Addensum_ME_"/>
      <sheetName val="Addendum_Site_Development_"/>
      <sheetName val="besi_terbaru_"/>
      <sheetName val="bekisting_terbaru_"/>
      <sheetName val="beton_terbaru_"/>
      <sheetName val="Plafond_Lantai_1"/>
      <sheetName val="Plafond_lantai_2"/>
      <sheetName val="keramik_lantai_1"/>
      <sheetName val="keramik_lantai_2"/>
      <sheetName val="Plafond_1"/>
      <sheetName val="Plafond_2"/>
      <sheetName val="Summary_"/>
      <sheetName val="Work_Volume_Elec"/>
      <sheetName val="RAB_SEKRETARIAT_(1)"/>
      <sheetName val="Perhitungan_RAB"/>
      <sheetName val="1_B"/>
      <sheetName val="SAP-KAB_&amp;_PAN-Buil"/>
      <sheetName val="BTB_2018"/>
      <sheetName val="Urai__Resap_pengikat"/>
      <sheetName val="Hrg_Sat"/>
      <sheetName val="Spec_ME"/>
      <sheetName val="NP_7"/>
      <sheetName val="Harga_Mat_"/>
      <sheetName val="Sales_Parameter"/>
      <sheetName val="work_shop"/>
      <sheetName val="USDt_FS(4)"/>
      <sheetName val="terbilang"/>
      <sheetName val="chemcal"/>
      <sheetName val="PNT"/>
      <sheetName val="B"/>
      <sheetName val="ANALISA railing"/>
      <sheetName val="Anal ALat"/>
      <sheetName val="DivVII"/>
      <sheetName val="LEMBAR1"/>
      <sheetName val="LEMBAR2"/>
      <sheetName val="LEMBAR3"/>
      <sheetName val="LEMBAR4"/>
      <sheetName val="LEMBAR5"/>
      <sheetName val="Analisa Quarry"/>
      <sheetName val="5-Peralatan"/>
      <sheetName val="Perm__Test2"/>
      <sheetName val="THREE_PASS2"/>
      <sheetName val="vessel_weight2"/>
      <sheetName val="Kuantitas_&amp;_Harga1"/>
      <sheetName val="HARGA_MATERIAL2"/>
      <sheetName val="H_Satuan2"/>
      <sheetName val="Cover_Daf_22"/>
      <sheetName val="struktur_tdk_dipakai2"/>
      <sheetName val="DATA_PROYEK1"/>
      <sheetName val="B__PERSONIL1"/>
      <sheetName val="Lamp-4_Sat-Das1"/>
      <sheetName val="LAMA_(wilayah_4)1"/>
      <sheetName val="01A-_RAB2"/>
      <sheetName val="DATA_HARGA2"/>
      <sheetName val="BQ_STP_35_M3_A&amp;B2"/>
      <sheetName val="DETAIL_RAP2"/>
      <sheetName val="Week9-Feb____2"/>
      <sheetName val="rab_-_persiapan_&amp;_lantai-12"/>
      <sheetName val="MASTER_R12"/>
      <sheetName val="Galian_11"/>
      <sheetName val="Man_Power1"/>
      <sheetName val="_schedule_AMD-2_Rev_III2"/>
      <sheetName val="GAGAL_PROD2"/>
      <sheetName val="F1c_DATA_ADM61"/>
      <sheetName val="AHS_Aspal1"/>
      <sheetName val="AHS_Marka1"/>
      <sheetName val="Analisa_lampu1"/>
      <sheetName val="Up_&amp;_bhn1"/>
      <sheetName val="4-Basic_Price1"/>
      <sheetName val="Scheme_Mob_1"/>
      <sheetName val="Analisa_Harga_Satuan1"/>
      <sheetName val="4_041"/>
      <sheetName val="ITEM_OF_WORK1"/>
      <sheetName val="Master_Edit"/>
      <sheetName val="Harga_Satuan_Bahan"/>
      <sheetName val="Agregat_Halus_&amp;_Kasar1"/>
      <sheetName val="Breakdown_Equipment1"/>
      <sheetName val="Equipment_(2)1"/>
      <sheetName val="S_CURVE1"/>
      <sheetName val="BQ_Rev__01"/>
      <sheetName val="Daf_Pekerjaan1"/>
      <sheetName val="Mark_Up1"/>
      <sheetName val="REF_ONLY1"/>
      <sheetName val="dongia_(2)1"/>
      <sheetName val="THPDMoi__(2)1"/>
      <sheetName val="TONG_HOP_VL-NC1"/>
      <sheetName val="TONGKE3p_1"/>
      <sheetName val="TH_VL,_NC,_DDHT_Thanhphuoc1"/>
      <sheetName val="DON_GIA1"/>
      <sheetName val="t-h_HA_THE1"/>
      <sheetName val="CHITIET_VL-NC-TT_-1p1"/>
      <sheetName val="TONG_HOP_VL-NC_TT1"/>
      <sheetName val="TH_XL1"/>
      <sheetName val="CHITIET_VL-NC1"/>
      <sheetName val="CHITIET_VL-NC-TT-3p1"/>
      <sheetName val="KPVC-BD_1"/>
      <sheetName val="Input_Data1"/>
      <sheetName val="HB_1"/>
      <sheetName val="RAB_(OK)1"/>
      <sheetName val="BOQ_(Diisi_dulu))"/>
      <sheetName val="kont_anak1"/>
      <sheetName val="Upah_1"/>
      <sheetName val="HSBU_ANA1"/>
      <sheetName val="Harga_Bahan1"/>
      <sheetName val="HSA_&amp;_PAB1"/>
      <sheetName val="Harga_Upah_1"/>
      <sheetName val="RAB_TOTAL"/>
      <sheetName val="BASIC_PRICE1"/>
      <sheetName val="Bid_Summary1"/>
      <sheetName val="HARGA_SATUAN1"/>
      <sheetName val="anal_SNI1"/>
      <sheetName val="bahan_SNI1"/>
      <sheetName val="Rekap_Biaya1"/>
      <sheetName val="ANALISA_railing"/>
      <sheetName val="Labor_Rate1"/>
      <sheetName val="Job_Data1"/>
      <sheetName val="DB_ET200(R__A)1"/>
      <sheetName val="Prod_15-1-_Rekap_11"/>
      <sheetName val="Cash_Flow1"/>
      <sheetName val="harga_dasar_T-M-A1"/>
      <sheetName val="Anal_ALat"/>
      <sheetName val="lkalibrasi_BENENAIN"/>
      <sheetName val="List_H_Bahan&amp;Upah"/>
      <sheetName val="A_HARSAT_ARS"/>
      <sheetName val="PT_"/>
      <sheetName val="DAF_HRG"/>
      <sheetName val="Analisa_Quarry"/>
      <sheetName val="RAB THP1"/>
      <sheetName val="UPAH DAN BAHAN"/>
      <sheetName val="9 PEK-HARIAN"/>
      <sheetName val="4334-Summary"/>
      <sheetName val="rb-42M"/>
      <sheetName val="rcnpdp"/>
      <sheetName val="1. Rekap Utama"/>
      <sheetName val="CALK_LMA"/>
      <sheetName val="igp-03"/>
      <sheetName val="sdm"/>
      <sheetName val="bbt-1999"/>
      <sheetName val="RPP-6"/>
      <sheetName val="PROD01-1&amp;2"/>
      <sheetName val="PROD02"/>
      <sheetName val="12"/>
      <sheetName val="PipTable"/>
      <sheetName val="Peralatan (2)"/>
      <sheetName val="AHS PL"/>
      <sheetName val="SPREAD SHEET"/>
      <sheetName val="REKAP TOTAL"/>
      <sheetName val="TE TS FA LAN MATV"/>
      <sheetName val="tr-28202"/>
      <sheetName val="jadw"/>
      <sheetName val="( 05 ) UPAH&amp;BHN"/>
      <sheetName val="DATA WP"/>
      <sheetName val="Sheet4"/>
      <sheetName val="61004"/>
      <sheetName val="idx-03"/>
      <sheetName val="hrg uph+bhn"/>
      <sheetName val="HS_TRG"/>
      <sheetName val="kepmenaker150"/>
      <sheetName val="CF WORKSHEET"/>
      <sheetName val="IDX06"/>
      <sheetName val="FKT_PJK"/>
      <sheetName val="Har Sat"/>
      <sheetName val="I_KAMAR"/>
      <sheetName val="COMM"/>
      <sheetName val="FINAL"/>
      <sheetName val="Sumber Daya"/>
      <sheetName val="BOQ INTERN"/>
      <sheetName val="ANALYS EXTERN"/>
      <sheetName val="WELCOME"/>
      <sheetName val="BQ RESO"/>
      <sheetName val="REKAP INDIRECT"/>
      <sheetName val="ORGANIZATION"/>
      <sheetName val="MATRIX"/>
      <sheetName val="SUMMARY IN"/>
      <sheetName val="PROGRAM"/>
      <sheetName val="INDIRECT COST"/>
      <sheetName val="EBP-3"/>
      <sheetName val="EBP-1"/>
      <sheetName val="EBP-2"/>
      <sheetName val="EBP-4"/>
      <sheetName val="3"/>
      <sheetName val="umu"/>
      <sheetName val="2"/>
      <sheetName val="Ana-ALAT"/>
      <sheetName val="4"/>
      <sheetName val="DIV 6"/>
      <sheetName val="DIV 7"/>
      <sheetName val="DAF-3"/>
      <sheetName val="Daf 1"/>
      <sheetName val="keb-BHN"/>
      <sheetName val="POS 1"/>
      <sheetName val="POS 2"/>
      <sheetName val="PIPA REF"/>
      <sheetName val="BJLS"/>
      <sheetName val="Analis harga"/>
      <sheetName val="Spread"/>
      <sheetName val="Harga ALAT"/>
      <sheetName val="Daftar Harga Pekerjaan"/>
      <sheetName val="Upah Tenaga Kerja"/>
      <sheetName val="Bahan Upah"/>
      <sheetName val="Jembatan"/>
      <sheetName val="Div7"/>
      <sheetName val="Informasi"/>
      <sheetName val="Upah,Bah&amp;alat"/>
      <sheetName val="Rencana Anggaran Biaya"/>
      <sheetName val="G5c-G41"/>
      <sheetName val="Basic P"/>
      <sheetName val="An. Alat"/>
      <sheetName val="Analisa HS"/>
      <sheetName val="HPS PC"/>
      <sheetName val="b) Pengalaman Kerja"/>
      <sheetName val="NET Sum"/>
      <sheetName val="Twr_(15)"/>
      <sheetName val="REKAP_1"/>
      <sheetName val="ANALISA_SNI'13_"/>
      <sheetName val="MSTR 200416 PU COGS DIVBAR"/>
      <sheetName val="Inv_NAD"/>
      <sheetName val="Inv_RIAU"/>
      <sheetName val="CONSUMABLE"/>
      <sheetName val="TABEL BAJA"/>
      <sheetName val="STR - 2B"/>
      <sheetName val="Currency Rate"/>
      <sheetName val="Grafik Trend"/>
      <sheetName val="black_out"/>
      <sheetName val="Cash2"/>
      <sheetName val="Z"/>
      <sheetName val="DPKlah"/>
      <sheetName val="COV.GRAND"/>
      <sheetName val="anal"/>
      <sheetName val="DATASHT"/>
      <sheetName val="Cashflow Analysis"/>
      <sheetName val="PR"/>
      <sheetName val="Project Data"/>
      <sheetName val="BOM"/>
      <sheetName val="Breakdown"/>
      <sheetName val="BOQ_Rekap"/>
      <sheetName val="D-Bahan_&amp;_Upah"/>
      <sheetName val="PNT-QUOT-#3"/>
      <sheetName val="COAT&amp;WRAP-QIOT-#3"/>
      <sheetName val="Daftar Kuantitas &amp; Harga"/>
      <sheetName val="Data Info"/>
      <sheetName val="total"/>
      <sheetName val="SAT-BHN"/>
      <sheetName val="DivIV"/>
      <sheetName val="DivV"/>
      <sheetName val="DivVIII"/>
      <sheetName val="DivIII"/>
      <sheetName val="divII"/>
      <sheetName val="rekI"/>
      <sheetName val="mobilisation"/>
      <sheetName val="산근"/>
      <sheetName val="matr aux"/>
      <sheetName val="matr engine"/>
      <sheetName val="jasa rehab"/>
      <sheetName val="jasa pondasi"/>
      <sheetName val="jasa rekon material"/>
      <sheetName val="TRNS-C1"/>
      <sheetName val="TRANS"/>
      <sheetName val="Galian"/>
      <sheetName val="koef-beton"/>
      <sheetName val="GASATAGG.XLS"/>
      <sheetName val="HSUMUM.XLS"/>
      <sheetName val="HSDRAIN.XLS"/>
      <sheetName val="HSTANAH"/>
      <sheetName val="HSBASE"/>
      <sheetName val="HSASPAL"/>
      <sheetName val="HSBETON"/>
      <sheetName val="HSSTRUK"/>
      <sheetName val="HSMISC.XLS"/>
      <sheetName val="Dumtk"/>
      <sheetName val="TIE-INS"/>
      <sheetName val="Anls-Um"/>
      <sheetName val="Kolom"/>
      <sheetName val="Bill of Quantity"/>
      <sheetName val="Pemipaan"/>
      <sheetName val="Mesin"/>
      <sheetName val="Primayudha"/>
      <sheetName val="Marshal"/>
      <sheetName val="Permanent info"/>
      <sheetName val="Tabel"/>
      <sheetName val="HSU"/>
      <sheetName val="12CGOU"/>
      <sheetName val="R"/>
      <sheetName val="EL"/>
      <sheetName val="Daf.Harga-Upah"/>
      <sheetName val="Fin-Bengkel"/>
      <sheetName val="Fin-Showroom"/>
      <sheetName val="Hal_Pagar"/>
      <sheetName val="Str-Bengkel"/>
      <sheetName val="Str-Showroom"/>
      <sheetName val="Daftar Harga Upah dan Bahan"/>
      <sheetName val="2111"/>
      <sheetName val="5503"/>
      <sheetName val="har-sat"/>
      <sheetName val="DAFTAR HARGA"/>
      <sheetName val="ADD 2 (1)"/>
      <sheetName val="schbhn"/>
      <sheetName val="schalt"/>
      <sheetName val="schtng"/>
      <sheetName val="3-DIV2"/>
      <sheetName val="Rumus"/>
      <sheetName val="BQ ARS"/>
      <sheetName val="Daftar Sewa"/>
      <sheetName val="Analisa Alat"/>
      <sheetName val="공사내역"/>
      <sheetName val="Balok"/>
      <sheetName val="Factor"/>
      <sheetName val="BOQ CBM"/>
      <sheetName val="PileCap"/>
      <sheetName val="Elemen Biaya"/>
      <sheetName val="Cost Center"/>
      <sheetName val="Asumsi by Own"/>
      <sheetName val="Catatan"/>
      <sheetName val="Ratios"/>
      <sheetName val="AHSbj"/>
      <sheetName val="ANALISA STR &amp; ARS.KD"/>
      <sheetName val="DAFT_ALAT,UPAH &amp; MAT.KD"/>
      <sheetName val="Customize Your Invoice"/>
      <sheetName val="Invoice"/>
      <sheetName val="TJ1Q47"/>
      <sheetName val="HARGA SATUAN UPAH PEKERJA"/>
      <sheetName val="DAF-4"/>
      <sheetName val="iTEM hARSAT"/>
      <sheetName val="kalibrasi-Tank"/>
      <sheetName val="KWIT"/>
      <sheetName val="U. div 2"/>
      <sheetName val="Div 10"/>
      <sheetName val="RBP1"/>
      <sheetName val="terendah"/>
      <sheetName val="Master 1.0"/>
      <sheetName val="BRD"/>
      <sheetName val="ANALIS ALAT"/>
      <sheetName val="HRG SAT"/>
      <sheetName val="D7(1)"/>
      <sheetName val="Analisa (2)"/>
      <sheetName val="AHSrutin"/>
      <sheetName val="Analisa Upah &amp; Bahan Plum"/>
      <sheetName val="DaftarAn"/>
      <sheetName val="6106"/>
      <sheetName val="Analisa HSP"/>
      <sheetName val="PaintBreak"/>
      <sheetName val="BHN"/>
      <sheetName val="BM"/>
      <sheetName val="Ahs.2"/>
      <sheetName val="Ahs.1"/>
      <sheetName val="2.ALS-TANAH &amp;URG"/>
      <sheetName val="14.ALS-CAT"/>
      <sheetName val="11.ALS-SANITER"/>
      <sheetName val="3.ALS-STR-PDS"/>
      <sheetName val="5&amp;6.ALS-DINDING"/>
      <sheetName val="16.ALS.JL"/>
      <sheetName val="7.ALS-KUDA-KUDA"/>
      <sheetName val="8.P-ATAP"/>
      <sheetName val="10.P-LT&amp;DDG"/>
      <sheetName val="9.ALS-PLAFONT"/>
      <sheetName val="1.ALS-PERSIAPAN"/>
      <sheetName val="17.ALS-saluran+BC"/>
      <sheetName val="Currency_Rate"/>
      <sheetName val="ocean voyage"/>
      <sheetName val="STAFF"/>
      <sheetName val="AN Tdr"/>
      <sheetName val="Analisa "/>
      <sheetName val="Tie Beam"/>
      <sheetName val="AN Beton"/>
      <sheetName val="Plat"/>
      <sheetName val="Electrikal"/>
      <sheetName val="Elektronik"/>
      <sheetName val="Item Kompensasi"/>
      <sheetName val="8LT 12"/>
      <sheetName val="Temp&amp;Site"/>
      <sheetName val="22"/>
      <sheetName val="DAF_1"/>
      <sheetName val="제출계산서"/>
      <sheetName val="Penjumlahan"/>
      <sheetName val="STR(CANCEL)"/>
      <sheetName val="Beton&amp;Perkuatan"/>
      <sheetName val="Tanah&amp;Damija"/>
      <sheetName val="ALAT1"/>
      <sheetName val="Settings"/>
      <sheetName val="tabel berat"/>
      <sheetName val="Cont. Fabrikasi"/>
      <sheetName val="M"/>
      <sheetName val="AKTIVA TETAP"/>
      <sheetName val="Bahan &amp; Upah"/>
      <sheetName val="upah &amp; bahan"/>
      <sheetName val="電源計画"/>
      <sheetName val="Prosentase"/>
      <sheetName val="ALAMAT"/>
      <sheetName val="Ansat"/>
      <sheetName val="analisa print"/>
      <sheetName val="quari"/>
      <sheetName val="Anls_ME Tampil"/>
      <sheetName val="rekap harga satuan pek"/>
      <sheetName val="Cover Daf-2"/>
      <sheetName val="luar"/>
      <sheetName val="rinc hotel"/>
      <sheetName val="rinc fin t4 "/>
      <sheetName val="rinc fin t4  _3_"/>
      <sheetName val="rinc fin t4  _2_"/>
      <sheetName val="Proj'n(Piping Big Crew)"/>
      <sheetName val="D-3 (M)"/>
      <sheetName val="D-7 (M)"/>
      <sheetName val="Standar"/>
      <sheetName val="S.UPAH"/>
      <sheetName val="S.BAHAN"/>
      <sheetName val="BQ-Str"/>
      <sheetName val="DATA UMUM"/>
      <sheetName val="Harga "/>
      <sheetName val="Summary All Punchlist"/>
      <sheetName val="Pack Mat. Mar 21 (3rd P)"/>
      <sheetName val="Bahan "/>
      <sheetName val="Pekerjaan "/>
      <sheetName val="bhn,uph,alt"/>
      <sheetName val="DAF-2"/>
      <sheetName val="Anl"/>
      <sheetName val="WT-LIST"/>
      <sheetName val="rap rinci"/>
      <sheetName val="BOQ All Dicipline"/>
      <sheetName val="BOQ (detail )"/>
      <sheetName val="SUM BOQ"/>
      <sheetName val="skejul"/>
      <sheetName val="MHR-ANLIS"/>
      <sheetName val="BBM-03"/>
      <sheetName val="BAP Exc 320 C-Feb"/>
      <sheetName val="BAP Exc 320 A-Juli"/>
      <sheetName val="Bahan.BQ"/>
      <sheetName val="7.4. ANAL Alat"/>
      <sheetName val="RAB-SPL2"/>
      <sheetName val="B_6"/>
      <sheetName val="B_7"/>
      <sheetName val="B_8"/>
      <sheetName val="B_9"/>
      <sheetName val="B_10 (4)"/>
      <sheetName val="AGG"/>
      <sheetName val="MT"/>
      <sheetName val="RBP2"/>
      <sheetName val="bank"/>
      <sheetName val="BL"/>
      <sheetName val="gaji"/>
      <sheetName val="95삼성급(본사)"/>
      <sheetName val="H-Dasar"/>
      <sheetName val="Daf-Harga"/>
      <sheetName val="JSiar"/>
      <sheetName val="Harga Dasar"/>
      <sheetName val="DAF-5"/>
      <sheetName val="hrg dasar"/>
      <sheetName val="rekap.c"/>
      <sheetName val="Man Power &amp; Comp"/>
      <sheetName val="금액내역서"/>
      <sheetName val="Asumsi"/>
      <sheetName val="HRS"/>
      <sheetName val="ALT"/>
      <sheetName val="H DSR"/>
      <sheetName val="b1"/>
      <sheetName val="7a"/>
      <sheetName val="Matr'l"/>
      <sheetName val="Harga Spare Part"/>
      <sheetName val="AnalisaSIPIL RIIL"/>
      <sheetName val="6PILE  (돌출)"/>
      <sheetName val="Net Cash Table"/>
      <sheetName val="Cash Out Table"/>
      <sheetName val="COM_DRUM"/>
      <sheetName val="MK"/>
      <sheetName val="Karung"/>
      <sheetName val="TON  per Jam"/>
      <sheetName val="Har-sat finish"/>
      <sheetName val="SKEDUL AV-05"/>
      <sheetName val="Bare_Summary3"/>
      <sheetName val="Conn__Lib3"/>
      <sheetName val="Memb_Schd3"/>
      <sheetName val="Cash_Flow_bulanan3"/>
      <sheetName val="RAB_AR&amp;STR3"/>
      <sheetName val="HARGA_MATERIAL3"/>
      <sheetName val="H_Satuan3"/>
      <sheetName val="Cover_Daf_23"/>
      <sheetName val="01A-_RAB3"/>
      <sheetName val="DATA_HARGA3"/>
      <sheetName val="BQ_STP_35_M3_A&amp;B3"/>
      <sheetName val="DETAIL_RAP3"/>
      <sheetName val="Week9-Feb____3"/>
      <sheetName val="rab_-_persiapan_&amp;_lantai-13"/>
      <sheetName val="MASTER_R13"/>
      <sheetName val="Job_Data2"/>
      <sheetName val="DB_ET200(R__A)2"/>
      <sheetName val="THREE_PASS3"/>
      <sheetName val="vessel_weight3"/>
      <sheetName val="Perm__Test3"/>
      <sheetName val="struktur_tdk_dipakai3"/>
      <sheetName val="Rekap_Addendum2"/>
      <sheetName val="TOTAL__2"/>
      <sheetName val="forecast_CF_Plan_REV_1_1"/>
      <sheetName val="_schedule_AMD-2_Rev_III3"/>
      <sheetName val="Scheme_Mob_2"/>
      <sheetName val="Labor_Rate2"/>
      <sheetName val="Man_Power2"/>
      <sheetName val="Kuantitas_&amp;_Harga2"/>
      <sheetName val="REF_ONLY2"/>
      <sheetName val="ITEM_OF_WORK2"/>
      <sheetName val="INPUT_DATAS1"/>
      <sheetName val="vlookup_reference1"/>
      <sheetName val="Analisa_Harga_Satuan2"/>
      <sheetName val="Up_&amp;_bhn2"/>
      <sheetName val="GAGAL_PROD3"/>
      <sheetName val="BQ_Rev__02"/>
      <sheetName val="Daf_Pekerjaan2"/>
      <sheetName val="DATA_PROYEK2"/>
      <sheetName val="B__PERSONIL2"/>
      <sheetName val="Lamp-4_Sat-Das2"/>
      <sheetName val="LAMA_(wilayah_4)2"/>
      <sheetName val="Mark_Up2"/>
      <sheetName val="SUM_ME2"/>
      <sheetName val="anal_SNI2"/>
      <sheetName val="bahan_SNI2"/>
      <sheetName val="4_042"/>
      <sheetName val="Bid_Summary2"/>
      <sheetName val="HARGA_SATUAN2"/>
      <sheetName val="4-Basic_Price2"/>
      <sheetName val="Galian_12"/>
      <sheetName val="Adendum_Struktur_1"/>
      <sheetName val="Addendum_Arsitektur_1"/>
      <sheetName val="Addensum_ME_1"/>
      <sheetName val="Addendum_Site_Development_1"/>
      <sheetName val="besi_terbaru_1"/>
      <sheetName val="bekisting_terbaru_1"/>
      <sheetName val="beton_terbaru_1"/>
      <sheetName val="Plafond_Lantai_11"/>
      <sheetName val="Plafond_lantai_21"/>
      <sheetName val="keramik_lantai_11"/>
      <sheetName val="keramik_lantai_21"/>
      <sheetName val="Plafond_11"/>
      <sheetName val="Plafond_21"/>
      <sheetName val="HB_2"/>
      <sheetName val="Summary_1"/>
      <sheetName val="Work_Volume_Elec1"/>
      <sheetName val="RAB_SEKRETARIAT_(1)1"/>
      <sheetName val="RAB_(OK)2"/>
      <sheetName val="Perhitungan_RAB1"/>
      <sheetName val="F1c_DATA_ADM62"/>
      <sheetName val="AHS_Aspal2"/>
      <sheetName val="AHS_Marka2"/>
      <sheetName val="Analisa_lampu2"/>
      <sheetName val="1_B1"/>
      <sheetName val="SAP-KAB_&amp;_PAN-Buil1"/>
      <sheetName val="BTB_20181"/>
      <sheetName val="Agregat_Halus_&amp;_Kasar2"/>
      <sheetName val="Breakdown_Equipment2"/>
      <sheetName val="Equipment_(2)2"/>
      <sheetName val="S_CURVE2"/>
      <sheetName val="Urai__Resap_pengikat1"/>
      <sheetName val="Hrg_Sat1"/>
      <sheetName val="Spec_ME1"/>
      <sheetName val="NP_71"/>
      <sheetName val="Harga_Mat_1"/>
      <sheetName val="dongia_(2)2"/>
      <sheetName val="THPDMoi__(2)2"/>
      <sheetName val="TONG_HOP_VL-NC2"/>
      <sheetName val="TONGKE3p_2"/>
      <sheetName val="TH_VL,_NC,_DDHT_Thanhphuoc2"/>
      <sheetName val="DON_GIA2"/>
      <sheetName val="t-h_HA_THE2"/>
      <sheetName val="CHITIET_VL-NC-TT_-1p2"/>
      <sheetName val="TONG_HOP_VL-NC_TT2"/>
      <sheetName val="TH_XL2"/>
      <sheetName val="CHITIET_VL-NC2"/>
      <sheetName val="CHITIET_VL-NC-TT-3p2"/>
      <sheetName val="KPVC-BD_2"/>
      <sheetName val="Input_Data2"/>
      <sheetName val="Prod_15-1-_Rekap_12"/>
      <sheetName val="Rekap_Biaya2"/>
      <sheetName val="Cash_Flow2"/>
      <sheetName val="harga_dasar_T-M-A2"/>
      <sheetName val="Sales_Parameter1"/>
      <sheetName val="HSBU_ANA2"/>
      <sheetName val="Harga_Bahan2"/>
      <sheetName val="HSA_&amp;_PAB2"/>
      <sheetName val="Harga_Upah_2"/>
      <sheetName val="Upah_2"/>
      <sheetName val="work_shop1"/>
      <sheetName val="Twr_(15)1"/>
      <sheetName val="BOQ_Rekap1"/>
      <sheetName val="D-Bahan_&amp;_Upah1"/>
      <sheetName val="Inds_&amp;_For"/>
      <sheetName val="RAB_Intrn_(Approved)"/>
      <sheetName val="PLTU_1_Kalteng_EXT"/>
      <sheetName val="PLTU_1_Kalteng_EXT_(2)"/>
      <sheetName val="Harsat_EXT"/>
      <sheetName val="Kode_Pekerjaan"/>
      <sheetName val="kont_anak11"/>
      <sheetName val="List_H_Bahan&amp;Upah1"/>
      <sheetName val="A_HARSAT_ARS1"/>
      <sheetName val="BOQ_(Diisi_dulu))1"/>
      <sheetName val="ANALISA_SNI'13_1"/>
      <sheetName val="HRG_BAHAN_&amp;_UPAH_okk"/>
      <sheetName val="Analis_Kusen_okk"/>
      <sheetName val="Fire_Fighting"/>
      <sheetName val="On_Time"/>
      <sheetName val="GALIAN_MEKANIS"/>
      <sheetName val="dongia__2_"/>
      <sheetName val="THPDMoi___2_"/>
      <sheetName val="CHITIET_VL_NC"/>
      <sheetName val="CHITIET_VL_NC_TT__1p"/>
      <sheetName val="CHITIET_VL_NC_TT_3p"/>
      <sheetName val="t_h_HA_THE"/>
      <sheetName val="KPVC_BD_"/>
      <sheetName val="CAB_2"/>
      <sheetName val="Bill_rekap"/>
      <sheetName val="anal_rab"/>
      <sheetName val="7__Comparison_of_Asphalt_etc"/>
      <sheetName val="7a__Compar_Asphalt_(Machine)"/>
      <sheetName val="4_Equipment_Cost"/>
      <sheetName val="1__Coeficient"/>
      <sheetName val="6__Comparison_of_Sand_Volume"/>
      <sheetName val="5a__Excav__(Machine)"/>
      <sheetName val="2__Coeficient_butt_fushion"/>
      <sheetName val="Bill_of_Qty_MEP"/>
      <sheetName val="Harga_Satuan_Bahan1"/>
      <sheetName val="Master_Edit1"/>
      <sheetName val="RAB_TOTAL1"/>
      <sheetName val="lkalibrasi_BENENAIN1"/>
      <sheetName val="PT_1"/>
      <sheetName val="DAF_HRG1"/>
      <sheetName val="REKAP_11"/>
      <sheetName val="ANALISA_railing1"/>
      <sheetName val="Anal_ALat1"/>
      <sheetName val="Analisa_Quarry1"/>
      <sheetName val="RAB_THP1"/>
      <sheetName val="UPAH_DAN_BAHAN"/>
      <sheetName val="9_PEK-HARIAN"/>
      <sheetName val="1__Rekap_Utama"/>
      <sheetName val="Peralatan_(2)"/>
      <sheetName val="AHS_PL"/>
      <sheetName val="SPREAD_SHEET"/>
      <sheetName val="REKAP_TOTAL"/>
      <sheetName val="TE_TS_FA_LAN_MATV"/>
      <sheetName val="(_05_)_UPAH&amp;BHN"/>
      <sheetName val="DATA_WP"/>
      <sheetName val="hrg_uph+bhn"/>
      <sheetName val="CF_WORKSHEET"/>
      <sheetName val="Har_Sat"/>
      <sheetName val="Sumber_Daya"/>
      <sheetName val="BOQ_INTERN"/>
      <sheetName val="ANALYS_EXTERN"/>
      <sheetName val="BQ_RESO"/>
      <sheetName val="REKAP_INDIRECT"/>
      <sheetName val="SUMMARY_IN"/>
      <sheetName val="INDIRECT_COST"/>
      <sheetName val="DIV_6"/>
      <sheetName val="DIV_7"/>
      <sheetName val="POS_1"/>
      <sheetName val="POS_2"/>
      <sheetName val="PIPA_REF"/>
      <sheetName val="Analis_harga"/>
      <sheetName val="Harga_ALAT"/>
      <sheetName val="Daftar_Harga_Pekerjaan"/>
      <sheetName val="Upah_Tenaga_Kerja"/>
      <sheetName val="Bahan_Upah"/>
      <sheetName val="Rencana_Anggaran_Biaya"/>
      <sheetName val="Basic_P"/>
      <sheetName val="An__Alat"/>
      <sheetName val="Analisa_HS"/>
      <sheetName val="HPS_PC"/>
      <sheetName val="b)_Pengalaman_Kerja"/>
      <sheetName val="NET_Sum"/>
      <sheetName val="MSTR_200416_PU_COGS_DIVBAR"/>
      <sheetName val="TABEL_BAJA"/>
      <sheetName val="STR_-_2B"/>
      <sheetName val="Currency_Rate1"/>
      <sheetName val="Grafik_Trend"/>
      <sheetName val="COV_GRAND"/>
      <sheetName val="Cashflow_Analysis"/>
      <sheetName val="Project_Data"/>
      <sheetName val="Daftar_Kuantitas_&amp;_Harga"/>
      <sheetName val="Data_Info"/>
      <sheetName val="matr_aux"/>
      <sheetName val="matr_engine"/>
      <sheetName val="jasa_rehab"/>
      <sheetName val="jasa_pondasi"/>
      <sheetName val="jasa_rekon_material"/>
      <sheetName val="GASATAGG_XLS"/>
      <sheetName val="HSUMUM_XLS"/>
      <sheetName val="HSDRAIN_XLS"/>
      <sheetName val="HSMISC_XLS"/>
      <sheetName val="Bill_of_Quantity"/>
      <sheetName val="Permanent_info"/>
      <sheetName val="Daf_Harga-Upah"/>
      <sheetName val="Daftar_Harga_Upah_dan_Bahan"/>
      <sheetName val="DAFTAR_HARGA"/>
      <sheetName val="ADD_2_(1)"/>
      <sheetName val="BQ_ARS"/>
      <sheetName val="Daftar_Sewa"/>
      <sheetName val="Analisa_Alat"/>
      <sheetName val="BOQ_CBM"/>
      <sheetName val="Elemen_Biaya"/>
      <sheetName val="Cost_Center"/>
      <sheetName val="Asumsi_by_Own"/>
      <sheetName val="ANALISA_STR_&amp;_ARS_KD"/>
      <sheetName val="DAFT_ALAT,UPAH_&amp;_MAT_KD"/>
      <sheetName val="Customize_Your_Invoice"/>
      <sheetName val="HARGA_SATUAN_UPAH_PEKERJA"/>
      <sheetName val="iTEM_hARSAT"/>
      <sheetName val="U__div_2"/>
      <sheetName val="Div_10"/>
      <sheetName val="Master_1_0"/>
      <sheetName val="ANALIS_ALAT"/>
      <sheetName val="Analisa_(2)"/>
      <sheetName val="Analisa_Upah_&amp;_Bahan_Plum"/>
      <sheetName val="Analisa_HSP"/>
      <sheetName val="Ahs_2"/>
      <sheetName val="Ahs_1"/>
      <sheetName val="2_ALS-TANAH_&amp;URG"/>
      <sheetName val="14_ALS-CAT"/>
      <sheetName val="11_ALS-SANITER"/>
      <sheetName val="3_ALS-STR-PDS"/>
      <sheetName val="5&amp;6_ALS-DINDING"/>
      <sheetName val="16_ALS_JL"/>
      <sheetName val="7_ALS-KUDA-KUDA"/>
      <sheetName val="8_P-ATAP"/>
      <sheetName val="10_P-LT&amp;DDG"/>
      <sheetName val="9_ALS-PLAFONT"/>
      <sheetName val="1_ALS-PERSIAPAN"/>
      <sheetName val="17_ALS-saluran+BC"/>
      <sheetName val="ocean_voyage"/>
      <sheetName val="AN_Tdr"/>
      <sheetName val="Analisa_"/>
      <sheetName val="Tie_Beam"/>
      <sheetName val="AN_Beton"/>
      <sheetName val="Item_Kompensasi"/>
      <sheetName val="8LT_12"/>
      <sheetName val="tabel_berat"/>
      <sheetName val="Cont__Fabrikasi"/>
      <sheetName val="Proj'n(Piping_Big_Crew)"/>
      <sheetName val="Anls_ME_Tampil"/>
      <sheetName val="rekap_harga_satuan_pek"/>
      <sheetName val="upah_&amp;_bahan"/>
      <sheetName val="Bahan_&amp;_Upah"/>
      <sheetName val="Cover_Daf-2"/>
      <sheetName val="rinc_hotel"/>
      <sheetName val="rinc_fin_t4_"/>
      <sheetName val="rinc_fin_t4___3_"/>
      <sheetName val="rinc_fin_t4___2_"/>
      <sheetName val="AKTIVA_TETAP"/>
      <sheetName val="analisa_print"/>
      <sheetName val="D-3_(M)"/>
      <sheetName val="D-7_(M)"/>
      <sheetName val="S_UPAH"/>
      <sheetName val="S_BAHAN"/>
      <sheetName val="DATA_UMUM"/>
      <sheetName val="Harga_"/>
      <sheetName val="Summary_All_Punchlist"/>
      <sheetName val="Pack_Mat__Mar_21_(3rd_P)"/>
      <sheetName val="Bahan_"/>
      <sheetName val="Pekerjaan_"/>
      <sheetName val="rap_rinci"/>
      <sheetName val="BOQ_All_Dicipline"/>
      <sheetName val="BOQ_(detail_)"/>
      <sheetName val="SUM_BOQ"/>
      <sheetName val="BAP_Exc_320_C-Feb"/>
      <sheetName val="BAP_Exc_320_A-Juli"/>
      <sheetName val="Bahan_BQ"/>
      <sheetName val="7_4__ANAL_Alat"/>
      <sheetName val="B_10_(4)"/>
      <sheetName val="Harga_Dasar"/>
      <sheetName val="hrg_dasar"/>
      <sheetName val="rekap_c"/>
      <sheetName val="Man_Power_&amp;_Comp"/>
      <sheetName val="H_DSR"/>
      <sheetName val="Harga_Spare_Part"/>
      <sheetName val="AnalisaSIPIL_RIIL"/>
      <sheetName val="6PILE__(돌출)"/>
      <sheetName val="Net_Cash_Table"/>
      <sheetName val="Cash_Out_Table"/>
      <sheetName val="Analisa Electrikal"/>
      <sheetName val="Formulir02"/>
      <sheetName val="REKAP MATI MC IC DES2020"/>
      <sheetName val="QlocSgl"/>
      <sheetName val="r_sm_kin"/>
      <sheetName val="Ex-Rate"/>
      <sheetName val="anal Lamp 4a"/>
      <sheetName val="PersList"/>
      <sheetName val="extern"/>
      <sheetName val="PERALATAN PROYEK GOL III A"/>
      <sheetName val="TEKNIS"/>
      <sheetName val="railing"/>
      <sheetName val="Analisa &amp; Upah"/>
      <sheetName val="Isolasi Luar Dalam"/>
      <sheetName val="Isolasi Luar"/>
      <sheetName val="품셈표"/>
      <sheetName val="MAJOR"/>
      <sheetName val="H.DASAR"/>
      <sheetName val="anal-2"/>
      <sheetName val="MAPP"/>
      <sheetName val="antek"/>
      <sheetName val="usaid"/>
      <sheetName val="ALAT-1"/>
      <sheetName val="DEV-9"/>
      <sheetName val="ALAT-2"/>
      <sheetName val="DEV-10.3"/>
      <sheetName val="an. struktur"/>
      <sheetName val="DIV.3"/>
      <sheetName val="upah bahan"/>
      <sheetName val="HDM"/>
      <sheetName val="MTD"/>
      <sheetName val="HDA"/>
      <sheetName val="HDU"/>
      <sheetName val="analisabudget"/>
      <sheetName val="satuan"/>
      <sheetName val="hs_str"/>
      <sheetName val="AGG, C"/>
      <sheetName val="Action Plan"/>
      <sheetName val="Additional"/>
      <sheetName val="An-str(krgnyr)"/>
      <sheetName val="Hsatuan-OK"/>
      <sheetName val="DEV-10_3"/>
      <sheetName val="REKAP_MATI_MC_IC_DES2020"/>
      <sheetName val="PERALATAN_PROYEK_GOL_III_A"/>
      <sheetName val="upah_bahan"/>
      <sheetName val="DIV_3"/>
      <sheetName val="Bare_Summary4"/>
      <sheetName val="Memb_Schd4"/>
      <sheetName val="Conn__Lib4"/>
      <sheetName val="Cash_Flow_bulanan4"/>
      <sheetName val="RAB_AR&amp;STR4"/>
      <sheetName val="THREE_PASS4"/>
      <sheetName val="vessel_weight4"/>
      <sheetName val="Perm__Test4"/>
      <sheetName val="HARGA_MATERIAL4"/>
      <sheetName val="H_Satuan4"/>
      <sheetName val="Cover_Daf_24"/>
      <sheetName val="01A-_RAB4"/>
      <sheetName val="DATA_HARGA4"/>
      <sheetName val="BQ_STP_35_M3_A&amp;B4"/>
      <sheetName val="DETAIL_RAP4"/>
      <sheetName val="Week9-Feb____4"/>
      <sheetName val="rab_-_persiapan_&amp;_lantai-14"/>
      <sheetName val="MASTER_R14"/>
      <sheetName val="Rekap_Addendum3"/>
      <sheetName val="TOTAL__3"/>
      <sheetName val="struktur_tdk_dipakai4"/>
      <sheetName val="_schedule_AMD-2_Rev_III4"/>
      <sheetName val="GAGAL_PROD4"/>
      <sheetName val="Up_&amp;_bhn3"/>
      <sheetName val="4_043"/>
      <sheetName val="4-Basic_Price3"/>
      <sheetName val="Kuantitas_&amp;_Harga3"/>
      <sheetName val="Agregat_Halus_&amp;_Kasar3"/>
      <sheetName val="Breakdown_Equipment3"/>
      <sheetName val="Equipment_(2)3"/>
      <sheetName val="S_CURVE3"/>
      <sheetName val="Man_Power3"/>
      <sheetName val="REF_ONLY3"/>
      <sheetName val="Job_Data3"/>
      <sheetName val="DB_ET200(R__A)3"/>
      <sheetName val="Rekap_Biaya3"/>
      <sheetName val="AHS_Aspal3"/>
      <sheetName val="AHS_Marka3"/>
      <sheetName val="Analisa_lampu3"/>
      <sheetName val="HB_3"/>
      <sheetName val="Analisa_Harga_Satuan3"/>
      <sheetName val="dongia_(2)3"/>
      <sheetName val="THPDMoi__(2)3"/>
      <sheetName val="TONG_HOP_VL-NC3"/>
      <sheetName val="TONGKE3p_3"/>
      <sheetName val="TH_VL,_NC,_DDHT_Thanhphuoc3"/>
      <sheetName val="DON_GIA3"/>
      <sheetName val="t-h_HA_THE3"/>
      <sheetName val="CHITIET_VL-NC-TT_-1p3"/>
      <sheetName val="TONG_HOP_VL-NC_TT3"/>
      <sheetName val="TH_XL3"/>
      <sheetName val="CHITIET_VL-NC3"/>
      <sheetName val="CHITIET_VL-NC-TT-3p3"/>
      <sheetName val="KPVC-BD_3"/>
      <sheetName val="Input_Data3"/>
      <sheetName val="Scheme_Mob_3"/>
      <sheetName val="Labor_Rate3"/>
      <sheetName val="Galian_13"/>
      <sheetName val="DATA_PROYEK3"/>
      <sheetName val="B__PERSONIL3"/>
      <sheetName val="Lamp-4_Sat-Das3"/>
      <sheetName val="LAMA_(wilayah_4)3"/>
      <sheetName val="ITEM_OF_WORK3"/>
      <sheetName val="BQ_Rev__03"/>
      <sheetName val="Daf_Pekerjaan3"/>
      <sheetName val="Mark_Up3"/>
      <sheetName val="SUM_ME3"/>
      <sheetName val="Prod_15-1-_Rekap_13"/>
      <sheetName val="Cash_Flow3"/>
      <sheetName val="harga_dasar_T-M-A3"/>
      <sheetName val="RAB_(OK)3"/>
      <sheetName val="Urai__Resap_pengikat2"/>
      <sheetName val="Sales_Parameter2"/>
      <sheetName val="HSBU_ANA3"/>
      <sheetName val="Harga_Bahan3"/>
      <sheetName val="HSA_&amp;_PAB3"/>
      <sheetName val="Harga_Upah_3"/>
      <sheetName val="Upah_3"/>
      <sheetName val="F1c_DATA_ADM63"/>
      <sheetName val="Bid_Summary3"/>
      <sheetName val="anal_SNI3"/>
      <sheetName val="bahan_SNI3"/>
      <sheetName val="Master_Edit2"/>
      <sheetName val="Harga_Satuan_Bahan2"/>
      <sheetName val="RAB_SEKRETARIAT_(1)2"/>
      <sheetName val="lkalibrasi_BENENAIN2"/>
      <sheetName val="kont_anak12"/>
      <sheetName val="BOQ_(Diisi_dulu))2"/>
      <sheetName val="work_shop2"/>
      <sheetName val="Twr_(15)2"/>
      <sheetName val="REKAP_12"/>
      <sheetName val="NP_72"/>
      <sheetName val="Harga_Mat_2"/>
      <sheetName val="ANALISA_SNI'13_2"/>
      <sheetName val="Perhitungan_RAB2"/>
      <sheetName val="RAB_TOTAL2"/>
      <sheetName val="HRG_BAHAN_&amp;_UPAH_okk1"/>
      <sheetName val="Analis_Kusen_okk1"/>
      <sheetName val="List_H_Bahan&amp;Upah2"/>
      <sheetName val="A_HARSAT_ARS2"/>
      <sheetName val="PT_2"/>
      <sheetName val="DAF_HRG2"/>
      <sheetName val="Fire_Fighting1"/>
      <sheetName val="1__Rekap_Utama1"/>
      <sheetName val="Hrg_Sat2"/>
      <sheetName val="On_Time1"/>
      <sheetName val="GALIAN_MEKANIS1"/>
      <sheetName val="ANALISA_railing2"/>
      <sheetName val="Anal_ALat2"/>
      <sheetName val="hrg_uph+bhn1"/>
      <sheetName val="RAB_Intrn_(Approved)1"/>
      <sheetName val="PLTU_1_Kalteng_EXT1"/>
      <sheetName val="PLTU_1_Kalteng_EXT_(2)1"/>
      <sheetName val="Harsat_EXT1"/>
      <sheetName val="Kode_Pekerjaan1"/>
      <sheetName val="(_05_)_UPAH&amp;BHN1"/>
      <sheetName val="DATA_WP1"/>
      <sheetName val="Analisa_Quarry2"/>
      <sheetName val="RAB_THP11"/>
      <sheetName val="UPAH_DAN_BAHAN1"/>
      <sheetName val="dongia__2_1"/>
      <sheetName val="THPDMoi___2_1"/>
      <sheetName val="CHITIET_VL_NC1"/>
      <sheetName val="CHITIET_VL_NC_TT__1p1"/>
      <sheetName val="CHITIET_VL_NC_TT_3p1"/>
      <sheetName val="t_h_HA_THE1"/>
      <sheetName val="KPVC_BD_1"/>
      <sheetName val="CF_WORKSHEET1"/>
      <sheetName val="Har_Sat1"/>
      <sheetName val="CAB_21"/>
      <sheetName val="Sumber_Daya1"/>
      <sheetName val="BOQ_INTERN1"/>
      <sheetName val="ANALYS_EXTERN1"/>
      <sheetName val="BQ_RESO1"/>
      <sheetName val="REKAP_INDIRECT1"/>
      <sheetName val="SUMMARY_IN1"/>
      <sheetName val="INDIRECT_COST1"/>
      <sheetName val="DIV_61"/>
      <sheetName val="DIV_71"/>
      <sheetName val="Daf_11"/>
      <sheetName val="POS_11"/>
      <sheetName val="POS_21"/>
      <sheetName val="PIPA_REF1"/>
      <sheetName val="Peralatan_(2)1"/>
      <sheetName val="Analis_harga1"/>
      <sheetName val="Harga_ALAT1"/>
      <sheetName val="Daftar_Harga_Pekerjaan1"/>
      <sheetName val="Upah_Tenaga_Kerja1"/>
      <sheetName val="Bahan_Upah1"/>
      <sheetName val="Rencana_Anggaran_Biaya1"/>
      <sheetName val="Basic_P1"/>
      <sheetName val="An__Alat1"/>
      <sheetName val="Analisa_HS1"/>
      <sheetName val="HPS_PC1"/>
      <sheetName val="b)_Pengalaman_Kerja1"/>
      <sheetName val="9_PEK-HARIAN1"/>
      <sheetName val="H_DSR1"/>
      <sheetName val="anal_rab1"/>
      <sheetName val="7__Comparison_of_Asphalt_etc1"/>
      <sheetName val="7a__Compar_Asphalt_(Machine)1"/>
      <sheetName val="4_Equipment_Cost1"/>
      <sheetName val="1__Coeficient1"/>
      <sheetName val="6__Comparison_of_Sand_Volume1"/>
      <sheetName val="5a__Excav__(Machine)1"/>
      <sheetName val="2__Coeficient_butt_fushion1"/>
      <sheetName val="Daftar_Kuantitas_&amp;_Harga1"/>
      <sheetName val="Data_Info1"/>
      <sheetName val="DEV-10_31"/>
      <sheetName val="REKAP_MATI_MC_IC_DES20201"/>
      <sheetName val="MSTR_200416_PU_COGS_DIVBAR1"/>
      <sheetName val="Analisa_HSP1"/>
      <sheetName val="PERALATAN_PROYEK_GOL_III_A1"/>
      <sheetName val="Daftar_Harga_Upah_dan_Bahan1"/>
      <sheetName val="COV_GRAND1"/>
      <sheetName val="NET_Sum1"/>
      <sheetName val="upah_bahan1"/>
      <sheetName val="DIV_31"/>
      <sheetName val="H_DASAR"/>
      <sheetName val="Isolasi_Luar_Dalam"/>
      <sheetName val="Isolasi_Luar"/>
      <sheetName val="Analisa_&amp;_Upah"/>
      <sheetName val="Action_Plan"/>
      <sheetName val="pt-perso"/>
      <sheetName val="PERS_P6"/>
      <sheetName val="P-6"/>
      <sheetName val="P-2"/>
      <sheetName val="P-5"/>
      <sheetName val="ListAnalisa"/>
      <sheetName val="PDPC0908"/>
      <sheetName val="AK. PENYST"/>
      <sheetName val="BASIC_PRICE2"/>
      <sheetName val="BAG_III"/>
      <sheetName val="ALAT Ok"/>
      <sheetName val="Biaya-Lat"/>
      <sheetName val="1195 B1"/>
      <sheetName val="ban-ling"/>
      <sheetName val="Jurnal"/>
      <sheetName val="265"/>
      <sheetName val="D"/>
      <sheetName val="REKAP A BESAR"/>
      <sheetName val="UP_an"/>
      <sheetName val="HD ALAT"/>
      <sheetName val="SPI"/>
      <sheetName val="EE-PROP"/>
      <sheetName val="Rek-Analisa"/>
      <sheetName val="1997"/>
      <sheetName val="NM2"/>
      <sheetName val="NW1"/>
      <sheetName val="NW2"/>
      <sheetName val="PW3"/>
      <sheetName val="PW4"/>
      <sheetName val="SC1"/>
      <sheetName val="DNW"/>
      <sheetName val="NE"/>
      <sheetName val="A H S P"/>
      <sheetName val="Quantity"/>
      <sheetName val="bhn FINAL"/>
      <sheetName val="5-ALAT (2)"/>
      <sheetName val="pante riek"/>
      <sheetName val="Traffic(2a)"/>
      <sheetName val="DC"/>
      <sheetName val="DIV-7"/>
      <sheetName val="OP. ALAT"/>
      <sheetName val="OP. PERJAM"/>
      <sheetName val="KAN. LOKAL"/>
      <sheetName val="coba"/>
      <sheetName val="7.공정표"/>
      <sheetName val="hardas"/>
      <sheetName val="BPS"/>
      <sheetName val="BQ Utama "/>
      <sheetName val="RUKO TYPE 1"/>
      <sheetName val="Srt-Pengantar"/>
      <sheetName val="Unit Rate"/>
      <sheetName val="hrg-dsr"/>
      <sheetName val="analisa stroke"/>
      <sheetName val="PHU 05"/>
      <sheetName val="Analisa Upah _ Bahan Plum"/>
      <sheetName val="gvl"/>
      <sheetName val="Index"/>
      <sheetName val="TEST1"/>
      <sheetName val="PT.GENTA"/>
      <sheetName val="L-10"/>
      <sheetName val="L-2b,c"/>
      <sheetName val="L-2a"/>
      <sheetName val="L-3a,4"/>
      <sheetName val="L-7"/>
      <sheetName val="L-11"/>
      <sheetName val="input-cost"/>
      <sheetName val="Hauler Pdty"/>
      <sheetName val="Loader Category"/>
      <sheetName val="Hauler Category"/>
      <sheetName val="Print (4)"/>
      <sheetName val="Hauler_Pdty"/>
      <sheetName val="Loader_Category"/>
      <sheetName val="Hauler_Category"/>
      <sheetName val="Print_(4)"/>
      <sheetName val="Hauler_Pdty1"/>
      <sheetName val="Loader_Category1"/>
      <sheetName val="Hauler_Category1"/>
      <sheetName val="Print_(4)1"/>
      <sheetName val="Hauler_Pdty2"/>
      <sheetName val="Loader_Category2"/>
      <sheetName val="Hauler_Category2"/>
      <sheetName val="Print_(4)2"/>
      <sheetName val="SAMO"/>
      <sheetName val="Main"/>
      <sheetName val="Hauler_Pdty3"/>
      <sheetName val="Loader_Category3"/>
      <sheetName val="Hauler_Category3"/>
      <sheetName val="Print_(4)3"/>
      <sheetName val="GeneralInfo"/>
      <sheetName val="LPA Daily MBR0"/>
      <sheetName val="Coal Inventory ALL"/>
      <sheetName val="Bare_Summary5"/>
      <sheetName val="Conn__Lib5"/>
      <sheetName val="Memb_Schd5"/>
      <sheetName val="Cash_Flow_bulanan5"/>
      <sheetName val="RAB_AR&amp;STR5"/>
      <sheetName val="HARGA_MATERIAL5"/>
      <sheetName val="H_Satuan5"/>
      <sheetName val="Cover_Daf_25"/>
      <sheetName val="01A-_RAB5"/>
      <sheetName val="DATA_HARGA5"/>
      <sheetName val="BQ_STP_35_M3_A&amp;B5"/>
      <sheetName val="DETAIL_RAP5"/>
      <sheetName val="Week9-Feb____5"/>
      <sheetName val="rab_-_persiapan_&amp;_lantai-15"/>
      <sheetName val="MASTER_R15"/>
      <sheetName val="Job_Data4"/>
      <sheetName val="DB_ET200(R__A)4"/>
      <sheetName val="THREE_PASS5"/>
      <sheetName val="vessel_weight5"/>
      <sheetName val="Perm__Test5"/>
      <sheetName val="struktur_tdk_dipakai5"/>
      <sheetName val="Rekap_Addendum4"/>
      <sheetName val="TOTAL__4"/>
      <sheetName val="forecast_CF_Plan_REV_1_2"/>
      <sheetName val="_schedule_AMD-2_Rev_III5"/>
      <sheetName val="Scheme_Mob_4"/>
      <sheetName val="Labor_Rate4"/>
      <sheetName val="Man_Power4"/>
      <sheetName val="Kuantitas_&amp;_Harga4"/>
      <sheetName val="REF_ONLY4"/>
      <sheetName val="ITEM_OF_WORK4"/>
      <sheetName val="INPUT_DATAS2"/>
      <sheetName val="vlookup_reference2"/>
      <sheetName val="Analisa_Harga_Satuan4"/>
      <sheetName val="Up_&amp;_bhn4"/>
      <sheetName val="GAGAL_PROD5"/>
      <sheetName val="BQ_Rev__04"/>
      <sheetName val="Daf_Pekerjaan4"/>
      <sheetName val="DATA_PROYEK4"/>
      <sheetName val="B__PERSONIL4"/>
      <sheetName val="Lamp-4_Sat-Das4"/>
      <sheetName val="LAMA_(wilayah_4)4"/>
      <sheetName val="Mark_Up4"/>
      <sheetName val="SUM_ME4"/>
      <sheetName val="anal_SNI4"/>
      <sheetName val="bahan_SNI4"/>
      <sheetName val="4_044"/>
      <sheetName val="Bid_Summary4"/>
      <sheetName val="HARGA_SATUAN3"/>
      <sheetName val="4-Basic_Price4"/>
      <sheetName val="Galian_14"/>
      <sheetName val="Adendum_Struktur_2"/>
      <sheetName val="Addendum_Arsitektur_2"/>
      <sheetName val="Addensum_ME_2"/>
      <sheetName val="Addendum_Site_Development_2"/>
      <sheetName val="besi_terbaru_2"/>
      <sheetName val="bekisting_terbaru_2"/>
      <sheetName val="beton_terbaru_2"/>
      <sheetName val="Plafond_Lantai_12"/>
      <sheetName val="Plafond_lantai_22"/>
      <sheetName val="keramik_lantai_12"/>
      <sheetName val="keramik_lantai_22"/>
      <sheetName val="Plafond_12"/>
      <sheetName val="Plafond_22"/>
      <sheetName val="HB_4"/>
      <sheetName val="Summary_2"/>
      <sheetName val="Work_Volume_Elec2"/>
      <sheetName val="RAB_SEKRETARIAT_(1)3"/>
      <sheetName val="RAB_(OK)4"/>
      <sheetName val="Perhitungan_RAB3"/>
      <sheetName val="F1c_DATA_ADM64"/>
      <sheetName val="AHS_Aspal4"/>
      <sheetName val="AHS_Marka4"/>
      <sheetName val="Analisa_lampu4"/>
      <sheetName val="1_B2"/>
      <sheetName val="SAP-KAB_&amp;_PAN-Buil2"/>
      <sheetName val="BTB_20182"/>
      <sheetName val="Agregat_Halus_&amp;_Kasar4"/>
      <sheetName val="Breakdown_Equipment4"/>
      <sheetName val="Equipment_(2)4"/>
      <sheetName val="S_CURVE4"/>
      <sheetName val="Urai__Resap_pengikat3"/>
      <sheetName val="Hrg_Sat3"/>
      <sheetName val="Spec_ME2"/>
      <sheetName val="NP_73"/>
      <sheetName val="Harga_Mat_3"/>
      <sheetName val="dongia_(2)4"/>
      <sheetName val="THPDMoi__(2)4"/>
      <sheetName val="TONG_HOP_VL-NC4"/>
      <sheetName val="TONGKE3p_4"/>
      <sheetName val="TH_VL,_NC,_DDHT_Thanhphuoc4"/>
      <sheetName val="DON_GIA4"/>
      <sheetName val="t-h_HA_THE4"/>
      <sheetName val="CHITIET_VL-NC-TT_-1p4"/>
      <sheetName val="TONG_HOP_VL-NC_TT4"/>
      <sheetName val="TH_XL4"/>
      <sheetName val="CHITIET_VL-NC4"/>
      <sheetName val="CHITIET_VL-NC-TT-3p4"/>
      <sheetName val="KPVC-BD_4"/>
      <sheetName val="Input_Data4"/>
      <sheetName val="Prod_15-1-_Rekap_14"/>
      <sheetName val="Rekap_Biaya4"/>
      <sheetName val="Cash_Flow4"/>
      <sheetName val="harga_dasar_T-M-A4"/>
      <sheetName val="Sales_Parameter3"/>
      <sheetName val="HSBU_ANA4"/>
      <sheetName val="Harga_Bahan4"/>
      <sheetName val="HSA_&amp;_PAB4"/>
      <sheetName val="Harga_Upah_4"/>
      <sheetName val="Upah_4"/>
      <sheetName val="work_shop3"/>
      <sheetName val="Twr_(15)3"/>
      <sheetName val="BOQ_Rekap2"/>
      <sheetName val="D-Bahan_&amp;_Upah2"/>
      <sheetName val="Inds_&amp;_For1"/>
      <sheetName val="RAB_Intrn_(Approved)2"/>
      <sheetName val="PLTU_1_Kalteng_EXT2"/>
      <sheetName val="PLTU_1_Kalteng_EXT_(2)2"/>
      <sheetName val="Harsat_EXT2"/>
      <sheetName val="Kode_Pekerjaan2"/>
      <sheetName val="kont_anak13"/>
      <sheetName val="List_H_Bahan&amp;Upah3"/>
      <sheetName val="A_HARSAT_ARS3"/>
      <sheetName val="BOQ_(Diisi_dulu))3"/>
      <sheetName val="ANALISA_SNI'13_3"/>
      <sheetName val="HRG_BAHAN_&amp;_UPAH_okk2"/>
      <sheetName val="Analis_Kusen_okk2"/>
      <sheetName val="Fire_Fighting2"/>
      <sheetName val="On_Time2"/>
      <sheetName val="GALIAN_MEKANIS2"/>
      <sheetName val="dongia__2_2"/>
      <sheetName val="THPDMoi___2_2"/>
      <sheetName val="CHITIET_VL_NC2"/>
      <sheetName val="CHITIET_VL_NC_TT__1p2"/>
      <sheetName val="CHITIET_VL_NC_TT_3p2"/>
      <sheetName val="t_h_HA_THE2"/>
      <sheetName val="KPVC_BD_2"/>
      <sheetName val="CAB_22"/>
      <sheetName val="Bill_rekap1"/>
      <sheetName val="anal_rab2"/>
      <sheetName val="7__Comparison_of_Asphalt_etc2"/>
      <sheetName val="7a__Compar_Asphalt_(Machine)2"/>
      <sheetName val="4_Equipment_Cost2"/>
      <sheetName val="1__Coeficient2"/>
      <sheetName val="6__Comparison_of_Sand_Volume2"/>
      <sheetName val="5a__Excav__(Machine)2"/>
      <sheetName val="2__Coeficient_butt_fushion2"/>
      <sheetName val="Bill_of_Qty_MEP1"/>
      <sheetName val="Harga_Satuan_Bahan3"/>
      <sheetName val="Master_Edit3"/>
      <sheetName val="RAB_TOTAL3"/>
      <sheetName val="lkalibrasi_BENENAIN3"/>
      <sheetName val="PT_3"/>
      <sheetName val="DAF_HRG3"/>
      <sheetName val="REKAP_13"/>
      <sheetName val="ANALISA_railing3"/>
      <sheetName val="Anal_ALat3"/>
      <sheetName val="Analisa_Quarry3"/>
      <sheetName val="RAB_THP12"/>
      <sheetName val="UPAH_DAN_BAHAN2"/>
      <sheetName val="9_PEK-HARIAN2"/>
      <sheetName val="1__Rekap_Utama2"/>
      <sheetName val="Peralatan_(2)2"/>
      <sheetName val="AHS_PL1"/>
      <sheetName val="SPREAD_SHEET1"/>
      <sheetName val="REKAP_TOTAL1"/>
      <sheetName val="TE_TS_FA_LAN_MATV1"/>
      <sheetName val="(_05_)_UPAH&amp;BHN2"/>
      <sheetName val="DATA_WP2"/>
      <sheetName val="hrg_uph+bhn2"/>
      <sheetName val="CF_WORKSHEET2"/>
      <sheetName val="Har_Sat2"/>
      <sheetName val="Sumber_Daya2"/>
      <sheetName val="BOQ_INTERN2"/>
      <sheetName val="ANALYS_EXTERN2"/>
      <sheetName val="BQ_RESO2"/>
      <sheetName val="REKAP_INDIRECT2"/>
      <sheetName val="SUMMARY_IN2"/>
      <sheetName val="INDIRECT_COST2"/>
      <sheetName val="DIV_62"/>
      <sheetName val="DIV_72"/>
      <sheetName val="POS_12"/>
      <sheetName val="POS_22"/>
      <sheetName val="PIPA_REF2"/>
      <sheetName val="Analis_harga2"/>
      <sheetName val="Harga_ALAT2"/>
      <sheetName val="Daftar_Harga_Pekerjaan2"/>
      <sheetName val="Upah_Tenaga_Kerja2"/>
      <sheetName val="Bahan_Upah2"/>
      <sheetName val="Rencana_Anggaran_Biaya2"/>
      <sheetName val="Basic_P2"/>
      <sheetName val="An__Alat2"/>
      <sheetName val="Analisa_HS2"/>
      <sheetName val="HPS_PC2"/>
      <sheetName val="b)_Pengalaman_Kerja2"/>
      <sheetName val="NET_Sum2"/>
      <sheetName val="MSTR_200416_PU_COGS_DIVBAR2"/>
      <sheetName val="TABEL_BAJA1"/>
      <sheetName val="STR_-_2B1"/>
      <sheetName val="Currency_Rate2"/>
      <sheetName val="Grafik_Trend1"/>
      <sheetName val="COV_GRAND2"/>
      <sheetName val="Cashflow_Analysis1"/>
      <sheetName val="Project_Data1"/>
      <sheetName val="Daftar_Kuantitas_&amp;_Harga2"/>
      <sheetName val="Data_Info2"/>
      <sheetName val="matr_aux1"/>
      <sheetName val="matr_engine1"/>
      <sheetName val="jasa_rehab1"/>
      <sheetName val="jasa_pondasi1"/>
      <sheetName val="jasa_rekon_material1"/>
      <sheetName val="GASATAGG_XLS1"/>
      <sheetName val="HSUMUM_XLS1"/>
      <sheetName val="HSDRAIN_XLS1"/>
      <sheetName val="HSMISC_XLS1"/>
      <sheetName val="Bill_of_Quantity1"/>
      <sheetName val="Permanent_info1"/>
      <sheetName val="Daf_Harga-Upah1"/>
      <sheetName val="Daftar_Harga_Upah_dan_Bahan2"/>
      <sheetName val="DAFTAR_HARGA1"/>
      <sheetName val="ADD_2_(1)1"/>
      <sheetName val="BQ_ARS1"/>
      <sheetName val="Daftar_Sewa1"/>
      <sheetName val="Analisa_Alat1"/>
      <sheetName val="BOQ_CBM1"/>
      <sheetName val="Elemen_Biaya1"/>
      <sheetName val="Cost_Center1"/>
      <sheetName val="Asumsi_by_Own1"/>
      <sheetName val="ANALISA_STR_&amp;_ARS_KD1"/>
      <sheetName val="DAFT_ALAT,UPAH_&amp;_MAT_KD1"/>
      <sheetName val="Customize_Your_Invoice1"/>
      <sheetName val="HARGA_SATUAN_UPAH_PEKERJA1"/>
      <sheetName val="iTEM_hARSAT1"/>
      <sheetName val="U__div_21"/>
      <sheetName val="Div_101"/>
      <sheetName val="Master_1_01"/>
      <sheetName val="ANALIS_ALAT1"/>
      <sheetName val="Analisa_(2)1"/>
      <sheetName val="Analisa_Upah_&amp;_Bahan_Plum1"/>
      <sheetName val="Analisa_HSP2"/>
      <sheetName val="Ahs_21"/>
      <sheetName val="Ahs_11"/>
      <sheetName val="2_ALS-TANAH_&amp;URG1"/>
      <sheetName val="14_ALS-CAT1"/>
      <sheetName val="11_ALS-SANITER1"/>
      <sheetName val="3_ALS-STR-PDS1"/>
      <sheetName val="5&amp;6_ALS-DINDING1"/>
      <sheetName val="16_ALS_JL1"/>
      <sheetName val="7_ALS-KUDA-KUDA1"/>
      <sheetName val="8_P-ATAP1"/>
      <sheetName val="10_P-LT&amp;DDG1"/>
      <sheetName val="9_ALS-PLAFONT1"/>
      <sheetName val="1_ALS-PERSIAPAN1"/>
      <sheetName val="17_ALS-saluran+BC1"/>
      <sheetName val="ocean_voyage1"/>
      <sheetName val="AN_Tdr1"/>
      <sheetName val="Analisa_1"/>
      <sheetName val="Tie_Beam1"/>
      <sheetName val="AN_Beton1"/>
      <sheetName val="Item_Kompensasi1"/>
      <sheetName val="8LT_121"/>
      <sheetName val="tabel_berat1"/>
      <sheetName val="Cont__Fabrikasi1"/>
      <sheetName val="AKTIVA_TETAP1"/>
      <sheetName val="Bahan_&amp;_Upah1"/>
      <sheetName val="upah_&amp;_bahan1"/>
      <sheetName val="analisa_print1"/>
      <sheetName val="Anls_ME_Tampil1"/>
      <sheetName val="rekap_harga_satuan_pek1"/>
      <sheetName val="Cover_Daf-21"/>
      <sheetName val="rinc_hotel1"/>
      <sheetName val="rinc_fin_t4_1"/>
      <sheetName val="rinc_fin_t4___3_1"/>
      <sheetName val="rinc_fin_t4___2_1"/>
      <sheetName val="D-3_(M)1"/>
      <sheetName val="D-7_(M)1"/>
      <sheetName val="S_UPAH1"/>
      <sheetName val="S_BAHAN1"/>
      <sheetName val="DATA_UMUM1"/>
      <sheetName val="Proj'n(Piping_Big_Crew)1"/>
      <sheetName val="Harga_1"/>
      <sheetName val="Summary_All_Punchlist1"/>
      <sheetName val="Pack_Mat__Mar_21_(3rd_P)1"/>
      <sheetName val="Bahan_1"/>
      <sheetName val="Pekerjaan_1"/>
      <sheetName val="rap_rinci1"/>
      <sheetName val="BOQ_All_Dicipline1"/>
      <sheetName val="BOQ_(detail_)1"/>
      <sheetName val="SUM_BOQ1"/>
      <sheetName val="BAP_Exc_320_C-Feb1"/>
      <sheetName val="BAP_Exc_320_A-Juli1"/>
      <sheetName val="Bahan_BQ1"/>
      <sheetName val="7_4__ANAL_Alat1"/>
      <sheetName val="B_10_(4)1"/>
      <sheetName val="Harga_Dasar1"/>
      <sheetName val="hrg_dasar1"/>
      <sheetName val="rekap_c1"/>
      <sheetName val="Man_Power_&amp;_Comp1"/>
      <sheetName val="H_DSR2"/>
      <sheetName val="Harga_Spare_Part1"/>
      <sheetName val="AnalisaSIPIL_RIIL1"/>
      <sheetName val="6PILE__(돌출)1"/>
      <sheetName val="Net_Cash_Table1"/>
      <sheetName val="Cash_Out_Table1"/>
      <sheetName val="TON__per_Jam"/>
      <sheetName val="Har-sat_finish"/>
      <sheetName val="SKEDUL_AV-05"/>
      <sheetName val="Analisa_Electrikal"/>
      <sheetName val="REKAP_MATI_MC_IC_DES20202"/>
      <sheetName val="anal_Lamp_4a"/>
      <sheetName val="PERALATAN_PROYEK_GOL_III_A2"/>
      <sheetName val="Analisa_&amp;_Upah1"/>
      <sheetName val="Isolasi_Luar_Dalam1"/>
      <sheetName val="Isolasi_Luar1"/>
      <sheetName val="H_DASAR1"/>
      <sheetName val="DEV-10_32"/>
      <sheetName val="an__struktur"/>
      <sheetName val="DIV_32"/>
      <sheetName val="upah_bahan2"/>
      <sheetName val="AGG,_C"/>
      <sheetName val="Action_Plan1"/>
      <sheetName val="AK__PENYST"/>
      <sheetName val="ALAT_Ok"/>
      <sheetName val="1195_B1"/>
      <sheetName val="REKAP_A_BESAR"/>
      <sheetName val="HD_ALAT"/>
      <sheetName val="A_H_S_P"/>
      <sheetName val="bhn_FINAL"/>
      <sheetName val="5-ALAT_(2)"/>
      <sheetName val="pante_riek"/>
      <sheetName val="OP__ALAT"/>
      <sheetName val="OP__PERJAM"/>
      <sheetName val="KAN__LOKAL"/>
      <sheetName val="7_공정표"/>
      <sheetName val="BQ_Utama_"/>
      <sheetName val="RUKO_TYPE_1"/>
      <sheetName val="Unit_Rate"/>
      <sheetName val="analisa_stroke"/>
      <sheetName val="PHU_05"/>
      <sheetName val="Analisa_Upah___Bahan_Plum"/>
      <sheetName val="PT_GENTA"/>
      <sheetName val="Hauler_Pdty4"/>
      <sheetName val="Loader_Category4"/>
      <sheetName val="Hauler_Category4"/>
      <sheetName val="Print_(4)4"/>
      <sheetName val="LPA_Daily_MBR0"/>
      <sheetName val="Coal_Inventory_ALL"/>
      <sheetName val="DRUM"/>
      <sheetName val="Pivot Table"/>
      <sheetName val="Menu"/>
      <sheetName val="ASat"/>
      <sheetName val="Konf"/>
      <sheetName val="MS"/>
      <sheetName val="grafik"/>
      <sheetName val="pro ra op"/>
      <sheetName val="PASOK"/>
      <sheetName val="BIALANG"/>
      <sheetName val="cat"/>
      <sheetName val="HARDAS-ALAT"/>
      <sheetName val="jadual material"/>
      <sheetName val="HARDAS-UPAH"/>
      <sheetName val="HARDAS-MAT"/>
      <sheetName val="POL"/>
      <sheetName val=" anal hrg sat"/>
      <sheetName val="2-BOQ"/>
      <sheetName val="1-Rekap"/>
      <sheetName val="Boq-civil(B)"/>
      <sheetName val="Mob-Demob Alat"/>
      <sheetName val="sewa"/>
      <sheetName val="UPAH (2)"/>
      <sheetName val="D.UPH&amp;PEK"/>
      <sheetName val="ANALIS"/>
      <sheetName val="REKAYASA"/>
      <sheetName val="HG SATUAN"/>
      <sheetName val="Ai"/>
      <sheetName val="Alat (2)"/>
      <sheetName val="Morang"/>
      <sheetName val="BAHAN MEP"/>
      <sheetName val="Calca"/>
      <sheetName val="Trf"/>
      <sheetName val="R A B"/>
      <sheetName val="RAB14"/>
      <sheetName val="Statprod gab"/>
      <sheetName val="SatDas"/>
      <sheetName val="Rekan"/>
      <sheetName val="L.3"/>
      <sheetName val="Rate Analysis"/>
      <sheetName val="Gen"/>
      <sheetName val="Eng_Hrs"/>
      <sheetName val="06b"/>
      <sheetName val="PJA (2)"/>
      <sheetName val="Analisa Alat Berat"/>
      <sheetName val="RAB J18 "/>
      <sheetName val="Scaffolding Rent Price R11"/>
      <sheetName val="AGREGAT"/>
      <sheetName val="A.Div10"/>
      <sheetName val="A.Div3"/>
      <sheetName val="A.Div 2"/>
      <sheetName val="A.Div 4"/>
      <sheetName val="A.Div5"/>
      <sheetName val="A.Div7"/>
      <sheetName val="DATA LEBAR"/>
      <sheetName val="auto-PPN"/>
      <sheetName val="Data Base"/>
      <sheetName val="Mobilisasi"/>
      <sheetName val="Grand summary"/>
      <sheetName val="입찰내역 발주처 양식"/>
      <sheetName val="Listrik"/>
      <sheetName val="dasar"/>
      <sheetName val="Elektrikal"/>
      <sheetName val="갑지"/>
      <sheetName val="FitOutConfCentre"/>
      <sheetName val="Daftar"/>
      <sheetName val="Perhit.Alat"/>
      <sheetName val="bahan dan upah"/>
      <sheetName val="Jadual"/>
      <sheetName val="EQ_an"/>
      <sheetName val="DAFTAR ISI"/>
      <sheetName val="Normalisasi"/>
      <sheetName val="MATAUANG"/>
      <sheetName val="SCORE_RC_Code"/>
      <sheetName val="LAMP_P2"/>
      <sheetName val="LAMP_P5"/>
      <sheetName val="PERS_P2"/>
      <sheetName val="PERS_P5"/>
      <sheetName val="Df-Kuan"/>
      <sheetName val="Pri"/>
      <sheetName val="Qry"/>
      <sheetName val="Cur"/>
      <sheetName val="MONITORING"/>
      <sheetName val="lh"/>
      <sheetName val="REKAP APRIL BOQ ADD (2)"/>
      <sheetName val="REKAP JUNI"/>
      <sheetName val="REKAP APRIL BOQ"/>
      <sheetName val="REKAP JUNI BOQ ADD"/>
      <sheetName val="REKAP JUNI VER RESUME ADD"/>
      <sheetName val="BAHAN1"/>
      <sheetName val="grpsr2"/>
      <sheetName val="Unit-P"/>
      <sheetName val="Own"/>
      <sheetName val="BREAKSCD"/>
      <sheetName val="dash"/>
      <sheetName val="D7(2)"/>
      <sheetName val="dayvol WEDI"/>
      <sheetName val="H-SAT"/>
      <sheetName val="HS-DASAR"/>
      <sheetName val="DiV6"/>
      <sheetName val="DiV4"/>
      <sheetName val="Cover (x)"/>
      <sheetName val="Cor Apt"/>
      <sheetName val="Kihon-Jiko"/>
      <sheetName val="MEK"/>
      <sheetName val="ELEK"/>
      <sheetName val="Bhn_ELEK"/>
      <sheetName val="HB"/>
      <sheetName val="RAB2"/>
      <sheetName val="Cessie"/>
      <sheetName val="metode "/>
      <sheetName val="Rp"/>
      <sheetName val="Potongan"/>
      <sheetName val="BPM"/>
      <sheetName val="NP (2)"/>
      <sheetName val="Daftar Kuantitas dan Harga"/>
      <sheetName val="harsat sdy"/>
      <sheetName val="AT 2"/>
      <sheetName val="Table Ohm"/>
      <sheetName val="GRAND REKAP"/>
      <sheetName val="Rekap Direct Cost"/>
      <sheetName val="Rekap Prelim"/>
      <sheetName val="Vol. Lantai Tipikal"/>
      <sheetName val="Analisa Struktur"/>
      <sheetName val="16-47"/>
      <sheetName val="ARS"/>
      <sheetName val="Finishing"/>
      <sheetName val="Pas. bata (anyar)"/>
      <sheetName val="Pas. bata"/>
      <sheetName val="Opening"/>
      <sheetName val="Preliminary"/>
      <sheetName val="Struktur"/>
      <sheetName val="PILE CAP"/>
      <sheetName val="INPUT BALOK"/>
      <sheetName val="itungan Balok"/>
      <sheetName val="SLAB"/>
      <sheetName val="RASIO SLAB"/>
      <sheetName val="TANGGA"/>
      <sheetName val="PIT LIFT"/>
      <sheetName val="L_23"/>
      <sheetName val="dasboard"/>
      <sheetName val="bio01"/>
      <sheetName val="bahan+upah"/>
      <sheetName val="H. Satuan Upah &amp; Bahan"/>
      <sheetName val="H. Satuan Pekerjaan"/>
      <sheetName val="Analisa Satuan Pekerjaan"/>
      <sheetName val="Fill this out first___"/>
      <sheetName val="TERBIL2"/>
      <sheetName val="Sudah Berjalan"/>
      <sheetName val="W1"/>
      <sheetName val="RESUM-MON"/>
      <sheetName val="BASIC_PRICE3"/>
      <sheetName val="Pivot_Table"/>
      <sheetName val="pro_ra_op"/>
      <sheetName val="jadual_material"/>
      <sheetName val="_anal_hrg_sat"/>
      <sheetName val="Mob-Demob_Alat"/>
      <sheetName val="UPAH_(2)"/>
      <sheetName val="D_UPH&amp;PEK"/>
      <sheetName val="HG_SATUAN"/>
      <sheetName val="Alat_(2)"/>
      <sheetName val="BAHAN_MEP"/>
      <sheetName val="R_A_B"/>
      <sheetName val="Statprod_gab"/>
      <sheetName val="L_3"/>
      <sheetName val="Rate_Analysis"/>
      <sheetName val="PJA_(2)"/>
      <sheetName val="Analisa_Alat_Berat"/>
      <sheetName val="RAB_J18_"/>
      <sheetName val="Scaffolding_Rent_Price_R11"/>
      <sheetName val="A_Div10"/>
      <sheetName val="A_Div3"/>
      <sheetName val="A_Div_2"/>
      <sheetName val="A_Div_4"/>
      <sheetName val="A_Div5"/>
      <sheetName val="A_Div7"/>
      <sheetName val="DATA_LEBAR"/>
      <sheetName val="Data_Base"/>
      <sheetName val="Grand_summary"/>
      <sheetName val="입찰내역_발주처_양식"/>
      <sheetName val="Perhit_Alat"/>
      <sheetName val="bahan_dan_upah"/>
      <sheetName val="DAFTAR_ISI"/>
      <sheetName val="REKAP_APRIL_BOQ_ADD_(2)"/>
      <sheetName val="REKAP_JUNI"/>
      <sheetName val="REKAP_APRIL_BOQ"/>
      <sheetName val="REKAP_JUNI_BOQ_ADD"/>
      <sheetName val="REKAP_JUNI_VER_RESUME_ADD"/>
      <sheetName val="dayvol_WEDI"/>
      <sheetName val="Cover_(x)"/>
      <sheetName val="Cor_Apt"/>
      <sheetName val="metode_"/>
      <sheetName val="NP_(2)"/>
      <sheetName val="Daftar_Kuantitas_dan_Harga"/>
      <sheetName val="harsat_sdy"/>
      <sheetName val="AT_2"/>
      <sheetName val="Table_Ohm"/>
      <sheetName val="GRAND_REKAP"/>
      <sheetName val="Rekap_Direct_Cost"/>
      <sheetName val="Rekap_Prelim"/>
      <sheetName val="Vol__Lantai_Tipikal"/>
      <sheetName val="Analisa_Struktur"/>
      <sheetName val="Pas__bata_(anyar)"/>
      <sheetName val="Pas__bata"/>
      <sheetName val="PILE_CAP"/>
      <sheetName val="INPUT_BALOK"/>
      <sheetName val="itungan_Balok"/>
      <sheetName val="RASIO_SLAB"/>
      <sheetName val="PIT_LIFT"/>
      <sheetName val="H__Satuan_Upah_&amp;_Bahan"/>
      <sheetName val="H__Satuan_Pekerjaan"/>
      <sheetName val="Analisa_Satuan_Pekerjaan"/>
      <sheetName val="Fill_this_out_first___"/>
      <sheetName val="Sudah_Berjalan"/>
      <sheetName val="Bare_Summary6"/>
      <sheetName val="Conn__Lib6"/>
      <sheetName val="Memb_Schd6"/>
      <sheetName val="Cash_Flow_bulanan6"/>
      <sheetName val="RAB_AR&amp;STR6"/>
      <sheetName val="HARGA_MATERIAL6"/>
      <sheetName val="H_Satuan6"/>
      <sheetName val="Cover_Daf_26"/>
      <sheetName val="01A-_RAB6"/>
      <sheetName val="DATA_HARGA6"/>
      <sheetName val="BQ_STP_35_M3_A&amp;B6"/>
      <sheetName val="DETAIL_RAP6"/>
      <sheetName val="Week9-Feb____6"/>
      <sheetName val="rab_-_persiapan_&amp;_lantai-16"/>
      <sheetName val="MASTER_R16"/>
      <sheetName val="Job_Data5"/>
      <sheetName val="DB_ET200(R__A)5"/>
      <sheetName val="THREE_PASS6"/>
      <sheetName val="vessel_weight6"/>
      <sheetName val="Perm__Test6"/>
      <sheetName val="struktur_tdk_dipakai6"/>
      <sheetName val="Rekap_Addendum5"/>
      <sheetName val="TOTAL__5"/>
      <sheetName val="forecast_CF_Plan_REV_1_3"/>
      <sheetName val="_schedule_AMD-2_Rev_III6"/>
      <sheetName val="Scheme_Mob_5"/>
      <sheetName val="Labor_Rate5"/>
      <sheetName val="Man_Power5"/>
      <sheetName val="Kuantitas_&amp;_Harga5"/>
      <sheetName val="REF_ONLY5"/>
      <sheetName val="ITEM_OF_WORK5"/>
      <sheetName val="INPUT_DATAS3"/>
      <sheetName val="vlookup_reference3"/>
      <sheetName val="Analisa_Harga_Satuan5"/>
      <sheetName val="Up_&amp;_bhn5"/>
      <sheetName val="GAGAL_PROD6"/>
      <sheetName val="BQ_Rev__05"/>
      <sheetName val="Daf_Pekerjaan5"/>
      <sheetName val="DATA_PROYEK5"/>
      <sheetName val="B__PERSONIL5"/>
      <sheetName val="Lamp-4_Sat-Das5"/>
      <sheetName val="LAMA_(wilayah_4)5"/>
      <sheetName val="Mark_Up5"/>
      <sheetName val="SUM_ME5"/>
      <sheetName val="anal_SNI5"/>
      <sheetName val="bahan_SNI5"/>
      <sheetName val="4_045"/>
      <sheetName val="Bid_Summary5"/>
      <sheetName val="HARGA_SATUAN4"/>
      <sheetName val="4-Basic_Price5"/>
      <sheetName val="Galian_15"/>
      <sheetName val="Adendum_Struktur_3"/>
      <sheetName val="Addendum_Arsitektur_3"/>
      <sheetName val="Addensum_ME_3"/>
      <sheetName val="Addendum_Site_Development_3"/>
      <sheetName val="besi_terbaru_3"/>
      <sheetName val="bekisting_terbaru_3"/>
      <sheetName val="beton_terbaru_3"/>
      <sheetName val="Plafond_Lantai_13"/>
      <sheetName val="Plafond_lantai_23"/>
      <sheetName val="keramik_lantai_13"/>
      <sheetName val="keramik_lantai_23"/>
      <sheetName val="Plafond_13"/>
      <sheetName val="Plafond_23"/>
      <sheetName val="HB_5"/>
      <sheetName val="Summary_3"/>
      <sheetName val="Work_Volume_Elec3"/>
      <sheetName val="RAB_SEKRETARIAT_(1)4"/>
      <sheetName val="RAB_(OK)5"/>
      <sheetName val="Perhitungan_RAB4"/>
      <sheetName val="F1c_DATA_ADM65"/>
      <sheetName val="AHS_Aspal5"/>
      <sheetName val="AHS_Marka5"/>
      <sheetName val="Analisa_lampu5"/>
      <sheetName val="1_B3"/>
      <sheetName val="SAP-KAB_&amp;_PAN-Buil3"/>
      <sheetName val="BTB_20183"/>
      <sheetName val="Agregat_Halus_&amp;_Kasar5"/>
      <sheetName val="Breakdown_Equipment5"/>
      <sheetName val="Equipment_(2)5"/>
      <sheetName val="S_CURVE5"/>
      <sheetName val="Urai__Resap_pengikat4"/>
      <sheetName val="Hrg_Sat4"/>
      <sheetName val="Spec_ME3"/>
      <sheetName val="NP_74"/>
      <sheetName val="Harga_Mat_4"/>
      <sheetName val="dongia_(2)5"/>
      <sheetName val="THPDMoi__(2)5"/>
      <sheetName val="TONG_HOP_VL-NC5"/>
      <sheetName val="TONGKE3p_5"/>
      <sheetName val="TH_VL,_NC,_DDHT_Thanhphuoc5"/>
      <sheetName val="DON_GIA5"/>
      <sheetName val="t-h_HA_THE5"/>
      <sheetName val="CHITIET_VL-NC-TT_-1p5"/>
      <sheetName val="TONG_HOP_VL-NC_TT5"/>
      <sheetName val="TH_XL5"/>
      <sheetName val="CHITIET_VL-NC5"/>
      <sheetName val="CHITIET_VL-NC-TT-3p5"/>
      <sheetName val="KPVC-BD_5"/>
      <sheetName val="Input_Data5"/>
      <sheetName val="Prod_15-1-_Rekap_15"/>
      <sheetName val="Rekap_Biaya5"/>
      <sheetName val="Cash_Flow5"/>
      <sheetName val="harga_dasar_T-M-A5"/>
      <sheetName val="Sales_Parameter4"/>
      <sheetName val="HSBU_ANA5"/>
      <sheetName val="Harga_Bahan5"/>
      <sheetName val="HSA_&amp;_PAB5"/>
      <sheetName val="Harga_Upah_5"/>
      <sheetName val="Upah_5"/>
      <sheetName val="work_shop4"/>
      <sheetName val="Twr_(15)4"/>
      <sheetName val="BOQ_Rekap3"/>
      <sheetName val="D-Bahan_&amp;_Upah3"/>
      <sheetName val="Inds_&amp;_For2"/>
      <sheetName val="RAB_Intrn_(Approved)3"/>
      <sheetName val="PLTU_1_Kalteng_EXT3"/>
      <sheetName val="PLTU_1_Kalteng_EXT_(2)3"/>
      <sheetName val="Harsat_EXT3"/>
      <sheetName val="Kode_Pekerjaan3"/>
      <sheetName val="kont_anak14"/>
      <sheetName val="List_H_Bahan&amp;Upah4"/>
      <sheetName val="A_HARSAT_ARS4"/>
      <sheetName val="BOQ_(Diisi_dulu))4"/>
      <sheetName val="ANALISA_SNI'13_4"/>
      <sheetName val="HRG_BAHAN_&amp;_UPAH_okk3"/>
      <sheetName val="Analis_Kusen_okk3"/>
      <sheetName val="Fire_Fighting3"/>
      <sheetName val="On_Time3"/>
      <sheetName val="GALIAN_MEKANIS3"/>
      <sheetName val="dongia__2_3"/>
      <sheetName val="THPDMoi___2_3"/>
      <sheetName val="CHITIET_VL_NC3"/>
      <sheetName val="CHITIET_VL_NC_TT__1p3"/>
      <sheetName val="CHITIET_VL_NC_TT_3p3"/>
      <sheetName val="t_h_HA_THE3"/>
      <sheetName val="KPVC_BD_3"/>
      <sheetName val="CAB_23"/>
      <sheetName val="Bill_rekap2"/>
      <sheetName val="anal_rab3"/>
      <sheetName val="7__Comparison_of_Asphalt_etc3"/>
      <sheetName val="7a__Compar_Asphalt_(Machine)3"/>
      <sheetName val="4_Equipment_Cost3"/>
      <sheetName val="1__Coeficient3"/>
      <sheetName val="6__Comparison_of_Sand_Volume3"/>
      <sheetName val="5a__Excav__(Machine)3"/>
      <sheetName val="2__Coeficient_butt_fushion3"/>
      <sheetName val="Bill_of_Qty_MEP2"/>
      <sheetName val="Harga_Satuan_Bahan4"/>
      <sheetName val="Master_Edit4"/>
      <sheetName val="RAB_TOTAL4"/>
      <sheetName val="lkalibrasi_BENENAIN4"/>
      <sheetName val="PT_4"/>
      <sheetName val="DAF_HRG4"/>
      <sheetName val="REKAP_14"/>
      <sheetName val="ANALISA_railing4"/>
      <sheetName val="Anal_ALat4"/>
      <sheetName val="Analisa_Quarry4"/>
      <sheetName val="RAB_THP13"/>
      <sheetName val="UPAH_DAN_BAHAN3"/>
      <sheetName val="9_PEK-HARIAN3"/>
      <sheetName val="1__Rekap_Utama3"/>
      <sheetName val="Peralatan_(2)3"/>
      <sheetName val="AHS_PL2"/>
      <sheetName val="SPREAD_SHEET2"/>
      <sheetName val="REKAP_TOTAL2"/>
      <sheetName val="TE_TS_FA_LAN_MATV2"/>
      <sheetName val="(_05_)_UPAH&amp;BHN3"/>
      <sheetName val="DATA_WP3"/>
      <sheetName val="hrg_uph+bhn3"/>
      <sheetName val="CF_WORKSHEET3"/>
      <sheetName val="Har_Sat3"/>
      <sheetName val="Sumber_Daya3"/>
      <sheetName val="BOQ_INTERN3"/>
      <sheetName val="ANALYS_EXTERN3"/>
      <sheetName val="BQ_RESO3"/>
      <sheetName val="REKAP_INDIRECT3"/>
      <sheetName val="SUMMARY_IN3"/>
      <sheetName val="INDIRECT_COST3"/>
      <sheetName val="DIV_63"/>
      <sheetName val="DIV_73"/>
      <sheetName val="POS_13"/>
      <sheetName val="POS_23"/>
      <sheetName val="PIPA_REF3"/>
      <sheetName val="Analis_harga3"/>
      <sheetName val="Harga_ALAT3"/>
      <sheetName val="Daftar_Harga_Pekerjaan3"/>
      <sheetName val="Upah_Tenaga_Kerja3"/>
      <sheetName val="Bahan_Upah3"/>
      <sheetName val="Rencana_Anggaran_Biaya3"/>
      <sheetName val="Basic_P3"/>
      <sheetName val="An__Alat3"/>
      <sheetName val="Analisa_HS3"/>
      <sheetName val="HPS_PC3"/>
      <sheetName val="b)_Pengalaman_Kerja3"/>
      <sheetName val="NET_Sum3"/>
      <sheetName val="MSTR_200416_PU_COGS_DIVBAR3"/>
      <sheetName val="TABEL_BAJA2"/>
      <sheetName val="STR_-_2B2"/>
      <sheetName val="Currency_Rate3"/>
      <sheetName val="Grafik_Trend2"/>
      <sheetName val="COV_GRAND3"/>
      <sheetName val="Cashflow_Analysis2"/>
      <sheetName val="Project_Data2"/>
      <sheetName val="Daftar_Kuantitas_&amp;_Harga3"/>
      <sheetName val="Data_Info3"/>
      <sheetName val="matr_aux2"/>
      <sheetName val="matr_engine2"/>
      <sheetName val="jasa_rehab2"/>
      <sheetName val="jasa_pondasi2"/>
      <sheetName val="jasa_rekon_material2"/>
      <sheetName val="GASATAGG_XLS2"/>
      <sheetName val="HSUMUM_XLS2"/>
      <sheetName val="HSDRAIN_XLS2"/>
      <sheetName val="HSMISC_XLS2"/>
      <sheetName val="Bill_of_Quantity2"/>
      <sheetName val="Permanent_info2"/>
      <sheetName val="Daf_Harga-Upah2"/>
      <sheetName val="Daftar_Harga_Upah_dan_Bahan3"/>
      <sheetName val="DAFTAR_HARGA2"/>
      <sheetName val="ADD_2_(1)2"/>
      <sheetName val="BQ_ARS2"/>
      <sheetName val="Daftar_Sewa2"/>
      <sheetName val="Analisa_Alat2"/>
      <sheetName val="BOQ_CBM2"/>
      <sheetName val="Elemen_Biaya2"/>
      <sheetName val="Cost_Center2"/>
      <sheetName val="Asumsi_by_Own2"/>
      <sheetName val="ANALISA_STR_&amp;_ARS_KD2"/>
      <sheetName val="DAFT_ALAT,UPAH_&amp;_MAT_KD2"/>
      <sheetName val="Customize_Your_Invoice2"/>
      <sheetName val="HARGA_SATUAN_UPAH_PEKERJA2"/>
      <sheetName val="iTEM_hARSAT2"/>
      <sheetName val="U__div_22"/>
      <sheetName val="Div_102"/>
      <sheetName val="Master_1_02"/>
      <sheetName val="ANALIS_ALAT2"/>
      <sheetName val="Analisa_(2)2"/>
      <sheetName val="Analisa_Upah_&amp;_Bahan_Plum2"/>
      <sheetName val="Analisa_HSP3"/>
      <sheetName val="Ahs_22"/>
      <sheetName val="Ahs_12"/>
      <sheetName val="2_ALS-TANAH_&amp;URG2"/>
      <sheetName val="14_ALS-CAT2"/>
      <sheetName val="11_ALS-SANITER2"/>
      <sheetName val="3_ALS-STR-PDS2"/>
      <sheetName val="5&amp;6_ALS-DINDING2"/>
      <sheetName val="16_ALS_JL2"/>
      <sheetName val="7_ALS-KUDA-KUDA2"/>
      <sheetName val="8_P-ATAP2"/>
      <sheetName val="10_P-LT&amp;DDG2"/>
      <sheetName val="9_ALS-PLAFONT2"/>
      <sheetName val="1_ALS-PERSIAPAN2"/>
      <sheetName val="17_ALS-saluran+BC2"/>
      <sheetName val="ocean_voyage2"/>
      <sheetName val="AN_Tdr2"/>
      <sheetName val="Analisa_2"/>
      <sheetName val="Tie_Beam2"/>
      <sheetName val="AN_Beton2"/>
      <sheetName val="Item_Kompensasi2"/>
      <sheetName val="8LT_122"/>
      <sheetName val="tabel_berat2"/>
      <sheetName val="Cont__Fabrikasi2"/>
      <sheetName val="AKTIVA_TETAP2"/>
      <sheetName val="Bahan_&amp;_Upah2"/>
      <sheetName val="upah_&amp;_bahan2"/>
      <sheetName val="analisa_print2"/>
      <sheetName val="Proj'n(Piping_Big_Crew)2"/>
      <sheetName val="Anls_ME_Tampil2"/>
      <sheetName val="rekap_harga_satuan_pek2"/>
      <sheetName val="Cover_Daf-22"/>
      <sheetName val="rinc_hotel2"/>
      <sheetName val="rinc_fin_t4_2"/>
      <sheetName val="rinc_fin_t4___3_2"/>
      <sheetName val="rinc_fin_t4___2_2"/>
      <sheetName val="D-3_(M)2"/>
      <sheetName val="D-7_(M)2"/>
      <sheetName val="S_UPAH2"/>
      <sheetName val="S_BAHAN2"/>
      <sheetName val="DATA_UMUM2"/>
      <sheetName val="Harga_2"/>
      <sheetName val="Summary_All_Punchlist2"/>
      <sheetName val="Pack_Mat__Mar_21_(3rd_P)2"/>
      <sheetName val="Bahan_2"/>
      <sheetName val="Pekerjaan_2"/>
      <sheetName val="rap_rinci2"/>
      <sheetName val="BOQ_All_Dicipline2"/>
      <sheetName val="BOQ_(detail_)2"/>
      <sheetName val="SUM_BOQ2"/>
      <sheetName val="BAP_Exc_320_C-Feb2"/>
      <sheetName val="BAP_Exc_320_A-Juli2"/>
      <sheetName val="Bahan_BQ2"/>
      <sheetName val="7_4__ANAL_Alat2"/>
      <sheetName val="B_10_(4)2"/>
      <sheetName val="Harga_Dasar2"/>
      <sheetName val="hrg_dasar2"/>
      <sheetName val="rekap_c2"/>
      <sheetName val="Man_Power_&amp;_Comp2"/>
      <sheetName val="H_DSR3"/>
      <sheetName val="Harga_Spare_Part2"/>
      <sheetName val="AnalisaSIPIL_RIIL2"/>
      <sheetName val="6PILE__(돌출)2"/>
      <sheetName val="Net_Cash_Table2"/>
      <sheetName val="Cash_Out_Table2"/>
      <sheetName val="TON__per_Jam1"/>
      <sheetName val="Har-sat_finish1"/>
      <sheetName val="SKEDUL_AV-051"/>
      <sheetName val="Analisa_Electrikal1"/>
      <sheetName val="REKAP_MATI_MC_IC_DES20203"/>
      <sheetName val="anal_Lamp_4a1"/>
      <sheetName val="PERALATAN_PROYEK_GOL_III_A3"/>
      <sheetName val="Analisa_&amp;_Upah2"/>
      <sheetName val="Isolasi_Luar_Dalam2"/>
      <sheetName val="Isolasi_Luar2"/>
      <sheetName val="H_DASAR2"/>
      <sheetName val="DEV-10_33"/>
      <sheetName val="an__struktur1"/>
      <sheetName val="DIV_33"/>
      <sheetName val="upah_bahan3"/>
      <sheetName val="AGG,_C1"/>
      <sheetName val="Action_Plan2"/>
      <sheetName val="AK__PENYST1"/>
      <sheetName val="ALAT_Ok1"/>
      <sheetName val="1195_B11"/>
      <sheetName val="REKAP_A_BESAR1"/>
      <sheetName val="HD_ALAT1"/>
      <sheetName val="A_H_S_P1"/>
      <sheetName val="bhn_FINAL1"/>
      <sheetName val="5-ALAT_(2)1"/>
      <sheetName val="pante_riek1"/>
      <sheetName val="OP__ALAT1"/>
      <sheetName val="OP__PERJAM1"/>
      <sheetName val="KAN__LOKAL1"/>
      <sheetName val="7_공정표1"/>
      <sheetName val="BQ_Utama_1"/>
      <sheetName val="RUKO_TYPE_11"/>
      <sheetName val="Unit_Rate1"/>
      <sheetName val="analisa_stroke1"/>
      <sheetName val="PHU_051"/>
      <sheetName val="Analisa_Upah___Bahan_Plum1"/>
      <sheetName val="PT_GENTA1"/>
      <sheetName val="Hauler_Pdty5"/>
      <sheetName val="Loader_Category5"/>
      <sheetName val="Hauler_Category5"/>
      <sheetName val="Print_(4)5"/>
      <sheetName val="LPA_Daily_MBR01"/>
      <sheetName val="Coal_Inventory_ALL1"/>
      <sheetName val="REKAP-ANALISA"/>
      <sheetName val="D3"/>
      <sheetName val="Analisa Harsat"/>
      <sheetName val="BA Evaluasi"/>
      <sheetName val="Permhnan CCO"/>
      <sheetName val="Persetujuan CCO"/>
      <sheetName val="Rekap MC"/>
      <sheetName val="Penyampaian Evaluasi"/>
      <sheetName val="R. RapatCCO"/>
      <sheetName val="analisa R.2"/>
      <sheetName val="analisa R.1"/>
      <sheetName val="Upah Bhn R.1"/>
      <sheetName val="MAT&amp;LABOR"/>
      <sheetName val="URAIAN "/>
      <sheetName val="LS-Rutin"/>
      <sheetName val="Bare_Summary7"/>
      <sheetName val="Conn__Lib7"/>
      <sheetName val="Memb_Schd7"/>
      <sheetName val="Cash_Flow_bulanan7"/>
      <sheetName val="RAB_AR&amp;STR7"/>
      <sheetName val="HARGA_MATERIAL7"/>
      <sheetName val="H_Satuan7"/>
      <sheetName val="Cover_Daf_27"/>
      <sheetName val="01A-_RAB7"/>
      <sheetName val="DATA_HARGA7"/>
      <sheetName val="BQ_STP_35_M3_A&amp;B7"/>
      <sheetName val="DETAIL_RAP7"/>
      <sheetName val="Week9-Feb____7"/>
      <sheetName val="rab_-_persiapan_&amp;_lantai-17"/>
      <sheetName val="MASTER_R17"/>
      <sheetName val="Job_Data6"/>
      <sheetName val="DB_ET200(R__A)6"/>
      <sheetName val="THREE_PASS7"/>
      <sheetName val="vessel_weight7"/>
      <sheetName val="Perm__Test7"/>
      <sheetName val="struktur_tdk_dipakai7"/>
      <sheetName val="Rekap_Addendum6"/>
      <sheetName val="TOTAL__6"/>
      <sheetName val="forecast_CF_Plan_REV_1_4"/>
      <sheetName val="_schedule_AMD-2_Rev_III7"/>
      <sheetName val="Scheme_Mob_6"/>
      <sheetName val="Labor_Rate6"/>
      <sheetName val="Man_Power6"/>
      <sheetName val="Kuantitas_&amp;_Harga6"/>
      <sheetName val="REF_ONLY6"/>
      <sheetName val="ITEM_OF_WORK6"/>
      <sheetName val="INPUT_DATAS4"/>
      <sheetName val="vlookup_reference4"/>
      <sheetName val="Analisa_Harga_Satuan6"/>
      <sheetName val="Up_&amp;_bhn6"/>
      <sheetName val="GAGAL_PROD7"/>
      <sheetName val="BQ_Rev__06"/>
      <sheetName val="Daf_Pekerjaan6"/>
      <sheetName val="DATA_PROYEK6"/>
      <sheetName val="B__PERSONIL6"/>
      <sheetName val="Lamp-4_Sat-Das6"/>
      <sheetName val="LAMA_(wilayah_4)6"/>
      <sheetName val="Mark_Up6"/>
      <sheetName val="SUM_ME6"/>
      <sheetName val="anal_SNI6"/>
      <sheetName val="bahan_SNI6"/>
      <sheetName val="4_046"/>
      <sheetName val="Bid_Summary6"/>
      <sheetName val="HARGA_SATUAN5"/>
      <sheetName val="4-Basic_Price6"/>
      <sheetName val="Galian_16"/>
      <sheetName val="Adendum_Struktur_4"/>
      <sheetName val="Addendum_Arsitektur_4"/>
      <sheetName val="Addensum_ME_4"/>
      <sheetName val="Addendum_Site_Development_4"/>
      <sheetName val="besi_terbaru_4"/>
      <sheetName val="bekisting_terbaru_4"/>
      <sheetName val="beton_terbaru_4"/>
      <sheetName val="Plafond_Lantai_14"/>
      <sheetName val="Plafond_lantai_24"/>
      <sheetName val="keramik_lantai_14"/>
      <sheetName val="keramik_lantai_24"/>
      <sheetName val="Plafond_14"/>
      <sheetName val="Plafond_24"/>
      <sheetName val="HB_6"/>
      <sheetName val="Summary_4"/>
      <sheetName val="Work_Volume_Elec4"/>
      <sheetName val="RAB_SEKRETARIAT_(1)5"/>
      <sheetName val="RAB_(OK)6"/>
      <sheetName val="Perhitungan_RAB5"/>
      <sheetName val="F1c_DATA_ADM66"/>
      <sheetName val="AHS_Aspal6"/>
      <sheetName val="AHS_Marka6"/>
      <sheetName val="Analisa_lampu6"/>
      <sheetName val="1_B4"/>
      <sheetName val="SAP-KAB_&amp;_PAN-Buil4"/>
      <sheetName val="BTB_20184"/>
      <sheetName val="Agregat_Halus_&amp;_Kasar6"/>
      <sheetName val="Breakdown_Equipment6"/>
      <sheetName val="Equipment_(2)6"/>
      <sheetName val="S_CURVE6"/>
      <sheetName val="Urai__Resap_pengikat5"/>
      <sheetName val="Hrg_Sat5"/>
      <sheetName val="Spec_ME4"/>
      <sheetName val="NP_75"/>
      <sheetName val="Harga_Mat_5"/>
      <sheetName val="dongia_(2)6"/>
      <sheetName val="THPDMoi__(2)6"/>
      <sheetName val="TONG_HOP_VL-NC6"/>
      <sheetName val="TONGKE3p_6"/>
      <sheetName val="TH_VL,_NC,_DDHT_Thanhphuoc6"/>
      <sheetName val="DON_GIA6"/>
      <sheetName val="t-h_HA_THE6"/>
      <sheetName val="CHITIET_VL-NC-TT_-1p6"/>
      <sheetName val="TONG_HOP_VL-NC_TT6"/>
      <sheetName val="TH_XL6"/>
      <sheetName val="CHITIET_VL-NC6"/>
      <sheetName val="CHITIET_VL-NC-TT-3p6"/>
      <sheetName val="KPVC-BD_6"/>
      <sheetName val="Input_Data6"/>
      <sheetName val="Prod_15-1-_Rekap_16"/>
      <sheetName val="Rekap_Biaya6"/>
      <sheetName val="Cash_Flow6"/>
      <sheetName val="harga_dasar_T-M-A6"/>
      <sheetName val="Sales_Parameter5"/>
      <sheetName val="HSBU_ANA6"/>
      <sheetName val="Harga_Bahan6"/>
      <sheetName val="HSA_&amp;_PAB6"/>
      <sheetName val="Harga_Upah_6"/>
      <sheetName val="Upah_6"/>
      <sheetName val="work_shop5"/>
      <sheetName val="Twr_(15)5"/>
      <sheetName val="BOQ_Rekap4"/>
      <sheetName val="D-Bahan_&amp;_Upah4"/>
      <sheetName val="Inds_&amp;_For3"/>
      <sheetName val="RAB_Intrn_(Approved)4"/>
      <sheetName val="PLTU_1_Kalteng_EXT4"/>
      <sheetName val="PLTU_1_Kalteng_EXT_(2)4"/>
      <sheetName val="Harsat_EXT4"/>
      <sheetName val="Kode_Pekerjaan4"/>
      <sheetName val="kont_anak15"/>
      <sheetName val="List_H_Bahan&amp;Upah5"/>
      <sheetName val="A_HARSAT_ARS5"/>
      <sheetName val="BOQ_(Diisi_dulu))5"/>
      <sheetName val="ANALISA_SNI'13_5"/>
      <sheetName val="HRG_BAHAN_&amp;_UPAH_okk4"/>
      <sheetName val="Analis_Kusen_okk4"/>
      <sheetName val="Fire_Fighting4"/>
      <sheetName val="On_Time4"/>
      <sheetName val="GALIAN_MEKANIS4"/>
      <sheetName val="dongia__2_4"/>
      <sheetName val="THPDMoi___2_4"/>
      <sheetName val="CHITIET_VL_NC4"/>
      <sheetName val="CHITIET_VL_NC_TT__1p4"/>
      <sheetName val="CHITIET_VL_NC_TT_3p4"/>
      <sheetName val="t_h_HA_THE4"/>
      <sheetName val="KPVC_BD_4"/>
      <sheetName val="CAB_24"/>
      <sheetName val="Bill_rekap3"/>
      <sheetName val="anal_rab4"/>
      <sheetName val="7__Comparison_of_Asphalt_etc4"/>
      <sheetName val="7a__Compar_Asphalt_(Machine)4"/>
      <sheetName val="4_Equipment_Cost4"/>
      <sheetName val="1__Coeficient4"/>
      <sheetName val="6__Comparison_of_Sand_Volume4"/>
      <sheetName val="5a__Excav__(Machine)4"/>
      <sheetName val="2__Coeficient_butt_fushion4"/>
      <sheetName val="Bill_of_Qty_MEP3"/>
      <sheetName val="Harga_Satuan_Bahan5"/>
      <sheetName val="Master_Edit5"/>
      <sheetName val="RAB_TOTAL5"/>
      <sheetName val="lkalibrasi_BENENAIN5"/>
      <sheetName val="PT_5"/>
      <sheetName val="DAF_HRG5"/>
      <sheetName val="REKAP_15"/>
      <sheetName val="ANALISA_railing5"/>
      <sheetName val="Anal_ALat5"/>
      <sheetName val="Analisa_Quarry5"/>
      <sheetName val="RAB_THP14"/>
      <sheetName val="UPAH_DAN_BAHAN4"/>
      <sheetName val="9_PEK-HARIAN4"/>
      <sheetName val="1__Rekap_Utama4"/>
      <sheetName val="Peralatan_(2)4"/>
      <sheetName val="AHS_PL3"/>
      <sheetName val="SPREAD_SHEET3"/>
      <sheetName val="REKAP_TOTAL3"/>
      <sheetName val="TE_TS_FA_LAN_MATV3"/>
      <sheetName val="(_05_)_UPAH&amp;BHN4"/>
      <sheetName val="DATA_WP4"/>
      <sheetName val="hrg_uph+bhn4"/>
      <sheetName val="CF_WORKSHEET4"/>
      <sheetName val="Har_Sat4"/>
      <sheetName val="Sumber_Daya4"/>
      <sheetName val="BOQ_INTERN4"/>
      <sheetName val="ANALYS_EXTERN4"/>
      <sheetName val="BQ_RESO4"/>
      <sheetName val="REKAP_INDIRECT4"/>
      <sheetName val="SUMMARY_IN4"/>
      <sheetName val="INDIRECT_COST4"/>
      <sheetName val="DIV_64"/>
      <sheetName val="DIV_74"/>
      <sheetName val="POS_14"/>
      <sheetName val="POS_24"/>
      <sheetName val="PIPA_REF4"/>
      <sheetName val="Analis_harga4"/>
      <sheetName val="Harga_ALAT4"/>
      <sheetName val="Daftar_Harga_Pekerjaan4"/>
      <sheetName val="Upah_Tenaga_Kerja4"/>
      <sheetName val="Bahan_Upah4"/>
      <sheetName val="Rencana_Anggaran_Biaya4"/>
      <sheetName val="Basic_P4"/>
      <sheetName val="An__Alat4"/>
      <sheetName val="Analisa_HS4"/>
      <sheetName val="HPS_PC4"/>
      <sheetName val="b)_Pengalaman_Kerja4"/>
      <sheetName val="NET_Sum4"/>
      <sheetName val="MSTR_200416_PU_COGS_DIVBAR4"/>
      <sheetName val="TABEL_BAJA3"/>
      <sheetName val="STR_-_2B3"/>
      <sheetName val="Currency_Rate4"/>
      <sheetName val="Grafik_Trend3"/>
      <sheetName val="COV_GRAND4"/>
      <sheetName val="Cashflow_Analysis3"/>
      <sheetName val="Project_Data3"/>
      <sheetName val="Daftar_Kuantitas_&amp;_Harga4"/>
      <sheetName val="Data_Info4"/>
      <sheetName val="matr_aux3"/>
      <sheetName val="matr_engine3"/>
      <sheetName val="jasa_rehab3"/>
      <sheetName val="jasa_pondasi3"/>
      <sheetName val="jasa_rekon_material3"/>
      <sheetName val="GASATAGG_XLS3"/>
      <sheetName val="HSUMUM_XLS3"/>
      <sheetName val="HSDRAIN_XLS3"/>
      <sheetName val="HSMISC_XLS3"/>
      <sheetName val="Bill_of_Quantity3"/>
      <sheetName val="Permanent_info3"/>
      <sheetName val="Daf_Harga-Upah3"/>
      <sheetName val="Daftar_Harga_Upah_dan_Bahan4"/>
      <sheetName val="DAFTAR_HARGA3"/>
      <sheetName val="ADD_2_(1)3"/>
      <sheetName val="BQ_ARS3"/>
      <sheetName val="Daftar_Sewa3"/>
      <sheetName val="Analisa_Alat3"/>
      <sheetName val="BOQ_CBM3"/>
      <sheetName val="Elemen_Biaya3"/>
      <sheetName val="Cost_Center3"/>
      <sheetName val="Asumsi_by_Own3"/>
      <sheetName val="ANALISA_STR_&amp;_ARS_KD3"/>
      <sheetName val="DAFT_ALAT,UPAH_&amp;_MAT_KD3"/>
      <sheetName val="Customize_Your_Invoice3"/>
      <sheetName val="HARGA_SATUAN_UPAH_PEKERJA3"/>
      <sheetName val="iTEM_hARSAT3"/>
      <sheetName val="U__div_23"/>
      <sheetName val="Div_103"/>
      <sheetName val="Master_1_03"/>
      <sheetName val="ANALIS_ALAT3"/>
      <sheetName val="Analisa_(2)3"/>
      <sheetName val="Analisa_Upah_&amp;_Bahan_Plum3"/>
      <sheetName val="Analisa_HSP4"/>
      <sheetName val="Ahs_23"/>
      <sheetName val="Ahs_13"/>
      <sheetName val="2_ALS-TANAH_&amp;URG3"/>
      <sheetName val="14_ALS-CAT3"/>
      <sheetName val="11_ALS-SANITER3"/>
      <sheetName val="3_ALS-STR-PDS3"/>
      <sheetName val="5&amp;6_ALS-DINDING3"/>
      <sheetName val="16_ALS_JL3"/>
      <sheetName val="7_ALS-KUDA-KUDA3"/>
      <sheetName val="8_P-ATAP3"/>
      <sheetName val="10_P-LT&amp;DDG3"/>
      <sheetName val="9_ALS-PLAFONT3"/>
      <sheetName val="1_ALS-PERSIAPAN3"/>
      <sheetName val="17_ALS-saluran+BC3"/>
      <sheetName val="ocean_voyage3"/>
      <sheetName val="AN_Tdr3"/>
      <sheetName val="Analisa_3"/>
      <sheetName val="Tie_Beam3"/>
      <sheetName val="AN_Beton3"/>
      <sheetName val="Item_Kompensasi3"/>
      <sheetName val="8LT_123"/>
      <sheetName val="tabel_berat3"/>
      <sheetName val="Cont__Fabrikasi3"/>
      <sheetName val="Proj'n(Piping_Big_Crew)3"/>
      <sheetName val="Anls_ME_Tampil3"/>
      <sheetName val="rekap_harga_satuan_pek3"/>
      <sheetName val="upah_&amp;_bahan3"/>
      <sheetName val="Bahan_&amp;_Upah3"/>
      <sheetName val="Cover_Daf-23"/>
      <sheetName val="rinc_hotel3"/>
      <sheetName val="rinc_fin_t4_3"/>
      <sheetName val="rinc_fin_t4___3_3"/>
      <sheetName val="rinc_fin_t4___2_3"/>
      <sheetName val="AKTIVA_TETAP3"/>
      <sheetName val="analisa_print3"/>
      <sheetName val="D-3_(M)3"/>
      <sheetName val="D-7_(M)3"/>
      <sheetName val="S_UPAH3"/>
      <sheetName val="S_BAHAN3"/>
      <sheetName val="DATA_UMUM3"/>
      <sheetName val="Harga_3"/>
      <sheetName val="Summary_All_Punchlist3"/>
      <sheetName val="Pack_Mat__Mar_21_(3rd_P)3"/>
      <sheetName val="Bahan_3"/>
      <sheetName val="Pekerjaan_3"/>
      <sheetName val="rap_rinci3"/>
      <sheetName val="BOQ_All_Dicipline3"/>
      <sheetName val="BOQ_(detail_)3"/>
      <sheetName val="SUM_BOQ3"/>
      <sheetName val="BAP_Exc_320_C-Feb3"/>
      <sheetName val="BAP_Exc_320_A-Juli3"/>
      <sheetName val="Bahan_BQ3"/>
      <sheetName val="7_4__ANAL_Alat3"/>
      <sheetName val="B_10_(4)3"/>
      <sheetName val="Harga_Dasar3"/>
      <sheetName val="hrg_dasar3"/>
      <sheetName val="rekap_c3"/>
      <sheetName val="Man_Power_&amp;_Comp3"/>
      <sheetName val="H_DSR4"/>
      <sheetName val="REKAP_MATI_MC_IC_DES20204"/>
      <sheetName val="Analisa_Electrikal2"/>
      <sheetName val="Isolasi_Luar_Dalam3"/>
      <sheetName val="Isolasi_Luar3"/>
      <sheetName val="ALAT_Ok2"/>
      <sheetName val="Pivot_Table1"/>
      <sheetName val="REKAP_A_BESAR2"/>
      <sheetName val="PERALATAN_PROYEK_GOL_III_A4"/>
      <sheetName val="Analisa_&amp;_Upah3"/>
      <sheetName val="H_DASAR3"/>
      <sheetName val="DEV-10_34"/>
      <sheetName val="A_H_S_P2"/>
      <sheetName val="DIV_34"/>
      <sheetName val="bhn_FINAL2"/>
      <sheetName val="5-ALAT_(2)2"/>
      <sheetName val="SKEDUL_AV-052"/>
      <sheetName val="pro_ra_op1"/>
      <sheetName val="jadual_material1"/>
      <sheetName val="BQ_Utama_2"/>
      <sheetName val="pante_riek2"/>
      <sheetName val="_anal_hrg_sat1"/>
      <sheetName val="anal_Lamp_4a2"/>
      <sheetName val="Mob-Demob_Alat1"/>
      <sheetName val="UPAH_(2)1"/>
      <sheetName val="D_UPH&amp;PEK1"/>
      <sheetName val="Harga_Spare_Part3"/>
      <sheetName val="HG_SATUAN1"/>
      <sheetName val="Alat_(2)1"/>
      <sheetName val="Har-sat_finish2"/>
      <sheetName val="BAHAN_MEP1"/>
      <sheetName val="AGG,_C2"/>
      <sheetName val="AK__PENYST2"/>
      <sheetName val="Unit_Rate2"/>
      <sheetName val="analisa_stroke2"/>
      <sheetName val="PHU_052"/>
      <sheetName val="Analisa_Upah___Bahan_Plum2"/>
      <sheetName val="upah_bahan4"/>
      <sheetName val="AnalisaSIPIL_RIIL3"/>
      <sheetName val="R_A_B1"/>
      <sheetName val="Statprod_gab1"/>
      <sheetName val="L_31"/>
      <sheetName val="Rate_Analysis1"/>
      <sheetName val="PJA_(2)1"/>
      <sheetName val="Analisa_Alat_Berat1"/>
      <sheetName val="OP__ALAT2"/>
      <sheetName val="OP__PERJAM2"/>
      <sheetName val="KAN__LOKAL2"/>
      <sheetName val="7_공정표2"/>
      <sheetName val="RAB_J18_1"/>
      <sheetName val="Scaffolding_Rent_Price_R111"/>
      <sheetName val="A_Div101"/>
      <sheetName val="A_Div31"/>
      <sheetName val="A_Div_21"/>
      <sheetName val="A_Div_41"/>
      <sheetName val="A_Div51"/>
      <sheetName val="A_Div71"/>
      <sheetName val="DATA_LEBAR1"/>
      <sheetName val="Data_Base1"/>
      <sheetName val="6PILE__(돌출)3"/>
      <sheetName val="Net_Cash_Table3"/>
      <sheetName val="Cash_Out_Table3"/>
      <sheetName val="an__struktur2"/>
      <sheetName val="Action_Plan3"/>
      <sheetName val="1195_B12"/>
      <sheetName val="HD_ALAT2"/>
      <sheetName val="RUKO_TYPE_12"/>
      <sheetName val="Grand_summary1"/>
      <sheetName val="입찰내역_발주처_양식1"/>
      <sheetName val="Perhit_Alat1"/>
      <sheetName val="bahan_dan_upah1"/>
      <sheetName val="DAFTAR_ISI1"/>
      <sheetName val="PT_GENTA2"/>
      <sheetName val="REKAP_APRIL_BOQ_ADD_(2)1"/>
      <sheetName val="REKAP_JUNI1"/>
      <sheetName val="REKAP_APRIL_BOQ1"/>
      <sheetName val="REKAP_JUNI_BOQ_ADD1"/>
      <sheetName val="REKAP_JUNI_VER_RESUME_ADD1"/>
      <sheetName val="dayvol_WEDI1"/>
      <sheetName val="Cover_(x)1"/>
      <sheetName val="Cor_Apt1"/>
      <sheetName val="metode_1"/>
      <sheetName val="NP_(2)1"/>
      <sheetName val="Daftar_Kuantitas_dan_Harga1"/>
      <sheetName val="harsat_sdy1"/>
      <sheetName val="AT_21"/>
      <sheetName val="TON__per_Jam2"/>
      <sheetName val="Table_Ohm1"/>
      <sheetName val="GRAND_REKAP1"/>
      <sheetName val="Rekap_Direct_Cost1"/>
      <sheetName val="Rekap_Prelim1"/>
      <sheetName val="Vol__Lantai_Tipikal1"/>
      <sheetName val="Analisa_Struktur1"/>
      <sheetName val="Pas__bata_(anyar)1"/>
      <sheetName val="Pas__bata1"/>
      <sheetName val="PILE_CAP1"/>
      <sheetName val="INPUT_BALOK1"/>
      <sheetName val="itungan_Balok1"/>
      <sheetName val="RASIO_SLAB1"/>
      <sheetName val="PIT_LIFT1"/>
      <sheetName val="H__Satuan_Upah_&amp;_Bahan1"/>
      <sheetName val="H__Satuan_Pekerjaan1"/>
      <sheetName val="Analisa_Satuan_Pekerjaan1"/>
      <sheetName val="Fill_this_out_first___1"/>
      <sheetName val="Sudah_Berjalan1"/>
      <sheetName val="Hauler_Pdty6"/>
      <sheetName val="Loader_Category6"/>
      <sheetName val="Hauler_Category6"/>
      <sheetName val="Print_(4)6"/>
      <sheetName val="LPA_Daily_MBR02"/>
      <sheetName val="Coal_Inventory_ALL2"/>
      <sheetName val="AkumAT"/>
      <sheetName val="wt"/>
      <sheetName val="A.Alat"/>
      <sheetName val="listplank"/>
      <sheetName val="plafond"/>
      <sheetName val="sanitary"/>
      <sheetName val="keramik"/>
      <sheetName val="instalasi air bersih"/>
      <sheetName val="instalasi air kotor_bekas"/>
      <sheetName val="paving"/>
      <sheetName val="pek. tanah"/>
      <sheetName val="Cansteen"/>
      <sheetName val="PEK.PONDASI"/>
      <sheetName val="pek.kayu"/>
      <sheetName val="pek.dinding"/>
      <sheetName val="pek.besi dan alumunium"/>
      <sheetName val="pek.penutup lantai dan dinding"/>
      <sheetName val="HERMAN TF"/>
      <sheetName val="393585"/>
      <sheetName val="393602"/>
      <sheetName val="393612"/>
      <sheetName val="BQ-M"/>
      <sheetName val="baop"/>
      <sheetName val="Basic Price(fix)"/>
      <sheetName val="Daftar Upah &amp; Bahan"/>
      <sheetName val="IN OUT"/>
      <sheetName val="Particular Sch"/>
      <sheetName val="SLNK"/>
      <sheetName val="BP"/>
      <sheetName val="Daftar BOQ"/>
      <sheetName val="Reference"/>
      <sheetName val="Des"/>
      <sheetName val="DAF-ALAT-03"/>
      <sheetName val="ASPAL (14)"/>
      <sheetName val="ca"/>
      <sheetName val="bq analisa"/>
      <sheetName val=""/>
      <sheetName val="Kategori"/>
      <sheetName val="act rev"/>
      <sheetName val="TB98,oct99&amp;sap99-WPL"/>
      <sheetName val="assets"/>
      <sheetName val="Fixset"/>
      <sheetName val="VA.1.2"/>
      <sheetName val="E-1-1"/>
      <sheetName val="rm-07 2010"/>
      <sheetName val="lisa zk_trans_kstar"/>
      <sheetName val="Bare_Summary8"/>
      <sheetName val="Conn__Lib8"/>
      <sheetName val="Memb_Schd8"/>
      <sheetName val="Cash_Flow_bulanan8"/>
      <sheetName val="RAB_AR&amp;STR8"/>
      <sheetName val="HARGA_MATERIAL8"/>
      <sheetName val="H_Satuan8"/>
      <sheetName val="Cover_Daf_28"/>
      <sheetName val="01A-_RAB8"/>
      <sheetName val="DATA_HARGA8"/>
      <sheetName val="BQ_STP_35_M3_A&amp;B8"/>
      <sheetName val="DETAIL_RAP8"/>
      <sheetName val="Week9-Feb____8"/>
      <sheetName val="rab_-_persiapan_&amp;_lantai-18"/>
      <sheetName val="MASTER_R18"/>
      <sheetName val="Job_Data7"/>
      <sheetName val="DB_ET200(R__A)7"/>
      <sheetName val="THREE_PASS8"/>
      <sheetName val="vessel_weight8"/>
      <sheetName val="Perm__Test8"/>
      <sheetName val="struktur_tdk_dipakai8"/>
      <sheetName val="Rekap_Addendum7"/>
      <sheetName val="TOTAL__7"/>
      <sheetName val="forecast_CF_Plan_REV_1_5"/>
      <sheetName val="_schedule_AMD-2_Rev_III8"/>
      <sheetName val="Scheme_Mob_7"/>
      <sheetName val="Labor_Rate7"/>
      <sheetName val="Man_Power7"/>
      <sheetName val="Kuantitas_&amp;_Harga7"/>
      <sheetName val="REF_ONLY7"/>
      <sheetName val="ITEM_OF_WORK7"/>
      <sheetName val="INPUT_DATAS5"/>
      <sheetName val="vlookup_reference5"/>
      <sheetName val="Analisa_Harga_Satuan7"/>
      <sheetName val="Up_&amp;_bhn7"/>
      <sheetName val="GAGAL_PROD8"/>
      <sheetName val="BQ_Rev__07"/>
      <sheetName val="Daf_Pekerjaan7"/>
      <sheetName val="DATA_PROYEK7"/>
      <sheetName val="B__PERSONIL7"/>
      <sheetName val="Lamp-4_Sat-Das7"/>
      <sheetName val="LAMA_(wilayah_4)7"/>
      <sheetName val="Mark_Up7"/>
      <sheetName val="SUM_ME7"/>
      <sheetName val="anal_SNI7"/>
      <sheetName val="bahan_SNI7"/>
      <sheetName val="4_047"/>
      <sheetName val="Bid_Summary7"/>
      <sheetName val="HARGA_SATUAN6"/>
      <sheetName val="4-Basic_Price7"/>
      <sheetName val="Galian_17"/>
      <sheetName val="Adendum_Struktur_5"/>
      <sheetName val="Addendum_Arsitektur_5"/>
      <sheetName val="Addensum_ME_5"/>
      <sheetName val="Addendum_Site_Development_5"/>
      <sheetName val="besi_terbaru_5"/>
      <sheetName val="bekisting_terbaru_5"/>
      <sheetName val="beton_terbaru_5"/>
      <sheetName val="Plafond_Lantai_15"/>
      <sheetName val="Plafond_lantai_25"/>
      <sheetName val="keramik_lantai_15"/>
      <sheetName val="keramik_lantai_25"/>
      <sheetName val="Plafond_15"/>
      <sheetName val="Plafond_25"/>
      <sheetName val="HB_7"/>
      <sheetName val="Summary_5"/>
      <sheetName val="Work_Volume_Elec5"/>
      <sheetName val="RAB_SEKRETARIAT_(1)6"/>
      <sheetName val="RAB_(OK)7"/>
      <sheetName val="Perhitungan_RAB6"/>
      <sheetName val="F1c_DATA_ADM67"/>
      <sheetName val="AHS_Aspal7"/>
      <sheetName val="AHS_Marka7"/>
      <sheetName val="Analisa_lampu7"/>
      <sheetName val="1_B5"/>
      <sheetName val="SAP-KAB_&amp;_PAN-Buil5"/>
      <sheetName val="BTB_20185"/>
      <sheetName val="Agregat_Halus_&amp;_Kasar7"/>
      <sheetName val="Breakdown_Equipment7"/>
      <sheetName val="Equipment_(2)7"/>
      <sheetName val="S_CURVE7"/>
      <sheetName val="Urai__Resap_pengikat6"/>
      <sheetName val="Hrg_Sat6"/>
      <sheetName val="Spec_ME5"/>
      <sheetName val="NP_76"/>
      <sheetName val="Harga_Mat_6"/>
      <sheetName val="dongia_(2)7"/>
      <sheetName val="THPDMoi__(2)7"/>
      <sheetName val="TONG_HOP_VL-NC7"/>
      <sheetName val="TONGKE3p_7"/>
      <sheetName val="TH_VL,_NC,_DDHT_Thanhphuoc7"/>
      <sheetName val="DON_GIA7"/>
      <sheetName val="t-h_HA_THE7"/>
      <sheetName val="CHITIET_VL-NC-TT_-1p7"/>
      <sheetName val="TONG_HOP_VL-NC_TT7"/>
      <sheetName val="TH_XL7"/>
      <sheetName val="CHITIET_VL-NC7"/>
      <sheetName val="CHITIET_VL-NC-TT-3p7"/>
      <sheetName val="KPVC-BD_7"/>
      <sheetName val="Input_Data7"/>
      <sheetName val="Prod_15-1-_Rekap_17"/>
      <sheetName val="Rekap_Biaya7"/>
      <sheetName val="Cash_Flow7"/>
      <sheetName val="harga_dasar_T-M-A7"/>
      <sheetName val="Sales_Parameter6"/>
      <sheetName val="HSBU_ANA7"/>
      <sheetName val="Harga_Bahan7"/>
      <sheetName val="HSA_&amp;_PAB7"/>
      <sheetName val="Harga_Upah_7"/>
      <sheetName val="Upah_7"/>
      <sheetName val="work_shop6"/>
      <sheetName val="Twr_(15)6"/>
      <sheetName val="BOQ_Rekap5"/>
      <sheetName val="D-Bahan_&amp;_Upah5"/>
      <sheetName val="Inds_&amp;_For4"/>
      <sheetName val="RAB_Intrn_(Approved)5"/>
      <sheetName val="PLTU_1_Kalteng_EXT5"/>
      <sheetName val="PLTU_1_Kalteng_EXT_(2)5"/>
      <sheetName val="Harsat_EXT5"/>
      <sheetName val="Kode_Pekerjaan5"/>
      <sheetName val="kont_anak16"/>
      <sheetName val="List_H_Bahan&amp;Upah6"/>
      <sheetName val="A_HARSAT_ARS6"/>
      <sheetName val="BOQ_(Diisi_dulu))6"/>
      <sheetName val="ANALISA_SNI'13_6"/>
      <sheetName val="HRG_BAHAN_&amp;_UPAH_okk5"/>
      <sheetName val="Analis_Kusen_okk5"/>
      <sheetName val="Fire_Fighting5"/>
      <sheetName val="On_Time5"/>
      <sheetName val="GALIAN_MEKANIS5"/>
      <sheetName val="dongia__2_5"/>
      <sheetName val="THPDMoi___2_5"/>
      <sheetName val="CHITIET_VL_NC5"/>
      <sheetName val="CHITIET_VL_NC_TT__1p5"/>
      <sheetName val="CHITIET_VL_NC_TT_3p5"/>
      <sheetName val="t_h_HA_THE5"/>
      <sheetName val="KPVC_BD_5"/>
      <sheetName val="CAB_25"/>
      <sheetName val="Bill_rekap4"/>
      <sheetName val="anal_rab5"/>
      <sheetName val="7__Comparison_of_Asphalt_etc5"/>
      <sheetName val="7a__Compar_Asphalt_(Machine)5"/>
      <sheetName val="4_Equipment_Cost5"/>
      <sheetName val="1__Coeficient5"/>
      <sheetName val="6__Comparison_of_Sand_Volume5"/>
      <sheetName val="5a__Excav__(Machine)5"/>
      <sheetName val="2__Coeficient_butt_fushion5"/>
      <sheetName val="Bill_of_Qty_MEP4"/>
      <sheetName val="Harga_Satuan_Bahan6"/>
      <sheetName val="Master_Edit6"/>
      <sheetName val="RAB_TOTAL6"/>
      <sheetName val="lkalibrasi_BENENAIN6"/>
      <sheetName val="PT_6"/>
      <sheetName val="DAF_HRG6"/>
      <sheetName val="REKAP_16"/>
      <sheetName val="ANALISA_railing6"/>
      <sheetName val="Anal_ALat6"/>
      <sheetName val="Analisa_Quarry6"/>
      <sheetName val="RAB_THP15"/>
      <sheetName val="UPAH_DAN_BAHAN5"/>
      <sheetName val="9_PEK-HARIAN5"/>
      <sheetName val="1__Rekap_Utama5"/>
      <sheetName val="Peralatan_(2)5"/>
      <sheetName val="AHS_PL4"/>
      <sheetName val="SPREAD_SHEET4"/>
      <sheetName val="REKAP_TOTAL4"/>
      <sheetName val="TE_TS_FA_LAN_MATV4"/>
      <sheetName val="(_05_)_UPAH&amp;BHN5"/>
      <sheetName val="DATA_WP5"/>
      <sheetName val="hrg_uph+bhn5"/>
      <sheetName val="CF_WORKSHEET5"/>
      <sheetName val="Har_Sat5"/>
      <sheetName val="Sumber_Daya5"/>
      <sheetName val="BOQ_INTERN5"/>
      <sheetName val="ANALYS_EXTERN5"/>
      <sheetName val="BQ_RESO5"/>
      <sheetName val="REKAP_INDIRECT5"/>
      <sheetName val="SUMMARY_IN5"/>
      <sheetName val="INDIRECT_COST5"/>
      <sheetName val="DIV_65"/>
      <sheetName val="DIV_75"/>
      <sheetName val="POS_15"/>
      <sheetName val="POS_25"/>
      <sheetName val="PIPA_REF5"/>
      <sheetName val="Analis_harga5"/>
      <sheetName val="Harga_ALAT5"/>
      <sheetName val="Daftar_Harga_Pekerjaan5"/>
      <sheetName val="Upah_Tenaga_Kerja5"/>
      <sheetName val="Bahan_Upah5"/>
      <sheetName val="Rencana_Anggaran_Biaya5"/>
      <sheetName val="Basic_P5"/>
      <sheetName val="An__Alat5"/>
      <sheetName val="Analisa_HS5"/>
      <sheetName val="HPS_PC5"/>
      <sheetName val="b)_Pengalaman_Kerja5"/>
      <sheetName val="NET_Sum5"/>
      <sheetName val="MSTR_200416_PU_COGS_DIVBAR5"/>
      <sheetName val="TABEL_BAJA4"/>
      <sheetName val="STR_-_2B4"/>
      <sheetName val="Currency_Rate5"/>
      <sheetName val="Grafik_Trend4"/>
      <sheetName val="COV_GRAND5"/>
      <sheetName val="Cashflow_Analysis4"/>
      <sheetName val="Project_Data4"/>
      <sheetName val="Daftar_Kuantitas_&amp;_Harga5"/>
      <sheetName val="Data_Info5"/>
      <sheetName val="matr_aux4"/>
      <sheetName val="matr_engine4"/>
      <sheetName val="jasa_rehab4"/>
      <sheetName val="jasa_pondasi4"/>
      <sheetName val="jasa_rekon_material4"/>
      <sheetName val="GASATAGG_XLS4"/>
      <sheetName val="HSUMUM_XLS4"/>
      <sheetName val="HSDRAIN_XLS4"/>
      <sheetName val="HSMISC_XLS4"/>
      <sheetName val="Bill_of_Quantity4"/>
      <sheetName val="Permanent_info4"/>
      <sheetName val="Daf_Harga-Upah4"/>
      <sheetName val="Daftar_Harga_Upah_dan_Bahan5"/>
      <sheetName val="DAFTAR_HARGA4"/>
      <sheetName val="ADD_2_(1)4"/>
      <sheetName val="BQ_ARS4"/>
      <sheetName val="Daftar_Sewa4"/>
      <sheetName val="Analisa_Alat4"/>
      <sheetName val="BOQ_CBM4"/>
      <sheetName val="Elemen_Biaya4"/>
      <sheetName val="Cost_Center4"/>
      <sheetName val="Asumsi_by_Own4"/>
      <sheetName val="ANALISA_STR_&amp;_ARS_KD4"/>
      <sheetName val="DAFT_ALAT,UPAH_&amp;_MAT_KD4"/>
      <sheetName val="Customize_Your_Invoice4"/>
      <sheetName val="HARGA_SATUAN_UPAH_PEKERJA4"/>
      <sheetName val="iTEM_hARSAT4"/>
      <sheetName val="U__div_24"/>
      <sheetName val="Div_104"/>
      <sheetName val="Master_1_04"/>
      <sheetName val="ANALIS_ALAT4"/>
      <sheetName val="Analisa_(2)4"/>
      <sheetName val="Analisa_Upah_&amp;_Bahan_Plum4"/>
      <sheetName val="Analisa_HSP5"/>
      <sheetName val="Ahs_24"/>
      <sheetName val="Ahs_14"/>
      <sheetName val="2_ALS-TANAH_&amp;URG4"/>
      <sheetName val="14_ALS-CAT4"/>
      <sheetName val="11_ALS-SANITER4"/>
      <sheetName val="3_ALS-STR-PDS4"/>
      <sheetName val="5&amp;6_ALS-DINDING4"/>
      <sheetName val="16_ALS_JL4"/>
      <sheetName val="7_ALS-KUDA-KUDA4"/>
      <sheetName val="8_P-ATAP4"/>
      <sheetName val="10_P-LT&amp;DDG4"/>
      <sheetName val="9_ALS-PLAFONT4"/>
      <sheetName val="1_ALS-PERSIAPAN4"/>
      <sheetName val="17_ALS-saluran+BC4"/>
      <sheetName val="ocean_voyage4"/>
      <sheetName val="AN_Tdr4"/>
      <sheetName val="Analisa_4"/>
      <sheetName val="Tie_Beam4"/>
      <sheetName val="AN_Beton4"/>
      <sheetName val="Item_Kompensasi4"/>
      <sheetName val="8LT_124"/>
      <sheetName val="tabel_berat4"/>
      <sheetName val="Cont__Fabrikasi4"/>
      <sheetName val="AKTIVA_TETAP4"/>
      <sheetName val="Bahan_&amp;_Upah4"/>
      <sheetName val="upah_&amp;_bahan4"/>
      <sheetName val="analisa_print4"/>
      <sheetName val="Anls_ME_Tampil4"/>
      <sheetName val="rekap_harga_satuan_pek4"/>
      <sheetName val="Cover_Daf-24"/>
      <sheetName val="rinc_hotel4"/>
      <sheetName val="rinc_fin_t4_4"/>
      <sheetName val="rinc_fin_t4___3_4"/>
      <sheetName val="rinc_fin_t4___2_4"/>
      <sheetName val="Proj'n(Piping_Big_Crew)4"/>
      <sheetName val="D-3_(M)4"/>
      <sheetName val="D-7_(M)4"/>
      <sheetName val="S_UPAH4"/>
      <sheetName val="S_BAHAN4"/>
      <sheetName val="DATA_UMUM4"/>
      <sheetName val="Harga_4"/>
      <sheetName val="Summary_All_Punchlist4"/>
      <sheetName val="Pack_Mat__Mar_21_(3rd_P)4"/>
      <sheetName val="Bahan_4"/>
      <sheetName val="Pekerjaan_4"/>
      <sheetName val="rap_rinci4"/>
      <sheetName val="BOQ_All_Dicipline4"/>
      <sheetName val="BOQ_(detail_)4"/>
      <sheetName val="SUM_BOQ4"/>
      <sheetName val="BAP_Exc_320_C-Feb4"/>
      <sheetName val="BAP_Exc_320_A-Juli4"/>
      <sheetName val="Bahan_BQ4"/>
      <sheetName val="7_4__ANAL_Alat4"/>
      <sheetName val="B_10_(4)4"/>
      <sheetName val="Harga_Dasar4"/>
      <sheetName val="hrg_dasar4"/>
      <sheetName val="rekap_c4"/>
      <sheetName val="Man_Power_&amp;_Comp4"/>
      <sheetName val="H_DSR5"/>
      <sheetName val="Harga_Spare_Part4"/>
      <sheetName val="AnalisaSIPIL_RIIL4"/>
      <sheetName val="6PILE__(돌출)4"/>
      <sheetName val="Net_Cash_Table4"/>
      <sheetName val="Cash_Out_Table4"/>
      <sheetName val="TON__per_Jam3"/>
      <sheetName val="Har-sat_finish3"/>
      <sheetName val="SKEDUL_AV-053"/>
      <sheetName val="Analisa_Electrikal3"/>
      <sheetName val="REKAP_MATI_MC_IC_DES20205"/>
      <sheetName val="anal_Lamp_4a3"/>
      <sheetName val="PERALATAN_PROYEK_GOL_III_A5"/>
      <sheetName val="Analisa_&amp;_Upah4"/>
      <sheetName val="Isolasi_Luar_Dalam4"/>
      <sheetName val="Isolasi_Luar4"/>
      <sheetName val="H_DASAR4"/>
      <sheetName val="DEV-10_35"/>
      <sheetName val="an__struktur3"/>
      <sheetName val="DIV_35"/>
      <sheetName val="upah_bahan5"/>
      <sheetName val="AGG,_C3"/>
      <sheetName val="Action_Plan4"/>
      <sheetName val="AK__PENYST3"/>
      <sheetName val="ALAT_Ok3"/>
      <sheetName val="1195_B13"/>
      <sheetName val="REKAP_A_BESAR3"/>
      <sheetName val="HD_ALAT3"/>
      <sheetName val="A_H_S_P3"/>
      <sheetName val="bhn_FINAL3"/>
      <sheetName val="5-ALAT_(2)3"/>
      <sheetName val="pante_riek3"/>
      <sheetName val="OP__ALAT3"/>
      <sheetName val="OP__PERJAM3"/>
      <sheetName val="KAN__LOKAL3"/>
      <sheetName val="7_공정표3"/>
      <sheetName val="BQ_Utama_3"/>
      <sheetName val="RUKO_TYPE_13"/>
      <sheetName val="Unit_Rate3"/>
      <sheetName val="analisa_stroke3"/>
      <sheetName val="PHU_053"/>
      <sheetName val="Analisa_Upah___Bahan_Plum3"/>
      <sheetName val="PT_GENTA3"/>
      <sheetName val="Hauler_Pdty7"/>
      <sheetName val="Loader_Category7"/>
      <sheetName val="Hauler_Category7"/>
      <sheetName val="Print_(4)7"/>
      <sheetName val="LPA_Daily_MBR03"/>
      <sheetName val="Coal_Inventory_ALL3"/>
      <sheetName val="Pivot_Table2"/>
      <sheetName val="pro_ra_op2"/>
      <sheetName val="jadual_material2"/>
      <sheetName val="_anal_hrg_sat2"/>
      <sheetName val="Mob-Demob_Alat2"/>
      <sheetName val="UPAH_(2)2"/>
      <sheetName val="D_UPH&amp;PEK2"/>
      <sheetName val="HG_SATUAN2"/>
      <sheetName val="Alat_(2)2"/>
      <sheetName val="BAHAN_MEP2"/>
      <sheetName val="R_A_B2"/>
      <sheetName val="Statprod_gab2"/>
      <sheetName val="L_32"/>
      <sheetName val="Rate_Analysis2"/>
      <sheetName val="PJA_(2)2"/>
      <sheetName val="Analisa_Alat_Berat2"/>
      <sheetName val="RAB_J18_2"/>
      <sheetName val="Scaffolding_Rent_Price_R112"/>
      <sheetName val="A_Div102"/>
      <sheetName val="A_Div32"/>
      <sheetName val="A_Div_22"/>
      <sheetName val="A_Div_42"/>
      <sheetName val="A_Div52"/>
      <sheetName val="A_Div72"/>
      <sheetName val="DATA_LEBAR2"/>
      <sheetName val="Data_Base2"/>
      <sheetName val="Grand_summary2"/>
      <sheetName val="입찰내역_발주처_양식2"/>
      <sheetName val="Perhit_Alat2"/>
      <sheetName val="bahan_dan_upah2"/>
      <sheetName val="DAFTAR_ISI2"/>
      <sheetName val="REKAP_APRIL_BOQ_ADD_(2)2"/>
      <sheetName val="REKAP_JUNI2"/>
      <sheetName val="REKAP_APRIL_BOQ2"/>
      <sheetName val="REKAP_JUNI_BOQ_ADD2"/>
      <sheetName val="REKAP_JUNI_VER_RESUME_ADD2"/>
      <sheetName val="dayvol_WEDI2"/>
      <sheetName val="Cover_(x)2"/>
      <sheetName val="Cor_Apt2"/>
      <sheetName val="metode_2"/>
      <sheetName val="NP_(2)2"/>
      <sheetName val="Daftar_Kuantitas_dan_Harga2"/>
      <sheetName val="harsat_sdy2"/>
      <sheetName val="AT_22"/>
      <sheetName val="Table_Ohm2"/>
      <sheetName val="GRAND_REKAP2"/>
      <sheetName val="Rekap_Direct_Cost2"/>
      <sheetName val="Rekap_Prelim2"/>
      <sheetName val="Vol__Lantai_Tipikal2"/>
      <sheetName val="Analisa_Struktur2"/>
      <sheetName val="Pas__bata_(anyar)2"/>
      <sheetName val="Pas__bata2"/>
      <sheetName val="PILE_CAP2"/>
      <sheetName val="INPUT_BALOK2"/>
      <sheetName val="itungan_Balok2"/>
      <sheetName val="RASIO_SLAB2"/>
      <sheetName val="PIT_LIFT2"/>
      <sheetName val="H__Satuan_Upah_&amp;_Bahan2"/>
      <sheetName val="H__Satuan_Pekerjaan2"/>
      <sheetName val="Analisa_Satuan_Pekerjaan2"/>
      <sheetName val="Fill_this_out_first___2"/>
      <sheetName val="Sudah_Berjalan2"/>
      <sheetName val="Analisa_Harsat"/>
      <sheetName val="BA_Evaluasi"/>
      <sheetName val="Permhnan_CCO"/>
      <sheetName val="Persetujuan_CCO"/>
      <sheetName val="Rekap_MC"/>
      <sheetName val="Penyampaian_Evaluasi"/>
      <sheetName val="R__RapatCCO"/>
      <sheetName val="analisa_R_2"/>
      <sheetName val="analisa_R_1"/>
      <sheetName val="Upah_Bhn_R_1"/>
      <sheetName val="URAIAN_"/>
      <sheetName val="A_Alat"/>
      <sheetName val="instalasi_air_bersih"/>
      <sheetName val="instalasi_air_kotor_bekas"/>
      <sheetName val="pek__tanah"/>
      <sheetName val="PEK_PONDASI"/>
      <sheetName val="pek_kayu"/>
      <sheetName val="pek_dinding"/>
      <sheetName val="pek_besi_dan_alumunium"/>
      <sheetName val="pek_penutup_lantai_dan_dinding"/>
      <sheetName val="HERMAN_TF"/>
      <sheetName val="Basic_Price(fix)"/>
      <sheetName val="Daftar_Upah_&amp;_Bahan"/>
      <sheetName val="IN_OUT"/>
      <sheetName val="Particular_Sch"/>
      <sheetName val="Daftar_BOQ"/>
      <sheetName val="ASPAL_(14)"/>
      <sheetName val="bq_analisa"/>
      <sheetName val="Bare_Summary9"/>
      <sheetName val="Conn__Lib9"/>
      <sheetName val="Memb_Schd9"/>
      <sheetName val="Cash_Flow_bulanan9"/>
      <sheetName val="RAB_AR&amp;STR9"/>
      <sheetName val="HARGA_MATERIAL9"/>
      <sheetName val="H_Satuan9"/>
      <sheetName val="Cover_Daf_29"/>
      <sheetName val="01A-_RAB9"/>
      <sheetName val="DATA_HARGA9"/>
      <sheetName val="BQ_STP_35_M3_A&amp;B9"/>
      <sheetName val="DETAIL_RAP9"/>
      <sheetName val="Week9-Feb____9"/>
      <sheetName val="rab_-_persiapan_&amp;_lantai-19"/>
      <sheetName val="MASTER_R19"/>
      <sheetName val="Job_Data8"/>
      <sheetName val="DB_ET200(R__A)8"/>
      <sheetName val="THREE_PASS9"/>
      <sheetName val="vessel_weight9"/>
      <sheetName val="Perm__Test9"/>
      <sheetName val="struktur_tdk_dipakai9"/>
      <sheetName val="Rekap_Addendum8"/>
      <sheetName val="TOTAL__8"/>
      <sheetName val="forecast_CF_Plan_REV_1_6"/>
      <sheetName val="_schedule_AMD-2_Rev_III9"/>
      <sheetName val="Scheme_Mob_8"/>
      <sheetName val="Labor_Rate8"/>
      <sheetName val="Man_Power8"/>
      <sheetName val="Kuantitas_&amp;_Harga8"/>
      <sheetName val="REF_ONLY8"/>
      <sheetName val="ITEM_OF_WORK8"/>
      <sheetName val="INPUT_DATAS6"/>
      <sheetName val="vlookup_reference6"/>
      <sheetName val="Analisa_Harga_Satuan8"/>
      <sheetName val="Up_&amp;_bhn8"/>
      <sheetName val="GAGAL_PROD9"/>
      <sheetName val="BQ_Rev__08"/>
      <sheetName val="Daf_Pekerjaan8"/>
      <sheetName val="DATA_PROYEK8"/>
      <sheetName val="B__PERSONIL8"/>
      <sheetName val="Lamp-4_Sat-Das8"/>
      <sheetName val="LAMA_(wilayah_4)8"/>
      <sheetName val="Mark_Up8"/>
      <sheetName val="SUM_ME8"/>
      <sheetName val="anal_SNI8"/>
      <sheetName val="bahan_SNI8"/>
      <sheetName val="4_048"/>
      <sheetName val="Bid_Summary8"/>
      <sheetName val="HARGA_SATUAN7"/>
      <sheetName val="4-Basic_Price8"/>
      <sheetName val="Galian_18"/>
      <sheetName val="Adendum_Struktur_6"/>
      <sheetName val="Addendum_Arsitektur_6"/>
      <sheetName val="Addensum_ME_6"/>
      <sheetName val="Addendum_Site_Development_6"/>
      <sheetName val="besi_terbaru_6"/>
      <sheetName val="bekisting_terbaru_6"/>
      <sheetName val="beton_terbaru_6"/>
      <sheetName val="Plafond_Lantai_16"/>
      <sheetName val="Plafond_lantai_26"/>
      <sheetName val="keramik_lantai_16"/>
      <sheetName val="keramik_lantai_26"/>
      <sheetName val="Plafond_16"/>
      <sheetName val="Plafond_26"/>
      <sheetName val="HB_8"/>
      <sheetName val="Summary_6"/>
      <sheetName val="Work_Volume_Elec6"/>
      <sheetName val="RAB_SEKRETARIAT_(1)7"/>
      <sheetName val="RAB_(OK)8"/>
      <sheetName val="Perhitungan_RAB7"/>
      <sheetName val="F1c_DATA_ADM68"/>
      <sheetName val="AHS_Aspal8"/>
      <sheetName val="AHS_Marka8"/>
      <sheetName val="Analisa_lampu8"/>
      <sheetName val="1_B6"/>
      <sheetName val="SAP-KAB_&amp;_PAN-Buil6"/>
      <sheetName val="BTB_20186"/>
      <sheetName val="Agregat_Halus_&amp;_Kasar8"/>
      <sheetName val="Breakdown_Equipment8"/>
      <sheetName val="Equipment_(2)8"/>
      <sheetName val="S_CURVE8"/>
      <sheetName val="Urai__Resap_pengikat7"/>
      <sheetName val="Hrg_Sat7"/>
      <sheetName val="Spec_ME6"/>
      <sheetName val="NP_77"/>
      <sheetName val="Harga_Mat_7"/>
      <sheetName val="dongia_(2)8"/>
      <sheetName val="THPDMoi__(2)8"/>
      <sheetName val="TONG_HOP_VL-NC8"/>
      <sheetName val="TONGKE3p_8"/>
      <sheetName val="TH_VL,_NC,_DDHT_Thanhphuoc8"/>
      <sheetName val="DON_GIA8"/>
      <sheetName val="t-h_HA_THE8"/>
      <sheetName val="CHITIET_VL-NC-TT_-1p8"/>
      <sheetName val="TONG_HOP_VL-NC_TT8"/>
      <sheetName val="TH_XL8"/>
      <sheetName val="CHITIET_VL-NC8"/>
      <sheetName val="CHITIET_VL-NC-TT-3p8"/>
      <sheetName val="KPVC-BD_8"/>
      <sheetName val="Input_Data8"/>
      <sheetName val="Prod_15-1-_Rekap_18"/>
      <sheetName val="Rekap_Biaya8"/>
      <sheetName val="Cash_Flow8"/>
      <sheetName val="harga_dasar_T-M-A8"/>
      <sheetName val="Sales_Parameter7"/>
      <sheetName val="HSBU_ANA8"/>
      <sheetName val="Harga_Bahan8"/>
      <sheetName val="HSA_&amp;_PAB8"/>
      <sheetName val="Harga_Upah_8"/>
      <sheetName val="Upah_8"/>
      <sheetName val="work_shop7"/>
      <sheetName val="Twr_(15)7"/>
      <sheetName val="BOQ_Rekap6"/>
      <sheetName val="D-Bahan_&amp;_Upah6"/>
      <sheetName val="Inds_&amp;_For5"/>
      <sheetName val="RAB_Intrn_(Approved)6"/>
      <sheetName val="PLTU_1_Kalteng_EXT6"/>
      <sheetName val="PLTU_1_Kalteng_EXT_(2)6"/>
      <sheetName val="Harsat_EXT6"/>
      <sheetName val="Kode_Pekerjaan6"/>
      <sheetName val="kont_anak17"/>
      <sheetName val="List_H_Bahan&amp;Upah7"/>
      <sheetName val="A_HARSAT_ARS7"/>
      <sheetName val="BOQ_(Diisi_dulu))7"/>
      <sheetName val="ANALISA_SNI'13_7"/>
      <sheetName val="HRG_BAHAN_&amp;_UPAH_okk6"/>
      <sheetName val="Analis_Kusen_okk6"/>
      <sheetName val="Fire_Fighting6"/>
      <sheetName val="On_Time6"/>
      <sheetName val="GALIAN_MEKANIS6"/>
      <sheetName val="dongia__2_6"/>
      <sheetName val="THPDMoi___2_6"/>
      <sheetName val="CHITIET_VL_NC6"/>
      <sheetName val="CHITIET_VL_NC_TT__1p6"/>
      <sheetName val="CHITIET_VL_NC_TT_3p6"/>
      <sheetName val="t_h_HA_THE6"/>
      <sheetName val="KPVC_BD_6"/>
      <sheetName val="CAB_26"/>
      <sheetName val="Bill_rekap5"/>
      <sheetName val="anal_rab6"/>
      <sheetName val="7__Comparison_of_Asphalt_etc6"/>
      <sheetName val="7a__Compar_Asphalt_(Machine)6"/>
      <sheetName val="4_Equipment_Cost6"/>
      <sheetName val="1__Coeficient6"/>
      <sheetName val="6__Comparison_of_Sand_Volume6"/>
      <sheetName val="5a__Excav__(Machine)6"/>
      <sheetName val="2__Coeficient_butt_fushion6"/>
      <sheetName val="Bill_of_Qty_MEP5"/>
      <sheetName val="Harga_Satuan_Bahan7"/>
      <sheetName val="Master_Edit7"/>
      <sheetName val="RAB_TOTAL7"/>
      <sheetName val="lkalibrasi_BENENAIN7"/>
      <sheetName val="PT_7"/>
      <sheetName val="DAF_HRG7"/>
      <sheetName val="REKAP_17"/>
      <sheetName val="ANALISA_railing7"/>
      <sheetName val="Anal_ALat7"/>
      <sheetName val="Analisa_Quarry7"/>
      <sheetName val="RAB_THP16"/>
      <sheetName val="UPAH_DAN_BAHAN6"/>
      <sheetName val="9_PEK-HARIAN6"/>
      <sheetName val="1__Rekap_Utama6"/>
      <sheetName val="Peralatan_(2)6"/>
      <sheetName val="AHS_PL5"/>
      <sheetName val="SPREAD_SHEET5"/>
      <sheetName val="REKAP_TOTAL5"/>
      <sheetName val="TE_TS_FA_LAN_MATV5"/>
      <sheetName val="(_05_)_UPAH&amp;BHN6"/>
      <sheetName val="DATA_WP6"/>
      <sheetName val="hrg_uph+bhn6"/>
      <sheetName val="CF_WORKSHEET6"/>
      <sheetName val="Har_Sat6"/>
      <sheetName val="Sumber_Daya6"/>
      <sheetName val="BOQ_INTERN6"/>
      <sheetName val="ANALYS_EXTERN6"/>
      <sheetName val="BQ_RESO6"/>
      <sheetName val="REKAP_INDIRECT6"/>
      <sheetName val="SUMMARY_IN6"/>
      <sheetName val="INDIRECT_COST6"/>
      <sheetName val="DIV_66"/>
      <sheetName val="DIV_76"/>
      <sheetName val="POS_16"/>
      <sheetName val="POS_26"/>
      <sheetName val="PIPA_REF6"/>
      <sheetName val="Analis_harga6"/>
      <sheetName val="Harga_ALAT6"/>
      <sheetName val="Daftar_Harga_Pekerjaan6"/>
      <sheetName val="Upah_Tenaga_Kerja6"/>
      <sheetName val="Bahan_Upah6"/>
      <sheetName val="Rencana_Anggaran_Biaya6"/>
      <sheetName val="Basic_P6"/>
      <sheetName val="An__Alat6"/>
      <sheetName val="Analisa_HS6"/>
      <sheetName val="HPS_PC6"/>
      <sheetName val="b)_Pengalaman_Kerja6"/>
      <sheetName val="NET_Sum6"/>
      <sheetName val="MSTR_200416_PU_COGS_DIVBAR6"/>
      <sheetName val="TABEL_BAJA5"/>
      <sheetName val="STR_-_2B5"/>
      <sheetName val="Currency_Rate6"/>
      <sheetName val="Grafik_Trend5"/>
      <sheetName val="COV_GRAND6"/>
      <sheetName val="Cashflow_Analysis5"/>
      <sheetName val="Project_Data5"/>
      <sheetName val="Daftar_Kuantitas_&amp;_Harga6"/>
      <sheetName val="Data_Info6"/>
      <sheetName val="matr_aux5"/>
      <sheetName val="matr_engine5"/>
      <sheetName val="jasa_rehab5"/>
      <sheetName val="jasa_pondasi5"/>
      <sheetName val="jasa_rekon_material5"/>
      <sheetName val="GASATAGG_XLS5"/>
      <sheetName val="HSUMUM_XLS5"/>
      <sheetName val="HSDRAIN_XLS5"/>
      <sheetName val="HSMISC_XLS5"/>
      <sheetName val="Bill_of_Quantity5"/>
      <sheetName val="Permanent_info5"/>
      <sheetName val="Daf_Harga-Upah5"/>
      <sheetName val="Daftar_Harga_Upah_dan_Bahan6"/>
      <sheetName val="DAFTAR_HARGA5"/>
      <sheetName val="ADD_2_(1)5"/>
      <sheetName val="BQ_ARS5"/>
      <sheetName val="Daftar_Sewa5"/>
      <sheetName val="Analisa_Alat5"/>
      <sheetName val="BOQ_CBM5"/>
      <sheetName val="Elemen_Biaya5"/>
      <sheetName val="Cost_Center5"/>
      <sheetName val="Asumsi_by_Own5"/>
      <sheetName val="ANALISA_STR_&amp;_ARS_KD5"/>
      <sheetName val="DAFT_ALAT,UPAH_&amp;_MAT_KD5"/>
      <sheetName val="Customize_Your_Invoice5"/>
      <sheetName val="HARGA_SATUAN_UPAH_PEKERJA5"/>
      <sheetName val="iTEM_hARSAT5"/>
      <sheetName val="U__div_25"/>
      <sheetName val="Div_105"/>
      <sheetName val="Master_1_05"/>
      <sheetName val="ANALIS_ALAT5"/>
      <sheetName val="Analisa_(2)5"/>
      <sheetName val="Analisa_Upah_&amp;_Bahan_Plum5"/>
      <sheetName val="Analisa_HSP6"/>
      <sheetName val="Ahs_25"/>
      <sheetName val="Ahs_15"/>
      <sheetName val="2_ALS-TANAH_&amp;URG5"/>
      <sheetName val="14_ALS-CAT5"/>
      <sheetName val="11_ALS-SANITER5"/>
      <sheetName val="3_ALS-STR-PDS5"/>
      <sheetName val="5&amp;6_ALS-DINDING5"/>
      <sheetName val="16_ALS_JL5"/>
      <sheetName val="7_ALS-KUDA-KUDA5"/>
      <sheetName val="8_P-ATAP5"/>
      <sheetName val="10_P-LT&amp;DDG5"/>
      <sheetName val="9_ALS-PLAFONT5"/>
      <sheetName val="1_ALS-PERSIAPAN5"/>
      <sheetName val="17_ALS-saluran+BC5"/>
      <sheetName val="ocean_voyage5"/>
      <sheetName val="AN_Tdr5"/>
      <sheetName val="Analisa_5"/>
      <sheetName val="Tie_Beam5"/>
      <sheetName val="AN_Beton5"/>
      <sheetName val="Item_Kompensasi5"/>
      <sheetName val="8LT_125"/>
      <sheetName val="tabel_berat5"/>
      <sheetName val="Cont__Fabrikasi5"/>
      <sheetName val="AKTIVA_TETAP5"/>
      <sheetName val="Bahan_&amp;_Upah5"/>
      <sheetName val="upah_&amp;_bahan5"/>
      <sheetName val="analisa_print5"/>
      <sheetName val="Proj'n(Piping_Big_Crew)5"/>
      <sheetName val="Anls_ME_Tampil5"/>
      <sheetName val="rekap_harga_satuan_pek5"/>
      <sheetName val="Cover_Daf-25"/>
      <sheetName val="rinc_hotel5"/>
      <sheetName val="rinc_fin_t4_5"/>
      <sheetName val="rinc_fin_t4___3_5"/>
      <sheetName val="rinc_fin_t4___2_5"/>
      <sheetName val="D-3_(M)5"/>
      <sheetName val="D-7_(M)5"/>
      <sheetName val="S_UPAH5"/>
      <sheetName val="S_BAHAN5"/>
      <sheetName val="DATA_UMUM5"/>
      <sheetName val="Harga_5"/>
      <sheetName val="Summary_All_Punchlist5"/>
      <sheetName val="Pack_Mat__Mar_21_(3rd_P)5"/>
      <sheetName val="Bahan_5"/>
      <sheetName val="Pekerjaan_5"/>
      <sheetName val="rap_rinci5"/>
      <sheetName val="BOQ_All_Dicipline5"/>
      <sheetName val="BOQ_(detail_)5"/>
      <sheetName val="SUM_BOQ5"/>
      <sheetName val="BAP_Exc_320_C-Feb5"/>
      <sheetName val="BAP_Exc_320_A-Juli5"/>
      <sheetName val="Bahan_BQ5"/>
      <sheetName val="7_4__ANAL_Alat5"/>
      <sheetName val="B_10_(4)5"/>
      <sheetName val="Harga_Dasar5"/>
      <sheetName val="hrg_dasar5"/>
      <sheetName val="rekap_c5"/>
      <sheetName val="Man_Power_&amp;_Comp5"/>
      <sheetName val="H_DSR6"/>
      <sheetName val="Harga_Spare_Part5"/>
      <sheetName val="AnalisaSIPIL_RIIL5"/>
      <sheetName val="6PILE__(돌출)5"/>
      <sheetName val="Net_Cash_Table5"/>
      <sheetName val="Cash_Out_Table5"/>
      <sheetName val="TON__per_Jam4"/>
      <sheetName val="Har-sat_finish4"/>
      <sheetName val="SKEDUL_AV-054"/>
      <sheetName val="Analisa_Electrikal4"/>
      <sheetName val="REKAP_MATI_MC_IC_DES20206"/>
      <sheetName val="anal_Lamp_4a4"/>
      <sheetName val="PERALATAN_PROYEK_GOL_III_A6"/>
      <sheetName val="Analisa_&amp;_Upah5"/>
      <sheetName val="Isolasi_Luar_Dalam5"/>
      <sheetName val="Isolasi_Luar5"/>
      <sheetName val="H_DASAR5"/>
      <sheetName val="DEV-10_36"/>
      <sheetName val="an__struktur4"/>
      <sheetName val="DIV_36"/>
      <sheetName val="upah_bahan6"/>
      <sheetName val="AGG,_C4"/>
      <sheetName val="Action_Plan5"/>
      <sheetName val="AK__PENYST4"/>
      <sheetName val="ALAT_Ok4"/>
      <sheetName val="1195_B14"/>
      <sheetName val="REKAP_A_BESAR4"/>
      <sheetName val="HD_ALAT4"/>
      <sheetName val="A_H_S_P4"/>
      <sheetName val="bhn_FINAL4"/>
      <sheetName val="5-ALAT_(2)4"/>
      <sheetName val="pante_riek4"/>
      <sheetName val="OP__ALAT4"/>
      <sheetName val="OP__PERJAM4"/>
      <sheetName val="KAN__LOKAL4"/>
      <sheetName val="7_공정표4"/>
      <sheetName val="BQ_Utama_4"/>
      <sheetName val="RUKO_TYPE_14"/>
      <sheetName val="Unit_Rate4"/>
      <sheetName val="analisa_stroke4"/>
      <sheetName val="PHU_054"/>
      <sheetName val="Analisa_Upah___Bahan_Plum4"/>
      <sheetName val="PT_GENTA4"/>
      <sheetName val="Hauler_Pdty8"/>
      <sheetName val="Loader_Category8"/>
      <sheetName val="Hauler_Category8"/>
      <sheetName val="Print_(4)8"/>
      <sheetName val="LPA_Daily_MBR04"/>
      <sheetName val="Coal_Inventory_ALL4"/>
      <sheetName val="Pivot_Table3"/>
      <sheetName val="pro_ra_op3"/>
      <sheetName val="jadual_material3"/>
      <sheetName val="_anal_hrg_sat3"/>
      <sheetName val="Mob-Demob_Alat3"/>
      <sheetName val="UPAH_(2)3"/>
      <sheetName val="D_UPH&amp;PEK3"/>
      <sheetName val="HG_SATUAN3"/>
      <sheetName val="Alat_(2)3"/>
      <sheetName val="BAHAN_MEP3"/>
      <sheetName val="R_A_B3"/>
      <sheetName val="Statprod_gab3"/>
      <sheetName val="L_33"/>
      <sheetName val="Rate_Analysis3"/>
      <sheetName val="PJA_(2)3"/>
      <sheetName val="Analisa_Alat_Berat3"/>
      <sheetName val="RAB_J18_3"/>
      <sheetName val="Scaffolding_Rent_Price_R113"/>
      <sheetName val="A_Div103"/>
      <sheetName val="A_Div33"/>
      <sheetName val="A_Div_23"/>
      <sheetName val="A_Div_43"/>
      <sheetName val="A_Div53"/>
      <sheetName val="A_Div73"/>
      <sheetName val="DATA_LEBAR3"/>
      <sheetName val="Data_Base3"/>
      <sheetName val="Grand_summary3"/>
      <sheetName val="입찰내역_발주처_양식3"/>
      <sheetName val="Perhit_Alat3"/>
      <sheetName val="bahan_dan_upah3"/>
      <sheetName val="DAFTAR_ISI3"/>
      <sheetName val="REKAP_APRIL_BOQ_ADD_(2)3"/>
      <sheetName val="REKAP_JUNI3"/>
      <sheetName val="REKAP_APRIL_BOQ3"/>
      <sheetName val="REKAP_JUNI_BOQ_ADD3"/>
      <sheetName val="REKAP_JUNI_VER_RESUME_ADD3"/>
      <sheetName val="dayvol_WEDI3"/>
      <sheetName val="Cover_(x)3"/>
      <sheetName val="Cor_Apt3"/>
      <sheetName val="metode_3"/>
      <sheetName val="NP_(2)3"/>
      <sheetName val="Daftar_Kuantitas_dan_Harga3"/>
      <sheetName val="harsat_sdy3"/>
      <sheetName val="AT_23"/>
      <sheetName val="Table_Ohm3"/>
      <sheetName val="GRAND_REKAP3"/>
      <sheetName val="Rekap_Direct_Cost3"/>
      <sheetName val="Rekap_Prelim3"/>
      <sheetName val="Vol__Lantai_Tipikal3"/>
      <sheetName val="Analisa_Struktur3"/>
      <sheetName val="Pas__bata_(anyar)3"/>
      <sheetName val="Pas__bata3"/>
      <sheetName val="PILE_CAP3"/>
      <sheetName val="INPUT_BALOK3"/>
      <sheetName val="itungan_Balok3"/>
      <sheetName val="RASIO_SLAB3"/>
      <sheetName val="PIT_LIFT3"/>
      <sheetName val="H__Satuan_Upah_&amp;_Bahan3"/>
      <sheetName val="H__Satuan_Pekerjaan3"/>
      <sheetName val="Analisa_Satuan_Pekerjaan3"/>
      <sheetName val="Fill_this_out_first___3"/>
      <sheetName val="Sudah_Berjalan3"/>
      <sheetName val="Analisa_Harsat1"/>
      <sheetName val="BA_Evaluasi1"/>
      <sheetName val="Permhnan_CCO1"/>
      <sheetName val="Persetujuan_CCO1"/>
      <sheetName val="Rekap_MC1"/>
      <sheetName val="Penyampaian_Evaluasi1"/>
      <sheetName val="R__RapatCCO1"/>
      <sheetName val="analisa_R_21"/>
      <sheetName val="analisa_R_11"/>
      <sheetName val="Upah_Bhn_R_11"/>
      <sheetName val="URAIAN_1"/>
      <sheetName val="D. An-BETON"/>
      <sheetName val="B. An Pek-TANAH"/>
      <sheetName val="ana"/>
      <sheetName val="REQDELTA"/>
      <sheetName val="Rek"/>
      <sheetName val="prog-mgu"/>
      <sheetName val="1. BQ"/>
      <sheetName val="NP (4)"/>
      <sheetName val="LE_Total(G_Summ Proj)"/>
      <sheetName val="kalender"/>
      <sheetName val="Bare_Summary10"/>
      <sheetName val="Conn__Lib10"/>
      <sheetName val="Memb_Schd10"/>
      <sheetName val="Cash_Flow_bulanan10"/>
      <sheetName val="RAB_AR&amp;STR10"/>
      <sheetName val="HARGA_MATERIAL10"/>
      <sheetName val="H_Satuan10"/>
      <sheetName val="Cover_Daf_210"/>
      <sheetName val="01A-_RAB10"/>
      <sheetName val="DATA_HARGA10"/>
      <sheetName val="BQ_STP_35_M3_A&amp;B10"/>
      <sheetName val="DETAIL_RAP10"/>
      <sheetName val="Week9-Feb____10"/>
      <sheetName val="rab_-_persiapan_&amp;_lantai-110"/>
      <sheetName val="MASTER_R110"/>
      <sheetName val="Job_Data9"/>
      <sheetName val="DB_ET200(R__A)9"/>
      <sheetName val="THREE_PASS10"/>
      <sheetName val="vessel_weight10"/>
      <sheetName val="Perm__Test10"/>
      <sheetName val="struktur_tdk_dipakai10"/>
      <sheetName val="Rekap_Addendum9"/>
      <sheetName val="TOTAL__9"/>
      <sheetName val="forecast_CF_Plan_REV_1_7"/>
      <sheetName val="_schedule_AMD-2_Rev_III10"/>
      <sheetName val="Scheme_Mob_9"/>
      <sheetName val="Labor_Rate9"/>
      <sheetName val="Man_Power9"/>
      <sheetName val="Kuantitas_&amp;_Harga9"/>
      <sheetName val="REF_ONLY9"/>
      <sheetName val="ITEM_OF_WORK9"/>
      <sheetName val="INPUT_DATAS7"/>
      <sheetName val="vlookup_reference7"/>
      <sheetName val="Analisa_Harga_Satuan9"/>
      <sheetName val="Up_&amp;_bhn9"/>
      <sheetName val="GAGAL_PROD10"/>
      <sheetName val="BQ_Rev__09"/>
      <sheetName val="Daf_Pekerjaan9"/>
      <sheetName val="DATA_PROYEK9"/>
      <sheetName val="B__PERSONIL9"/>
      <sheetName val="Lamp-4_Sat-Das9"/>
      <sheetName val="LAMA_(wilayah_4)9"/>
      <sheetName val="Mark_Up9"/>
      <sheetName val="SUM_ME9"/>
      <sheetName val="anal_SNI9"/>
      <sheetName val="bahan_SNI9"/>
      <sheetName val="4_049"/>
      <sheetName val="Bid_Summary9"/>
      <sheetName val="HARGA_SATUAN8"/>
      <sheetName val="4-Basic_Price9"/>
      <sheetName val="Galian_19"/>
      <sheetName val="Adendum_Struktur_7"/>
      <sheetName val="Addendum_Arsitektur_7"/>
      <sheetName val="Addensum_ME_7"/>
      <sheetName val="Addendum_Site_Development_7"/>
      <sheetName val="besi_terbaru_7"/>
      <sheetName val="bekisting_terbaru_7"/>
      <sheetName val="beton_terbaru_7"/>
      <sheetName val="Plafond_Lantai_17"/>
      <sheetName val="Plafond_lantai_27"/>
      <sheetName val="keramik_lantai_17"/>
      <sheetName val="keramik_lantai_27"/>
      <sheetName val="Plafond_17"/>
      <sheetName val="Plafond_27"/>
      <sheetName val="HB_9"/>
      <sheetName val="Summary_7"/>
      <sheetName val="Work_Volume_Elec7"/>
      <sheetName val="RAB_SEKRETARIAT_(1)8"/>
      <sheetName val="RAB_(OK)9"/>
      <sheetName val="Perhitungan_RAB8"/>
      <sheetName val="F1c_DATA_ADM69"/>
      <sheetName val="AHS_Aspal9"/>
      <sheetName val="AHS_Marka9"/>
      <sheetName val="Analisa_lampu9"/>
      <sheetName val="1_B7"/>
      <sheetName val="SAP-KAB_&amp;_PAN-Buil7"/>
      <sheetName val="BTB_20187"/>
      <sheetName val="Agregat_Halus_&amp;_Kasar9"/>
      <sheetName val="Breakdown_Equipment9"/>
      <sheetName val="Equipment_(2)9"/>
      <sheetName val="S_CURVE9"/>
      <sheetName val="Urai__Resap_pengikat8"/>
      <sheetName val="Hrg_Sat8"/>
      <sheetName val="Spec_ME7"/>
      <sheetName val="NP_78"/>
      <sheetName val="Harga_Mat_8"/>
      <sheetName val="dongia_(2)9"/>
      <sheetName val="THPDMoi__(2)9"/>
      <sheetName val="TONG_HOP_VL-NC9"/>
      <sheetName val="TONGKE3p_9"/>
      <sheetName val="TH_VL,_NC,_DDHT_Thanhphuoc9"/>
      <sheetName val="DON_GIA9"/>
      <sheetName val="t-h_HA_THE9"/>
      <sheetName val="CHITIET_VL-NC-TT_-1p9"/>
      <sheetName val="TONG_HOP_VL-NC_TT9"/>
      <sheetName val="TH_XL9"/>
      <sheetName val="CHITIET_VL-NC9"/>
      <sheetName val="CHITIET_VL-NC-TT-3p9"/>
      <sheetName val="KPVC-BD_9"/>
      <sheetName val="Input_Data9"/>
      <sheetName val="Prod_15-1-_Rekap_19"/>
      <sheetName val="Rekap_Biaya9"/>
      <sheetName val="Cash_Flow9"/>
      <sheetName val="harga_dasar_T-M-A9"/>
      <sheetName val="Sales_Parameter8"/>
      <sheetName val="HSBU_ANA9"/>
      <sheetName val="Harga_Bahan9"/>
      <sheetName val="HSA_&amp;_PAB9"/>
      <sheetName val="Harga_Upah_9"/>
      <sheetName val="Upah_9"/>
      <sheetName val="work_shop8"/>
      <sheetName val="Twr_(15)8"/>
      <sheetName val="BOQ_Rekap7"/>
      <sheetName val="D-Bahan_&amp;_Upah7"/>
      <sheetName val="Inds_&amp;_For6"/>
      <sheetName val="RAB_Intrn_(Approved)7"/>
      <sheetName val="PLTU_1_Kalteng_EXT7"/>
      <sheetName val="PLTU_1_Kalteng_EXT_(2)7"/>
      <sheetName val="Harsat_EXT7"/>
      <sheetName val="Kode_Pekerjaan7"/>
      <sheetName val="kont_anak18"/>
      <sheetName val="List_H_Bahan&amp;Upah8"/>
      <sheetName val="A_HARSAT_ARS8"/>
      <sheetName val="BOQ_(Diisi_dulu))8"/>
      <sheetName val="ANALISA_SNI'13_8"/>
      <sheetName val="HRG_BAHAN_&amp;_UPAH_okk7"/>
      <sheetName val="Analis_Kusen_okk7"/>
      <sheetName val="Fire_Fighting7"/>
      <sheetName val="On_Time7"/>
      <sheetName val="GALIAN_MEKANIS7"/>
      <sheetName val="dongia__2_7"/>
      <sheetName val="THPDMoi___2_7"/>
      <sheetName val="CHITIET_VL_NC7"/>
      <sheetName val="CHITIET_VL_NC_TT__1p7"/>
      <sheetName val="CHITIET_VL_NC_TT_3p7"/>
      <sheetName val="t_h_HA_THE7"/>
      <sheetName val="KPVC_BD_7"/>
      <sheetName val="CAB_27"/>
      <sheetName val="Bill_rekap6"/>
      <sheetName val="anal_rab7"/>
      <sheetName val="7__Comparison_of_Asphalt_etc7"/>
      <sheetName val="7a__Compar_Asphalt_(Machine)7"/>
      <sheetName val="4_Equipment_Cost7"/>
      <sheetName val="1__Coeficient7"/>
      <sheetName val="6__Comparison_of_Sand_Volume7"/>
      <sheetName val="5a__Excav__(Machine)7"/>
      <sheetName val="2__Coeficient_butt_fushion7"/>
      <sheetName val="Bill_of_Qty_MEP6"/>
      <sheetName val="Harga_Satuan_Bahan8"/>
      <sheetName val="Master_Edit8"/>
      <sheetName val="RAB_TOTAL8"/>
      <sheetName val="lkalibrasi_BENENAIN8"/>
      <sheetName val="PT_8"/>
      <sheetName val="DAF_HRG8"/>
      <sheetName val="REKAP_18"/>
      <sheetName val="ANALISA_railing8"/>
      <sheetName val="Anal_ALat8"/>
      <sheetName val="Analisa_Quarry8"/>
      <sheetName val="RAB_THP17"/>
      <sheetName val="UPAH_DAN_BAHAN7"/>
      <sheetName val="9_PEK-HARIAN7"/>
      <sheetName val="1__Rekap_Utama7"/>
      <sheetName val="Peralatan_(2)7"/>
      <sheetName val="AHS_PL6"/>
      <sheetName val="SPREAD_SHEET6"/>
      <sheetName val="REKAP_TOTAL6"/>
      <sheetName val="TE_TS_FA_LAN_MATV6"/>
      <sheetName val="(_05_)_UPAH&amp;BHN7"/>
      <sheetName val="DATA_WP7"/>
      <sheetName val="hrg_uph+bhn7"/>
      <sheetName val="CF_WORKSHEET7"/>
      <sheetName val="Har_Sat7"/>
      <sheetName val="Sumber_Daya7"/>
      <sheetName val="BOQ_INTERN7"/>
      <sheetName val="ANALYS_EXTERN7"/>
      <sheetName val="BQ_RESO7"/>
      <sheetName val="REKAP_INDIRECT7"/>
      <sheetName val="SUMMARY_IN7"/>
      <sheetName val="INDIRECT_COST7"/>
      <sheetName val="DIV_67"/>
      <sheetName val="DIV_77"/>
      <sheetName val="POS_17"/>
      <sheetName val="POS_27"/>
      <sheetName val="PIPA_REF7"/>
      <sheetName val="Analis_harga7"/>
      <sheetName val="Harga_ALAT7"/>
      <sheetName val="Daftar_Harga_Pekerjaan7"/>
      <sheetName val="Upah_Tenaga_Kerja7"/>
      <sheetName val="Bahan_Upah7"/>
      <sheetName val="Rencana_Anggaran_Biaya7"/>
      <sheetName val="Basic_P7"/>
      <sheetName val="An__Alat7"/>
      <sheetName val="Analisa_HS7"/>
      <sheetName val="HPS_PC7"/>
      <sheetName val="b)_Pengalaman_Kerja7"/>
      <sheetName val="NET_Sum7"/>
      <sheetName val="MSTR_200416_PU_COGS_DIVBAR7"/>
      <sheetName val="TABEL_BAJA6"/>
      <sheetName val="STR_-_2B6"/>
      <sheetName val="Currency_Rate7"/>
      <sheetName val="Grafik_Trend6"/>
      <sheetName val="COV_GRAND7"/>
      <sheetName val="Cashflow_Analysis6"/>
      <sheetName val="Project_Data6"/>
      <sheetName val="Daftar_Kuantitas_&amp;_Harga7"/>
      <sheetName val="Data_Info7"/>
      <sheetName val="matr_aux6"/>
      <sheetName val="matr_engine6"/>
      <sheetName val="jasa_rehab6"/>
      <sheetName val="jasa_pondasi6"/>
      <sheetName val="jasa_rekon_material6"/>
      <sheetName val="GASATAGG_XLS6"/>
      <sheetName val="HSUMUM_XLS6"/>
      <sheetName val="HSDRAIN_XLS6"/>
      <sheetName val="HSMISC_XLS6"/>
      <sheetName val="Bill_of_Quantity6"/>
      <sheetName val="Permanent_info6"/>
      <sheetName val="Daf_Harga-Upah6"/>
      <sheetName val="Daftar_Harga_Upah_dan_Bahan7"/>
      <sheetName val="DAFTAR_HARGA6"/>
      <sheetName val="ADD_2_(1)6"/>
      <sheetName val="BQ_ARS6"/>
      <sheetName val="Daftar_Sewa6"/>
      <sheetName val="Analisa_Alat6"/>
      <sheetName val="BOQ_CBM6"/>
      <sheetName val="Elemen_Biaya6"/>
      <sheetName val="Cost_Center6"/>
      <sheetName val="Asumsi_by_Own6"/>
      <sheetName val="ANALISA_STR_&amp;_ARS_KD6"/>
      <sheetName val="DAFT_ALAT,UPAH_&amp;_MAT_KD6"/>
      <sheetName val="Customize_Your_Invoice6"/>
      <sheetName val="HARGA_SATUAN_UPAH_PEKERJA6"/>
      <sheetName val="iTEM_hARSAT6"/>
      <sheetName val="U__div_26"/>
      <sheetName val="Div_106"/>
      <sheetName val="Master_1_06"/>
      <sheetName val="ANALIS_ALAT6"/>
      <sheetName val="Analisa_(2)6"/>
      <sheetName val="Analisa_Upah_&amp;_Bahan_Plum6"/>
      <sheetName val="Analisa_HSP7"/>
      <sheetName val="Ahs_26"/>
      <sheetName val="Ahs_16"/>
      <sheetName val="2_ALS-TANAH_&amp;URG6"/>
      <sheetName val="14_ALS-CAT6"/>
      <sheetName val="11_ALS-SANITER6"/>
      <sheetName val="3_ALS-STR-PDS6"/>
      <sheetName val="5&amp;6_ALS-DINDING6"/>
      <sheetName val="16_ALS_JL6"/>
      <sheetName val="7_ALS-KUDA-KUDA6"/>
      <sheetName val="8_P-ATAP6"/>
      <sheetName val="10_P-LT&amp;DDG6"/>
      <sheetName val="9_ALS-PLAFONT6"/>
      <sheetName val="1_ALS-PERSIAPAN6"/>
      <sheetName val="17_ALS-saluran+BC6"/>
      <sheetName val="ocean_voyage6"/>
      <sheetName val="AN_Tdr6"/>
      <sheetName val="Analisa_6"/>
      <sheetName val="Tie_Beam6"/>
      <sheetName val="AN_Beton6"/>
      <sheetName val="Item_Kompensasi6"/>
      <sheetName val="8LT_126"/>
      <sheetName val="tabel_berat6"/>
      <sheetName val="Cont__Fabrikasi6"/>
      <sheetName val="AKTIVA_TETAP6"/>
      <sheetName val="Bahan_&amp;_Upah6"/>
      <sheetName val="upah_&amp;_bahan6"/>
      <sheetName val="analisa_print6"/>
      <sheetName val="Anls_ME_Tampil6"/>
      <sheetName val="rekap_harga_satuan_pek6"/>
      <sheetName val="Cover_Daf-26"/>
      <sheetName val="rinc_hotel6"/>
      <sheetName val="rinc_fin_t4_6"/>
      <sheetName val="rinc_fin_t4___3_6"/>
      <sheetName val="rinc_fin_t4___2_6"/>
      <sheetName val="Proj'n(Piping_Big_Crew)6"/>
      <sheetName val="D-3_(M)6"/>
      <sheetName val="D-7_(M)6"/>
      <sheetName val="S_UPAH6"/>
      <sheetName val="S_BAHAN6"/>
      <sheetName val="DATA_UMUM6"/>
      <sheetName val="Harga_6"/>
      <sheetName val="Summary_All_Punchlist6"/>
      <sheetName val="Pack_Mat__Mar_21_(3rd_P)6"/>
      <sheetName val="Bahan_6"/>
      <sheetName val="Pekerjaan_6"/>
      <sheetName val="rap_rinci6"/>
      <sheetName val="BOQ_All_Dicipline6"/>
      <sheetName val="BOQ_(detail_)6"/>
      <sheetName val="SUM_BOQ6"/>
      <sheetName val="BAP_Exc_320_C-Feb6"/>
      <sheetName val="BAP_Exc_320_A-Juli6"/>
      <sheetName val="Bahan_BQ6"/>
      <sheetName val="7_4__ANAL_Alat6"/>
      <sheetName val="B_10_(4)6"/>
      <sheetName val="Harga_Dasar6"/>
      <sheetName val="hrg_dasar6"/>
      <sheetName val="rekap_c6"/>
      <sheetName val="Man_Power_&amp;_Comp6"/>
      <sheetName val="H_DSR7"/>
      <sheetName val="Harga_Spare_Part6"/>
      <sheetName val="AnalisaSIPIL_RIIL6"/>
      <sheetName val="6PILE__(돌출)6"/>
      <sheetName val="Net_Cash_Table6"/>
      <sheetName val="Cash_Out_Table6"/>
      <sheetName val="TON__per_Jam5"/>
      <sheetName val="Har-sat_finish5"/>
      <sheetName val="SKEDUL_AV-055"/>
      <sheetName val="Analisa_Electrikal5"/>
      <sheetName val="REKAP_MATI_MC_IC_DES20207"/>
      <sheetName val="anal_Lamp_4a5"/>
      <sheetName val="PERALATAN_PROYEK_GOL_III_A7"/>
      <sheetName val="Analisa_&amp;_Upah6"/>
      <sheetName val="Isolasi_Luar_Dalam6"/>
      <sheetName val="Isolasi_Luar6"/>
      <sheetName val="H_DASAR6"/>
      <sheetName val="DEV-10_37"/>
      <sheetName val="an__struktur5"/>
      <sheetName val="DIV_37"/>
      <sheetName val="upah_bahan7"/>
      <sheetName val="AGG,_C5"/>
      <sheetName val="Action_Plan6"/>
      <sheetName val="AK__PENYST5"/>
      <sheetName val="ALAT_Ok5"/>
      <sheetName val="1195_B15"/>
      <sheetName val="REKAP_A_BESAR5"/>
      <sheetName val="HD_ALAT5"/>
      <sheetName val="A_H_S_P5"/>
      <sheetName val="bhn_FINAL5"/>
      <sheetName val="5-ALAT_(2)5"/>
      <sheetName val="pante_riek5"/>
      <sheetName val="OP__ALAT5"/>
      <sheetName val="OP__PERJAM5"/>
      <sheetName val="KAN__LOKAL5"/>
      <sheetName val="7_공정표5"/>
      <sheetName val="BQ_Utama_5"/>
      <sheetName val="RUKO_TYPE_15"/>
      <sheetName val="Unit_Rate5"/>
      <sheetName val="analisa_stroke5"/>
      <sheetName val="PHU_055"/>
      <sheetName val="Analisa_Upah___Bahan_Plum5"/>
      <sheetName val="PT_GENTA5"/>
      <sheetName val="Hauler_Pdty9"/>
      <sheetName val="Loader_Category9"/>
      <sheetName val="Hauler_Category9"/>
      <sheetName val="Print_(4)9"/>
      <sheetName val="LPA_Daily_MBR05"/>
      <sheetName val="Coal_Inventory_ALL5"/>
      <sheetName val="Pivot_Table4"/>
      <sheetName val="pro_ra_op4"/>
      <sheetName val="jadual_material4"/>
      <sheetName val="_anal_hrg_sat4"/>
      <sheetName val="Mob-Demob_Alat4"/>
      <sheetName val="UPAH_(2)4"/>
      <sheetName val="D_UPH&amp;PEK4"/>
      <sheetName val="HG_SATUAN4"/>
      <sheetName val="Alat_(2)4"/>
      <sheetName val="BAHAN_MEP4"/>
      <sheetName val="R_A_B4"/>
      <sheetName val="Statprod_gab4"/>
      <sheetName val="L_34"/>
      <sheetName val="Rate_Analysis4"/>
      <sheetName val="PJA_(2)4"/>
      <sheetName val="Analisa_Alat_Berat4"/>
      <sheetName val="RAB_J18_4"/>
      <sheetName val="Scaffolding_Rent_Price_R114"/>
      <sheetName val="A_Div104"/>
      <sheetName val="A_Div34"/>
      <sheetName val="A_Div_24"/>
      <sheetName val="A_Div_44"/>
      <sheetName val="A_Div54"/>
      <sheetName val="A_Div74"/>
      <sheetName val="DATA_LEBAR4"/>
      <sheetName val="Data_Base4"/>
      <sheetName val="Grand_summary4"/>
      <sheetName val="입찰내역_발주처_양식4"/>
      <sheetName val="Perhit_Alat4"/>
      <sheetName val="bahan_dan_upah4"/>
      <sheetName val="DAFTAR_ISI4"/>
      <sheetName val="REKAP_APRIL_BOQ_ADD_(2)4"/>
      <sheetName val="REKAP_JUNI4"/>
      <sheetName val="REKAP_APRIL_BOQ4"/>
      <sheetName val="REKAP_JUNI_BOQ_ADD4"/>
      <sheetName val="REKAP_JUNI_VER_RESUME_ADD4"/>
      <sheetName val="dayvol_WEDI4"/>
      <sheetName val="Cover_(x)4"/>
      <sheetName val="Cor_Apt4"/>
      <sheetName val="metode_4"/>
      <sheetName val="NP_(2)4"/>
      <sheetName val="Daftar_Kuantitas_dan_Harga4"/>
      <sheetName val="harsat_sdy4"/>
      <sheetName val="AT_24"/>
      <sheetName val="Table_Ohm4"/>
      <sheetName val="GRAND_REKAP4"/>
      <sheetName val="Rekap_Direct_Cost4"/>
      <sheetName val="Rekap_Prelim4"/>
      <sheetName val="Vol__Lantai_Tipikal4"/>
      <sheetName val="Analisa_Struktur4"/>
      <sheetName val="Pas__bata_(anyar)4"/>
      <sheetName val="Pas__bata4"/>
      <sheetName val="PILE_CAP4"/>
      <sheetName val="INPUT_BALOK4"/>
      <sheetName val="itungan_Balok4"/>
      <sheetName val="RASIO_SLAB4"/>
      <sheetName val="PIT_LIFT4"/>
      <sheetName val="H__Satuan_Upah_&amp;_Bahan4"/>
      <sheetName val="H__Satuan_Pekerjaan4"/>
      <sheetName val="Analisa_Satuan_Pekerjaan4"/>
      <sheetName val="Fill_this_out_first___4"/>
      <sheetName val="Sudah_Berjalan4"/>
      <sheetName val="Analisa_Harsat2"/>
      <sheetName val="BA_Evaluasi2"/>
      <sheetName val="Permhnan_CCO2"/>
      <sheetName val="Persetujuan_CCO2"/>
      <sheetName val="Rekap_MC2"/>
      <sheetName val="Penyampaian_Evaluasi2"/>
      <sheetName val="R__RapatCCO2"/>
      <sheetName val="analisa_R_22"/>
      <sheetName val="analisa_R_12"/>
      <sheetName val="Upah_Bhn_R_12"/>
      <sheetName val="URAIAN_2"/>
      <sheetName val="A_Alat1"/>
      <sheetName val="instalasi_air_bersih1"/>
      <sheetName val="instalasi_air_kotor_bekas1"/>
      <sheetName val="pek__tanah1"/>
      <sheetName val="PEK_PONDASI1"/>
      <sheetName val="pek_kayu1"/>
      <sheetName val="pek_dinding1"/>
      <sheetName val="pek_besi_dan_alumunium1"/>
      <sheetName val="pek_penutup_lantai_dan_dinding1"/>
      <sheetName val="HERMAN_TF1"/>
      <sheetName val="Basic_Price(fix)1"/>
      <sheetName val="Daftar_Upah_&amp;_Bahan1"/>
      <sheetName val="IN_OUT1"/>
      <sheetName val="Particular_Sch1"/>
      <sheetName val="Daftar_BOQ1"/>
      <sheetName val="ASPAL_(14)1"/>
      <sheetName val="bq_analisa1"/>
      <sheetName val="act_rev"/>
      <sheetName val="VA_1_2"/>
      <sheetName val="rm-07_2010"/>
      <sheetName val="lisa_zk_trans_kstar"/>
      <sheetName val="D__An-BETON"/>
      <sheetName val="B__An_Pek-TANAH"/>
      <sheetName val="1__BQ"/>
      <sheetName val="NP_(4)"/>
      <sheetName val="LE_Total(G_Summ_Proj)"/>
      <sheetName val="Assumptions"/>
      <sheetName val="97 사업추정(WEKI)"/>
      <sheetName val="inter"/>
      <sheetName val="LOKASI"/>
      <sheetName val="PEKTAN"/>
      <sheetName val="General"/>
      <sheetName val="F-302"/>
      <sheetName val="F301.303"/>
      <sheetName val="MD"/>
      <sheetName val="공통비총괄표"/>
      <sheetName val="정부노임단가"/>
      <sheetName val="Kuantitas _ Harga"/>
      <sheetName val="Analisa MOS"/>
      <sheetName val="GL"/>
      <sheetName val="INLAND FACTOR DISTANCE"/>
      <sheetName val="合成単価作成表-BLDG"/>
      <sheetName val="운반"/>
      <sheetName val="단중"/>
      <sheetName val="L 1"/>
      <sheetName val="Har-mat"/>
      <sheetName val="met bab3"/>
      <sheetName val="anal bab8"/>
      <sheetName val="4-MVAC"/>
      <sheetName val="Panel,feeder,elek"/>
      <sheetName val="FORM BQ TL PRATU 4cct"/>
      <sheetName val="4-ALAT (ANALISA 2)"/>
      <sheetName val="DIV31 (1a)"/>
      <sheetName val="DIV71 (4)"/>
      <sheetName val="DIV21 (1)"/>
      <sheetName val="DIV51 (1a)"/>
      <sheetName val="MASTER"/>
      <sheetName val="KOP 2"/>
      <sheetName val="rab j17"/>
      <sheetName val="Bare_Summary11"/>
      <sheetName val="Conn__Lib11"/>
      <sheetName val="Memb_Schd11"/>
      <sheetName val="Cash_Flow_bulanan11"/>
      <sheetName val="RAB_AR&amp;STR11"/>
      <sheetName val="HARGA_MATERIAL11"/>
      <sheetName val="H_Satuan11"/>
      <sheetName val="Cover_Daf_211"/>
      <sheetName val="01A-_RAB11"/>
      <sheetName val="DATA_HARGA11"/>
      <sheetName val="BQ_STP_35_M3_A&amp;B11"/>
      <sheetName val="DETAIL_RAP11"/>
      <sheetName val="Week9-Feb____11"/>
      <sheetName val="rab_-_persiapan_&amp;_lantai-111"/>
      <sheetName val="MASTER_R111"/>
      <sheetName val="Job_Data10"/>
      <sheetName val="DB_ET200(R__A)10"/>
      <sheetName val="THREE_PASS11"/>
      <sheetName val="vessel_weight11"/>
      <sheetName val="Perm__Test11"/>
      <sheetName val="struktur_tdk_dipakai11"/>
      <sheetName val="Rekap_Addendum10"/>
      <sheetName val="TOTAL__10"/>
      <sheetName val="forecast_CF_Plan_REV_1_8"/>
      <sheetName val="_schedule_AMD-2_Rev_III11"/>
      <sheetName val="Scheme_Mob_10"/>
      <sheetName val="Labor_Rate10"/>
      <sheetName val="Man_Power10"/>
      <sheetName val="Kuantitas_&amp;_Harga10"/>
      <sheetName val="REF_ONLY10"/>
      <sheetName val="ITEM_OF_WORK10"/>
      <sheetName val="INPUT_DATAS8"/>
      <sheetName val="vlookup_reference8"/>
      <sheetName val="Analisa_Harga_Satuan10"/>
      <sheetName val="Up_&amp;_bhn10"/>
      <sheetName val="GAGAL_PROD11"/>
      <sheetName val="BQ_Rev__010"/>
      <sheetName val="Daf_Pekerjaan10"/>
      <sheetName val="DATA_PROYEK10"/>
      <sheetName val="B__PERSONIL10"/>
      <sheetName val="Lamp-4_Sat-Das10"/>
      <sheetName val="LAMA_(wilayah_4)10"/>
      <sheetName val="Mark_Up10"/>
      <sheetName val="SUM_ME10"/>
      <sheetName val="anal_SNI10"/>
      <sheetName val="bahan_SNI10"/>
      <sheetName val="4_0410"/>
      <sheetName val="Bid_Summary10"/>
      <sheetName val="HARGA_SATUAN9"/>
      <sheetName val="4-Basic_Price10"/>
      <sheetName val="Galian_110"/>
      <sheetName val="Adendum_Struktur_8"/>
      <sheetName val="Addendum_Arsitektur_8"/>
      <sheetName val="Addensum_ME_8"/>
      <sheetName val="Addendum_Site_Development_8"/>
      <sheetName val="besi_terbaru_8"/>
      <sheetName val="bekisting_terbaru_8"/>
      <sheetName val="beton_terbaru_8"/>
      <sheetName val="Plafond_Lantai_18"/>
      <sheetName val="Plafond_lantai_28"/>
      <sheetName val="keramik_lantai_18"/>
      <sheetName val="keramik_lantai_28"/>
      <sheetName val="Plafond_18"/>
      <sheetName val="Plafond_28"/>
      <sheetName val="HB_10"/>
      <sheetName val="Summary_8"/>
      <sheetName val="Work_Volume_Elec8"/>
      <sheetName val="RAB_SEKRETARIAT_(1)9"/>
      <sheetName val="RAB_(OK)10"/>
      <sheetName val="Perhitungan_RAB9"/>
      <sheetName val="F1c_DATA_ADM610"/>
      <sheetName val="AHS_Aspal10"/>
      <sheetName val="AHS_Marka10"/>
      <sheetName val="Analisa_lampu10"/>
      <sheetName val="1_B8"/>
      <sheetName val="SAP-KAB_&amp;_PAN-Buil8"/>
      <sheetName val="BTB_20188"/>
      <sheetName val="Agregat_Halus_&amp;_Kasar10"/>
      <sheetName val="Breakdown_Equipment10"/>
      <sheetName val="Equipment_(2)10"/>
      <sheetName val="S_CURVE10"/>
      <sheetName val="Urai__Resap_pengikat9"/>
      <sheetName val="Hrg_Sat9"/>
      <sheetName val="Spec_ME8"/>
      <sheetName val="NP_79"/>
      <sheetName val="Harga_Mat_9"/>
      <sheetName val="dongia_(2)10"/>
      <sheetName val="THPDMoi__(2)10"/>
      <sheetName val="TONG_HOP_VL-NC10"/>
      <sheetName val="TONGKE3p_10"/>
      <sheetName val="TH_VL,_NC,_DDHT_Thanhphuoc10"/>
      <sheetName val="DON_GIA10"/>
      <sheetName val="t-h_HA_THE10"/>
      <sheetName val="CHITIET_VL-NC-TT_-1p10"/>
      <sheetName val="TONG_HOP_VL-NC_TT10"/>
      <sheetName val="TH_XL10"/>
      <sheetName val="CHITIET_VL-NC10"/>
      <sheetName val="CHITIET_VL-NC-TT-3p10"/>
      <sheetName val="KPVC-BD_10"/>
      <sheetName val="Input_Data10"/>
      <sheetName val="Prod_15-1-_Rekap_110"/>
      <sheetName val="Rekap_Biaya10"/>
      <sheetName val="Cash_Flow10"/>
      <sheetName val="harga_dasar_T-M-A10"/>
      <sheetName val="Sales_Parameter9"/>
      <sheetName val="HSBU_ANA10"/>
      <sheetName val="Harga_Bahan10"/>
      <sheetName val="HSA_&amp;_PAB10"/>
      <sheetName val="Harga_Upah_10"/>
      <sheetName val="Upah_10"/>
      <sheetName val="work_shop9"/>
      <sheetName val="Twr_(15)9"/>
      <sheetName val="BOQ_Rekap8"/>
      <sheetName val="D-Bahan_&amp;_Upah8"/>
      <sheetName val="Inds_&amp;_For7"/>
      <sheetName val="RAB_Intrn_(Approved)8"/>
      <sheetName val="PLTU_1_Kalteng_EXT8"/>
      <sheetName val="PLTU_1_Kalteng_EXT_(2)8"/>
      <sheetName val="Harsat_EXT8"/>
      <sheetName val="Kode_Pekerjaan8"/>
      <sheetName val="kont_anak19"/>
      <sheetName val="List_H_Bahan&amp;Upah9"/>
      <sheetName val="A_HARSAT_ARS9"/>
      <sheetName val="BOQ_(Diisi_dulu))9"/>
      <sheetName val="ANALISA_SNI'13_9"/>
      <sheetName val="HRG_BAHAN_&amp;_UPAH_okk8"/>
      <sheetName val="Analis_Kusen_okk8"/>
      <sheetName val="Fire_Fighting8"/>
      <sheetName val="On_Time8"/>
      <sheetName val="GALIAN_MEKANIS8"/>
      <sheetName val="dongia__2_8"/>
      <sheetName val="THPDMoi___2_8"/>
      <sheetName val="CHITIET_VL_NC8"/>
      <sheetName val="CHITIET_VL_NC_TT__1p8"/>
      <sheetName val="CHITIET_VL_NC_TT_3p8"/>
      <sheetName val="t_h_HA_THE8"/>
      <sheetName val="KPVC_BD_8"/>
      <sheetName val="CAB_28"/>
      <sheetName val="Bill_rekap7"/>
      <sheetName val="anal_rab8"/>
      <sheetName val="7__Comparison_of_Asphalt_etc8"/>
      <sheetName val="7a__Compar_Asphalt_(Machine)8"/>
      <sheetName val="4_Equipment_Cost8"/>
      <sheetName val="1__Coeficient8"/>
      <sheetName val="6__Comparison_of_Sand_Volume8"/>
      <sheetName val="5a__Excav__(Machine)8"/>
      <sheetName val="2__Coeficient_butt_fushion8"/>
      <sheetName val="Bill_of_Qty_MEP7"/>
      <sheetName val="Harga_Satuan_Bahan9"/>
      <sheetName val="Master_Edit9"/>
      <sheetName val="RAB_TOTAL9"/>
      <sheetName val="lkalibrasi_BENENAIN9"/>
      <sheetName val="PT_9"/>
      <sheetName val="DAF_HRG9"/>
      <sheetName val="REKAP_19"/>
      <sheetName val="ANALISA_railing9"/>
      <sheetName val="Anal_ALat9"/>
      <sheetName val="Analisa_Quarry9"/>
      <sheetName val="RAB_THP18"/>
      <sheetName val="UPAH_DAN_BAHAN8"/>
      <sheetName val="9_PEK-HARIAN8"/>
      <sheetName val="1__Rekap_Utama8"/>
      <sheetName val="Peralatan_(2)8"/>
      <sheetName val="AHS_PL7"/>
      <sheetName val="SPREAD_SHEET7"/>
      <sheetName val="REKAP_TOTAL7"/>
      <sheetName val="TE_TS_FA_LAN_MATV7"/>
      <sheetName val="(_05_)_UPAH&amp;BHN8"/>
      <sheetName val="DATA_WP8"/>
      <sheetName val="hrg_uph+bhn8"/>
      <sheetName val="CF_WORKSHEET8"/>
      <sheetName val="Har_Sat8"/>
      <sheetName val="Sumber_Daya8"/>
      <sheetName val="BOQ_INTERN8"/>
      <sheetName val="ANALYS_EXTERN8"/>
      <sheetName val="BQ_RESO8"/>
      <sheetName val="REKAP_INDIRECT8"/>
      <sheetName val="SUMMARY_IN8"/>
      <sheetName val="INDIRECT_COST8"/>
      <sheetName val="DIV_68"/>
      <sheetName val="DIV_78"/>
      <sheetName val="POS_18"/>
      <sheetName val="POS_28"/>
      <sheetName val="PIPA_REF8"/>
      <sheetName val="Analis_harga8"/>
      <sheetName val="Harga_ALAT8"/>
      <sheetName val="Daftar_Harga_Pekerjaan8"/>
      <sheetName val="Upah_Tenaga_Kerja8"/>
      <sheetName val="Bahan_Upah8"/>
      <sheetName val="Rencana_Anggaran_Biaya8"/>
      <sheetName val="Basic_P8"/>
      <sheetName val="An__Alat8"/>
      <sheetName val="Analisa_HS8"/>
      <sheetName val="HPS_PC8"/>
      <sheetName val="b)_Pengalaman_Kerja8"/>
      <sheetName val="NET_Sum8"/>
      <sheetName val="MSTR_200416_PU_COGS_DIVBAR8"/>
      <sheetName val="TABEL_BAJA7"/>
      <sheetName val="STR_-_2B7"/>
      <sheetName val="Currency_Rate8"/>
      <sheetName val="Grafik_Trend7"/>
      <sheetName val="COV_GRAND8"/>
      <sheetName val="tabel_berat7"/>
      <sheetName val="Cont__Fabrikasi7"/>
      <sheetName val="Cashflow_Analysis7"/>
      <sheetName val="Bill_of_Quantity7"/>
      <sheetName val="Project_Data7"/>
      <sheetName val="Daftar_Kuantitas_&amp;_Harga8"/>
      <sheetName val="Data_Info8"/>
      <sheetName val="matr_aux7"/>
      <sheetName val="matr_engine7"/>
      <sheetName val="jasa_rehab7"/>
      <sheetName val="jasa_pondasi7"/>
      <sheetName val="jasa_rekon_material7"/>
      <sheetName val="GASATAGG_XLS7"/>
      <sheetName val="HSUMUM_XLS7"/>
      <sheetName val="HSDRAIN_XLS7"/>
      <sheetName val="HSMISC_XLS7"/>
      <sheetName val="Permanent_info7"/>
      <sheetName val="Daf_Harga-Upah7"/>
      <sheetName val="Daftar_Harga_Upah_dan_Bahan8"/>
      <sheetName val="DAFTAR_HARGA7"/>
      <sheetName val="ADD_2_(1)7"/>
      <sheetName val="BQ_ARS7"/>
      <sheetName val="Daftar_Sewa7"/>
      <sheetName val="Analisa_Alat7"/>
      <sheetName val="BOQ_CBM7"/>
      <sheetName val="Elemen_Biaya7"/>
      <sheetName val="Cost_Center7"/>
      <sheetName val="Asumsi_by_Own7"/>
      <sheetName val="ANALISA_STR_&amp;_ARS_KD7"/>
      <sheetName val="DAFT_ALAT,UPAH_&amp;_MAT_KD7"/>
      <sheetName val="Customize_Your_Invoice7"/>
      <sheetName val="HARGA_SATUAN_UPAH_PEKERJA7"/>
      <sheetName val="iTEM_hARSAT7"/>
      <sheetName val="U__div_27"/>
      <sheetName val="Div_107"/>
      <sheetName val="Master_1_07"/>
      <sheetName val="ANALIS_ALAT7"/>
      <sheetName val="Analisa_(2)7"/>
      <sheetName val="Analisa_Upah_&amp;_Bahan_Plum7"/>
      <sheetName val="Analisa_HSP8"/>
      <sheetName val="Ahs_27"/>
      <sheetName val="Ahs_17"/>
      <sheetName val="2_ALS-TANAH_&amp;URG7"/>
      <sheetName val="14_ALS-CAT7"/>
      <sheetName val="11_ALS-SANITER7"/>
      <sheetName val="3_ALS-STR-PDS7"/>
      <sheetName val="5&amp;6_ALS-DINDING7"/>
      <sheetName val="16_ALS_JL7"/>
      <sheetName val="7_ALS-KUDA-KUDA7"/>
      <sheetName val="8_P-ATAP7"/>
      <sheetName val="10_P-LT&amp;DDG7"/>
      <sheetName val="9_ALS-PLAFONT7"/>
      <sheetName val="1_ALS-PERSIAPAN7"/>
      <sheetName val="17_ALS-saluran+BC7"/>
      <sheetName val="ocean_voyage7"/>
      <sheetName val="AN_Tdr7"/>
      <sheetName val="Analisa_7"/>
      <sheetName val="Tie_Beam7"/>
      <sheetName val="AN_Beton7"/>
      <sheetName val="Item_Kompensasi7"/>
      <sheetName val="8LT_127"/>
      <sheetName val="AKTIVA_TETAP7"/>
      <sheetName val="Bahan_&amp;_Upah7"/>
      <sheetName val="upah_&amp;_bahan7"/>
      <sheetName val="analisa_print7"/>
      <sheetName val="D-3_(M)7"/>
      <sheetName val="D-7_(M)7"/>
      <sheetName val="S_UPAH7"/>
      <sheetName val="S_BAHAN7"/>
      <sheetName val="Cover_Daf-27"/>
      <sheetName val="rinc_hotel7"/>
      <sheetName val="rinc_fin_t4_7"/>
      <sheetName val="rinc_fin_t4___3_7"/>
      <sheetName val="rinc_fin_t4___2_7"/>
      <sheetName val="DATA_UMUM7"/>
      <sheetName val="Proj'n(Piping_Big_Crew)7"/>
      <sheetName val="Harga_7"/>
      <sheetName val="Summary_All_Punchlist7"/>
      <sheetName val="Pack_Mat__Mar_21_(3rd_P)7"/>
      <sheetName val="Bahan_7"/>
      <sheetName val="Pekerjaan_7"/>
      <sheetName val="rap_rinci7"/>
      <sheetName val="BOQ_All_Dicipline7"/>
      <sheetName val="BOQ_(detail_)7"/>
      <sheetName val="SUM_BOQ7"/>
      <sheetName val="BAP_Exc_320_C-Feb7"/>
      <sheetName val="BAP_Exc_320_A-Juli7"/>
      <sheetName val="Bahan_BQ7"/>
      <sheetName val="7_4__ANAL_Alat7"/>
      <sheetName val="B_10_(4)7"/>
      <sheetName val="Harga_Dasar7"/>
      <sheetName val="hrg_dasar7"/>
      <sheetName val="rekap_c7"/>
      <sheetName val="Man_Power_&amp;_Comp7"/>
      <sheetName val="H_DSR8"/>
      <sheetName val="REKAP_MATI_MC_IC_DES20208"/>
      <sheetName val="Analisa_Electrikal6"/>
      <sheetName val="Anls_ME_Tampil7"/>
      <sheetName val="rekap_harga_satuan_pek7"/>
      <sheetName val="Isolasi_Luar_Dalam7"/>
      <sheetName val="Isolasi_Luar7"/>
      <sheetName val="ALAT_Ok6"/>
      <sheetName val="Pivot_Table5"/>
      <sheetName val="REKAP_A_BESAR6"/>
      <sheetName val="PERALATAN_PROYEK_GOL_III_A8"/>
      <sheetName val="Analisa_&amp;_Upah7"/>
      <sheetName val="H_DASAR7"/>
      <sheetName val="DEV-10_38"/>
      <sheetName val="A_H_S_P6"/>
      <sheetName val="DIV_38"/>
      <sheetName val="bhn_FINAL6"/>
      <sheetName val="5-ALAT_(2)6"/>
      <sheetName val="SKEDUL_AV-056"/>
      <sheetName val="pro_ra_op5"/>
      <sheetName val="jadual_material5"/>
      <sheetName val="BQ_Utama_6"/>
      <sheetName val="pante_riek6"/>
      <sheetName val="_anal_hrg_sat5"/>
      <sheetName val="anal_Lamp_4a6"/>
      <sheetName val="Mob-Demob_Alat5"/>
      <sheetName val="UPAH_(2)5"/>
      <sheetName val="D_UPH&amp;PEK5"/>
      <sheetName val="Harga_Spare_Part7"/>
      <sheetName val="HG_SATUAN5"/>
      <sheetName val="Alat_(2)5"/>
      <sheetName val="Har-sat_finish6"/>
      <sheetName val="BAHAN_MEP5"/>
      <sheetName val="AGG,_C6"/>
      <sheetName val="AK__PENYST6"/>
      <sheetName val="Unit_Rate6"/>
      <sheetName val="analisa_stroke6"/>
      <sheetName val="PHU_056"/>
      <sheetName val="Analisa_Upah___Bahan_Plum6"/>
      <sheetName val="upah_bahan8"/>
      <sheetName val="AnalisaSIPIL_RIIL7"/>
      <sheetName val="R_A_B5"/>
      <sheetName val="Statprod_gab5"/>
      <sheetName val="L_35"/>
      <sheetName val="Rate_Analysis5"/>
      <sheetName val="PJA_(2)5"/>
      <sheetName val="Analisa_Alat_Berat5"/>
      <sheetName val="OP__ALAT6"/>
      <sheetName val="OP__PERJAM6"/>
      <sheetName val="KAN__LOKAL6"/>
      <sheetName val="7_공정표6"/>
      <sheetName val="RAB_J18_5"/>
      <sheetName val="Scaffolding_Rent_Price_R115"/>
      <sheetName val="A_Div105"/>
      <sheetName val="A_Div35"/>
      <sheetName val="A_Div_25"/>
      <sheetName val="A_Div_45"/>
      <sheetName val="A_Div55"/>
      <sheetName val="A_Div75"/>
      <sheetName val="DATA_LEBAR5"/>
      <sheetName val="Data_Base5"/>
      <sheetName val="6PILE__(돌출)7"/>
      <sheetName val="Net_Cash_Table7"/>
      <sheetName val="Cash_Out_Table7"/>
      <sheetName val="an__struktur6"/>
      <sheetName val="Action_Plan7"/>
      <sheetName val="1195_B16"/>
      <sheetName val="HD_ALAT6"/>
      <sheetName val="RUKO_TYPE_16"/>
      <sheetName val="Grand_summary5"/>
      <sheetName val="입찰내역_발주처_양식5"/>
      <sheetName val="Perhit_Alat5"/>
      <sheetName val="bahan_dan_upah5"/>
      <sheetName val="DAFTAR_ISI5"/>
      <sheetName val="PT_GENTA6"/>
      <sheetName val="REKAP_APRIL_BOQ_ADD_(2)5"/>
      <sheetName val="REKAP_JUNI5"/>
      <sheetName val="REKAP_APRIL_BOQ5"/>
      <sheetName val="REKAP_JUNI_BOQ_ADD5"/>
      <sheetName val="REKAP_JUNI_VER_RESUME_ADD5"/>
      <sheetName val="dayvol_WEDI5"/>
      <sheetName val="Cover_(x)5"/>
      <sheetName val="Cor_Apt5"/>
      <sheetName val="metode_5"/>
      <sheetName val="NP_(2)5"/>
      <sheetName val="Daftar_Kuantitas_dan_Harga5"/>
      <sheetName val="harsat_sdy5"/>
      <sheetName val="AT_25"/>
      <sheetName val="TON__per_Jam6"/>
      <sheetName val="Table_Ohm5"/>
      <sheetName val="GRAND_REKAP5"/>
      <sheetName val="Rekap_Direct_Cost5"/>
      <sheetName val="Rekap_Prelim5"/>
      <sheetName val="Vol__Lantai_Tipikal5"/>
      <sheetName val="Analisa_Struktur5"/>
      <sheetName val="Pas__bata_(anyar)5"/>
      <sheetName val="Pas__bata5"/>
      <sheetName val="PILE_CAP5"/>
      <sheetName val="INPUT_BALOK5"/>
      <sheetName val="itungan_Balok5"/>
      <sheetName val="RASIO_SLAB5"/>
      <sheetName val="PIT_LIFT5"/>
      <sheetName val="H__Satuan_Upah_&amp;_Bahan5"/>
      <sheetName val="H__Satuan_Pekerjaan5"/>
      <sheetName val="Analisa_Satuan_Pekerjaan5"/>
      <sheetName val="Fill_this_out_first___5"/>
      <sheetName val="Sudah_Berjalan5"/>
      <sheetName val="Hauler_Pdty10"/>
      <sheetName val="Loader_Category10"/>
      <sheetName val="Hauler_Category10"/>
      <sheetName val="Print_(4)10"/>
      <sheetName val="LPA_Daily_MBR06"/>
      <sheetName val="Coal_Inventory_ALL6"/>
      <sheetName val="Analisa_Harsat3"/>
      <sheetName val="BA_Evaluasi3"/>
      <sheetName val="Permhnan_CCO3"/>
      <sheetName val="Persetujuan_CCO3"/>
      <sheetName val="Rekap_MC3"/>
      <sheetName val="Penyampaian_Evaluasi3"/>
      <sheetName val="R__RapatCCO3"/>
      <sheetName val="analisa_R_23"/>
      <sheetName val="analisa_R_13"/>
      <sheetName val="Upah_Bhn_R_13"/>
      <sheetName val="URAIAN_3"/>
      <sheetName val="A_Alat2"/>
      <sheetName val="instalasi_air_bersih2"/>
      <sheetName val="instalasi_air_kotor_bekas2"/>
      <sheetName val="pek__tanah2"/>
      <sheetName val="PEK_PONDASI2"/>
      <sheetName val="pek_kayu2"/>
      <sheetName val="pek_dinding2"/>
      <sheetName val="pek_besi_dan_alumunium2"/>
      <sheetName val="pek_penutup_lantai_dan_dinding2"/>
      <sheetName val="HERMAN_TF2"/>
      <sheetName val="Basic_Price(fix)2"/>
      <sheetName val="Daftar_Upah_&amp;_Bahan2"/>
      <sheetName val="IN_OUT2"/>
      <sheetName val="Particular_Sch2"/>
      <sheetName val="Daftar_BOQ2"/>
      <sheetName val="ASPAL_(14)2"/>
      <sheetName val="bq_analisa2"/>
      <sheetName val="act_rev1"/>
      <sheetName val="VA_1_21"/>
      <sheetName val="rm-07_20101"/>
      <sheetName val="lisa_zk_trans_kstar1"/>
      <sheetName val="D__An-BETON1"/>
      <sheetName val="B__An_Pek-TANAH1"/>
      <sheetName val="1__BQ1"/>
      <sheetName val="NP_(4)1"/>
      <sheetName val="LE_Total(G_Summ_Proj)1"/>
      <sheetName val="浆耗明细（RZ） "/>
      <sheetName val="FAR 0622"/>
      <sheetName val="source"/>
      <sheetName val="Fuel"/>
      <sheetName val="Daf_12"/>
      <sheetName val="Bare_Summary12"/>
      <sheetName val="Conn__Lib12"/>
      <sheetName val="Memb_Schd12"/>
      <sheetName val="Cash_Flow_bulanan12"/>
      <sheetName val="RAB_AR&amp;STR12"/>
      <sheetName val="HARGA_MATERIAL12"/>
      <sheetName val="H_Satuan12"/>
      <sheetName val="Cover_Daf_212"/>
      <sheetName val="01A-_RAB12"/>
      <sheetName val="DATA_HARGA12"/>
      <sheetName val="BQ_STP_35_M3_A&amp;B12"/>
      <sheetName val="DETAIL_RAP12"/>
      <sheetName val="Week9-Feb____12"/>
      <sheetName val="rab_-_persiapan_&amp;_lantai-112"/>
      <sheetName val="MASTER_R112"/>
      <sheetName val="Job_Data11"/>
      <sheetName val="DB_ET200(R__A)11"/>
      <sheetName val="THREE_PASS12"/>
      <sheetName val="vessel_weight12"/>
      <sheetName val="Perm__Test12"/>
      <sheetName val="struktur_tdk_dipakai12"/>
      <sheetName val="Rekap_Addendum11"/>
      <sheetName val="TOTAL__11"/>
      <sheetName val="forecast_CF_Plan_REV_1_9"/>
      <sheetName val="_schedule_AMD-2_Rev_III12"/>
      <sheetName val="Scheme_Mob_11"/>
      <sheetName val="Labor_Rate11"/>
      <sheetName val="Man_Power11"/>
      <sheetName val="Kuantitas_&amp;_Harga11"/>
      <sheetName val="REF_ONLY11"/>
      <sheetName val="ITEM_OF_WORK11"/>
      <sheetName val="INPUT_DATAS9"/>
      <sheetName val="Analisa_Harga_Satuan11"/>
      <sheetName val="Up_&amp;_bhn11"/>
      <sheetName val="GAGAL_PROD12"/>
      <sheetName val="BQ_Rev__011"/>
      <sheetName val="Daf_Pekerjaan11"/>
      <sheetName val="DATA_PROYEK11"/>
      <sheetName val="B__PERSONIL11"/>
      <sheetName val="Lamp-4_Sat-Das11"/>
      <sheetName val="LAMA_(wilayah_4)11"/>
      <sheetName val="Mark_Up11"/>
      <sheetName val="SUM_ME11"/>
      <sheetName val="anal_SNI11"/>
      <sheetName val="bahan_SNI11"/>
      <sheetName val="4_0411"/>
      <sheetName val="Bid_Summary11"/>
      <sheetName val="HARGA_SATUAN10"/>
      <sheetName val="4-Basic_Price11"/>
      <sheetName val="vlookup_reference9"/>
      <sheetName val="Galian_111"/>
      <sheetName val="Adendum_Struktur_9"/>
      <sheetName val="Addendum_Arsitektur_9"/>
      <sheetName val="Addensum_ME_9"/>
      <sheetName val="Addendum_Site_Development_9"/>
      <sheetName val="besi_terbaru_9"/>
      <sheetName val="bekisting_terbaru_9"/>
      <sheetName val="beton_terbaru_9"/>
      <sheetName val="Plafond_Lantai_19"/>
      <sheetName val="Plafond_lantai_29"/>
      <sheetName val="keramik_lantai_19"/>
      <sheetName val="keramik_lantai_29"/>
      <sheetName val="Plafond_19"/>
      <sheetName val="Plafond_29"/>
      <sheetName val="HB_11"/>
      <sheetName val="Summary_9"/>
      <sheetName val="Work_Volume_Elec9"/>
      <sheetName val="RAB_SEKRETARIAT_(1)10"/>
      <sheetName val="RAB_(OK)11"/>
      <sheetName val="Perhitungan_RAB10"/>
      <sheetName val="F1c_DATA_ADM611"/>
      <sheetName val="AHS_Aspal11"/>
      <sheetName val="AHS_Marka11"/>
      <sheetName val="Analisa_lampu11"/>
      <sheetName val="SAP-KAB_&amp;_PAN-Buil9"/>
      <sheetName val="1_B9"/>
      <sheetName val="BTB_20189"/>
      <sheetName val="Agregat_Halus_&amp;_Kasar11"/>
      <sheetName val="Breakdown_Equipment11"/>
      <sheetName val="Equipment_(2)11"/>
      <sheetName val="S_CURVE11"/>
      <sheetName val="Urai__Resap_pengikat10"/>
      <sheetName val="Hrg_Sat10"/>
      <sheetName val="Spec_ME9"/>
      <sheetName val="NP_710"/>
      <sheetName val="Harga_Mat_10"/>
      <sheetName val="dongia_(2)11"/>
      <sheetName val="THPDMoi__(2)11"/>
      <sheetName val="TONG_HOP_VL-NC11"/>
      <sheetName val="TONGKE3p_11"/>
      <sheetName val="TH_VL,_NC,_DDHT_Thanhphuoc11"/>
      <sheetName val="DON_GIA11"/>
      <sheetName val="t-h_HA_THE11"/>
      <sheetName val="CHITIET_VL-NC-TT_-1p11"/>
      <sheetName val="TONG_HOP_VL-NC_TT11"/>
      <sheetName val="TH_XL11"/>
      <sheetName val="CHITIET_VL-NC11"/>
      <sheetName val="CHITIET_VL-NC-TT-3p11"/>
      <sheetName val="KPVC-BD_11"/>
      <sheetName val="Input_Data11"/>
      <sheetName val="Prod_15-1-_Rekap_111"/>
      <sheetName val="Rekap_Biaya11"/>
      <sheetName val="Cash_Flow11"/>
      <sheetName val="harga_dasar_T-M-A11"/>
      <sheetName val="Sales_Parameter10"/>
      <sheetName val="HSBU_ANA11"/>
      <sheetName val="Harga_Bahan11"/>
      <sheetName val="HSA_&amp;_PAB11"/>
      <sheetName val="Harga_Upah_11"/>
      <sheetName val="Upah_11"/>
      <sheetName val="work_shop10"/>
      <sheetName val="Twr_(15)10"/>
      <sheetName val="BOQ_Rekap9"/>
      <sheetName val="D-Bahan_&amp;_Upah9"/>
      <sheetName val="Inds_&amp;_For8"/>
      <sheetName val="RAB_Intrn_(Approved)9"/>
      <sheetName val="PLTU_1_Kalteng_EXT9"/>
      <sheetName val="PLTU_1_Kalteng_EXT_(2)9"/>
      <sheetName val="Harsat_EXT9"/>
      <sheetName val="Kode_Pekerjaan9"/>
      <sheetName val="kont_anak110"/>
      <sheetName val="List_H_Bahan&amp;Upah10"/>
      <sheetName val="A_HARSAT_ARS10"/>
      <sheetName val="BOQ_(Diisi_dulu))10"/>
      <sheetName val="ANALISA_SNI'13_10"/>
      <sheetName val="HRG_BAHAN_&amp;_UPAH_okk9"/>
      <sheetName val="Analis_Kusen_okk9"/>
      <sheetName val="Fire_Fighting9"/>
      <sheetName val="On_Time9"/>
      <sheetName val="GALIAN_MEKANIS9"/>
      <sheetName val="dongia__2_9"/>
      <sheetName val="THPDMoi___2_9"/>
      <sheetName val="CHITIET_VL_NC9"/>
      <sheetName val="CHITIET_VL_NC_TT__1p9"/>
      <sheetName val="CHITIET_VL_NC_TT_3p9"/>
      <sheetName val="t_h_HA_THE9"/>
      <sheetName val="KPVC_BD_9"/>
      <sheetName val="CAB_29"/>
      <sheetName val="Bill_rekap8"/>
      <sheetName val="anal_rab9"/>
      <sheetName val="7__Comparison_of_Asphalt_etc9"/>
      <sheetName val="7a__Compar_Asphalt_(Machine)9"/>
      <sheetName val="4_Equipment_Cost9"/>
      <sheetName val="1__Coeficient9"/>
      <sheetName val="6__Comparison_of_Sand_Volume9"/>
      <sheetName val="5a__Excav__(Machine)9"/>
      <sheetName val="2__Coeficient_butt_fushion9"/>
      <sheetName val="Bill_of_Qty_MEP8"/>
      <sheetName val="Harga_Satuan_Bahan10"/>
      <sheetName val="Master_Edit10"/>
      <sheetName val="RAB_TOTAL10"/>
      <sheetName val="lkalibrasi_BENENAIN10"/>
      <sheetName val="PT_10"/>
      <sheetName val="DAF_HRG10"/>
      <sheetName val="REKAP_110"/>
      <sheetName val="ANALISA_railing10"/>
      <sheetName val="Anal_ALat10"/>
      <sheetName val="Analisa_Quarry10"/>
      <sheetName val="RAB_THP19"/>
      <sheetName val="UPAH_DAN_BAHAN9"/>
      <sheetName val="9_PEK-HARIAN9"/>
      <sheetName val="1__Rekap_Utama9"/>
      <sheetName val="Peralatan_(2)9"/>
      <sheetName val="AHS_PL8"/>
      <sheetName val="SPREAD_SHEET8"/>
      <sheetName val="REKAP_TOTAL8"/>
      <sheetName val="TE_TS_FA_LAN_MATV8"/>
      <sheetName val="(_05_)_UPAH&amp;BHN9"/>
      <sheetName val="DATA_WP9"/>
      <sheetName val="hrg_uph+bhn9"/>
      <sheetName val="CF_WORKSHEET9"/>
      <sheetName val="Har_Sat9"/>
      <sheetName val="Sumber_Daya9"/>
      <sheetName val="BOQ_INTERN9"/>
      <sheetName val="ANALYS_EXTERN9"/>
      <sheetName val="BQ_RESO9"/>
      <sheetName val="REKAP_INDIRECT9"/>
      <sheetName val="SUMMARY_IN9"/>
      <sheetName val="INDIRECT_COST9"/>
      <sheetName val="DIV_69"/>
      <sheetName val="DIV_79"/>
      <sheetName val="POS_19"/>
      <sheetName val="POS_29"/>
      <sheetName val="PIPA_REF9"/>
      <sheetName val="Analis_harga9"/>
      <sheetName val="Harga_ALAT9"/>
      <sheetName val="Daftar_Harga_Pekerjaan9"/>
      <sheetName val="Upah_Tenaga_Kerja9"/>
      <sheetName val="Bahan_Upah9"/>
      <sheetName val="Rencana_Anggaran_Biaya9"/>
      <sheetName val="Basic_P9"/>
      <sheetName val="An__Alat9"/>
      <sheetName val="Analisa_HS9"/>
      <sheetName val="HPS_PC9"/>
      <sheetName val="b)_Pengalaman_Kerja9"/>
      <sheetName val="NET_Sum9"/>
      <sheetName val="MSTR_200416_PU_COGS_DIVBAR9"/>
      <sheetName val="TABEL_BAJA8"/>
      <sheetName val="STR_-_2B8"/>
      <sheetName val="Currency_Rate9"/>
      <sheetName val="Grafik_Trend8"/>
      <sheetName val="COV_GRAND9"/>
      <sheetName val="Cashflow_Analysis8"/>
      <sheetName val="Project_Data8"/>
      <sheetName val="Daftar_Kuantitas_&amp;_Harga9"/>
      <sheetName val="Data_Info9"/>
      <sheetName val="matr_aux8"/>
      <sheetName val="matr_engine8"/>
      <sheetName val="jasa_rehab8"/>
      <sheetName val="jasa_pondasi8"/>
      <sheetName val="jasa_rekon_material8"/>
      <sheetName val="GASATAGG_XLS8"/>
      <sheetName val="HSUMUM_XLS8"/>
      <sheetName val="HSDRAIN_XLS8"/>
      <sheetName val="HSMISC_XLS8"/>
      <sheetName val="Bill_of_Quantity8"/>
      <sheetName val="Permanent_info8"/>
      <sheetName val="Daf_Harga-Upah8"/>
      <sheetName val="Daftar_Harga_Upah_dan_Bahan9"/>
      <sheetName val="DAFTAR_HARGA8"/>
      <sheetName val="ADD_2_(1)8"/>
      <sheetName val="BQ_ARS8"/>
      <sheetName val="Daftar_Sewa8"/>
      <sheetName val="Analisa_Alat8"/>
      <sheetName val="BOQ_CBM8"/>
      <sheetName val="Elemen_Biaya8"/>
      <sheetName val="Cost_Center8"/>
      <sheetName val="Asumsi_by_Own8"/>
      <sheetName val="ANALISA_STR_&amp;_ARS_KD8"/>
      <sheetName val="DAFT_ALAT,UPAH_&amp;_MAT_KD8"/>
      <sheetName val="Customize_Your_Invoice8"/>
      <sheetName val="HARGA_SATUAN_UPAH_PEKERJA8"/>
      <sheetName val="iTEM_hARSAT8"/>
      <sheetName val="U__div_28"/>
      <sheetName val="Div_108"/>
      <sheetName val="Master_1_08"/>
      <sheetName val="ANALIS_ALAT8"/>
      <sheetName val="Analisa_(2)8"/>
      <sheetName val="Analisa_Upah_&amp;_Bahan_Plum8"/>
      <sheetName val="Analisa_HSP9"/>
      <sheetName val="Ahs_28"/>
      <sheetName val="Ahs_18"/>
      <sheetName val="2_ALS-TANAH_&amp;URG8"/>
      <sheetName val="14_ALS-CAT8"/>
      <sheetName val="11_ALS-SANITER8"/>
      <sheetName val="3_ALS-STR-PDS8"/>
      <sheetName val="5&amp;6_ALS-DINDING8"/>
      <sheetName val="16_ALS_JL8"/>
      <sheetName val="7_ALS-KUDA-KUDA8"/>
      <sheetName val="8_P-ATAP8"/>
      <sheetName val="10_P-LT&amp;DDG8"/>
      <sheetName val="9_ALS-PLAFONT8"/>
      <sheetName val="1_ALS-PERSIAPAN8"/>
      <sheetName val="17_ALS-saluran+BC8"/>
      <sheetName val="ocean_voyage8"/>
      <sheetName val="AN_Tdr8"/>
      <sheetName val="Analisa_8"/>
      <sheetName val="Tie_Beam8"/>
      <sheetName val="AN_Beton8"/>
      <sheetName val="Item_Kompensasi8"/>
      <sheetName val="8LT_128"/>
      <sheetName val="tabel_berat8"/>
      <sheetName val="Cont__Fabrikasi8"/>
      <sheetName val="AKTIVA_TETAP8"/>
      <sheetName val="Bahan_&amp;_Upah8"/>
      <sheetName val="upah_&amp;_bahan8"/>
      <sheetName val="analisa_print8"/>
      <sheetName val="Anls_ME_Tampil8"/>
      <sheetName val="rekap_harga_satuan_pek8"/>
      <sheetName val="Cover_Daf-28"/>
      <sheetName val="rinc_hotel8"/>
      <sheetName val="rinc_fin_t4_8"/>
      <sheetName val="rinc_fin_t4___3_8"/>
      <sheetName val="rinc_fin_t4___2_8"/>
      <sheetName val="D-3_(M)8"/>
      <sheetName val="D-7_(M)8"/>
      <sheetName val="S_UPAH8"/>
      <sheetName val="S_BAHAN8"/>
      <sheetName val="DATA_UMUM8"/>
      <sheetName val="Proj'n(Piping_Big_Crew)8"/>
      <sheetName val="Harga_8"/>
      <sheetName val="Summary_All_Punchlist8"/>
      <sheetName val="Pack_Mat__Mar_21_(3rd_P)8"/>
      <sheetName val="Bahan_8"/>
      <sheetName val="Pekerjaan_8"/>
      <sheetName val="rap_rinci8"/>
      <sheetName val="BOQ_All_Dicipline8"/>
      <sheetName val="BOQ_(detail_)8"/>
      <sheetName val="SUM_BOQ8"/>
      <sheetName val="BAP_Exc_320_C-Feb8"/>
      <sheetName val="BAP_Exc_320_A-Juli8"/>
      <sheetName val="Bahan_BQ8"/>
      <sheetName val="7_4__ANAL_Alat8"/>
      <sheetName val="B_10_(4)8"/>
      <sheetName val="Harga_Dasar8"/>
      <sheetName val="hrg_dasar8"/>
      <sheetName val="rekap_c8"/>
      <sheetName val="Man_Power_&amp;_Comp8"/>
      <sheetName val="H_DSR9"/>
      <sheetName val="Harga_Spare_Part8"/>
      <sheetName val="AnalisaSIPIL_RIIL8"/>
      <sheetName val="6PILE__(돌출)8"/>
      <sheetName val="Net_Cash_Table8"/>
      <sheetName val="Cash_Out_Table8"/>
      <sheetName val="TON__per_Jam7"/>
      <sheetName val="Har-sat_finish7"/>
      <sheetName val="SKEDUL_AV-057"/>
      <sheetName val="Analisa_Electrikal7"/>
      <sheetName val="REKAP_MATI_MC_IC_DES20209"/>
      <sheetName val="anal_Lamp_4a7"/>
      <sheetName val="PERALATAN_PROYEK_GOL_III_A9"/>
      <sheetName val="Analisa_&amp;_Upah8"/>
      <sheetName val="Isolasi_Luar_Dalam8"/>
      <sheetName val="Isolasi_Luar8"/>
      <sheetName val="H_DASAR8"/>
      <sheetName val="DEV-10_39"/>
      <sheetName val="an__struktur7"/>
      <sheetName val="DIV_39"/>
      <sheetName val="upah_bahan9"/>
      <sheetName val="AGG,_C7"/>
      <sheetName val="Action_Plan8"/>
      <sheetName val="AK__PENYST7"/>
      <sheetName val="ALAT_Ok7"/>
      <sheetName val="1195_B17"/>
      <sheetName val="REKAP_A_BESAR7"/>
      <sheetName val="HD_ALAT7"/>
      <sheetName val="A_H_S_P7"/>
      <sheetName val="bhn_FINAL7"/>
      <sheetName val="5-ALAT_(2)7"/>
      <sheetName val="pante_riek7"/>
      <sheetName val="OP__ALAT7"/>
      <sheetName val="OP__PERJAM7"/>
      <sheetName val="KAN__LOKAL7"/>
      <sheetName val="7_공정표7"/>
      <sheetName val="BQ_Utama_7"/>
      <sheetName val="RUKO_TYPE_17"/>
      <sheetName val="Unit_Rate7"/>
      <sheetName val="analisa_stroke7"/>
      <sheetName val="PHU_057"/>
      <sheetName val="Analisa_Upah___Bahan_Plum7"/>
      <sheetName val="PT_GENTA7"/>
      <sheetName val="Hauler_Pdty11"/>
      <sheetName val="Loader_Category11"/>
      <sheetName val="Hauler_Category11"/>
      <sheetName val="Print_(4)11"/>
      <sheetName val="LPA_Daily_MBR07"/>
      <sheetName val="Coal_Inventory_ALL7"/>
      <sheetName val="Pivot_Table6"/>
      <sheetName val="pro_ra_op6"/>
      <sheetName val="jadual_material6"/>
      <sheetName val="_anal_hrg_sat6"/>
      <sheetName val="Mob-Demob_Alat6"/>
      <sheetName val="UPAH_(2)6"/>
      <sheetName val="D_UPH&amp;PEK6"/>
      <sheetName val="HG_SATUAN6"/>
      <sheetName val="Alat_(2)6"/>
      <sheetName val="BAHAN_MEP6"/>
      <sheetName val="R_A_B6"/>
      <sheetName val="Statprod_gab6"/>
      <sheetName val="L_36"/>
      <sheetName val="Rate_Analysis6"/>
      <sheetName val="PJA_(2)6"/>
      <sheetName val="Analisa_Alat_Berat6"/>
      <sheetName val="RAB_J18_6"/>
      <sheetName val="Scaffolding_Rent_Price_R116"/>
      <sheetName val="A_Div106"/>
      <sheetName val="A_Div36"/>
      <sheetName val="A_Div_26"/>
      <sheetName val="A_Div_46"/>
      <sheetName val="A_Div56"/>
      <sheetName val="A_Div76"/>
      <sheetName val="DATA_LEBAR6"/>
      <sheetName val="Data_Base6"/>
      <sheetName val="Grand_summary6"/>
      <sheetName val="입찰내역_발주처_양식6"/>
      <sheetName val="Perhit_Alat6"/>
      <sheetName val="bahan_dan_upah6"/>
      <sheetName val="DAFTAR_ISI6"/>
      <sheetName val="REKAP_APRIL_BOQ_ADD_(2)6"/>
      <sheetName val="REKAP_JUNI6"/>
      <sheetName val="REKAP_APRIL_BOQ6"/>
      <sheetName val="REKAP_JUNI_BOQ_ADD6"/>
      <sheetName val="REKAP_JUNI_VER_RESUME_ADD6"/>
      <sheetName val="dayvol_WEDI6"/>
      <sheetName val="Cover_(x)6"/>
      <sheetName val="Cor_Apt6"/>
      <sheetName val="metode_6"/>
      <sheetName val="NP_(2)6"/>
      <sheetName val="Daftar_Kuantitas_dan_Harga6"/>
      <sheetName val="harsat_sdy6"/>
      <sheetName val="AT_26"/>
      <sheetName val="Table_Ohm6"/>
      <sheetName val="GRAND_REKAP6"/>
      <sheetName val="Rekap_Direct_Cost6"/>
      <sheetName val="Rekap_Prelim6"/>
      <sheetName val="Vol__Lantai_Tipikal6"/>
      <sheetName val="Analisa_Struktur6"/>
      <sheetName val="Pas__bata_(anyar)6"/>
      <sheetName val="Pas__bata6"/>
      <sheetName val="PILE_CAP6"/>
      <sheetName val="INPUT_BALOK6"/>
      <sheetName val="itungan_Balok6"/>
      <sheetName val="RASIO_SLAB6"/>
      <sheetName val="PIT_LIFT6"/>
      <sheetName val="H__Satuan_Upah_&amp;_Bahan6"/>
      <sheetName val="H__Satuan_Pekerjaan6"/>
      <sheetName val="Analisa_Satuan_Pekerjaan6"/>
      <sheetName val="Fill_this_out_first___6"/>
      <sheetName val="Sudah_Berjalan6"/>
      <sheetName val="Analisa_Harsat4"/>
      <sheetName val="BA_Evaluasi4"/>
      <sheetName val="Permhnan_CCO4"/>
      <sheetName val="Persetujuan_CCO4"/>
      <sheetName val="Rekap_MC4"/>
      <sheetName val="Penyampaian_Evaluasi4"/>
      <sheetName val="R__RapatCCO4"/>
      <sheetName val="analisa_R_24"/>
      <sheetName val="analisa_R_14"/>
      <sheetName val="Upah_Bhn_R_14"/>
      <sheetName val="URAIAN_4"/>
      <sheetName val="A_Alat3"/>
      <sheetName val="instalasi_air_bersih3"/>
      <sheetName val="instalasi_air_kotor_bekas3"/>
      <sheetName val="pek__tanah3"/>
      <sheetName val="PEK_PONDASI3"/>
      <sheetName val="pek_kayu3"/>
      <sheetName val="pek_dinding3"/>
      <sheetName val="pek_besi_dan_alumunium3"/>
      <sheetName val="pek_penutup_lantai_dan_dinding3"/>
      <sheetName val="HERMAN_TF3"/>
      <sheetName val="Basic_Price(fix)3"/>
      <sheetName val="Daftar_Upah_&amp;_Bahan3"/>
      <sheetName val="IN_OUT3"/>
      <sheetName val="Particular_Sch3"/>
      <sheetName val="Daftar_BOQ3"/>
      <sheetName val="ASPAL_(14)3"/>
      <sheetName val="bq_analisa3"/>
      <sheetName val="act_rev2"/>
      <sheetName val="VA_1_22"/>
      <sheetName val="rm-07_20102"/>
      <sheetName val="lisa_zk_trans_kstar2"/>
      <sheetName val="D__An-BETON2"/>
      <sheetName val="B__An_Pek-TANAH2"/>
      <sheetName val="1__BQ2"/>
      <sheetName val="NP_(4)2"/>
      <sheetName val="LE_Total(G_Summ_Proj)2"/>
      <sheetName val="97_사업추정(WEKI)"/>
      <sheetName val="F301_303"/>
      <sheetName val="Kuantitas___Harga"/>
      <sheetName val="Analisa_MOS"/>
      <sheetName val="INLAND_FACTOR_DISTANCE"/>
      <sheetName val="L_1"/>
      <sheetName val="met_bab3"/>
      <sheetName val="anal_bab8"/>
      <sheetName val="FORM_BQ_TL_PRATU_4cct"/>
      <sheetName val="4-ALAT_(ANALISA_2)"/>
      <sheetName val="DIV31_(1a)"/>
      <sheetName val="DIV71_(4)"/>
      <sheetName val="DIV21_(1)"/>
      <sheetName val="DIV51_(1a)"/>
      <sheetName val="KOP_2"/>
      <sheetName val="rab_j17"/>
      <sheetName val="浆耗明细（RZ）_"/>
      <sheetName val="FAR_0622"/>
      <sheetName val="UBAH"/>
      <sheetName val="Bipeg-U(12D2)"/>
      <sheetName val="ExcRate"/>
      <sheetName val="SAT-DAS"/>
      <sheetName val="AGGR"/>
      <sheetName val="Du_lieu"/>
      <sheetName val="MPB-01"/>
      <sheetName val="5-Alat"/>
      <sheetName val="4-Price"/>
      <sheetName val="3-10"/>
      <sheetName val="4-Quarry"/>
      <sheetName val="MTO VSD&amp;SOFTSTARTER"/>
      <sheetName val="Sat Bah &amp; Up"/>
      <sheetName val="mVAC"/>
      <sheetName val="Hit Vol Str Jambi"/>
      <sheetName val="DISCLAIMER"/>
      <sheetName val="D5-1"/>
      <sheetName val="Mat"/>
      <sheetName val="conc"/>
      <sheetName val="ANALISA ALAT ANGKUT"/>
      <sheetName val="Concrete"/>
      <sheetName val="F ALARM"/>
      <sheetName val="6"/>
      <sheetName val="Price"/>
      <sheetName val="INPUT HARGA"/>
      <sheetName val="data berat"/>
      <sheetName val="AnConW"/>
      <sheetName val="AnEarthW"/>
      <sheetName val="AnStoneW"/>
      <sheetName val="LKVL_CK_HT_GD1"/>
      <sheetName val="TONG HOP VL_NC"/>
      <sheetName val="TH VL_ NC_ DDHT Thanhphuoc"/>
      <sheetName val="TONG HOP VL_NC TT"/>
      <sheetName val="UPAH BAHAN "/>
      <sheetName val="DATA LTW"/>
      <sheetName val="PK"/>
      <sheetName val="SPT vs PHI"/>
      <sheetName val="lamp 2-analisa"/>
      <sheetName val="DUP"/>
      <sheetName val="2004"/>
      <sheetName val="RFP003D"/>
      <sheetName val="PEF25_0I_mnhr"/>
      <sheetName val="Rekap Bill"/>
      <sheetName val="Daf Alat"/>
      <sheetName val="Jdw Alat"/>
      <sheetName val="Plant"/>
      <sheetName val="S Penawar"/>
      <sheetName val="O"/>
      <sheetName val="Data Template (do not delete)"/>
      <sheetName val="TDC COA Sumry"/>
      <sheetName val="COA Sumry by Area"/>
      <sheetName val="COA Sumry by Contr"/>
      <sheetName val="COA Sumry by RG"/>
      <sheetName val="TDC COA Grp Sumry"/>
      <sheetName val="TDC Item Dets-Full"/>
      <sheetName val="TDC Item Dets-IPM-Full"/>
      <sheetName val="TDC Item Dets"/>
      <sheetName val="TDC Item Sumry"/>
      <sheetName val="TDC Key Qty Sumry"/>
      <sheetName val="List - Components"/>
      <sheetName val="List - Equipment"/>
      <sheetName val="Project Metrics"/>
      <sheetName val="COA Sumry - Std Imp"/>
      <sheetName val="Contr TDC - Std Imp"/>
      <sheetName val="Item Sumry - Std Imp"/>
      <sheetName val="Proj TIC - Std Imp"/>
      <sheetName val="Unit Costs - Std Imp"/>
      <sheetName val="Unit MH - Std Imp"/>
      <sheetName val="Weight_Bridge"/>
      <sheetName val="MT_an"/>
      <sheetName val="EQT-ESTN"/>
      <sheetName val="HRG_BHN"/>
      <sheetName val="DUCT"/>
      <sheetName val="(+)"/>
      <sheetName val="Direct Labor"/>
      <sheetName val="Div 9 - Harian"/>
      <sheetName val="Eq. Mobilization"/>
      <sheetName val="KLHT"/>
      <sheetName val="Calcu 02"/>
      <sheetName val="ANALISA TENDER"/>
      <sheetName val="Up"/>
      <sheetName val="부재치수입력"/>
      <sheetName val="사업부배부A"/>
      <sheetName val="-15.0"/>
      <sheetName val="내역(한신APT)"/>
      <sheetName val="세금자료"/>
      <sheetName val="Keb Besi Submit"/>
      <sheetName val="SchA"/>
      <sheetName val="SchB"/>
      <sheetName val="SchD"/>
      <sheetName val="aug"/>
      <sheetName val="mei"/>
      <sheetName val="feb"/>
      <sheetName val="jul"/>
      <sheetName val="jun"/>
      <sheetName val="mart"/>
      <sheetName val="oct"/>
      <sheetName val="sept"/>
      <sheetName val="SUB &amp; mandor"/>
      <sheetName val="BHN-ALAT"/>
      <sheetName val="Bab10"/>
      <sheetName val="HargaBahan"/>
      <sheetName val="OLIE"/>
      <sheetName val="Graphic Days"/>
      <sheetName val="Sheet7"/>
      <sheetName val="Sheet9"/>
      <sheetName val="Sheet5"/>
      <sheetName val="CF"/>
      <sheetName val="Embank"/>
      <sheetName val="PE-F-33 Rev 02 Basic Proj.Info"/>
      <sheetName val="PE-F-31 Rev 01 Coversheet"/>
      <sheetName val="UNIT PRICE"/>
      <sheetName val="rab 4"/>
      <sheetName val="BREAKDOWN(철거설치)"/>
      <sheetName val="RAPlenk"/>
      <sheetName val="Recap"/>
      <sheetName val="Cover1"/>
      <sheetName val="11"/>
      <sheetName val="其他应付款科目余额2005.12.31"/>
      <sheetName val="Bare_Summary13"/>
      <sheetName val="Conn__Lib13"/>
      <sheetName val="Memb_Schd13"/>
      <sheetName val="Cash_Flow_bulanan13"/>
      <sheetName val="RAB_AR&amp;STR13"/>
      <sheetName val="HARGA_MATERIAL13"/>
      <sheetName val="H_Satuan13"/>
      <sheetName val="Cover_Daf_213"/>
      <sheetName val="01A-_RAB13"/>
      <sheetName val="DATA_HARGA13"/>
      <sheetName val="BQ_STP_35_M3_A&amp;B13"/>
      <sheetName val="DETAIL_RAP13"/>
      <sheetName val="Week9-Feb____13"/>
      <sheetName val="rab_-_persiapan_&amp;_lantai-113"/>
      <sheetName val="MASTER_R113"/>
      <sheetName val="Job_Data12"/>
      <sheetName val="DB_ET200(R__A)12"/>
      <sheetName val="THREE_PASS13"/>
      <sheetName val="vessel_weight13"/>
      <sheetName val="Perm__Test13"/>
      <sheetName val="struktur_tdk_dipakai13"/>
      <sheetName val="Rekap_Addendum12"/>
      <sheetName val="TOTAL__12"/>
      <sheetName val="forecast_CF_Plan_REV_1_10"/>
      <sheetName val="_schedule_AMD-2_Rev_III13"/>
      <sheetName val="Scheme_Mob_12"/>
      <sheetName val="Labor_Rate12"/>
      <sheetName val="Man_Power12"/>
      <sheetName val="Kuantitas_&amp;_Harga12"/>
      <sheetName val="REF_ONLY12"/>
      <sheetName val="ITEM_OF_WORK12"/>
      <sheetName val="INPUT_DATAS10"/>
      <sheetName val="Analisa_Harga_Satuan12"/>
      <sheetName val="Up_&amp;_bhn12"/>
      <sheetName val="GAGAL_PROD13"/>
      <sheetName val="BQ_Rev__012"/>
      <sheetName val="Daf_Pekerjaan12"/>
      <sheetName val="DATA_PROYEK12"/>
      <sheetName val="B__PERSONIL12"/>
      <sheetName val="Lamp-4_Sat-Das12"/>
      <sheetName val="LAMA_(wilayah_4)12"/>
      <sheetName val="Mark_Up12"/>
      <sheetName val="SUM_ME12"/>
      <sheetName val="anal_SNI12"/>
      <sheetName val="bahan_SNI12"/>
      <sheetName val="4_0412"/>
      <sheetName val="Bid_Summary12"/>
      <sheetName val="HARGA_SATUAN11"/>
      <sheetName val="4-Basic_Price12"/>
      <sheetName val="vlookup_reference10"/>
      <sheetName val="Galian_112"/>
      <sheetName val="Adendum_Struktur_10"/>
      <sheetName val="Addendum_Arsitektur_10"/>
      <sheetName val="Addensum_ME_10"/>
      <sheetName val="Addendum_Site_Development_10"/>
      <sheetName val="besi_terbaru_10"/>
      <sheetName val="bekisting_terbaru_10"/>
      <sheetName val="beton_terbaru_10"/>
      <sheetName val="Plafond_Lantai_110"/>
      <sheetName val="Plafond_lantai_210"/>
      <sheetName val="keramik_lantai_110"/>
      <sheetName val="keramik_lantai_210"/>
      <sheetName val="Plafond_110"/>
      <sheetName val="Plafond_210"/>
      <sheetName val="HB_12"/>
      <sheetName val="Summary_10"/>
      <sheetName val="Work_Volume_Elec10"/>
      <sheetName val="RAB_SEKRETARIAT_(1)11"/>
      <sheetName val="RAB_(OK)12"/>
      <sheetName val="Perhitungan_RAB11"/>
      <sheetName val="F1c_DATA_ADM612"/>
      <sheetName val="AHS_Aspal12"/>
      <sheetName val="AHS_Marka12"/>
      <sheetName val="Analisa_lampu12"/>
      <sheetName val="SAP-KAB_&amp;_PAN-Buil10"/>
      <sheetName val="1_B10"/>
      <sheetName val="BTB_201810"/>
      <sheetName val="Agregat_Halus_&amp;_Kasar12"/>
      <sheetName val="Breakdown_Equipment12"/>
      <sheetName val="Equipment_(2)12"/>
      <sheetName val="S_CURVE12"/>
      <sheetName val="Urai__Resap_pengikat11"/>
      <sheetName val="Hrg_Sat11"/>
      <sheetName val="Spec_ME10"/>
      <sheetName val="NP_711"/>
      <sheetName val="Harga_Mat_11"/>
      <sheetName val="dongia_(2)12"/>
      <sheetName val="THPDMoi__(2)12"/>
      <sheetName val="TONG_HOP_VL-NC12"/>
      <sheetName val="TONGKE3p_12"/>
      <sheetName val="TH_VL,_NC,_DDHT_Thanhphuoc12"/>
      <sheetName val="DON_GIA12"/>
      <sheetName val="t-h_HA_THE12"/>
      <sheetName val="CHITIET_VL-NC-TT_-1p12"/>
      <sheetName val="TONG_HOP_VL-NC_TT12"/>
      <sheetName val="TH_XL12"/>
      <sheetName val="CHITIET_VL-NC12"/>
      <sheetName val="CHITIET_VL-NC-TT-3p12"/>
      <sheetName val="KPVC-BD_12"/>
      <sheetName val="Input_Data12"/>
      <sheetName val="Prod_15-1-_Rekap_112"/>
      <sheetName val="Rekap_Biaya12"/>
      <sheetName val="Cash_Flow12"/>
      <sheetName val="harga_dasar_T-M-A12"/>
      <sheetName val="Sales_Parameter11"/>
      <sheetName val="HSBU_ANA12"/>
      <sheetName val="Harga_Bahan12"/>
      <sheetName val="HSA_&amp;_PAB12"/>
      <sheetName val="Harga_Upah_12"/>
      <sheetName val="Upah_12"/>
      <sheetName val="work_shop11"/>
      <sheetName val="Twr_(15)11"/>
      <sheetName val="BOQ_Rekap10"/>
      <sheetName val="D-Bahan_&amp;_Upah10"/>
      <sheetName val="Inds_&amp;_For9"/>
      <sheetName val="RAB_Intrn_(Approved)10"/>
      <sheetName val="PLTU_1_Kalteng_EXT10"/>
      <sheetName val="PLTU_1_Kalteng_EXT_(2)10"/>
      <sheetName val="Harsat_EXT10"/>
      <sheetName val="Kode_Pekerjaan10"/>
      <sheetName val="kont_anak111"/>
      <sheetName val="List_H_Bahan&amp;Upah11"/>
      <sheetName val="A_HARSAT_ARS11"/>
      <sheetName val="BOQ_(Diisi_dulu))11"/>
      <sheetName val="ANALISA_SNI'13_11"/>
      <sheetName val="HRG_BAHAN_&amp;_UPAH_okk10"/>
      <sheetName val="Analis_Kusen_okk10"/>
      <sheetName val="Fire_Fighting10"/>
      <sheetName val="On_Time10"/>
      <sheetName val="GALIAN_MEKANIS10"/>
      <sheetName val="dongia__2_10"/>
      <sheetName val="THPDMoi___2_10"/>
      <sheetName val="CHITIET_VL_NC10"/>
      <sheetName val="CHITIET_VL_NC_TT__1p10"/>
      <sheetName val="CHITIET_VL_NC_TT_3p10"/>
      <sheetName val="t_h_HA_THE10"/>
      <sheetName val="KPVC_BD_10"/>
      <sheetName val="CAB_210"/>
      <sheetName val="Bill_rekap9"/>
      <sheetName val="anal_rab10"/>
      <sheetName val="7__Comparison_of_Asphalt_etc10"/>
      <sheetName val="7a__Compar_Asphalt_(Machine)10"/>
      <sheetName val="4_Equipment_Cost10"/>
      <sheetName val="1__Coeficient10"/>
      <sheetName val="6__Comparison_of_Sand_Volume10"/>
      <sheetName val="5a__Excav__(Machine)10"/>
      <sheetName val="2__Coeficient_butt_fushion10"/>
      <sheetName val="Bill_of_Qty_MEP9"/>
      <sheetName val="Harga_Satuan_Bahan11"/>
      <sheetName val="Master_Edit11"/>
      <sheetName val="RAB_TOTAL11"/>
      <sheetName val="lkalibrasi_BENENAIN11"/>
      <sheetName val="PT_11"/>
      <sheetName val="DAF_HRG11"/>
      <sheetName val="REKAP_111"/>
      <sheetName val="ANALISA_railing11"/>
      <sheetName val="Anal_ALat11"/>
      <sheetName val="Analisa_Quarry11"/>
      <sheetName val="RAB_THP110"/>
      <sheetName val="UPAH_DAN_BAHAN10"/>
      <sheetName val="9_PEK-HARIAN10"/>
      <sheetName val="1__Rekap_Utama10"/>
      <sheetName val="Peralatan_(2)10"/>
      <sheetName val="AHS_PL9"/>
      <sheetName val="SPREAD_SHEET9"/>
      <sheetName val="REKAP_TOTAL9"/>
      <sheetName val="TE_TS_FA_LAN_MATV9"/>
      <sheetName val="(_05_)_UPAH&amp;BHN10"/>
      <sheetName val="DATA_WP10"/>
      <sheetName val="hrg_uph+bhn10"/>
      <sheetName val="CF_WORKSHEET10"/>
      <sheetName val="Har_Sat10"/>
      <sheetName val="Sumber_Daya10"/>
      <sheetName val="BOQ_INTERN10"/>
      <sheetName val="ANALYS_EXTERN10"/>
      <sheetName val="BQ_RESO10"/>
      <sheetName val="REKAP_INDIRECT10"/>
      <sheetName val="SUMMARY_IN10"/>
      <sheetName val="INDIRECT_COST10"/>
      <sheetName val="DIV_610"/>
      <sheetName val="DIV_710"/>
      <sheetName val="POS_110"/>
      <sheetName val="POS_210"/>
      <sheetName val="PIPA_REF10"/>
      <sheetName val="Analis_harga10"/>
      <sheetName val="Harga_ALAT10"/>
      <sheetName val="Daftar_Harga_Pekerjaan10"/>
      <sheetName val="Upah_Tenaga_Kerja10"/>
      <sheetName val="Bahan_Upah10"/>
      <sheetName val="Rencana_Anggaran_Biaya10"/>
      <sheetName val="Basic_P10"/>
      <sheetName val="An__Alat10"/>
      <sheetName val="Analisa_HS10"/>
      <sheetName val="HPS_PC10"/>
      <sheetName val="b)_Pengalaman_Kerja10"/>
      <sheetName val="NET_Sum10"/>
      <sheetName val="MSTR_200416_PU_COGS_DIVBAR10"/>
      <sheetName val="TABEL_BAJA9"/>
      <sheetName val="STR_-_2B9"/>
      <sheetName val="Currency_Rate10"/>
      <sheetName val="Grafik_Trend9"/>
      <sheetName val="COV_GRAND10"/>
      <sheetName val="Cashflow_Analysis9"/>
      <sheetName val="Project_Data9"/>
      <sheetName val="Daftar_Kuantitas_&amp;_Harga10"/>
      <sheetName val="Data_Info10"/>
      <sheetName val="matr_aux9"/>
      <sheetName val="matr_engine9"/>
      <sheetName val="jasa_rehab9"/>
      <sheetName val="jasa_pondasi9"/>
      <sheetName val="jasa_rekon_material9"/>
      <sheetName val="GASATAGG_XLS9"/>
      <sheetName val="HSUMUM_XLS9"/>
      <sheetName val="HSDRAIN_XLS9"/>
      <sheetName val="HSMISC_XLS9"/>
      <sheetName val="Bill_of_Quantity9"/>
      <sheetName val="Permanent_info9"/>
      <sheetName val="Daf_Harga-Upah9"/>
      <sheetName val="Daftar_Harga_Upah_dan_Bahan10"/>
      <sheetName val="DAFTAR_HARGA9"/>
      <sheetName val="ADD_2_(1)9"/>
      <sheetName val="BQ_ARS9"/>
      <sheetName val="Daftar_Sewa9"/>
      <sheetName val="Analisa_Alat9"/>
      <sheetName val="BOQ_CBM9"/>
      <sheetName val="Elemen_Biaya9"/>
      <sheetName val="Cost_Center9"/>
      <sheetName val="Asumsi_by_Own9"/>
      <sheetName val="ANALISA_STR_&amp;_ARS_KD9"/>
      <sheetName val="DAFT_ALAT,UPAH_&amp;_MAT_KD9"/>
      <sheetName val="Customize_Your_Invoice9"/>
      <sheetName val="HARGA_SATUAN_UPAH_PEKERJA9"/>
      <sheetName val="iTEM_hARSAT9"/>
      <sheetName val="U__div_29"/>
      <sheetName val="Div_109"/>
      <sheetName val="Master_1_09"/>
      <sheetName val="ANALIS_ALAT9"/>
      <sheetName val="Analisa_(2)9"/>
      <sheetName val="Analisa_Upah_&amp;_Bahan_Plum9"/>
      <sheetName val="Analisa_HSP10"/>
      <sheetName val="Ahs_29"/>
      <sheetName val="Ahs_19"/>
      <sheetName val="2_ALS-TANAH_&amp;URG9"/>
      <sheetName val="14_ALS-CAT9"/>
      <sheetName val="11_ALS-SANITER9"/>
      <sheetName val="3_ALS-STR-PDS9"/>
      <sheetName val="5&amp;6_ALS-DINDING9"/>
      <sheetName val="16_ALS_JL9"/>
      <sheetName val="7_ALS-KUDA-KUDA9"/>
      <sheetName val="8_P-ATAP9"/>
      <sheetName val="10_P-LT&amp;DDG9"/>
      <sheetName val="9_ALS-PLAFONT9"/>
      <sheetName val="1_ALS-PERSIAPAN9"/>
      <sheetName val="17_ALS-saluran+BC9"/>
      <sheetName val="ocean_voyage9"/>
      <sheetName val="AN_Tdr9"/>
      <sheetName val="Analisa_9"/>
      <sheetName val="Tie_Beam9"/>
      <sheetName val="AN_Beton9"/>
      <sheetName val="Item_Kompensasi9"/>
      <sheetName val="8LT_129"/>
      <sheetName val="tabel_berat9"/>
      <sheetName val="Cont__Fabrikasi9"/>
      <sheetName val="AKTIVA_TETAP9"/>
      <sheetName val="Bahan_&amp;_Upah9"/>
      <sheetName val="upah_&amp;_bahan9"/>
      <sheetName val="analisa_print9"/>
      <sheetName val="Anls_ME_Tampil9"/>
      <sheetName val="rekap_harga_satuan_pek9"/>
      <sheetName val="Cover_Daf-29"/>
      <sheetName val="rinc_hotel9"/>
      <sheetName val="rinc_fin_t4_9"/>
      <sheetName val="rinc_fin_t4___3_9"/>
      <sheetName val="rinc_fin_t4___2_9"/>
      <sheetName val="D-3_(M)9"/>
      <sheetName val="D-7_(M)9"/>
      <sheetName val="S_UPAH9"/>
      <sheetName val="S_BAHAN9"/>
      <sheetName val="DATA_UMUM9"/>
      <sheetName val="Proj'n(Piping_Big_Crew)9"/>
      <sheetName val="Harga_9"/>
      <sheetName val="Summary_All_Punchlist9"/>
      <sheetName val="Pack_Mat__Mar_21_(3rd_P)9"/>
      <sheetName val="Bahan_9"/>
      <sheetName val="Pekerjaan_9"/>
      <sheetName val="rap_rinci9"/>
      <sheetName val="BOQ_All_Dicipline9"/>
      <sheetName val="BOQ_(detail_)9"/>
      <sheetName val="SUM_BOQ9"/>
      <sheetName val="BAP_Exc_320_C-Feb9"/>
      <sheetName val="BAP_Exc_320_A-Juli9"/>
      <sheetName val="Bahan_BQ9"/>
      <sheetName val="7_4__ANAL_Alat9"/>
      <sheetName val="B_10_(4)9"/>
      <sheetName val="Harga_Dasar9"/>
      <sheetName val="hrg_dasar9"/>
      <sheetName val="rekap_c9"/>
      <sheetName val="Man_Power_&amp;_Comp9"/>
      <sheetName val="H_DSR10"/>
      <sheetName val="Harga_Spare_Part9"/>
      <sheetName val="AnalisaSIPIL_RIIL9"/>
      <sheetName val="6PILE__(돌출)9"/>
      <sheetName val="Net_Cash_Table9"/>
      <sheetName val="Cash_Out_Table9"/>
      <sheetName val="TON__per_Jam8"/>
      <sheetName val="Har-sat_finish8"/>
      <sheetName val="SKEDUL_AV-058"/>
      <sheetName val="Analisa_Electrikal8"/>
      <sheetName val="REKAP_MATI_MC_IC_DES202010"/>
      <sheetName val="anal_Lamp_4a8"/>
      <sheetName val="PERALATAN_PROYEK_GOL_III_A10"/>
      <sheetName val="Analisa_&amp;_Upah9"/>
      <sheetName val="Isolasi_Luar_Dalam9"/>
      <sheetName val="Isolasi_Luar9"/>
      <sheetName val="H_DASAR9"/>
      <sheetName val="DEV-10_310"/>
      <sheetName val="an__struktur8"/>
      <sheetName val="DIV_310"/>
      <sheetName val="upah_bahan10"/>
      <sheetName val="AGG,_C8"/>
      <sheetName val="Action_Plan9"/>
      <sheetName val="AK__PENYST8"/>
      <sheetName val="ALAT_Ok8"/>
      <sheetName val="1195_B18"/>
      <sheetName val="REKAP_A_BESAR8"/>
      <sheetName val="HD_ALAT8"/>
      <sheetName val="A_H_S_P8"/>
      <sheetName val="bhn_FINAL8"/>
      <sheetName val="5-ALAT_(2)8"/>
      <sheetName val="pante_riek8"/>
      <sheetName val="OP__ALAT8"/>
      <sheetName val="OP__PERJAM8"/>
      <sheetName val="KAN__LOKAL8"/>
      <sheetName val="7_공정표8"/>
      <sheetName val="BQ_Utama_8"/>
      <sheetName val="RUKO_TYPE_18"/>
      <sheetName val="Unit_Rate8"/>
      <sheetName val="analisa_stroke8"/>
      <sheetName val="PHU_058"/>
      <sheetName val="Analisa_Upah___Bahan_Plum8"/>
      <sheetName val="PT_GENTA8"/>
      <sheetName val="Hauler_Pdty12"/>
      <sheetName val="Loader_Category12"/>
      <sheetName val="Hauler_Category12"/>
      <sheetName val="Print_(4)12"/>
      <sheetName val="LPA_Daily_MBR08"/>
      <sheetName val="Coal_Inventory_ALL8"/>
      <sheetName val="Pivot_Table7"/>
      <sheetName val="pro_ra_op7"/>
      <sheetName val="jadual_material7"/>
      <sheetName val="_anal_hrg_sat7"/>
      <sheetName val="Mob-Demob_Alat7"/>
      <sheetName val="UPAH_(2)7"/>
      <sheetName val="D_UPH&amp;PEK7"/>
      <sheetName val="HG_SATUAN7"/>
      <sheetName val="Alat_(2)7"/>
      <sheetName val="BAHAN_MEP7"/>
      <sheetName val="R_A_B7"/>
      <sheetName val="Statprod_gab7"/>
      <sheetName val="L_37"/>
      <sheetName val="Rate_Analysis7"/>
      <sheetName val="PJA_(2)7"/>
      <sheetName val="Analisa_Alat_Berat7"/>
      <sheetName val="RAB_J18_7"/>
      <sheetName val="Scaffolding_Rent_Price_R117"/>
      <sheetName val="A_Div107"/>
      <sheetName val="A_Div37"/>
      <sheetName val="A_Div_27"/>
      <sheetName val="A_Div_47"/>
      <sheetName val="A_Div57"/>
      <sheetName val="A_Div77"/>
      <sheetName val="DATA_LEBAR7"/>
      <sheetName val="Data_Base7"/>
      <sheetName val="Grand_summary7"/>
      <sheetName val="입찰내역_발주처_양식7"/>
      <sheetName val="Perhit_Alat7"/>
      <sheetName val="bahan_dan_upah7"/>
      <sheetName val="DAFTAR_ISI7"/>
      <sheetName val="REKAP_APRIL_BOQ_ADD_(2)7"/>
      <sheetName val="REKAP_JUNI7"/>
      <sheetName val="REKAP_APRIL_BOQ7"/>
      <sheetName val="REKAP_JUNI_BOQ_ADD7"/>
      <sheetName val="REKAP_JUNI_VER_RESUME_ADD7"/>
      <sheetName val="dayvol_WEDI7"/>
      <sheetName val="Cover_(x)7"/>
      <sheetName val="Cor_Apt7"/>
      <sheetName val="metode_7"/>
      <sheetName val="NP_(2)7"/>
      <sheetName val="Daftar_Kuantitas_dan_Harga7"/>
      <sheetName val="harsat_sdy7"/>
      <sheetName val="AT_27"/>
      <sheetName val="Table_Ohm7"/>
      <sheetName val="GRAND_REKAP7"/>
      <sheetName val="Rekap_Direct_Cost7"/>
      <sheetName val="Rekap_Prelim7"/>
      <sheetName val="Vol__Lantai_Tipikal7"/>
      <sheetName val="Analisa_Struktur7"/>
      <sheetName val="Pas__bata_(anyar)7"/>
      <sheetName val="Pas__bata7"/>
      <sheetName val="PILE_CAP7"/>
      <sheetName val="INPUT_BALOK7"/>
      <sheetName val="itungan_Balok7"/>
      <sheetName val="RASIO_SLAB7"/>
      <sheetName val="PIT_LIFT7"/>
      <sheetName val="H__Satuan_Upah_&amp;_Bahan7"/>
      <sheetName val="H__Satuan_Pekerjaan7"/>
      <sheetName val="Analisa_Satuan_Pekerjaan7"/>
      <sheetName val="Fill_this_out_first___7"/>
      <sheetName val="Sudah_Berjalan7"/>
      <sheetName val="Analisa_Harsat5"/>
      <sheetName val="BA_Evaluasi5"/>
      <sheetName val="Permhnan_CCO5"/>
      <sheetName val="Persetujuan_CCO5"/>
      <sheetName val="Rekap_MC5"/>
      <sheetName val="Penyampaian_Evaluasi5"/>
      <sheetName val="R__RapatCCO5"/>
      <sheetName val="analisa_R_25"/>
      <sheetName val="analisa_R_15"/>
      <sheetName val="Upah_Bhn_R_15"/>
      <sheetName val="URAIAN_5"/>
      <sheetName val="A_Alat4"/>
      <sheetName val="instalasi_air_bersih4"/>
      <sheetName val="instalasi_air_kotor_bekas4"/>
      <sheetName val="pek__tanah4"/>
      <sheetName val="PEK_PONDASI4"/>
      <sheetName val="pek_kayu4"/>
      <sheetName val="pek_dinding4"/>
      <sheetName val="pek_besi_dan_alumunium4"/>
      <sheetName val="pek_penutup_lantai_dan_dinding4"/>
      <sheetName val="HERMAN_TF4"/>
      <sheetName val="Basic_Price(fix)4"/>
      <sheetName val="Daftar_Upah_&amp;_Bahan4"/>
      <sheetName val="IN_OUT4"/>
      <sheetName val="Particular_Sch4"/>
      <sheetName val="Daftar_BOQ4"/>
      <sheetName val="ASPAL_(14)4"/>
      <sheetName val="bq_analisa4"/>
      <sheetName val="act_rev3"/>
      <sheetName val="VA_1_23"/>
      <sheetName val="rm-07_20103"/>
      <sheetName val="lisa_zk_trans_kstar3"/>
      <sheetName val="D__An-BETON3"/>
      <sheetName val="B__An_Pek-TANAH3"/>
      <sheetName val="1__BQ3"/>
      <sheetName val="NP_(4)3"/>
      <sheetName val="LE_Total(G_Summ_Proj)3"/>
      <sheetName val="97_사업추정(WEKI)1"/>
      <sheetName val="F301_3031"/>
      <sheetName val="Kuantitas___Harga1"/>
      <sheetName val="Analisa_MOS1"/>
      <sheetName val="INLAND_FACTOR_DISTANCE1"/>
      <sheetName val="L_11"/>
      <sheetName val="met_bab31"/>
      <sheetName val="anal_bab81"/>
      <sheetName val="FORM_BQ_TL_PRATU_4cct1"/>
      <sheetName val="4-ALAT_(ANALISA_2)1"/>
      <sheetName val="DIV31_(1a)1"/>
      <sheetName val="DIV71_(4)1"/>
      <sheetName val="DIV21_(1)1"/>
      <sheetName val="DIV51_(1a)1"/>
      <sheetName val="KOP_21"/>
      <sheetName val="rab_j171"/>
      <sheetName val="浆耗明细（RZ）_1"/>
      <sheetName val="FAR_06221"/>
      <sheetName val="Bare_Summary14"/>
      <sheetName val="Conn__Lib14"/>
      <sheetName val="Memb_Schd14"/>
      <sheetName val="Cash_Flow_bulanan14"/>
      <sheetName val="RAB_AR&amp;STR14"/>
      <sheetName val="HARGA_MATERIAL14"/>
      <sheetName val="H_Satuan14"/>
      <sheetName val="Cover_Daf_214"/>
      <sheetName val="01A-_RAB14"/>
      <sheetName val="DATA_HARGA14"/>
      <sheetName val="BQ_STP_35_M3_A&amp;B14"/>
      <sheetName val="DETAIL_RAP14"/>
      <sheetName val="Week9-Feb____14"/>
      <sheetName val="rab_-_persiapan_&amp;_lantai-114"/>
      <sheetName val="MASTER_R114"/>
      <sheetName val="Job_Data13"/>
      <sheetName val="DB_ET200(R__A)13"/>
      <sheetName val="THREE_PASS14"/>
      <sheetName val="vessel_weight14"/>
      <sheetName val="Perm__Test14"/>
      <sheetName val="struktur_tdk_dipakai14"/>
      <sheetName val="Rekap_Addendum13"/>
      <sheetName val="TOTAL__13"/>
      <sheetName val="forecast_CF_Plan_REV_1_11"/>
      <sheetName val="_schedule_AMD-2_Rev_III14"/>
      <sheetName val="Scheme_Mob_13"/>
      <sheetName val="Labor_Rate13"/>
      <sheetName val="Man_Power13"/>
      <sheetName val="Kuantitas_&amp;_Harga13"/>
      <sheetName val="REF_ONLY13"/>
      <sheetName val="ITEM_OF_WORK13"/>
      <sheetName val="INPUT_DATAS11"/>
      <sheetName val="Analisa_Harga_Satuan13"/>
      <sheetName val="Up_&amp;_bhn13"/>
      <sheetName val="GAGAL_PROD14"/>
      <sheetName val="BQ_Rev__013"/>
      <sheetName val="Daf_Pekerjaan13"/>
      <sheetName val="DATA_PROYEK13"/>
      <sheetName val="B__PERSONIL13"/>
      <sheetName val="Lamp-4_Sat-Das13"/>
      <sheetName val="LAMA_(wilayah_4)13"/>
      <sheetName val="Mark_Up13"/>
      <sheetName val="SUM_ME13"/>
      <sheetName val="anal_SNI13"/>
      <sheetName val="bahan_SNI13"/>
      <sheetName val="4_0413"/>
      <sheetName val="Bid_Summary13"/>
      <sheetName val="HARGA_SATUAN12"/>
      <sheetName val="4-Basic_Price13"/>
      <sheetName val="vlookup_reference11"/>
      <sheetName val="Galian_113"/>
      <sheetName val="Adendum_Struktur_11"/>
      <sheetName val="Addendum_Arsitektur_11"/>
      <sheetName val="Addensum_ME_11"/>
      <sheetName val="Addendum_Site_Development_11"/>
      <sheetName val="besi_terbaru_11"/>
      <sheetName val="bekisting_terbaru_11"/>
      <sheetName val="beton_terbaru_11"/>
      <sheetName val="Plafond_Lantai_111"/>
      <sheetName val="Plafond_lantai_211"/>
      <sheetName val="keramik_lantai_111"/>
      <sheetName val="keramik_lantai_211"/>
      <sheetName val="Plafond_111"/>
      <sheetName val="Plafond_211"/>
      <sheetName val="HB_13"/>
      <sheetName val="Summary_11"/>
      <sheetName val="Work_Volume_Elec11"/>
      <sheetName val="RAB_SEKRETARIAT_(1)12"/>
      <sheetName val="RAB_(OK)13"/>
      <sheetName val="Perhitungan_RAB12"/>
      <sheetName val="F1c_DATA_ADM613"/>
      <sheetName val="AHS_Aspal13"/>
      <sheetName val="AHS_Marka13"/>
      <sheetName val="Analisa_lampu13"/>
      <sheetName val="SAP-KAB_&amp;_PAN-Buil11"/>
      <sheetName val="1_B11"/>
      <sheetName val="BTB_201811"/>
      <sheetName val="Agregat_Halus_&amp;_Kasar13"/>
      <sheetName val="Breakdown_Equipment13"/>
      <sheetName val="Equipment_(2)13"/>
      <sheetName val="S_CURVE13"/>
      <sheetName val="Urai__Resap_pengikat12"/>
      <sheetName val="Hrg_Sat12"/>
      <sheetName val="Spec_ME11"/>
      <sheetName val="NP_712"/>
      <sheetName val="Harga_Mat_12"/>
      <sheetName val="dongia_(2)13"/>
      <sheetName val="THPDMoi__(2)13"/>
      <sheetName val="TONG_HOP_VL-NC13"/>
      <sheetName val="TONGKE3p_13"/>
      <sheetName val="TH_VL,_NC,_DDHT_Thanhphuoc13"/>
      <sheetName val="DON_GIA13"/>
      <sheetName val="t-h_HA_THE13"/>
      <sheetName val="CHITIET_VL-NC-TT_-1p13"/>
      <sheetName val="TONG_HOP_VL-NC_TT13"/>
      <sheetName val="TH_XL13"/>
      <sheetName val="CHITIET_VL-NC13"/>
      <sheetName val="CHITIET_VL-NC-TT-3p13"/>
      <sheetName val="KPVC-BD_13"/>
      <sheetName val="Input_Data13"/>
      <sheetName val="Prod_15-1-_Rekap_113"/>
      <sheetName val="Rekap_Biaya13"/>
      <sheetName val="Cash_Flow13"/>
      <sheetName val="harga_dasar_T-M-A13"/>
      <sheetName val="Sales_Parameter12"/>
      <sheetName val="HSBU_ANA13"/>
      <sheetName val="Harga_Bahan13"/>
      <sheetName val="HSA_&amp;_PAB13"/>
      <sheetName val="Harga_Upah_13"/>
      <sheetName val="Upah_13"/>
      <sheetName val="work_shop12"/>
      <sheetName val="Twr_(15)12"/>
      <sheetName val="BOQ_Rekap11"/>
      <sheetName val="D-Bahan_&amp;_Upah11"/>
      <sheetName val="Inds_&amp;_For10"/>
      <sheetName val="RAB_Intrn_(Approved)11"/>
      <sheetName val="PLTU_1_Kalteng_EXT11"/>
      <sheetName val="PLTU_1_Kalteng_EXT_(2)11"/>
      <sheetName val="Harsat_EXT11"/>
      <sheetName val="Kode_Pekerjaan11"/>
      <sheetName val="kont_anak112"/>
      <sheetName val="List_H_Bahan&amp;Upah12"/>
      <sheetName val="A_HARSAT_ARS12"/>
      <sheetName val="BOQ_(Diisi_dulu))12"/>
      <sheetName val="ANALISA_SNI'13_12"/>
      <sheetName val="HRG_BAHAN_&amp;_UPAH_okk11"/>
      <sheetName val="Analis_Kusen_okk11"/>
      <sheetName val="Fire_Fighting11"/>
      <sheetName val="On_Time11"/>
      <sheetName val="GALIAN_MEKANIS11"/>
      <sheetName val="dongia__2_11"/>
      <sheetName val="THPDMoi___2_11"/>
      <sheetName val="CHITIET_VL_NC11"/>
      <sheetName val="CHITIET_VL_NC_TT__1p11"/>
      <sheetName val="CHITIET_VL_NC_TT_3p11"/>
      <sheetName val="t_h_HA_THE11"/>
      <sheetName val="KPVC_BD_11"/>
      <sheetName val="CAB_211"/>
      <sheetName val="Bill_rekap10"/>
      <sheetName val="anal_rab11"/>
      <sheetName val="7__Comparison_of_Asphalt_etc11"/>
      <sheetName val="7a__Compar_Asphalt_(Machine)11"/>
      <sheetName val="4_Equipment_Cost11"/>
      <sheetName val="1__Coeficient11"/>
      <sheetName val="6__Comparison_of_Sand_Volume11"/>
      <sheetName val="5a__Excav__(Machine)11"/>
      <sheetName val="2__Coeficient_butt_fushion11"/>
      <sheetName val="Bill_of_Qty_MEP10"/>
      <sheetName val="Harga_Satuan_Bahan12"/>
      <sheetName val="Master_Edit12"/>
      <sheetName val="RAB_TOTAL12"/>
      <sheetName val="lkalibrasi_BENENAIN12"/>
      <sheetName val="PT_12"/>
      <sheetName val="DAF_HRG12"/>
      <sheetName val="REKAP_112"/>
      <sheetName val="ANALISA_railing12"/>
      <sheetName val="Anal_ALat12"/>
      <sheetName val="Analisa_Quarry12"/>
      <sheetName val="RAB_THP111"/>
      <sheetName val="UPAH_DAN_BAHAN11"/>
      <sheetName val="9_PEK-HARIAN11"/>
      <sheetName val="1__Rekap_Utama11"/>
      <sheetName val="Peralatan_(2)11"/>
      <sheetName val="AHS_PL10"/>
      <sheetName val="SPREAD_SHEET10"/>
      <sheetName val="REKAP_TOTAL10"/>
      <sheetName val="TE_TS_FA_LAN_MATV10"/>
      <sheetName val="(_05_)_UPAH&amp;BHN11"/>
      <sheetName val="DATA_WP11"/>
      <sheetName val="hrg_uph+bhn11"/>
      <sheetName val="CF_WORKSHEET11"/>
      <sheetName val="Har_Sat11"/>
      <sheetName val="Sumber_Daya11"/>
      <sheetName val="BOQ_INTERN11"/>
      <sheetName val="ANALYS_EXTERN11"/>
      <sheetName val="BQ_RESO11"/>
      <sheetName val="REKAP_INDIRECT11"/>
      <sheetName val="SUMMARY_IN11"/>
      <sheetName val="INDIRECT_COST11"/>
      <sheetName val="DIV_611"/>
      <sheetName val="DIV_711"/>
      <sheetName val="POS_111"/>
      <sheetName val="POS_211"/>
      <sheetName val="PIPA_REF11"/>
      <sheetName val="Analis_harga11"/>
      <sheetName val="Harga_ALAT11"/>
      <sheetName val="Daftar_Harga_Pekerjaan11"/>
      <sheetName val="Upah_Tenaga_Kerja11"/>
      <sheetName val="Bahan_Upah11"/>
      <sheetName val="Rencana_Anggaran_Biaya11"/>
      <sheetName val="Basic_P11"/>
      <sheetName val="An__Alat11"/>
      <sheetName val="Analisa_HS11"/>
      <sheetName val="HPS_PC11"/>
      <sheetName val="b)_Pengalaman_Kerja11"/>
      <sheetName val="NET_Sum11"/>
      <sheetName val="MSTR_200416_PU_COGS_DIVBAR11"/>
      <sheetName val="TABEL_BAJA10"/>
      <sheetName val="STR_-_2B10"/>
      <sheetName val="Currency_Rate11"/>
      <sheetName val="Grafik_Trend10"/>
      <sheetName val="COV_GRAND11"/>
      <sheetName val="Cashflow_Analysis10"/>
      <sheetName val="Project_Data10"/>
      <sheetName val="Daftar_Kuantitas_&amp;_Harga11"/>
      <sheetName val="Data_Info11"/>
      <sheetName val="matr_aux10"/>
      <sheetName val="matr_engine10"/>
      <sheetName val="jasa_rehab10"/>
      <sheetName val="jasa_pondasi10"/>
      <sheetName val="jasa_rekon_material10"/>
      <sheetName val="GASATAGG_XLS10"/>
      <sheetName val="HSUMUM_XLS10"/>
      <sheetName val="HSDRAIN_XLS10"/>
      <sheetName val="HSMISC_XLS10"/>
      <sheetName val="Bill_of_Quantity10"/>
      <sheetName val="Permanent_info10"/>
      <sheetName val="Daf_Harga-Upah10"/>
      <sheetName val="Daftar_Harga_Upah_dan_Bahan11"/>
      <sheetName val="DAFTAR_HARGA10"/>
      <sheetName val="ADD_2_(1)10"/>
      <sheetName val="BQ_ARS10"/>
      <sheetName val="Daftar_Sewa10"/>
      <sheetName val="Analisa_Alat10"/>
      <sheetName val="BOQ_CBM10"/>
      <sheetName val="Elemen_Biaya10"/>
      <sheetName val="Cost_Center10"/>
      <sheetName val="Asumsi_by_Own10"/>
      <sheetName val="ANALISA_STR_&amp;_ARS_KD10"/>
      <sheetName val="DAFT_ALAT,UPAH_&amp;_MAT_KD10"/>
      <sheetName val="Customize_Your_Invoice10"/>
      <sheetName val="HARGA_SATUAN_UPAH_PEKERJA10"/>
      <sheetName val="iTEM_hARSAT10"/>
      <sheetName val="U__div_210"/>
      <sheetName val="Div_1010"/>
      <sheetName val="Master_1_010"/>
      <sheetName val="ANALIS_ALAT10"/>
      <sheetName val="Analisa_(2)10"/>
      <sheetName val="Analisa_Upah_&amp;_Bahan_Plum10"/>
      <sheetName val="Analisa_HSP11"/>
      <sheetName val="Ahs_210"/>
      <sheetName val="Ahs_110"/>
      <sheetName val="2_ALS-TANAH_&amp;URG10"/>
      <sheetName val="14_ALS-CAT10"/>
      <sheetName val="11_ALS-SANITER10"/>
      <sheetName val="3_ALS-STR-PDS10"/>
      <sheetName val="5&amp;6_ALS-DINDING10"/>
      <sheetName val="16_ALS_JL10"/>
      <sheetName val="7_ALS-KUDA-KUDA10"/>
      <sheetName val="8_P-ATAP10"/>
      <sheetName val="10_P-LT&amp;DDG10"/>
      <sheetName val="9_ALS-PLAFONT10"/>
      <sheetName val="1_ALS-PERSIAPAN10"/>
      <sheetName val="17_ALS-saluran+BC10"/>
      <sheetName val="ocean_voyage10"/>
      <sheetName val="AN_Tdr10"/>
      <sheetName val="Analisa_10"/>
      <sheetName val="Tie_Beam10"/>
      <sheetName val="AN_Beton10"/>
      <sheetName val="Item_Kompensasi10"/>
      <sheetName val="8LT_1210"/>
      <sheetName val="tabel_berat10"/>
      <sheetName val="Cont__Fabrikasi10"/>
      <sheetName val="AKTIVA_TETAP10"/>
      <sheetName val="Bahan_&amp;_Upah10"/>
      <sheetName val="upah_&amp;_bahan10"/>
      <sheetName val="analisa_print10"/>
      <sheetName val="Anls_ME_Tampil10"/>
      <sheetName val="rekap_harga_satuan_pek10"/>
      <sheetName val="Cover_Daf-210"/>
      <sheetName val="rinc_hotel10"/>
      <sheetName val="rinc_fin_t4_10"/>
      <sheetName val="rinc_fin_t4___3_10"/>
      <sheetName val="rinc_fin_t4___2_10"/>
      <sheetName val="D-3_(M)10"/>
      <sheetName val="D-7_(M)10"/>
      <sheetName val="S_UPAH10"/>
      <sheetName val="S_BAHAN10"/>
      <sheetName val="DATA_UMUM10"/>
      <sheetName val="Proj'n(Piping_Big_Crew)10"/>
      <sheetName val="Harga_10"/>
      <sheetName val="Summary_All_Punchlist10"/>
      <sheetName val="Pack_Mat__Mar_21_(3rd_P)10"/>
      <sheetName val="Bahan_10"/>
      <sheetName val="Pekerjaan_10"/>
      <sheetName val="rap_rinci10"/>
      <sheetName val="BOQ_All_Dicipline10"/>
      <sheetName val="BOQ_(detail_)10"/>
      <sheetName val="SUM_BOQ10"/>
      <sheetName val="BAP_Exc_320_C-Feb10"/>
      <sheetName val="BAP_Exc_320_A-Juli10"/>
      <sheetName val="Bahan_BQ10"/>
      <sheetName val="7_4__ANAL_Alat10"/>
      <sheetName val="B_10_(4)10"/>
      <sheetName val="Harga_Dasar10"/>
      <sheetName val="hrg_dasar10"/>
      <sheetName val="rekap_c10"/>
      <sheetName val="Man_Power_&amp;_Comp10"/>
      <sheetName val="H_DSR11"/>
      <sheetName val="Harga_Spare_Part10"/>
      <sheetName val="AnalisaSIPIL_RIIL10"/>
      <sheetName val="6PILE__(돌출)10"/>
      <sheetName val="Net_Cash_Table10"/>
      <sheetName val="Cash_Out_Table10"/>
      <sheetName val="TON__per_Jam9"/>
      <sheetName val="Har-sat_finish9"/>
      <sheetName val="SKEDUL_AV-059"/>
      <sheetName val="Analisa_Electrikal9"/>
      <sheetName val="REKAP_MATI_MC_IC_DES202011"/>
      <sheetName val="anal_Lamp_4a9"/>
      <sheetName val="PERALATAN_PROYEK_GOL_III_A11"/>
      <sheetName val="Analisa_&amp;_Upah10"/>
      <sheetName val="Isolasi_Luar_Dalam10"/>
      <sheetName val="Isolasi_Luar10"/>
      <sheetName val="H_DASAR10"/>
      <sheetName val="DEV-10_311"/>
      <sheetName val="an__struktur9"/>
      <sheetName val="DIV_311"/>
      <sheetName val="upah_bahan11"/>
      <sheetName val="AGG,_C9"/>
      <sheetName val="Action_Plan10"/>
      <sheetName val="AK__PENYST9"/>
      <sheetName val="ALAT_Ok9"/>
      <sheetName val="1195_B19"/>
      <sheetName val="REKAP_A_BESAR9"/>
      <sheetName val="HD_ALAT9"/>
      <sheetName val="A_H_S_P9"/>
      <sheetName val="bhn_FINAL9"/>
      <sheetName val="5-ALAT_(2)9"/>
      <sheetName val="pante_riek9"/>
      <sheetName val="OP__ALAT9"/>
      <sheetName val="OP__PERJAM9"/>
      <sheetName val="KAN__LOKAL9"/>
      <sheetName val="7_공정표9"/>
      <sheetName val="BQ_Utama_9"/>
      <sheetName val="RUKO_TYPE_19"/>
      <sheetName val="Unit_Rate9"/>
      <sheetName val="analisa_stroke9"/>
      <sheetName val="PHU_059"/>
      <sheetName val="Analisa_Upah___Bahan_Plum9"/>
      <sheetName val="PT_GENTA9"/>
      <sheetName val="Hauler_Pdty13"/>
      <sheetName val="Loader_Category13"/>
      <sheetName val="Hauler_Category13"/>
      <sheetName val="Print_(4)13"/>
      <sheetName val="LPA_Daily_MBR09"/>
      <sheetName val="Coal_Inventory_ALL9"/>
      <sheetName val="Pivot_Table8"/>
      <sheetName val="pro_ra_op8"/>
      <sheetName val="jadual_material8"/>
      <sheetName val="_anal_hrg_sat8"/>
      <sheetName val="Mob-Demob_Alat8"/>
      <sheetName val="UPAH_(2)8"/>
      <sheetName val="D_UPH&amp;PEK8"/>
      <sheetName val="HG_SATUAN8"/>
      <sheetName val="Alat_(2)8"/>
      <sheetName val="BAHAN_MEP8"/>
      <sheetName val="R_A_B8"/>
      <sheetName val="Statprod_gab8"/>
      <sheetName val="L_38"/>
      <sheetName val="Rate_Analysis8"/>
      <sheetName val="PJA_(2)8"/>
      <sheetName val="Analisa_Alat_Berat8"/>
      <sheetName val="RAB_J18_8"/>
      <sheetName val="Scaffolding_Rent_Price_R118"/>
      <sheetName val="A_Div108"/>
      <sheetName val="A_Div38"/>
      <sheetName val="A_Div_28"/>
      <sheetName val="A_Div_48"/>
      <sheetName val="A_Div58"/>
      <sheetName val="A_Div78"/>
      <sheetName val="DATA_LEBAR8"/>
      <sheetName val="Data_Base8"/>
      <sheetName val="Grand_summary8"/>
      <sheetName val="입찰내역_발주처_양식8"/>
      <sheetName val="Perhit_Alat8"/>
      <sheetName val="bahan_dan_upah8"/>
      <sheetName val="DAFTAR_ISI8"/>
      <sheetName val="REKAP_APRIL_BOQ_ADD_(2)8"/>
      <sheetName val="REKAP_JUNI8"/>
      <sheetName val="REKAP_APRIL_BOQ8"/>
      <sheetName val="REKAP_JUNI_BOQ_ADD8"/>
      <sheetName val="REKAP_JUNI_VER_RESUME_ADD8"/>
      <sheetName val="dayvol_WEDI8"/>
      <sheetName val="Cover_(x)8"/>
      <sheetName val="Cor_Apt8"/>
      <sheetName val="metode_8"/>
      <sheetName val="NP_(2)8"/>
      <sheetName val="Daftar_Kuantitas_dan_Harga8"/>
      <sheetName val="harsat_sdy8"/>
      <sheetName val="AT_28"/>
      <sheetName val="Table_Ohm8"/>
      <sheetName val="GRAND_REKAP8"/>
      <sheetName val="Rekap_Direct_Cost8"/>
      <sheetName val="Rekap_Prelim8"/>
      <sheetName val="Vol__Lantai_Tipikal8"/>
      <sheetName val="Analisa_Struktur8"/>
      <sheetName val="Pas__bata_(anyar)8"/>
      <sheetName val="Pas__bata8"/>
      <sheetName val="PILE_CAP8"/>
      <sheetName val="INPUT_BALOK8"/>
      <sheetName val="itungan_Balok8"/>
      <sheetName val="RASIO_SLAB8"/>
      <sheetName val="PIT_LIFT8"/>
      <sheetName val="H__Satuan_Upah_&amp;_Bahan8"/>
      <sheetName val="H__Satuan_Pekerjaan8"/>
      <sheetName val="Analisa_Satuan_Pekerjaan8"/>
      <sheetName val="Fill_this_out_first___8"/>
      <sheetName val="Sudah_Berjalan8"/>
      <sheetName val="Analisa_Harsat6"/>
      <sheetName val="BA_Evaluasi6"/>
      <sheetName val="Permhnan_CCO6"/>
      <sheetName val="Persetujuan_CCO6"/>
      <sheetName val="Rekap_MC6"/>
      <sheetName val="Penyampaian_Evaluasi6"/>
      <sheetName val="R__RapatCCO6"/>
      <sheetName val="analisa_R_26"/>
      <sheetName val="analisa_R_16"/>
      <sheetName val="Upah_Bhn_R_16"/>
      <sheetName val="URAIAN_6"/>
      <sheetName val="A_Alat5"/>
      <sheetName val="instalasi_air_bersih5"/>
      <sheetName val="instalasi_air_kotor_bekas5"/>
      <sheetName val="pek__tanah5"/>
      <sheetName val="PEK_PONDASI5"/>
      <sheetName val="pek_kayu5"/>
      <sheetName val="pek_dinding5"/>
      <sheetName val="pek_besi_dan_alumunium5"/>
      <sheetName val="pek_penutup_lantai_dan_dinding5"/>
      <sheetName val="HERMAN_TF5"/>
      <sheetName val="Basic_Price(fix)5"/>
      <sheetName val="Daftar_Upah_&amp;_Bahan5"/>
      <sheetName val="IN_OUT5"/>
      <sheetName val="Particular_Sch5"/>
      <sheetName val="Daftar_BOQ5"/>
      <sheetName val="ASPAL_(14)5"/>
      <sheetName val="bq_analisa5"/>
      <sheetName val="act_rev4"/>
      <sheetName val="VA_1_24"/>
      <sheetName val="rm-07_20104"/>
      <sheetName val="lisa_zk_trans_kstar4"/>
      <sheetName val="D__An-BETON4"/>
      <sheetName val="B__An_Pek-TANAH4"/>
      <sheetName val="1__BQ4"/>
      <sheetName val="NP_(4)4"/>
      <sheetName val="LE_Total(G_Summ_Proj)4"/>
      <sheetName val="97_사업추정(WEKI)2"/>
      <sheetName val="F301_3032"/>
      <sheetName val="Kuantitas___Harga2"/>
      <sheetName val="Analisa_MOS2"/>
      <sheetName val="INLAND_FACTOR_DISTANCE2"/>
      <sheetName val="L_12"/>
      <sheetName val="met_bab32"/>
      <sheetName val="anal_bab82"/>
      <sheetName val="FORM_BQ_TL_PRATU_4cct2"/>
      <sheetName val="4-ALAT_(ANALISA_2)2"/>
      <sheetName val="DIV31_(1a)2"/>
      <sheetName val="DIV71_(4)2"/>
      <sheetName val="DIV21_(1)2"/>
      <sheetName val="DIV51_(1a)2"/>
      <sheetName val="KOP_22"/>
      <sheetName val="rab_j172"/>
      <sheetName val="浆耗明细（RZ）_2"/>
      <sheetName val="FAR_06222"/>
      <sheetName val="Prelim Data"/>
      <sheetName val="Mark-up"/>
      <sheetName val="BU"/>
      <sheetName val="CNI"/>
      <sheetName val="Hitung"/>
      <sheetName val="Inputdata"/>
      <sheetName val="Progress_Tables"/>
      <sheetName val="BQ-IABK"/>
      <sheetName val="BQ_IABK"/>
      <sheetName val="Progress Tables"/>
      <sheetName val="DETAIL"/>
      <sheetName val="PRO_COAL"/>
      <sheetName val="Detail PS"/>
      <sheetName val="Graphic_Days"/>
      <sheetName val="Detail_PS"/>
      <sheetName val="Performance"/>
      <sheetName val="FP (Y77.8)"/>
      <sheetName val="Register"/>
      <sheetName val="INSSUBCON"/>
      <sheetName val="anal.E"/>
      <sheetName val="u-anal-E"/>
      <sheetName val="Fill this out first..."/>
      <sheetName val="Group"/>
      <sheetName val="ANALIS2"/>
      <sheetName val="ANALISAGATE"/>
      <sheetName val="112-885"/>
      <sheetName val="Anl.+"/>
      <sheetName val="KH-Q1,Q2,01"/>
      <sheetName val="T. Cs Log P III"/>
      <sheetName val="List Material"/>
      <sheetName val="7_16"/>
      <sheetName val="ALAT2 (TDK DIPAKAI)"/>
      <sheetName val="DIV10"/>
      <sheetName val="L_O&amp;O(Ina)"/>
      <sheetName val="upah_borong"/>
      <sheetName val="satuan_pek"/>
      <sheetName val="Anls"/>
      <sheetName val="rek det 1-3"/>
      <sheetName val="MANPOWER-RATES"/>
      <sheetName val="EQUIPMENT-PRICE"/>
      <sheetName val="Kurs Rate"/>
      <sheetName val="Sched 3 (Construction)"/>
      <sheetName val="Sched 1 (Engineering)"/>
      <sheetName val="Sched 2 (Procurement) "/>
      <sheetName val="D6-1b"/>
      <sheetName val="6b"/>
      <sheetName val="Rupiah"/>
      <sheetName val="TOTAL RKP "/>
      <sheetName val="Konfirm"/>
      <sheetName val="Rek.Analisa"/>
      <sheetName val="MPP-2021"/>
      <sheetName val="INV"/>
      <sheetName val="20-11-03"/>
      <sheetName val="BELAGIO"/>
      <sheetName val="ARTAGDING"/>
      <sheetName val="MANHATTAN"/>
      <sheetName val="SENTUL"/>
      <sheetName val="T.ABANG"/>
      <sheetName val="SEMANAN"/>
      <sheetName val="BKPM"/>
      <sheetName val="LOADS"/>
      <sheetName val="page 6"/>
      <sheetName val="CIVIL-1"/>
      <sheetName val="방배2E"/>
      <sheetName val="Mob Demob"/>
      <sheetName val="610.04"/>
      <sheetName val="ANA-C"/>
      <sheetName val="ORIGINAL"/>
      <sheetName val="KOBAG"/>
      <sheetName val="TABULASI"/>
      <sheetName val="당초"/>
      <sheetName val="HK&amp;Mat"/>
      <sheetName val="Export"/>
      <sheetName val="LR_LAIN2"/>
      <sheetName val="A.5.1.1. N.ALS-SANITER"/>
      <sheetName val="ANALISA OK"/>
      <sheetName val="7.3.1 PD"/>
      <sheetName val="Harsat Mekanikal "/>
      <sheetName val="MTO_VSD&amp;SOFTSTARTER"/>
      <sheetName val="Sat_Bah_&amp;_Up"/>
      <sheetName val="Hit_Vol_Str_Jambi"/>
      <sheetName val="ANALISA_ALAT_ANGKUT"/>
      <sheetName val="F_ALARM"/>
      <sheetName val="INPUT_HARGA"/>
      <sheetName val="data_berat"/>
      <sheetName val="TONG_HOP_VL_NC"/>
      <sheetName val="TH_VL__NC__DDHT_Thanhphuoc"/>
      <sheetName val="TONG_HOP_VL_NC_TT"/>
      <sheetName val="UPAH_BAHAN_"/>
      <sheetName val="DATA_LTW"/>
      <sheetName val="SPT_vs_PHI"/>
      <sheetName val="lamp_2-analisa"/>
      <sheetName val="Rekap_Bill"/>
      <sheetName val="Daf_Alat"/>
      <sheetName val="Jdw_Alat"/>
      <sheetName val="S_Penawar"/>
      <sheetName val="Data_Template_(do_not_delete)"/>
      <sheetName val="TDC_COA_Sumry"/>
      <sheetName val="COA_Sumry_by_Area"/>
      <sheetName val="COA_Sumry_by_Contr"/>
      <sheetName val="COA_Sumry_by_RG"/>
      <sheetName val="TDC_COA_Grp_Sumry"/>
      <sheetName val="TDC_Item_Dets-Full"/>
      <sheetName val="TDC_Item_Dets-IPM-Full"/>
      <sheetName val="TDC_Item_Dets"/>
      <sheetName val="TDC_Item_Sumry"/>
      <sheetName val="TDC_Key_Qty_Sumry"/>
      <sheetName val="List_-_Components"/>
      <sheetName val="List_-_Equipment"/>
      <sheetName val="Project_Metrics"/>
      <sheetName val="COA_Sumry_-_Std_Imp"/>
      <sheetName val="Contr_TDC_-_Std_Imp"/>
      <sheetName val="Item_Sumry_-_Std_Imp"/>
      <sheetName val="Proj_TIC_-_Std_Imp"/>
      <sheetName val="Unit_Costs_-_Std_Imp"/>
      <sheetName val="Unit_MH_-_Std_Imp"/>
      <sheetName val="Direct_Labor"/>
      <sheetName val="Div_9_-_Harian"/>
      <sheetName val="Eq__Mobilization"/>
      <sheetName val="Calcu_02"/>
      <sheetName val="ANALISA_TENDER"/>
      <sheetName val="-15_0"/>
      <sheetName val="Keb_Besi_Submit"/>
      <sheetName val="SUB_&amp;_mandor"/>
      <sheetName val="PE-F-33_Rev_02_Basic_Proj_Info"/>
      <sheetName val="PE-F-31_Rev_01_Coversheet"/>
      <sheetName val="UNIT_PRICE"/>
      <sheetName val="rab_4"/>
      <sheetName val="其他应付款科目余额2005_12_31"/>
      <sheetName val="Bare_Summary15"/>
      <sheetName val="Conn__Lib15"/>
      <sheetName val="Memb_Schd15"/>
      <sheetName val="Cash_Flow_bulanan15"/>
      <sheetName val="RAB_AR&amp;STR15"/>
      <sheetName val="HARGA_MATERIAL15"/>
      <sheetName val="H_Satuan15"/>
      <sheetName val="Cover_Daf_215"/>
      <sheetName val="01A-_RAB15"/>
      <sheetName val="DATA_HARGA15"/>
      <sheetName val="BQ_STP_35_M3_A&amp;B15"/>
      <sheetName val="DETAIL_RAP15"/>
      <sheetName val="Week9-Feb____15"/>
      <sheetName val="rab_-_persiapan_&amp;_lantai-115"/>
      <sheetName val="MASTER_R115"/>
      <sheetName val="Job_Data14"/>
      <sheetName val="DB_ET200(R__A)14"/>
      <sheetName val="THREE_PASS15"/>
      <sheetName val="vessel_weight15"/>
      <sheetName val="Perm__Test15"/>
      <sheetName val="struktur_tdk_dipakai15"/>
      <sheetName val="Rekap_Addendum14"/>
      <sheetName val="TOTAL__14"/>
      <sheetName val="forecast_CF_Plan_REV_1_12"/>
      <sheetName val="_schedule_AMD-2_Rev_III15"/>
      <sheetName val="Scheme_Mob_14"/>
      <sheetName val="Labor_Rate14"/>
      <sheetName val="Man_Power14"/>
      <sheetName val="Kuantitas_&amp;_Harga14"/>
      <sheetName val="REF_ONLY14"/>
      <sheetName val="ITEM_OF_WORK14"/>
      <sheetName val="INPUT_DATAS12"/>
      <sheetName val="vlookup_reference12"/>
      <sheetName val="Analisa_Harga_Satuan14"/>
      <sheetName val="Up_&amp;_bhn14"/>
      <sheetName val="GAGAL_PROD15"/>
      <sheetName val="BQ_Rev__014"/>
      <sheetName val="Daf_Pekerjaan14"/>
      <sheetName val="DATA_PROYEK14"/>
      <sheetName val="B__PERSONIL14"/>
      <sheetName val="Lamp-4_Sat-Das14"/>
      <sheetName val="LAMA_(wilayah_4)14"/>
      <sheetName val="Mark_Up14"/>
      <sheetName val="SUM_ME14"/>
      <sheetName val="anal_SNI14"/>
      <sheetName val="bahan_SNI14"/>
      <sheetName val="4_0414"/>
      <sheetName val="Bid_Summary14"/>
      <sheetName val="HARGA_SATUAN13"/>
      <sheetName val="4-Basic_Price14"/>
      <sheetName val="Galian_114"/>
      <sheetName val="Adendum_Struktur_12"/>
      <sheetName val="Addendum_Arsitektur_12"/>
      <sheetName val="Addensum_ME_12"/>
      <sheetName val="Addendum_Site_Development_12"/>
      <sheetName val="besi_terbaru_12"/>
      <sheetName val="bekisting_terbaru_12"/>
      <sheetName val="beton_terbaru_12"/>
      <sheetName val="Plafond_Lantai_112"/>
      <sheetName val="Plafond_lantai_212"/>
      <sheetName val="keramik_lantai_112"/>
      <sheetName val="keramik_lantai_212"/>
      <sheetName val="Plafond_112"/>
      <sheetName val="Plafond_212"/>
      <sheetName val="HB_14"/>
      <sheetName val="Summary_12"/>
      <sheetName val="Work_Volume_Elec12"/>
      <sheetName val="RAB_SEKRETARIAT_(1)13"/>
      <sheetName val="RAB_(OK)14"/>
      <sheetName val="Perhitungan_RAB13"/>
      <sheetName val="F1c_DATA_ADM614"/>
      <sheetName val="AHS_Aspal14"/>
      <sheetName val="AHS_Marka14"/>
      <sheetName val="Analisa_lampu14"/>
      <sheetName val="1_B12"/>
      <sheetName val="SAP-KAB_&amp;_PAN-Buil12"/>
      <sheetName val="BTB_201812"/>
      <sheetName val="Agregat_Halus_&amp;_Kasar14"/>
      <sheetName val="Breakdown_Equipment14"/>
      <sheetName val="Equipment_(2)14"/>
      <sheetName val="S_CURVE14"/>
      <sheetName val="Urai__Resap_pengikat13"/>
      <sheetName val="Hrg_Sat13"/>
      <sheetName val="Spec_ME12"/>
      <sheetName val="NP_713"/>
      <sheetName val="Harga_Mat_13"/>
      <sheetName val="dongia_(2)14"/>
      <sheetName val="THPDMoi__(2)14"/>
      <sheetName val="TONG_HOP_VL-NC14"/>
      <sheetName val="TONGKE3p_14"/>
      <sheetName val="TH_VL,_NC,_DDHT_Thanhphuoc14"/>
      <sheetName val="DON_GIA14"/>
      <sheetName val="t-h_HA_THE14"/>
      <sheetName val="CHITIET_VL-NC-TT_-1p14"/>
      <sheetName val="TONG_HOP_VL-NC_TT14"/>
      <sheetName val="TH_XL14"/>
      <sheetName val="CHITIET_VL-NC14"/>
      <sheetName val="CHITIET_VL-NC-TT-3p14"/>
      <sheetName val="KPVC-BD_14"/>
      <sheetName val="Input_Data14"/>
      <sheetName val="Prod_15-1-_Rekap_114"/>
      <sheetName val="Rekap_Biaya14"/>
      <sheetName val="Cash_Flow14"/>
      <sheetName val="harga_dasar_T-M-A14"/>
      <sheetName val="Sales_Parameter13"/>
      <sheetName val="HSBU_ANA14"/>
      <sheetName val="Harga_Bahan14"/>
      <sheetName val="HSA_&amp;_PAB14"/>
      <sheetName val="Harga_Upah_14"/>
      <sheetName val="Upah_14"/>
      <sheetName val="work_shop13"/>
      <sheetName val="Twr_(15)13"/>
      <sheetName val="BOQ_Rekap12"/>
      <sheetName val="D-Bahan_&amp;_Upah12"/>
      <sheetName val="Inds_&amp;_For11"/>
      <sheetName val="RAB_Intrn_(Approved)12"/>
      <sheetName val="PLTU_1_Kalteng_EXT12"/>
      <sheetName val="PLTU_1_Kalteng_EXT_(2)12"/>
      <sheetName val="Harsat_EXT12"/>
      <sheetName val="Kode_Pekerjaan12"/>
      <sheetName val="kont_anak113"/>
      <sheetName val="List_H_Bahan&amp;Upah13"/>
      <sheetName val="A_HARSAT_ARS13"/>
      <sheetName val="BOQ_(Diisi_dulu))13"/>
      <sheetName val="ANALISA_SNI'13_13"/>
      <sheetName val="HRG_BAHAN_&amp;_UPAH_okk12"/>
      <sheetName val="Analis_Kusen_okk12"/>
      <sheetName val="Fire_Fighting12"/>
      <sheetName val="On_Time12"/>
      <sheetName val="GALIAN_MEKANIS12"/>
      <sheetName val="dongia__2_12"/>
      <sheetName val="THPDMoi___2_12"/>
      <sheetName val="CHITIET_VL_NC12"/>
      <sheetName val="CHITIET_VL_NC_TT__1p12"/>
      <sheetName val="CHITIET_VL_NC_TT_3p12"/>
      <sheetName val="t_h_HA_THE12"/>
      <sheetName val="KPVC_BD_12"/>
      <sheetName val="CAB_212"/>
      <sheetName val="Bill_rekap11"/>
      <sheetName val="anal_rab12"/>
      <sheetName val="7__Comparison_of_Asphalt_etc12"/>
      <sheetName val="7a__Compar_Asphalt_(Machine)12"/>
      <sheetName val="4_Equipment_Cost12"/>
      <sheetName val="1__Coeficient12"/>
      <sheetName val="6__Comparison_of_Sand_Volume12"/>
      <sheetName val="5a__Excav__(Machine)12"/>
      <sheetName val="2__Coeficient_butt_fushion12"/>
      <sheetName val="Bill_of_Qty_MEP11"/>
      <sheetName val="Harga_Satuan_Bahan13"/>
      <sheetName val="Master_Edit13"/>
      <sheetName val="RAB_TOTAL13"/>
      <sheetName val="lkalibrasi_BENENAIN13"/>
      <sheetName val="PT_13"/>
      <sheetName val="DAF_HRG13"/>
      <sheetName val="REKAP_113"/>
      <sheetName val="ANALISA_railing13"/>
      <sheetName val="Anal_ALat13"/>
      <sheetName val="Analisa_Quarry13"/>
      <sheetName val="RAB_THP112"/>
      <sheetName val="UPAH_DAN_BAHAN12"/>
      <sheetName val="9_PEK-HARIAN12"/>
      <sheetName val="1__Rekap_Utama12"/>
      <sheetName val="Peralatan_(2)12"/>
      <sheetName val="AHS_PL11"/>
      <sheetName val="SPREAD_SHEET11"/>
      <sheetName val="REKAP_TOTAL11"/>
      <sheetName val="TE_TS_FA_LAN_MATV11"/>
      <sheetName val="(_05_)_UPAH&amp;BHN12"/>
      <sheetName val="DATA_WP12"/>
      <sheetName val="hrg_uph+bhn12"/>
      <sheetName val="CF_WORKSHEET12"/>
      <sheetName val="Har_Sat12"/>
      <sheetName val="Sumber_Daya12"/>
      <sheetName val="BOQ_INTERN12"/>
      <sheetName val="ANALYS_EXTERN12"/>
      <sheetName val="BQ_RESO12"/>
      <sheetName val="REKAP_INDIRECT12"/>
      <sheetName val="SUMMARY_IN12"/>
      <sheetName val="INDIRECT_COST12"/>
      <sheetName val="DIV_612"/>
      <sheetName val="DIV_712"/>
      <sheetName val="POS_112"/>
      <sheetName val="POS_212"/>
      <sheetName val="PIPA_REF12"/>
      <sheetName val="Analis_harga12"/>
      <sheetName val="Harga_ALAT12"/>
      <sheetName val="Daftar_Harga_Pekerjaan12"/>
      <sheetName val="Upah_Tenaga_Kerja12"/>
      <sheetName val="Bahan_Upah12"/>
      <sheetName val="Rencana_Anggaran_Biaya12"/>
      <sheetName val="Basic_P12"/>
      <sheetName val="An__Alat12"/>
      <sheetName val="Analisa_HS12"/>
      <sheetName val="HPS_PC12"/>
      <sheetName val="b)_Pengalaman_Kerja12"/>
      <sheetName val="NET_Sum12"/>
      <sheetName val="MSTR_200416_PU_COGS_DIVBAR12"/>
      <sheetName val="TABEL_BAJA11"/>
      <sheetName val="STR_-_2B11"/>
      <sheetName val="Currency_Rate12"/>
      <sheetName val="Grafik_Trend11"/>
      <sheetName val="COV_GRAND12"/>
      <sheetName val="Cashflow_Analysis11"/>
      <sheetName val="Project_Data11"/>
      <sheetName val="Daftar_Kuantitas_&amp;_Harga12"/>
      <sheetName val="Data_Info12"/>
      <sheetName val="matr_aux11"/>
      <sheetName val="matr_engine11"/>
      <sheetName val="jasa_rehab11"/>
      <sheetName val="jasa_pondasi11"/>
      <sheetName val="jasa_rekon_material11"/>
      <sheetName val="GASATAGG_XLS11"/>
      <sheetName val="HSUMUM_XLS11"/>
      <sheetName val="HSDRAIN_XLS11"/>
      <sheetName val="HSMISC_XLS11"/>
      <sheetName val="Bill_of_Quantity11"/>
      <sheetName val="Permanent_info11"/>
      <sheetName val="Daf_Harga-Upah11"/>
      <sheetName val="Daftar_Harga_Upah_dan_Bahan12"/>
      <sheetName val="DAFTAR_HARGA11"/>
      <sheetName val="ADD_2_(1)11"/>
      <sheetName val="BQ_ARS11"/>
      <sheetName val="Daftar_Sewa11"/>
      <sheetName val="Analisa_Alat11"/>
      <sheetName val="BOQ_CBM11"/>
      <sheetName val="Elemen_Biaya11"/>
      <sheetName val="Cost_Center11"/>
      <sheetName val="Asumsi_by_Own11"/>
      <sheetName val="ANALISA_STR_&amp;_ARS_KD11"/>
      <sheetName val="DAFT_ALAT,UPAH_&amp;_MAT_KD11"/>
      <sheetName val="Customize_Your_Invoice11"/>
      <sheetName val="HARGA_SATUAN_UPAH_PEKERJA11"/>
      <sheetName val="iTEM_hARSAT11"/>
      <sheetName val="U__div_211"/>
      <sheetName val="Div_1011"/>
      <sheetName val="Master_1_011"/>
      <sheetName val="ANALIS_ALAT11"/>
      <sheetName val="Analisa_(2)11"/>
      <sheetName val="Analisa_Upah_&amp;_Bahan_Plum11"/>
      <sheetName val="Analisa_HSP12"/>
      <sheetName val="Ahs_211"/>
      <sheetName val="Ahs_111"/>
      <sheetName val="2_ALS-TANAH_&amp;URG11"/>
      <sheetName val="14_ALS-CAT11"/>
      <sheetName val="11_ALS-SANITER11"/>
      <sheetName val="3_ALS-STR-PDS11"/>
      <sheetName val="5&amp;6_ALS-DINDING11"/>
      <sheetName val="16_ALS_JL11"/>
      <sheetName val="7_ALS-KUDA-KUDA11"/>
      <sheetName val="8_P-ATAP11"/>
      <sheetName val="10_P-LT&amp;DDG11"/>
      <sheetName val="9_ALS-PLAFONT11"/>
      <sheetName val="1_ALS-PERSIAPAN11"/>
      <sheetName val="17_ALS-saluran+BC11"/>
      <sheetName val="ocean_voyage11"/>
      <sheetName val="AN_Tdr11"/>
      <sheetName val="Analisa_11"/>
      <sheetName val="Tie_Beam11"/>
      <sheetName val="AN_Beton11"/>
      <sheetName val="Item_Kompensasi11"/>
      <sheetName val="8LT_1211"/>
      <sheetName val="tabel_berat11"/>
      <sheetName val="Cont__Fabrikasi11"/>
      <sheetName val="Proj'n(Piping_Big_Crew)11"/>
      <sheetName val="Anls_ME_Tampil11"/>
      <sheetName val="rekap_harga_satuan_pek11"/>
      <sheetName val="upah_&amp;_bahan11"/>
      <sheetName val="Bahan_&amp;_Upah11"/>
      <sheetName val="Cover_Daf-211"/>
      <sheetName val="rinc_hotel11"/>
      <sheetName val="rinc_fin_t4_11"/>
      <sheetName val="rinc_fin_t4___3_11"/>
      <sheetName val="rinc_fin_t4___2_11"/>
      <sheetName val="AKTIVA_TETAP11"/>
      <sheetName val="analisa_print11"/>
      <sheetName val="D-3_(M)11"/>
      <sheetName val="D-7_(M)11"/>
      <sheetName val="S_UPAH11"/>
      <sheetName val="S_BAHAN11"/>
      <sheetName val="DATA_UMUM11"/>
      <sheetName val="Harga_11"/>
      <sheetName val="Summary_All_Punchlist11"/>
      <sheetName val="Pack_Mat__Mar_21_(3rd_P)11"/>
      <sheetName val="Bahan_11"/>
      <sheetName val="Pekerjaan_11"/>
      <sheetName val="rap_rinci11"/>
      <sheetName val="BOQ_All_Dicipline11"/>
      <sheetName val="BOQ_(detail_)11"/>
      <sheetName val="SUM_BOQ11"/>
      <sheetName val="BAP_Exc_320_C-Feb11"/>
      <sheetName val="BAP_Exc_320_A-Juli11"/>
      <sheetName val="Bahan_BQ11"/>
      <sheetName val="7_4__ANAL_Alat11"/>
      <sheetName val="B_10_(4)11"/>
      <sheetName val="Harga_Dasar11"/>
      <sheetName val="hrg_dasar11"/>
      <sheetName val="rekap_c11"/>
      <sheetName val="Man_Power_&amp;_Comp11"/>
      <sheetName val="H_DSR12"/>
      <sheetName val="Harga_Spare_Part11"/>
      <sheetName val="AnalisaSIPIL_RIIL11"/>
      <sheetName val="6PILE__(돌출)11"/>
      <sheetName val="Net_Cash_Table11"/>
      <sheetName val="Cash_Out_Table11"/>
      <sheetName val="REKAP_MATI_MC_IC_DES202012"/>
      <sheetName val="Analisa_Electrikal10"/>
      <sheetName val="Isolasi_Luar_Dalam11"/>
      <sheetName val="Isolasi_Luar11"/>
      <sheetName val="ALAT_Ok10"/>
      <sheetName val="Pivot_Table9"/>
      <sheetName val="REKAP_A_BESAR10"/>
      <sheetName val="PERALATAN_PROYEK_GOL_III_A12"/>
      <sheetName val="Analisa_&amp;_Upah11"/>
      <sheetName val="H_DASAR11"/>
      <sheetName val="DEV-10_312"/>
      <sheetName val="A_H_S_P10"/>
      <sheetName val="DIV_312"/>
      <sheetName val="bhn_FINAL10"/>
      <sheetName val="5-ALAT_(2)10"/>
      <sheetName val="SKEDUL_AV-0510"/>
      <sheetName val="pro_ra_op9"/>
      <sheetName val="jadual_material9"/>
      <sheetName val="BQ_Utama_10"/>
      <sheetName val="pante_riek10"/>
      <sheetName val="_anal_hrg_sat9"/>
      <sheetName val="anal_Lamp_4a10"/>
      <sheetName val="Mob-Demob_Alat9"/>
      <sheetName val="UPAH_(2)9"/>
      <sheetName val="D_UPH&amp;PEK9"/>
      <sheetName val="HG_SATUAN9"/>
      <sheetName val="Alat_(2)9"/>
      <sheetName val="Har-sat_finish10"/>
      <sheetName val="BAHAN_MEP9"/>
      <sheetName val="AGG,_C10"/>
      <sheetName val="AK__PENYST10"/>
      <sheetName val="Unit_Rate10"/>
      <sheetName val="analisa_stroke10"/>
      <sheetName val="PHU_0510"/>
      <sheetName val="Analisa_Upah___Bahan_Plum10"/>
      <sheetName val="upah_bahan12"/>
      <sheetName val="R_A_B9"/>
      <sheetName val="Statprod_gab9"/>
      <sheetName val="L_39"/>
      <sheetName val="Rate_Analysis9"/>
      <sheetName val="PJA_(2)9"/>
      <sheetName val="Analisa_Alat_Berat9"/>
      <sheetName val="OP__ALAT10"/>
      <sheetName val="OP__PERJAM10"/>
      <sheetName val="KAN__LOKAL10"/>
      <sheetName val="7_공정표10"/>
      <sheetName val="RAB_J18_9"/>
      <sheetName val="Scaffolding_Rent_Price_R119"/>
      <sheetName val="A_Div109"/>
      <sheetName val="A_Div39"/>
      <sheetName val="A_Div_29"/>
      <sheetName val="A_Div_49"/>
      <sheetName val="A_Div59"/>
      <sheetName val="A_Div79"/>
      <sheetName val="DATA_LEBAR9"/>
      <sheetName val="Data_Base9"/>
      <sheetName val="an__struktur10"/>
      <sheetName val="Action_Plan11"/>
      <sheetName val="1195_B110"/>
      <sheetName val="HD_ALAT10"/>
      <sheetName val="RUKO_TYPE_110"/>
      <sheetName val="Grand_summary9"/>
      <sheetName val="입찰내역_발주처_양식9"/>
      <sheetName val="Perhit_Alat9"/>
      <sheetName val="bahan_dan_upah9"/>
      <sheetName val="DAFTAR_ISI9"/>
      <sheetName val="PT_GENTA10"/>
      <sheetName val="REKAP_APRIL_BOQ_ADD_(2)9"/>
      <sheetName val="REKAP_JUNI9"/>
      <sheetName val="REKAP_APRIL_BOQ9"/>
      <sheetName val="REKAP_JUNI_BOQ_ADD9"/>
      <sheetName val="REKAP_JUNI_VER_RESUME_ADD9"/>
      <sheetName val="dayvol_WEDI9"/>
      <sheetName val="Cover_(x)9"/>
      <sheetName val="Cor_Apt9"/>
      <sheetName val="metode_9"/>
      <sheetName val="NP_(2)9"/>
      <sheetName val="Daftar_Kuantitas_dan_Harga9"/>
      <sheetName val="harsat_sdy9"/>
      <sheetName val="AT_29"/>
      <sheetName val="TON__per_Jam10"/>
      <sheetName val="Table_Ohm9"/>
      <sheetName val="GRAND_REKAP9"/>
      <sheetName val="Rekap_Direct_Cost9"/>
      <sheetName val="Rekap_Prelim9"/>
      <sheetName val="Vol__Lantai_Tipikal9"/>
      <sheetName val="Analisa_Struktur9"/>
      <sheetName val="Pas__bata_(anyar)9"/>
      <sheetName val="Pas__bata9"/>
      <sheetName val="PILE_CAP9"/>
      <sheetName val="INPUT_BALOK9"/>
      <sheetName val="itungan_Balok9"/>
      <sheetName val="RASIO_SLAB9"/>
      <sheetName val="PIT_LIFT9"/>
      <sheetName val="H__Satuan_Upah_&amp;_Bahan9"/>
      <sheetName val="H__Satuan_Pekerjaan9"/>
      <sheetName val="Analisa_Satuan_Pekerjaan9"/>
      <sheetName val="Fill_this_out_first___9"/>
      <sheetName val="Sudah_Berjalan9"/>
      <sheetName val="Hauler_Pdty14"/>
      <sheetName val="Loader_Category14"/>
      <sheetName val="Hauler_Category14"/>
      <sheetName val="Print_(4)14"/>
      <sheetName val="LPA_Daily_MBR010"/>
      <sheetName val="Coal_Inventory_ALL10"/>
      <sheetName val="Analisa_Harsat7"/>
      <sheetName val="BA_Evaluasi7"/>
      <sheetName val="Permhnan_CCO7"/>
      <sheetName val="Persetujuan_CCO7"/>
      <sheetName val="Rekap_MC7"/>
      <sheetName val="Penyampaian_Evaluasi7"/>
      <sheetName val="R__RapatCCO7"/>
      <sheetName val="analisa_R_27"/>
      <sheetName val="analisa_R_17"/>
      <sheetName val="Upah_Bhn_R_17"/>
      <sheetName val="URAIAN_7"/>
      <sheetName val="A_Alat6"/>
      <sheetName val="instalasi_air_bersih6"/>
      <sheetName val="instalasi_air_kotor_bekas6"/>
      <sheetName val="pek__tanah6"/>
      <sheetName val="PEK_PONDASI6"/>
      <sheetName val="pek_kayu6"/>
      <sheetName val="pek_dinding6"/>
      <sheetName val="pek_besi_dan_alumunium6"/>
      <sheetName val="pek_penutup_lantai_dan_dinding6"/>
      <sheetName val="HERMAN_TF6"/>
      <sheetName val="Basic_Price(fix)6"/>
      <sheetName val="Daftar_Upah_&amp;_Bahan6"/>
      <sheetName val="IN_OUT6"/>
      <sheetName val="Particular_Sch6"/>
      <sheetName val="Daftar_BOQ6"/>
      <sheetName val="ASPAL_(14)6"/>
      <sheetName val="bq_analisa6"/>
      <sheetName val="act_rev5"/>
      <sheetName val="VA_1_25"/>
      <sheetName val="rm-07_20105"/>
      <sheetName val="lisa_zk_trans_kstar5"/>
      <sheetName val="D__An-BETON5"/>
      <sheetName val="B__An_Pek-TANAH5"/>
      <sheetName val="1__BQ5"/>
      <sheetName val="NP_(4)5"/>
      <sheetName val="LE_Total(G_Summ_Proj)5"/>
      <sheetName val="Kuantitas___Harga3"/>
      <sheetName val="Analisa_MOS3"/>
      <sheetName val="97_사업추정(WEKI)3"/>
      <sheetName val="INLAND_FACTOR_DISTANCE3"/>
      <sheetName val="L_13"/>
      <sheetName val="F301_3033"/>
      <sheetName val="met_bab33"/>
      <sheetName val="anal_bab83"/>
      <sheetName val="FORM_BQ_TL_PRATU_4cct3"/>
      <sheetName val="4-ALAT_(ANALISA_2)3"/>
      <sheetName val="DIV31_(1a)3"/>
      <sheetName val="DIV71_(4)3"/>
      <sheetName val="DIV21_(1)3"/>
      <sheetName val="DIV51_(1a)3"/>
      <sheetName val="KOP_23"/>
      <sheetName val="rab_j173"/>
      <sheetName val="浆耗明细（RZ）_3"/>
      <sheetName val="FAR_06223"/>
      <sheetName val="Size"/>
      <sheetName val="Bare_Summary16"/>
      <sheetName val="Conn__Lib16"/>
      <sheetName val="Memb_Schd16"/>
      <sheetName val="Cash_Flow_bulanan16"/>
      <sheetName val="RAB_AR&amp;STR16"/>
      <sheetName val="HARGA_MATERIAL16"/>
      <sheetName val="H_Satuan16"/>
      <sheetName val="Cover_Daf_216"/>
      <sheetName val="01A-_RAB16"/>
      <sheetName val="DATA_HARGA16"/>
      <sheetName val="BQ_STP_35_M3_A&amp;B16"/>
      <sheetName val="DETAIL_RAP16"/>
      <sheetName val="Week9-Feb____16"/>
      <sheetName val="rab_-_persiapan_&amp;_lantai-116"/>
      <sheetName val="MASTER_R116"/>
      <sheetName val="Job_Data15"/>
      <sheetName val="DB_ET200(R__A)15"/>
      <sheetName val="THREE_PASS16"/>
      <sheetName val="vessel_weight16"/>
      <sheetName val="Perm__Test16"/>
      <sheetName val="struktur_tdk_dipakai16"/>
      <sheetName val="Rekap_Addendum15"/>
      <sheetName val="TOTAL__15"/>
      <sheetName val="forecast_CF_Plan_REV_1_13"/>
      <sheetName val="_schedule_AMD-2_Rev_III16"/>
      <sheetName val="Scheme_Mob_15"/>
      <sheetName val="Labor_Rate15"/>
      <sheetName val="Man_Power15"/>
      <sheetName val="Kuantitas_&amp;_Harga15"/>
      <sheetName val="REF_ONLY15"/>
      <sheetName val="ITEM_OF_WORK15"/>
      <sheetName val="INPUT_DATAS13"/>
      <sheetName val="vlookup_reference13"/>
      <sheetName val="Analisa_Harga_Satuan15"/>
      <sheetName val="Up_&amp;_bhn15"/>
      <sheetName val="GAGAL_PROD16"/>
      <sheetName val="BQ_Rev__015"/>
      <sheetName val="Daf_Pekerjaan15"/>
      <sheetName val="DATA_PROYEK15"/>
      <sheetName val="B__PERSONIL15"/>
      <sheetName val="Lamp-4_Sat-Das15"/>
      <sheetName val="LAMA_(wilayah_4)15"/>
      <sheetName val="Mark_Up15"/>
      <sheetName val="SUM_ME15"/>
      <sheetName val="anal_SNI15"/>
      <sheetName val="bahan_SNI15"/>
      <sheetName val="4_0415"/>
      <sheetName val="Bid_Summary15"/>
      <sheetName val="HARGA_SATUAN14"/>
      <sheetName val="4-Basic_Price15"/>
      <sheetName val="Galian_115"/>
      <sheetName val="Adendum_Struktur_13"/>
      <sheetName val="Addendum_Arsitektur_13"/>
      <sheetName val="Addensum_ME_13"/>
      <sheetName val="Addendum_Site_Development_13"/>
      <sheetName val="besi_terbaru_13"/>
      <sheetName val="bekisting_terbaru_13"/>
      <sheetName val="beton_terbaru_13"/>
      <sheetName val="Plafond_Lantai_113"/>
      <sheetName val="Plafond_lantai_213"/>
      <sheetName val="keramik_lantai_113"/>
      <sheetName val="keramik_lantai_213"/>
      <sheetName val="Plafond_113"/>
      <sheetName val="Plafond_213"/>
      <sheetName val="HB_15"/>
      <sheetName val="Summary_13"/>
      <sheetName val="Work_Volume_Elec13"/>
      <sheetName val="RAB_SEKRETARIAT_(1)14"/>
      <sheetName val="RAB_(OK)15"/>
      <sheetName val="Perhitungan_RAB14"/>
      <sheetName val="F1c_DATA_ADM615"/>
      <sheetName val="AHS_Aspal15"/>
      <sheetName val="AHS_Marka15"/>
      <sheetName val="Analisa_lampu15"/>
      <sheetName val="1_B13"/>
      <sheetName val="SAP-KAB_&amp;_PAN-Buil13"/>
      <sheetName val="BTB_201813"/>
      <sheetName val="Agregat_Halus_&amp;_Kasar15"/>
      <sheetName val="Breakdown_Equipment15"/>
      <sheetName val="Equipment_(2)15"/>
      <sheetName val="S_CURVE15"/>
      <sheetName val="Urai__Resap_pengikat14"/>
      <sheetName val="Hrg_Sat14"/>
      <sheetName val="Spec_ME13"/>
      <sheetName val="NP_714"/>
      <sheetName val="Harga_Mat_14"/>
      <sheetName val="dongia_(2)15"/>
      <sheetName val="THPDMoi__(2)15"/>
      <sheetName val="TONG_HOP_VL-NC15"/>
      <sheetName val="TONGKE3p_15"/>
      <sheetName val="TH_VL,_NC,_DDHT_Thanhphuoc15"/>
      <sheetName val="DON_GIA15"/>
      <sheetName val="t-h_HA_THE15"/>
      <sheetName val="CHITIET_VL-NC-TT_-1p15"/>
      <sheetName val="TONG_HOP_VL-NC_TT15"/>
      <sheetName val="TH_XL15"/>
      <sheetName val="CHITIET_VL-NC15"/>
      <sheetName val="CHITIET_VL-NC-TT-3p15"/>
      <sheetName val="KPVC-BD_15"/>
      <sheetName val="Input_Data15"/>
      <sheetName val="Prod_15-1-_Rekap_115"/>
      <sheetName val="Rekap_Biaya15"/>
      <sheetName val="Cash_Flow15"/>
      <sheetName val="harga_dasar_T-M-A15"/>
      <sheetName val="Sales_Parameter14"/>
      <sheetName val="HSBU_ANA15"/>
      <sheetName val="Harga_Bahan15"/>
      <sheetName val="HSA_&amp;_PAB15"/>
      <sheetName val="Harga_Upah_15"/>
      <sheetName val="Upah_15"/>
      <sheetName val="work_shop14"/>
      <sheetName val="Twr_(15)14"/>
      <sheetName val="BOQ_Rekap13"/>
      <sheetName val="D-Bahan_&amp;_Upah13"/>
      <sheetName val="Inds_&amp;_For12"/>
      <sheetName val="RAB_Intrn_(Approved)13"/>
      <sheetName val="PLTU_1_Kalteng_EXT13"/>
      <sheetName val="PLTU_1_Kalteng_EXT_(2)13"/>
      <sheetName val="Harsat_EXT13"/>
      <sheetName val="Kode_Pekerjaan13"/>
      <sheetName val="kont_anak114"/>
      <sheetName val="List_H_Bahan&amp;Upah14"/>
      <sheetName val="A_HARSAT_ARS14"/>
      <sheetName val="BOQ_(Diisi_dulu))14"/>
      <sheetName val="ANALISA_SNI'13_14"/>
      <sheetName val="HRG_BAHAN_&amp;_UPAH_okk13"/>
      <sheetName val="Analis_Kusen_okk13"/>
      <sheetName val="Fire_Fighting13"/>
      <sheetName val="On_Time13"/>
      <sheetName val="GALIAN_MEKANIS13"/>
      <sheetName val="dongia__2_13"/>
      <sheetName val="THPDMoi___2_13"/>
      <sheetName val="CHITIET_VL_NC13"/>
      <sheetName val="CHITIET_VL_NC_TT__1p13"/>
      <sheetName val="CHITIET_VL_NC_TT_3p13"/>
      <sheetName val="t_h_HA_THE13"/>
      <sheetName val="KPVC_BD_13"/>
      <sheetName val="CAB_213"/>
      <sheetName val="Bill_rekap12"/>
      <sheetName val="anal_rab13"/>
      <sheetName val="7__Comparison_of_Asphalt_etc13"/>
      <sheetName val="7a__Compar_Asphalt_(Machine)13"/>
      <sheetName val="4_Equipment_Cost13"/>
      <sheetName val="1__Coeficient13"/>
      <sheetName val="6__Comparison_of_Sand_Volume13"/>
      <sheetName val="5a__Excav__(Machine)13"/>
      <sheetName val="2__Coeficient_butt_fushion13"/>
      <sheetName val="Bill_of_Qty_MEP12"/>
      <sheetName val="Harga_Satuan_Bahan14"/>
      <sheetName val="Master_Edit14"/>
      <sheetName val="RAB_TOTAL14"/>
      <sheetName val="lkalibrasi_BENENAIN14"/>
      <sheetName val="PT_14"/>
      <sheetName val="DAF_HRG14"/>
      <sheetName val="REKAP_114"/>
      <sheetName val="ANALISA_railing14"/>
      <sheetName val="Anal_ALat14"/>
      <sheetName val="Analisa_Quarry14"/>
      <sheetName val="RAB_THP113"/>
      <sheetName val="UPAH_DAN_BAHAN13"/>
      <sheetName val="9_PEK-HARIAN13"/>
      <sheetName val="1__Rekap_Utama13"/>
      <sheetName val="Peralatan_(2)13"/>
      <sheetName val="AHS_PL12"/>
      <sheetName val="SPREAD_SHEET12"/>
      <sheetName val="REKAP_TOTAL12"/>
      <sheetName val="TE_TS_FA_LAN_MATV12"/>
      <sheetName val="(_05_)_UPAH&amp;BHN13"/>
      <sheetName val="DATA_WP13"/>
      <sheetName val="hrg_uph+bhn13"/>
      <sheetName val="CF_WORKSHEET13"/>
      <sheetName val="Har_Sat13"/>
      <sheetName val="Sumber_Daya13"/>
      <sheetName val="BOQ_INTERN13"/>
      <sheetName val="ANALYS_EXTERN13"/>
      <sheetName val="BQ_RESO13"/>
      <sheetName val="REKAP_INDIRECT13"/>
      <sheetName val="SUMMARY_IN13"/>
      <sheetName val="INDIRECT_COST13"/>
      <sheetName val="DIV_613"/>
      <sheetName val="DIV_713"/>
      <sheetName val="POS_113"/>
      <sheetName val="POS_213"/>
      <sheetName val="PIPA_REF13"/>
      <sheetName val="Analis_harga13"/>
      <sheetName val="Harga_ALAT13"/>
      <sheetName val="Daftar_Harga_Pekerjaan13"/>
      <sheetName val="Upah_Tenaga_Kerja13"/>
      <sheetName val="Bahan_Upah13"/>
      <sheetName val="Rencana_Anggaran_Biaya13"/>
      <sheetName val="Basic_P13"/>
      <sheetName val="An__Alat13"/>
      <sheetName val="Analisa_HS13"/>
      <sheetName val="HPS_PC13"/>
      <sheetName val="b)_Pengalaman_Kerja13"/>
      <sheetName val="NET_Sum13"/>
      <sheetName val="MSTR_200416_PU_COGS_DIVBAR13"/>
      <sheetName val="TABEL_BAJA12"/>
      <sheetName val="STR_-_2B12"/>
      <sheetName val="Currency_Rate13"/>
      <sheetName val="Grafik_Trend12"/>
      <sheetName val="COV_GRAND13"/>
      <sheetName val="Cashflow_Analysis12"/>
      <sheetName val="Project_Data12"/>
      <sheetName val="Daftar_Kuantitas_&amp;_Harga13"/>
      <sheetName val="Data_Info13"/>
      <sheetName val="matr_aux12"/>
      <sheetName val="matr_engine12"/>
      <sheetName val="jasa_rehab12"/>
      <sheetName val="jasa_pondasi12"/>
      <sheetName val="jasa_rekon_material12"/>
      <sheetName val="GASATAGG_XLS12"/>
      <sheetName val="HSUMUM_XLS12"/>
      <sheetName val="HSDRAIN_XLS12"/>
      <sheetName val="HSMISC_XLS12"/>
      <sheetName val="Bill_of_Quantity12"/>
      <sheetName val="Permanent_info12"/>
      <sheetName val="Daf_Harga-Upah12"/>
      <sheetName val="Daftar_Harga_Upah_dan_Bahan13"/>
      <sheetName val="DAFTAR_HARGA12"/>
      <sheetName val="ADD_2_(1)12"/>
      <sheetName val="BQ_ARS12"/>
      <sheetName val="Daftar_Sewa12"/>
      <sheetName val="Analisa_Alat12"/>
      <sheetName val="BOQ_CBM12"/>
      <sheetName val="Elemen_Biaya12"/>
      <sheetName val="Cost_Center12"/>
      <sheetName val="Asumsi_by_Own12"/>
      <sheetName val="ANALISA_STR_&amp;_ARS_KD12"/>
      <sheetName val="DAFT_ALAT,UPAH_&amp;_MAT_KD12"/>
      <sheetName val="Customize_Your_Invoice12"/>
      <sheetName val="HARGA_SATUAN_UPAH_PEKERJA12"/>
      <sheetName val="iTEM_hARSAT12"/>
      <sheetName val="U__div_212"/>
      <sheetName val="Div_1012"/>
      <sheetName val="Master_1_012"/>
      <sheetName val="ANALIS_ALAT12"/>
      <sheetName val="Analisa_(2)12"/>
      <sheetName val="Analisa_Upah_&amp;_Bahan_Plum12"/>
      <sheetName val="Analisa_HSP13"/>
      <sheetName val="Ahs_212"/>
      <sheetName val="Ahs_112"/>
      <sheetName val="2_ALS-TANAH_&amp;URG12"/>
      <sheetName val="14_ALS-CAT12"/>
      <sheetName val="11_ALS-SANITER12"/>
      <sheetName val="3_ALS-STR-PDS12"/>
      <sheetName val="5&amp;6_ALS-DINDING12"/>
      <sheetName val="16_ALS_JL12"/>
      <sheetName val="7_ALS-KUDA-KUDA12"/>
      <sheetName val="8_P-ATAP12"/>
      <sheetName val="10_P-LT&amp;DDG12"/>
      <sheetName val="9_ALS-PLAFONT12"/>
      <sheetName val="1_ALS-PERSIAPAN12"/>
      <sheetName val="17_ALS-saluran+BC12"/>
      <sheetName val="ocean_voyage12"/>
      <sheetName val="AN_Tdr12"/>
      <sheetName val="Analisa_12"/>
      <sheetName val="Tie_Beam12"/>
      <sheetName val="AN_Beton12"/>
      <sheetName val="Item_Kompensasi12"/>
      <sheetName val="8LT_1212"/>
      <sheetName val="tabel_berat12"/>
      <sheetName val="Cont__Fabrikasi12"/>
      <sheetName val="AKTIVA_TETAP12"/>
      <sheetName val="Bahan_&amp;_Upah12"/>
      <sheetName val="upah_&amp;_bahan12"/>
      <sheetName val="analisa_print12"/>
      <sheetName val="Anls_ME_Tampil12"/>
      <sheetName val="rekap_harga_satuan_pek12"/>
      <sheetName val="Cover_Daf-212"/>
      <sheetName val="rinc_hotel12"/>
      <sheetName val="rinc_fin_t4_12"/>
      <sheetName val="rinc_fin_t4___3_12"/>
      <sheetName val="rinc_fin_t4___2_12"/>
      <sheetName val="Proj'n(Piping_Big_Crew)12"/>
      <sheetName val="D-3_(M)12"/>
      <sheetName val="D-7_(M)12"/>
      <sheetName val="S_UPAH12"/>
      <sheetName val="S_BAHAN12"/>
      <sheetName val="DATA_UMUM12"/>
      <sheetName val="Harga_12"/>
      <sheetName val="Summary_All_Punchlist12"/>
      <sheetName val="Pack_Mat__Mar_21_(3rd_P)12"/>
      <sheetName val="Bahan_12"/>
      <sheetName val="Pekerjaan_12"/>
      <sheetName val="rap_rinci12"/>
      <sheetName val="BOQ_All_Dicipline12"/>
      <sheetName val="BOQ_(detail_)12"/>
      <sheetName val="SUM_BOQ12"/>
      <sheetName val="BAP_Exc_320_C-Feb12"/>
      <sheetName val="BAP_Exc_320_A-Juli12"/>
      <sheetName val="Bahan_BQ12"/>
      <sheetName val="7_4__ANAL_Alat12"/>
      <sheetName val="B_10_(4)12"/>
      <sheetName val="Harga_Dasar12"/>
      <sheetName val="hrg_dasar12"/>
      <sheetName val="rekap_c12"/>
      <sheetName val="Man_Power_&amp;_Comp12"/>
      <sheetName val="H_DSR13"/>
      <sheetName val="Harga_Spare_Part12"/>
      <sheetName val="AnalisaSIPIL_RIIL12"/>
      <sheetName val="6PILE__(돌출)12"/>
      <sheetName val="Net_Cash_Table12"/>
      <sheetName val="Cash_Out_Table12"/>
      <sheetName val="TON__per_Jam11"/>
      <sheetName val="Har-sat_finish11"/>
      <sheetName val="SKEDUL_AV-0511"/>
      <sheetName val="Analisa_Electrikal11"/>
      <sheetName val="REKAP_MATI_MC_IC_DES202013"/>
      <sheetName val="anal_Lamp_4a11"/>
      <sheetName val="PERALATAN_PROYEK_GOL_III_A13"/>
      <sheetName val="Analisa_&amp;_Upah12"/>
      <sheetName val="Isolasi_Luar_Dalam12"/>
      <sheetName val="Isolasi_Luar12"/>
      <sheetName val="H_DASAR12"/>
      <sheetName val="DEV-10_313"/>
      <sheetName val="an__struktur11"/>
      <sheetName val="DIV_313"/>
      <sheetName val="upah_bahan13"/>
      <sheetName val="AGG,_C11"/>
      <sheetName val="Action_Plan12"/>
      <sheetName val="AK__PENYST11"/>
      <sheetName val="ALAT_Ok11"/>
      <sheetName val="1195_B111"/>
      <sheetName val="REKAP_A_BESAR11"/>
      <sheetName val="HD_ALAT11"/>
      <sheetName val="A_H_S_P11"/>
      <sheetName val="bhn_FINAL11"/>
      <sheetName val="5-ALAT_(2)11"/>
      <sheetName val="pante_riek11"/>
      <sheetName val="OP__ALAT11"/>
      <sheetName val="OP__PERJAM11"/>
      <sheetName val="KAN__LOKAL11"/>
      <sheetName val="7_공정표11"/>
      <sheetName val="BQ_Utama_11"/>
      <sheetName val="RUKO_TYPE_111"/>
      <sheetName val="Unit_Rate11"/>
      <sheetName val="analisa_stroke11"/>
      <sheetName val="PHU_0511"/>
      <sheetName val="Analisa_Upah___Bahan_Plum11"/>
      <sheetName val="PT_GENTA11"/>
      <sheetName val="Hauler_Pdty15"/>
      <sheetName val="Loader_Category15"/>
      <sheetName val="Hauler_Category15"/>
      <sheetName val="Print_(4)15"/>
      <sheetName val="LPA_Daily_MBR011"/>
      <sheetName val="Coal_Inventory_ALL11"/>
      <sheetName val="Pivot_Table10"/>
      <sheetName val="pro_ra_op10"/>
      <sheetName val="jadual_material10"/>
      <sheetName val="_anal_hrg_sat10"/>
      <sheetName val="Mob-Demob_Alat10"/>
      <sheetName val="UPAH_(2)10"/>
      <sheetName val="D_UPH&amp;PEK10"/>
      <sheetName val="HG_SATUAN10"/>
      <sheetName val="Alat_(2)10"/>
      <sheetName val="BAHAN_MEP10"/>
      <sheetName val="R_A_B10"/>
      <sheetName val="Statprod_gab10"/>
      <sheetName val="L_310"/>
      <sheetName val="Rate_Analysis10"/>
      <sheetName val="PJA_(2)10"/>
      <sheetName val="Analisa_Alat_Berat10"/>
      <sheetName val="RAB_J18_10"/>
      <sheetName val="Scaffolding_Rent_Price_R1110"/>
      <sheetName val="A_Div1010"/>
      <sheetName val="A_Div310"/>
      <sheetName val="A_Div_210"/>
      <sheetName val="A_Div_410"/>
      <sheetName val="A_Div510"/>
      <sheetName val="A_Div710"/>
      <sheetName val="DATA_LEBAR10"/>
      <sheetName val="Data_Base10"/>
      <sheetName val="Grand_summary10"/>
      <sheetName val="입찰내역_발주처_양식10"/>
      <sheetName val="Perhit_Alat10"/>
      <sheetName val="bahan_dan_upah10"/>
      <sheetName val="DAFTAR_ISI10"/>
      <sheetName val="REKAP_APRIL_BOQ_ADD_(2)10"/>
      <sheetName val="REKAP_JUNI10"/>
      <sheetName val="REKAP_APRIL_BOQ10"/>
      <sheetName val="REKAP_JUNI_BOQ_ADD10"/>
      <sheetName val="REKAP_JUNI_VER_RESUME_ADD10"/>
      <sheetName val="dayvol_WEDI10"/>
      <sheetName val="Cover_(x)10"/>
      <sheetName val="Cor_Apt10"/>
      <sheetName val="metode_10"/>
      <sheetName val="NP_(2)10"/>
      <sheetName val="Daftar_Kuantitas_dan_Harga10"/>
      <sheetName val="harsat_sdy10"/>
      <sheetName val="AT_210"/>
      <sheetName val="Table_Ohm10"/>
      <sheetName val="GRAND_REKAP10"/>
      <sheetName val="Rekap_Direct_Cost10"/>
      <sheetName val="Rekap_Prelim10"/>
      <sheetName val="Vol__Lantai_Tipikal10"/>
      <sheetName val="Analisa_Struktur10"/>
      <sheetName val="Pas__bata_(anyar)10"/>
      <sheetName val="Pas__bata10"/>
      <sheetName val="PILE_CAP10"/>
      <sheetName val="INPUT_BALOK10"/>
      <sheetName val="itungan_Balok10"/>
      <sheetName val="RASIO_SLAB10"/>
      <sheetName val="PIT_LIFT10"/>
      <sheetName val="H__Satuan_Upah_&amp;_Bahan10"/>
      <sheetName val="H__Satuan_Pekerjaan10"/>
      <sheetName val="Analisa_Satuan_Pekerjaan10"/>
      <sheetName val="Fill_this_out_first___10"/>
      <sheetName val="Sudah_Berjalan10"/>
      <sheetName val="Analisa_Harsat8"/>
      <sheetName val="BA_Evaluasi8"/>
      <sheetName val="Permhnan_CCO8"/>
      <sheetName val="Persetujuan_CCO8"/>
      <sheetName val="Rekap_MC8"/>
      <sheetName val="Penyampaian_Evaluasi8"/>
      <sheetName val="R__RapatCCO8"/>
      <sheetName val="analisa_R_28"/>
      <sheetName val="analisa_R_18"/>
      <sheetName val="Upah_Bhn_R_18"/>
      <sheetName val="URAIAN_8"/>
      <sheetName val="A_Alat7"/>
      <sheetName val="instalasi_air_bersih7"/>
      <sheetName val="instalasi_air_kotor_bekas7"/>
      <sheetName val="pek__tanah7"/>
      <sheetName val="PEK_PONDASI7"/>
      <sheetName val="pek_kayu7"/>
      <sheetName val="pek_dinding7"/>
      <sheetName val="pek_besi_dan_alumunium7"/>
      <sheetName val="pek_penutup_lantai_dan_dinding7"/>
      <sheetName val="HERMAN_TF7"/>
      <sheetName val="Basic_Price(fix)7"/>
      <sheetName val="Daftar_Upah_&amp;_Bahan7"/>
      <sheetName val="IN_OUT7"/>
      <sheetName val="Particular_Sch7"/>
      <sheetName val="Daftar_BOQ7"/>
      <sheetName val="ASPAL_(14)7"/>
      <sheetName val="bq_analisa7"/>
      <sheetName val="act_rev6"/>
      <sheetName val="VA_1_26"/>
      <sheetName val="rm-07_20106"/>
      <sheetName val="lisa_zk_trans_kstar6"/>
      <sheetName val="D__An-BETON6"/>
      <sheetName val="B__An_Pek-TANAH6"/>
      <sheetName val="1__BQ6"/>
      <sheetName val="NP_(4)6"/>
      <sheetName val="LE_Total(G_Summ_Proj)6"/>
      <sheetName val="97_사업추정(WEKI)4"/>
      <sheetName val="F301_3034"/>
      <sheetName val="Kuantitas___Harga4"/>
      <sheetName val="Analisa_MOS4"/>
      <sheetName val="INLAND_FACTOR_DISTANCE4"/>
      <sheetName val="L_14"/>
      <sheetName val="met_bab34"/>
      <sheetName val="anal_bab84"/>
      <sheetName val="FORM_BQ_TL_PRATU_4cct4"/>
      <sheetName val="4-ALAT_(ANALISA_2)4"/>
      <sheetName val="DIV31_(1a)4"/>
      <sheetName val="DIV71_(4)4"/>
      <sheetName val="DIV21_(1)4"/>
      <sheetName val="DIV51_(1a)4"/>
      <sheetName val="KOP_24"/>
      <sheetName val="rab_j174"/>
      <sheetName val="浆耗明细（RZ）_4"/>
      <sheetName val="FAR_06224"/>
      <sheetName val="DATA_LTW1"/>
      <sheetName val="SPT_vs_PHI1"/>
      <sheetName val="lamp_2-analisa1"/>
      <sheetName val="MTO_VSD&amp;SOFTSTARTER1"/>
      <sheetName val="Sat_Bah_&amp;_Up1"/>
      <sheetName val="Hit_Vol_Str_Jambi1"/>
      <sheetName val="ANALISA_ALAT_ANGKUT1"/>
      <sheetName val="F_ALARM1"/>
      <sheetName val="INPUT_HARGA1"/>
      <sheetName val="data_berat1"/>
      <sheetName val="TONG_HOP_VL_NC1"/>
      <sheetName val="TH_VL__NC__DDHT_Thanhphuoc1"/>
      <sheetName val="TONG_HOP_VL_NC_TT1"/>
      <sheetName val="UPAH_BAHAN_1"/>
      <sheetName val="Rekap_Bill1"/>
      <sheetName val="Daf_Alat1"/>
      <sheetName val="Jdw_Alat1"/>
      <sheetName val="S_Penawar1"/>
      <sheetName val="Data_Template_(do_not_delete)1"/>
      <sheetName val="TDC_COA_Sumry1"/>
      <sheetName val="COA_Sumry_by_Area1"/>
      <sheetName val="COA_Sumry_by_Contr1"/>
      <sheetName val="COA_Sumry_by_RG1"/>
      <sheetName val="TDC_COA_Grp_Sumry1"/>
      <sheetName val="TDC_Item_Dets-Full1"/>
      <sheetName val="TDC_Item_Dets-IPM-Full1"/>
      <sheetName val="TDC_Item_Dets1"/>
      <sheetName val="TDC_Item_Sumry1"/>
      <sheetName val="TDC_Key_Qty_Sumry1"/>
      <sheetName val="List_-_Components1"/>
      <sheetName val="List_-_Equipment1"/>
      <sheetName val="Project_Metrics1"/>
      <sheetName val="COA_Sumry_-_Std_Imp1"/>
      <sheetName val="Contr_TDC_-_Std_Imp1"/>
      <sheetName val="Item_Sumry_-_Std_Imp1"/>
      <sheetName val="Proj_TIC_-_Std_Imp1"/>
      <sheetName val="Unit_Costs_-_Std_Imp1"/>
      <sheetName val="Unit_MH_-_Std_Imp1"/>
      <sheetName val="Direct_Labor1"/>
      <sheetName val="Div_9_-_Harian1"/>
      <sheetName val="Eq__Mobilization1"/>
      <sheetName val="Calcu_021"/>
      <sheetName val="ANALISA_TENDER1"/>
      <sheetName val="-15_01"/>
      <sheetName val="Keb_Besi_Submit1"/>
      <sheetName val="SUB_&amp;_mandor1"/>
      <sheetName val="Graphic_Days1"/>
      <sheetName val="PE-F-33_Rev_02_Basic_Proj_Info1"/>
      <sheetName val="PE-F-31_Rev_01_Coversheet1"/>
      <sheetName val="UNIT_PRICE1"/>
      <sheetName val="rab_41"/>
      <sheetName val="其他应付款科目余额2005_12_311"/>
      <sheetName val="Progress_Tables1"/>
      <sheetName val="anal_E"/>
      <sheetName val="Fill_this_out_first___11"/>
      <sheetName val="Anl_+"/>
      <sheetName val="T__Cs_Log_P_III"/>
      <sheetName val="List_Material"/>
      <sheetName val="ALAT2_(TDK_DIPAKAI)"/>
      <sheetName val="rek_det_1-3"/>
      <sheetName val="Kurs_Rate"/>
      <sheetName val="Sched_3_(Construction)"/>
      <sheetName val="Sched_1_(Engineering)"/>
      <sheetName val="Sched_2_(Procurement)_"/>
      <sheetName val="TOTAL_RKP_"/>
      <sheetName val="Rek_Analisa"/>
      <sheetName val="T_ABANG"/>
      <sheetName val="page_6"/>
      <sheetName val="Mob_Demob"/>
      <sheetName val="610_04"/>
      <sheetName val="Prelim_Data"/>
      <sheetName val="Detail_PS1"/>
      <sheetName val="FP_(Y77_8)"/>
      <sheetName val="A_5_1_1__N_ALS-SANITER"/>
      <sheetName val="ANALISA_OK"/>
      <sheetName val="7_3_1_PD"/>
      <sheetName val="Harsat_Mekanikal_"/>
      <sheetName val="Cover 04"/>
      <sheetName val="arp-18"/>
      <sheetName val="DESBT"/>
      <sheetName val="Balok (2)"/>
      <sheetName val="Biaya"/>
      <sheetName val="Pemindahan Penduduk "/>
      <sheetName val="A u g"/>
      <sheetName val="J u l"/>
      <sheetName val="O c t"/>
      <sheetName val="A p r"/>
      <sheetName val="M a y"/>
      <sheetName val="S e p"/>
      <sheetName val="00 received in 01"/>
      <sheetName val="F e b"/>
      <sheetName val="Per GL J a n"/>
      <sheetName val="J u n"/>
      <sheetName val="M a r"/>
      <sheetName val="Bangunan Utama"/>
      <sheetName val="HRG BHN"/>
      <sheetName val="ANLIS "/>
      <sheetName val="IGD - nstdr (A)"/>
      <sheetName val="Upah,Bahan,Alat"/>
      <sheetName val="DHS_AC"/>
      <sheetName val="DHS AC"/>
      <sheetName val="PE-F-42 Rev 01 Manpower"/>
      <sheetName val="daf-3(OK)"/>
      <sheetName val="daf-7(OK)"/>
      <sheetName val="Pipa PL"/>
      <sheetName val="Valve PL"/>
      <sheetName val="Valve FF"/>
      <sheetName val="BASIC_PRICE4"/>
      <sheetName val="B D_AHS6"/>
      <sheetName val="GKP"/>
      <sheetName val="Anal. Alat"/>
      <sheetName val="antek12a-13"/>
      <sheetName val="r.tank"/>
      <sheetName val="prelim"/>
      <sheetName val="ANalat"/>
      <sheetName val="persiapan"/>
      <sheetName val="CF_24"/>
      <sheetName val="Simp Palembayan - Pg Kasiak"/>
      <sheetName val="lap-bulan"/>
      <sheetName val="Lap-Minggu"/>
      <sheetName val="Penwrn"/>
      <sheetName val="An H.Sat Pek.Ut"/>
      <sheetName val="DBs"/>
      <sheetName val="S-Curve"/>
      <sheetName val="New MADC"/>
      <sheetName val="HRG UPAH BAHAN"/>
      <sheetName val="Stay Cable PDMR2"/>
      <sheetName val="MAP-Prog"/>
      <sheetName val="JUNI"/>
      <sheetName val="D.BOARD"/>
      <sheetName val="telp"/>
      <sheetName val="FORM X COST"/>
      <sheetName val="ABSEN"/>
      <sheetName val="UPAH_B_KAS"/>
      <sheetName val="UPAH_B_KAS _2_"/>
      <sheetName val="T_TANGAN"/>
      <sheetName val="PERS"/>
      <sheetName val="RANGKUM"/>
      <sheetName val="HM.MEK."/>
      <sheetName val="PkRp"/>
      <sheetName val="23 switchgear 20 kv rev"/>
      <sheetName val="UshDeb00"/>
      <sheetName val="DATA-BASE SUTT"/>
      <sheetName val="Plafond_Lantai__x0000_"/>
      <sheetName val="pbj"/>
      <sheetName val="RASK ALL"/>
      <sheetName val="Sat"/>
      <sheetName val="analis standar(8m)"/>
      <sheetName val="dt"/>
      <sheetName val="Hrg.Dasar"/>
      <sheetName val="Bare_Summary17"/>
      <sheetName val="Conn__Lib17"/>
      <sheetName val="Memb_Schd17"/>
      <sheetName val="Cash_Flow_bulanan17"/>
      <sheetName val="RAB_AR&amp;STR17"/>
      <sheetName val="HARGA_MATERIAL17"/>
      <sheetName val="H_Satuan17"/>
      <sheetName val="Cover_Daf_217"/>
      <sheetName val="01A-_RAB17"/>
      <sheetName val="DATA_HARGA17"/>
      <sheetName val="BQ_STP_35_M3_A&amp;B17"/>
      <sheetName val="DETAIL_RAP17"/>
      <sheetName val="Week9-Feb____17"/>
      <sheetName val="rab_-_persiapan_&amp;_lantai-117"/>
      <sheetName val="MASTER_R117"/>
      <sheetName val="Job_Data16"/>
      <sheetName val="DB_ET200(R__A)16"/>
      <sheetName val="THREE_PASS17"/>
      <sheetName val="vessel_weight17"/>
      <sheetName val="Perm__Test17"/>
      <sheetName val="struktur_tdk_dipakai17"/>
      <sheetName val="Rekap_Addendum16"/>
      <sheetName val="TOTAL__16"/>
      <sheetName val="forecast_CF_Plan_REV_1_14"/>
      <sheetName val="_schedule_AMD-2_Rev_III17"/>
      <sheetName val="Scheme_Mob_16"/>
      <sheetName val="Labor_Rate16"/>
      <sheetName val="Man_Power16"/>
      <sheetName val="Kuantitas_&amp;_Harga16"/>
      <sheetName val="REF_ONLY16"/>
      <sheetName val="ITEM_OF_WORK16"/>
      <sheetName val="INPUT_DATAS14"/>
      <sheetName val="vlookup_reference14"/>
      <sheetName val="Analisa_Harga_Satuan16"/>
      <sheetName val="Up_&amp;_bhn16"/>
      <sheetName val="GAGAL_PROD17"/>
      <sheetName val="BQ_Rev__016"/>
      <sheetName val="Daf_Pekerjaan16"/>
      <sheetName val="DATA_PROYEK16"/>
      <sheetName val="B__PERSONIL16"/>
      <sheetName val="Lamp-4_Sat-Das16"/>
      <sheetName val="LAMA_(wilayah_4)16"/>
      <sheetName val="Mark_Up16"/>
      <sheetName val="SUM_ME16"/>
      <sheetName val="anal_SNI16"/>
      <sheetName val="bahan_SNI16"/>
      <sheetName val="4_0416"/>
      <sheetName val="Bid_Summary16"/>
      <sheetName val="HARGA_SATUAN15"/>
      <sheetName val="4-Basic_Price16"/>
      <sheetName val="Galian_116"/>
      <sheetName val="Adendum_Struktur_14"/>
      <sheetName val="Addendum_Arsitektur_14"/>
      <sheetName val="Addensum_ME_14"/>
      <sheetName val="Addendum_Site_Development_14"/>
      <sheetName val="besi_terbaru_14"/>
      <sheetName val="bekisting_terbaru_14"/>
      <sheetName val="beton_terbaru_14"/>
      <sheetName val="Plafond_Lantai_114"/>
      <sheetName val="Plafond_lantai_214"/>
      <sheetName val="keramik_lantai_114"/>
      <sheetName val="keramik_lantai_214"/>
      <sheetName val="Plafond_114"/>
      <sheetName val="Plafond_214"/>
      <sheetName val="HB_16"/>
      <sheetName val="Summary_14"/>
      <sheetName val="Work_Volume_Elec14"/>
      <sheetName val="RAB_SEKRETARIAT_(1)15"/>
      <sheetName val="RAB_(OK)16"/>
      <sheetName val="Perhitungan_RAB15"/>
      <sheetName val="F1c_DATA_ADM616"/>
      <sheetName val="AHS_Aspal16"/>
      <sheetName val="AHS_Marka16"/>
      <sheetName val="Analisa_lampu16"/>
      <sheetName val="1_B14"/>
      <sheetName val="SAP-KAB_&amp;_PAN-Buil14"/>
      <sheetName val="BTB_201814"/>
      <sheetName val="Agregat_Halus_&amp;_Kasar16"/>
      <sheetName val="Breakdown_Equipment16"/>
      <sheetName val="Equipment_(2)16"/>
      <sheetName val="S_CURVE16"/>
      <sheetName val="Urai__Resap_pengikat15"/>
      <sheetName val="Hrg_Sat15"/>
      <sheetName val="Spec_ME14"/>
      <sheetName val="NP_715"/>
      <sheetName val="Harga_Mat_15"/>
      <sheetName val="dongia_(2)16"/>
      <sheetName val="THPDMoi__(2)16"/>
      <sheetName val="TONG_HOP_VL-NC16"/>
      <sheetName val="TONGKE3p_16"/>
      <sheetName val="TH_VL,_NC,_DDHT_Thanhphuoc16"/>
      <sheetName val="DON_GIA16"/>
      <sheetName val="t-h_HA_THE16"/>
      <sheetName val="CHITIET_VL-NC-TT_-1p16"/>
      <sheetName val="TONG_HOP_VL-NC_TT16"/>
      <sheetName val="TH_XL16"/>
      <sheetName val="CHITIET_VL-NC16"/>
      <sheetName val="CHITIET_VL-NC-TT-3p16"/>
      <sheetName val="KPVC-BD_16"/>
      <sheetName val="Input_Data16"/>
      <sheetName val="Prod_15-1-_Rekap_116"/>
      <sheetName val="Rekap_Biaya16"/>
      <sheetName val="Cash_Flow16"/>
      <sheetName val="harga_dasar_T-M-A16"/>
      <sheetName val="Sales_Parameter15"/>
      <sheetName val="HSBU_ANA16"/>
      <sheetName val="Harga_Bahan16"/>
      <sheetName val="HSA_&amp;_PAB16"/>
      <sheetName val="Harga_Upah_16"/>
      <sheetName val="Upah_16"/>
      <sheetName val="work_shop15"/>
      <sheetName val="Twr_(15)15"/>
      <sheetName val="BOQ_Rekap14"/>
      <sheetName val="D-Bahan_&amp;_Upah14"/>
      <sheetName val="Inds_&amp;_For13"/>
      <sheetName val="RAB_Intrn_(Approved)14"/>
      <sheetName val="PLTU_1_Kalteng_EXT14"/>
      <sheetName val="PLTU_1_Kalteng_EXT_(2)14"/>
      <sheetName val="Harsat_EXT14"/>
      <sheetName val="Kode_Pekerjaan14"/>
      <sheetName val="kont_anak115"/>
      <sheetName val="List_H_Bahan&amp;Upah15"/>
      <sheetName val="A_HARSAT_ARS15"/>
      <sheetName val="BOQ_(Diisi_dulu))15"/>
      <sheetName val="ANALISA_SNI'13_15"/>
      <sheetName val="HRG_BAHAN_&amp;_UPAH_okk14"/>
      <sheetName val="Analis_Kusen_okk14"/>
      <sheetName val="Fire_Fighting14"/>
      <sheetName val="On_Time14"/>
      <sheetName val="GALIAN_MEKANIS14"/>
      <sheetName val="dongia__2_14"/>
      <sheetName val="THPDMoi___2_14"/>
      <sheetName val="CHITIET_VL_NC14"/>
      <sheetName val="CHITIET_VL_NC_TT__1p14"/>
      <sheetName val="CHITIET_VL_NC_TT_3p14"/>
      <sheetName val="t_h_HA_THE14"/>
      <sheetName val="KPVC_BD_14"/>
      <sheetName val="CAB_214"/>
      <sheetName val="Bill_rekap13"/>
      <sheetName val="anal_rab14"/>
      <sheetName val="7__Comparison_of_Asphalt_etc14"/>
      <sheetName val="7a__Compar_Asphalt_(Machine)14"/>
      <sheetName val="4_Equipment_Cost14"/>
      <sheetName val="1__Coeficient14"/>
      <sheetName val="6__Comparison_of_Sand_Volume14"/>
      <sheetName val="5a__Excav__(Machine)14"/>
      <sheetName val="2__Coeficient_butt_fushion14"/>
      <sheetName val="Bill_of_Qty_MEP13"/>
      <sheetName val="Harga_Satuan_Bahan15"/>
      <sheetName val="Master_Edit15"/>
      <sheetName val="RAB_TOTAL15"/>
      <sheetName val="lkalibrasi_BENENAIN15"/>
      <sheetName val="PT_15"/>
      <sheetName val="DAF_HRG15"/>
      <sheetName val="REKAP_115"/>
      <sheetName val="ANALISA_railing15"/>
      <sheetName val="Anal_ALat15"/>
      <sheetName val="Analisa_Quarry15"/>
      <sheetName val="RAB_THP114"/>
      <sheetName val="UPAH_DAN_BAHAN14"/>
      <sheetName val="9_PEK-HARIAN14"/>
      <sheetName val="1__Rekap_Utama14"/>
      <sheetName val="Peralatan_(2)14"/>
      <sheetName val="AHS_PL13"/>
      <sheetName val="SPREAD_SHEET13"/>
      <sheetName val="REKAP_TOTAL13"/>
      <sheetName val="TE_TS_FA_LAN_MATV13"/>
      <sheetName val="(_05_)_UPAH&amp;BHN14"/>
      <sheetName val="DATA_WP14"/>
      <sheetName val="hrg_uph+bhn14"/>
      <sheetName val="CF_WORKSHEET14"/>
      <sheetName val="Har_Sat14"/>
      <sheetName val="Sumber_Daya14"/>
      <sheetName val="BOQ_INTERN14"/>
      <sheetName val="ANALYS_EXTERN14"/>
      <sheetName val="BQ_RESO14"/>
      <sheetName val="REKAP_INDIRECT14"/>
      <sheetName val="SUMMARY_IN14"/>
      <sheetName val="INDIRECT_COST14"/>
      <sheetName val="DIV_614"/>
      <sheetName val="DIV_714"/>
      <sheetName val="POS_114"/>
      <sheetName val="POS_214"/>
      <sheetName val="PIPA_REF14"/>
      <sheetName val="Analis_harga14"/>
      <sheetName val="Harga_ALAT14"/>
      <sheetName val="Daftar_Harga_Pekerjaan14"/>
      <sheetName val="Upah_Tenaga_Kerja14"/>
      <sheetName val="Bahan_Upah14"/>
      <sheetName val="Rencana_Anggaran_Biaya14"/>
      <sheetName val="Basic_P14"/>
      <sheetName val="An__Alat14"/>
      <sheetName val="Analisa_HS14"/>
      <sheetName val="HPS_PC14"/>
      <sheetName val="b)_Pengalaman_Kerja14"/>
      <sheetName val="NET_Sum14"/>
      <sheetName val="MSTR_200416_PU_COGS_DIVBAR14"/>
      <sheetName val="TABEL_BAJA13"/>
      <sheetName val="STR_-_2B13"/>
      <sheetName val="Currency_Rate14"/>
      <sheetName val="Grafik_Trend13"/>
      <sheetName val="COV_GRAND14"/>
      <sheetName val="Cashflow_Analysis13"/>
      <sheetName val="Project_Data13"/>
      <sheetName val="Daftar_Kuantitas_&amp;_Harga14"/>
      <sheetName val="Data_Info14"/>
      <sheetName val="matr_aux13"/>
      <sheetName val="matr_engine13"/>
      <sheetName val="jasa_rehab13"/>
      <sheetName val="jasa_pondasi13"/>
      <sheetName val="jasa_rekon_material13"/>
      <sheetName val="GASATAGG_XLS13"/>
      <sheetName val="HSUMUM_XLS13"/>
      <sheetName val="HSDRAIN_XLS13"/>
      <sheetName val="HSMISC_XLS13"/>
      <sheetName val="Bill_of_Quantity13"/>
      <sheetName val="Permanent_info13"/>
      <sheetName val="Daf_Harga-Upah13"/>
      <sheetName val="Daftar_Harga_Upah_dan_Bahan14"/>
      <sheetName val="DAFTAR_HARGA13"/>
      <sheetName val="ADD_2_(1)13"/>
      <sheetName val="BQ_ARS13"/>
      <sheetName val="Daftar_Sewa13"/>
      <sheetName val="Analisa_Alat13"/>
      <sheetName val="BOQ_CBM13"/>
      <sheetName val="Elemen_Biaya13"/>
      <sheetName val="Cost_Center13"/>
      <sheetName val="Asumsi_by_Own13"/>
      <sheetName val="ANALISA_STR_&amp;_ARS_KD13"/>
      <sheetName val="DAFT_ALAT,UPAH_&amp;_MAT_KD13"/>
      <sheetName val="Customize_Your_Invoice13"/>
      <sheetName val="HARGA_SATUAN_UPAH_PEKERJA13"/>
      <sheetName val="iTEM_hARSAT13"/>
      <sheetName val="U__div_213"/>
      <sheetName val="Div_1013"/>
      <sheetName val="Master_1_013"/>
      <sheetName val="ANALIS_ALAT13"/>
      <sheetName val="Analisa_(2)13"/>
      <sheetName val="Analisa_Upah_&amp;_Bahan_Plum13"/>
      <sheetName val="Analisa_HSP14"/>
      <sheetName val="Ahs_213"/>
      <sheetName val="Ahs_113"/>
      <sheetName val="2_ALS-TANAH_&amp;URG13"/>
      <sheetName val="14_ALS-CAT13"/>
      <sheetName val="11_ALS-SANITER13"/>
      <sheetName val="3_ALS-STR-PDS13"/>
      <sheetName val="5&amp;6_ALS-DINDING13"/>
      <sheetName val="16_ALS_JL13"/>
      <sheetName val="7_ALS-KUDA-KUDA13"/>
      <sheetName val="8_P-ATAP13"/>
      <sheetName val="10_P-LT&amp;DDG13"/>
      <sheetName val="9_ALS-PLAFONT13"/>
      <sheetName val="1_ALS-PERSIAPAN13"/>
      <sheetName val="17_ALS-saluran+BC13"/>
      <sheetName val="ocean_voyage13"/>
      <sheetName val="AN_Tdr13"/>
      <sheetName val="Analisa_13"/>
      <sheetName val="Tie_Beam13"/>
      <sheetName val="AN_Beton13"/>
      <sheetName val="Item_Kompensasi13"/>
      <sheetName val="8LT_1213"/>
      <sheetName val="tabel_berat13"/>
      <sheetName val="Cont__Fabrikasi13"/>
      <sheetName val="AKTIVA_TETAP13"/>
      <sheetName val="Bahan_&amp;_Upah13"/>
      <sheetName val="upah_&amp;_bahan13"/>
      <sheetName val="analisa_print13"/>
      <sheetName val="Anls_ME_Tampil13"/>
      <sheetName val="rekap_harga_satuan_pek13"/>
      <sheetName val="Cover_Daf-213"/>
      <sheetName val="rinc_hotel13"/>
      <sheetName val="rinc_fin_t4_13"/>
      <sheetName val="rinc_fin_t4___3_13"/>
      <sheetName val="rinc_fin_t4___2_13"/>
      <sheetName val="Proj'n(Piping_Big_Crew)13"/>
      <sheetName val="D-3_(M)13"/>
      <sheetName val="D-7_(M)13"/>
      <sheetName val="S_UPAH13"/>
      <sheetName val="S_BAHAN13"/>
      <sheetName val="DATA_UMUM13"/>
      <sheetName val="Harga_13"/>
      <sheetName val="Summary_All_Punchlist13"/>
      <sheetName val="Pack_Mat__Mar_21_(3rd_P)13"/>
      <sheetName val="Bahan_13"/>
      <sheetName val="Pekerjaan_13"/>
      <sheetName val="rap_rinci13"/>
      <sheetName val="BOQ_All_Dicipline13"/>
      <sheetName val="BOQ_(detail_)13"/>
      <sheetName val="SUM_BOQ13"/>
      <sheetName val="BAP_Exc_320_C-Feb13"/>
      <sheetName val="BAP_Exc_320_A-Juli13"/>
      <sheetName val="Bahan_BQ13"/>
      <sheetName val="7_4__ANAL_Alat13"/>
      <sheetName val="B_10_(4)13"/>
      <sheetName val="Harga_Dasar13"/>
      <sheetName val="hrg_dasar13"/>
      <sheetName val="rekap_c13"/>
      <sheetName val="Man_Power_&amp;_Comp13"/>
      <sheetName val="H_DSR14"/>
      <sheetName val="Harga_Spare_Part13"/>
      <sheetName val="AnalisaSIPIL_RIIL13"/>
      <sheetName val="6PILE__(돌출)13"/>
      <sheetName val="Net_Cash_Table13"/>
      <sheetName val="Cash_Out_Table13"/>
      <sheetName val="TON__per_Jam12"/>
      <sheetName val="Har-sat_finish12"/>
      <sheetName val="SKEDUL_AV-0512"/>
      <sheetName val="Analisa_Electrikal12"/>
      <sheetName val="REKAP_MATI_MC_IC_DES202014"/>
      <sheetName val="anal_Lamp_4a12"/>
      <sheetName val="PERALATAN_PROYEK_GOL_III_A14"/>
      <sheetName val="Analisa_&amp;_Upah13"/>
      <sheetName val="Isolasi_Luar_Dalam13"/>
      <sheetName val="Isolasi_Luar13"/>
      <sheetName val="H_DASAR13"/>
      <sheetName val="DEV-10_314"/>
      <sheetName val="an__struktur12"/>
      <sheetName val="DIV_314"/>
      <sheetName val="upah_bahan14"/>
      <sheetName val="AGG,_C12"/>
      <sheetName val="Action_Plan13"/>
      <sheetName val="AK__PENYST12"/>
      <sheetName val="ALAT_Ok12"/>
      <sheetName val="1195_B112"/>
      <sheetName val="REKAP_A_BESAR12"/>
      <sheetName val="HD_ALAT12"/>
      <sheetName val="A_H_S_P12"/>
      <sheetName val="bhn_FINAL12"/>
      <sheetName val="5-ALAT_(2)12"/>
      <sheetName val="pante_riek12"/>
      <sheetName val="OP__ALAT12"/>
      <sheetName val="OP__PERJAM12"/>
      <sheetName val="KAN__LOKAL12"/>
      <sheetName val="7_공정표12"/>
      <sheetName val="BQ_Utama_12"/>
      <sheetName val="RUKO_TYPE_112"/>
      <sheetName val="Unit_Rate12"/>
      <sheetName val="analisa_stroke12"/>
      <sheetName val="PHU_0512"/>
      <sheetName val="Analisa_Upah___Bahan_Plum12"/>
      <sheetName val="PT_GENTA12"/>
      <sheetName val="Hauler_Pdty16"/>
      <sheetName val="Loader_Category16"/>
      <sheetName val="Hauler_Category16"/>
      <sheetName val="Print_(4)16"/>
      <sheetName val="LPA_Daily_MBR012"/>
      <sheetName val="Coal_Inventory_ALL12"/>
      <sheetName val="Pivot_Table11"/>
      <sheetName val="pro_ra_op11"/>
      <sheetName val="jadual_material11"/>
      <sheetName val="_anal_hrg_sat11"/>
      <sheetName val="Mob-Demob_Alat11"/>
      <sheetName val="UPAH_(2)11"/>
      <sheetName val="D_UPH&amp;PEK11"/>
      <sheetName val="HG_SATUAN11"/>
      <sheetName val="Alat_(2)11"/>
      <sheetName val="BAHAN_MEP11"/>
      <sheetName val="R_A_B11"/>
      <sheetName val="Statprod_gab11"/>
      <sheetName val="L_311"/>
      <sheetName val="Rate_Analysis11"/>
      <sheetName val="PJA_(2)11"/>
      <sheetName val="Analisa_Alat_Berat11"/>
      <sheetName val="RAB_J18_11"/>
      <sheetName val="Scaffolding_Rent_Price_R1111"/>
      <sheetName val="A_Div1011"/>
      <sheetName val="A_Div311"/>
      <sheetName val="A_Div_211"/>
      <sheetName val="A_Div_411"/>
      <sheetName val="A_Div511"/>
      <sheetName val="A_Div711"/>
      <sheetName val="DATA_LEBAR11"/>
      <sheetName val="Data_Base11"/>
      <sheetName val="Grand_summary11"/>
      <sheetName val="입찰내역_발주처_양식11"/>
      <sheetName val="Perhit_Alat11"/>
      <sheetName val="bahan_dan_upah11"/>
      <sheetName val="DAFTAR_ISI11"/>
      <sheetName val="REKAP_APRIL_BOQ_ADD_(2)11"/>
      <sheetName val="REKAP_JUNI11"/>
      <sheetName val="REKAP_APRIL_BOQ11"/>
      <sheetName val="REKAP_JUNI_BOQ_ADD11"/>
      <sheetName val="REKAP_JUNI_VER_RESUME_ADD11"/>
      <sheetName val="dayvol_WEDI11"/>
      <sheetName val="Cover_(x)11"/>
      <sheetName val="Cor_Apt11"/>
      <sheetName val="metode_11"/>
      <sheetName val="NP_(2)11"/>
      <sheetName val="Daftar_Kuantitas_dan_Harga11"/>
      <sheetName val="harsat_sdy11"/>
      <sheetName val="AT_211"/>
      <sheetName val="Table_Ohm11"/>
      <sheetName val="GRAND_REKAP11"/>
      <sheetName val="Rekap_Direct_Cost11"/>
      <sheetName val="Rekap_Prelim11"/>
      <sheetName val="Vol__Lantai_Tipikal11"/>
      <sheetName val="Analisa_Struktur11"/>
      <sheetName val="Pas__bata_(anyar)11"/>
      <sheetName val="Pas__bata11"/>
      <sheetName val="PILE_CAP11"/>
      <sheetName val="INPUT_BALOK11"/>
      <sheetName val="itungan_Balok11"/>
      <sheetName val="RASIO_SLAB11"/>
      <sheetName val="PIT_LIFT11"/>
      <sheetName val="H__Satuan_Upah_&amp;_Bahan11"/>
      <sheetName val="H__Satuan_Pekerjaan11"/>
      <sheetName val="Analisa_Satuan_Pekerjaan11"/>
      <sheetName val="Fill_this_out_first___12"/>
      <sheetName val="Sudah_Berjalan11"/>
      <sheetName val="Analisa_Harsat9"/>
      <sheetName val="BA_Evaluasi9"/>
      <sheetName val="Permhnan_CCO9"/>
      <sheetName val="Persetujuan_CCO9"/>
      <sheetName val="Rekap_MC9"/>
      <sheetName val="Penyampaian_Evaluasi9"/>
      <sheetName val="R__RapatCCO9"/>
      <sheetName val="analisa_R_29"/>
      <sheetName val="analisa_R_19"/>
      <sheetName val="Upah_Bhn_R_19"/>
      <sheetName val="URAIAN_9"/>
      <sheetName val="A_Alat8"/>
      <sheetName val="instalasi_air_bersih8"/>
      <sheetName val="instalasi_air_kotor_bekas8"/>
      <sheetName val="pek__tanah8"/>
      <sheetName val="PEK_PONDASI8"/>
      <sheetName val="pek_kayu8"/>
      <sheetName val="pek_dinding8"/>
      <sheetName val="pek_besi_dan_alumunium8"/>
      <sheetName val="pek_penutup_lantai_dan_dinding8"/>
      <sheetName val="HERMAN_TF8"/>
      <sheetName val="Basic_Price(fix)8"/>
      <sheetName val="Daftar_Upah_&amp;_Bahan8"/>
      <sheetName val="IN_OUT8"/>
      <sheetName val="Particular_Sch8"/>
      <sheetName val="Daftar_BOQ8"/>
      <sheetName val="ASPAL_(14)8"/>
      <sheetName val="bq_analisa8"/>
      <sheetName val="act_rev7"/>
      <sheetName val="VA_1_27"/>
      <sheetName val="rm-07_20107"/>
      <sheetName val="lisa_zk_trans_kstar7"/>
      <sheetName val="D__An-BETON7"/>
      <sheetName val="B__An_Pek-TANAH7"/>
      <sheetName val="1__BQ7"/>
      <sheetName val="NP_(4)7"/>
      <sheetName val="LE_Total(G_Summ_Proj)7"/>
      <sheetName val="97_사업추정(WEKI)5"/>
      <sheetName val="F301_3035"/>
      <sheetName val="Kuantitas___Harga5"/>
      <sheetName val="Analisa_MOS5"/>
      <sheetName val="INLAND_FACTOR_DISTANCE5"/>
      <sheetName val="L_15"/>
      <sheetName val="met_bab35"/>
      <sheetName val="anal_bab85"/>
      <sheetName val="FORM_BQ_TL_PRATU_4cct5"/>
      <sheetName val="4-ALAT_(ANALISA_2)5"/>
      <sheetName val="DIV31_(1a)5"/>
      <sheetName val="DIV71_(4)5"/>
      <sheetName val="DIV21_(1)5"/>
      <sheetName val="DIV51_(1a)5"/>
      <sheetName val="KOP_25"/>
      <sheetName val="rab_j175"/>
      <sheetName val="浆耗明细（RZ）_5"/>
      <sheetName val="FAR_06225"/>
      <sheetName val="MTO_VSD&amp;SOFTSTARTER2"/>
      <sheetName val="Sat_Bah_&amp;_Up2"/>
      <sheetName val="Hit_Vol_Str_Jambi2"/>
      <sheetName val="ANALISA_ALAT_ANGKUT2"/>
      <sheetName val="F_ALARM2"/>
      <sheetName val="INPUT_HARGA2"/>
      <sheetName val="data_berat2"/>
      <sheetName val="TONG_HOP_VL_NC2"/>
      <sheetName val="TH_VL__NC__DDHT_Thanhphuoc2"/>
      <sheetName val="TONG_HOP_VL_NC_TT2"/>
      <sheetName val="UPAH_BAHAN_2"/>
      <sheetName val="DATA_LTW2"/>
      <sheetName val="SPT_vs_PHI2"/>
      <sheetName val="lamp_2-analisa2"/>
      <sheetName val="Rekap_Bill2"/>
      <sheetName val="Daf_Alat2"/>
      <sheetName val="Jdw_Alat2"/>
      <sheetName val="S_Penawar2"/>
      <sheetName val="Data_Template_(do_not_delete)2"/>
      <sheetName val="TDC_COA_Sumry2"/>
      <sheetName val="COA_Sumry_by_Area2"/>
      <sheetName val="COA_Sumry_by_Contr2"/>
      <sheetName val="COA_Sumry_by_RG2"/>
      <sheetName val="TDC_COA_Grp_Sumry2"/>
      <sheetName val="TDC_Item_Dets-Full2"/>
      <sheetName val="TDC_Item_Dets-IPM-Full2"/>
      <sheetName val="TDC_Item_Dets2"/>
      <sheetName val="TDC_Item_Sumry2"/>
      <sheetName val="TDC_Key_Qty_Sumry2"/>
      <sheetName val="List_-_Components2"/>
      <sheetName val="List_-_Equipment2"/>
      <sheetName val="Project_Metrics2"/>
      <sheetName val="COA_Sumry_-_Std_Imp2"/>
      <sheetName val="Contr_TDC_-_Std_Imp2"/>
      <sheetName val="Item_Sumry_-_Std_Imp2"/>
      <sheetName val="Proj_TIC_-_Std_Imp2"/>
      <sheetName val="Unit_Costs_-_Std_Imp2"/>
      <sheetName val="Unit_MH_-_Std_Imp2"/>
      <sheetName val="Direct_Labor2"/>
      <sheetName val="Div_9_-_Harian2"/>
      <sheetName val="Eq__Mobilization2"/>
      <sheetName val="Calcu_022"/>
      <sheetName val="ANALISA_TENDER2"/>
      <sheetName val="-15_02"/>
      <sheetName val="Keb_Besi_Submit2"/>
      <sheetName val="SUB_&amp;_mandor2"/>
      <sheetName val="Graphic_Days2"/>
      <sheetName val="PE-F-33_Rev_02_Basic_Proj_Info2"/>
      <sheetName val="PE-F-31_Rev_01_Coversheet2"/>
      <sheetName val="UNIT_PRICE2"/>
      <sheetName val="rab_42"/>
      <sheetName val="其他应付款科目余额2005_12_312"/>
      <sheetName val="Prelim_Data1"/>
      <sheetName val="Progress_Tables2"/>
      <sheetName val="Detail_PS2"/>
      <sheetName val="FP_(Y77_8)1"/>
      <sheetName val="anal_E1"/>
      <sheetName val="Fill_this_out_first___13"/>
      <sheetName val="Anl_+1"/>
      <sheetName val="T__Cs_Log_P_III1"/>
      <sheetName val="List_Material1"/>
      <sheetName val="ALAT2_(TDK_DIPAKAI)1"/>
      <sheetName val="rek_det_1-31"/>
      <sheetName val="Kurs_Rate1"/>
      <sheetName val="Sched_3_(Construction)1"/>
      <sheetName val="Sched_1_(Engineering)1"/>
      <sheetName val="Sched_2_(Procurement)_1"/>
      <sheetName val="TOTAL_RKP_1"/>
      <sheetName val="Rek_Analisa1"/>
      <sheetName val="T_ABANG1"/>
      <sheetName val="page_61"/>
      <sheetName val="Mob_Demob1"/>
      <sheetName val="610_041"/>
      <sheetName val="A_5_1_1__N_ALS-SANITER1"/>
      <sheetName val="ANALISA_OK1"/>
      <sheetName val="7_3_1_PD1"/>
      <sheetName val="Harsat_Mekanikal_1"/>
      <sheetName val="Cover_04"/>
      <sheetName val="Balok_(2)"/>
      <sheetName val="Pemindahan_Penduduk_"/>
      <sheetName val="A_u_g"/>
      <sheetName val="J_u_l"/>
      <sheetName val="O_c_t"/>
      <sheetName val="A_p_r"/>
      <sheetName val="M_a_y"/>
      <sheetName val="S_e_p"/>
      <sheetName val="00_received_in_01"/>
      <sheetName val="F_e_b"/>
      <sheetName val="Per_GL_J_a_n"/>
      <sheetName val="J_u_n"/>
      <sheetName val="M_a_r"/>
      <sheetName val="Bangunan_Utama"/>
      <sheetName val="HRG_BHN1"/>
      <sheetName val="ANLIS_"/>
      <sheetName val="IGD_-_nstdr_(A)"/>
      <sheetName val="DHS_AC1"/>
      <sheetName val="PE-F-42_Rev_01_Manpower"/>
      <sheetName val="Pipa_PL"/>
      <sheetName val="Valve_PL"/>
      <sheetName val="Valve_FF"/>
      <sheetName val="B_D_AHS6"/>
      <sheetName val="Anal__Alat"/>
      <sheetName val="r_tank"/>
      <sheetName val="Simp_Palembayan_-_Pg_Kasiak"/>
      <sheetName val="An_H_Sat_Pek_Ut"/>
      <sheetName val="New_MADC"/>
      <sheetName val="HRG_UPAH_BAHAN"/>
      <sheetName val="Stay_Cable_PDMR2"/>
      <sheetName val="D_BOARD"/>
      <sheetName val="FORM_X_COST"/>
      <sheetName val="UPAH_B_KAS__2_"/>
      <sheetName val="HM_MEK_"/>
      <sheetName val="23_switchgear_20_kv_rev"/>
      <sheetName val="DATA-BASE_SUTT"/>
      <sheetName val="Plafond_Lantai_"/>
      <sheetName val="Bare_Summary18"/>
      <sheetName val="Conn__Lib18"/>
      <sheetName val="Memb_Schd18"/>
      <sheetName val="Cash_Flow_bulanan18"/>
      <sheetName val="RAB_AR&amp;STR18"/>
      <sheetName val="HARGA_MATERIAL18"/>
      <sheetName val="H_Satuan18"/>
      <sheetName val="Cover_Daf_218"/>
      <sheetName val="01A-_RAB18"/>
      <sheetName val="DATA_HARGA18"/>
      <sheetName val="BQ_STP_35_M3_A&amp;B18"/>
      <sheetName val="DETAIL_RAP18"/>
      <sheetName val="Week9-Feb____18"/>
      <sheetName val="rab_-_persiapan_&amp;_lantai-118"/>
      <sheetName val="MASTER_R118"/>
      <sheetName val="Job_Data17"/>
      <sheetName val="DB_ET200(R__A)17"/>
      <sheetName val="THREE_PASS18"/>
      <sheetName val="vessel_weight18"/>
      <sheetName val="Perm__Test18"/>
      <sheetName val="struktur_tdk_dipakai18"/>
      <sheetName val="Rekap_Addendum17"/>
      <sheetName val="TOTAL__17"/>
      <sheetName val="forecast_CF_Plan_REV_1_15"/>
      <sheetName val="_schedule_AMD-2_Rev_III18"/>
      <sheetName val="Scheme_Mob_17"/>
      <sheetName val="Labor_Rate17"/>
      <sheetName val="Man_Power17"/>
      <sheetName val="Kuantitas_&amp;_Harga17"/>
      <sheetName val="REF_ONLY17"/>
      <sheetName val="ITEM_OF_WORK17"/>
      <sheetName val="INPUT_DATAS15"/>
      <sheetName val="vlookup_reference15"/>
      <sheetName val="Analisa_Harga_Satuan17"/>
      <sheetName val="Up_&amp;_bhn17"/>
      <sheetName val="GAGAL_PROD18"/>
      <sheetName val="BQ_Rev__017"/>
      <sheetName val="Daf_Pekerjaan17"/>
      <sheetName val="DATA_PROYEK17"/>
      <sheetName val="B__PERSONIL17"/>
      <sheetName val="Lamp-4_Sat-Das17"/>
      <sheetName val="LAMA_(wilayah_4)17"/>
      <sheetName val="Mark_Up17"/>
      <sheetName val="SUM_ME17"/>
      <sheetName val="anal_SNI17"/>
      <sheetName val="bahan_SNI17"/>
      <sheetName val="4_0417"/>
      <sheetName val="Bid_Summary17"/>
      <sheetName val="HARGA_SATUAN16"/>
      <sheetName val="4-Basic_Price17"/>
      <sheetName val="Galian_117"/>
      <sheetName val="Adendum_Struktur_15"/>
      <sheetName val="Addendum_Arsitektur_15"/>
      <sheetName val="Addensum_ME_15"/>
      <sheetName val="Addendum_Site_Development_15"/>
      <sheetName val="besi_terbaru_15"/>
      <sheetName val="bekisting_terbaru_15"/>
      <sheetName val="beton_terbaru_15"/>
      <sheetName val="Plafond_Lantai_115"/>
      <sheetName val="Plafond_lantai_215"/>
      <sheetName val="keramik_lantai_115"/>
      <sheetName val="keramik_lantai_215"/>
      <sheetName val="Plafond_115"/>
      <sheetName val="Plafond_215"/>
      <sheetName val="HB_17"/>
      <sheetName val="Summary_15"/>
      <sheetName val="Work_Volume_Elec15"/>
      <sheetName val="RAB_SEKRETARIAT_(1)16"/>
      <sheetName val="RAB_(OK)17"/>
      <sheetName val="Perhitungan_RAB16"/>
      <sheetName val="F1c_DATA_ADM617"/>
      <sheetName val="AHS_Aspal17"/>
      <sheetName val="AHS_Marka17"/>
      <sheetName val="Analisa_lampu17"/>
      <sheetName val="1_B15"/>
      <sheetName val="SAP-KAB_&amp;_PAN-Buil15"/>
      <sheetName val="BTB_201815"/>
      <sheetName val="Agregat_Halus_&amp;_Kasar17"/>
      <sheetName val="Breakdown_Equipment17"/>
      <sheetName val="Equipment_(2)17"/>
      <sheetName val="S_CURVE17"/>
      <sheetName val="Urai__Resap_pengikat16"/>
      <sheetName val="Hrg_Sat16"/>
      <sheetName val="Spec_ME15"/>
      <sheetName val="NP_716"/>
      <sheetName val="Harga_Mat_16"/>
      <sheetName val="dongia_(2)17"/>
      <sheetName val="THPDMoi__(2)17"/>
      <sheetName val="TONG_HOP_VL-NC17"/>
      <sheetName val="TONGKE3p_17"/>
      <sheetName val="TH_VL,_NC,_DDHT_Thanhphuoc17"/>
      <sheetName val="DON_GIA17"/>
      <sheetName val="t-h_HA_THE17"/>
      <sheetName val="CHITIET_VL-NC-TT_-1p17"/>
      <sheetName val="TONG_HOP_VL-NC_TT17"/>
      <sheetName val="TH_XL17"/>
      <sheetName val="CHITIET_VL-NC17"/>
      <sheetName val="CHITIET_VL-NC-TT-3p17"/>
      <sheetName val="KPVC-BD_17"/>
      <sheetName val="Input_Data17"/>
      <sheetName val="Prod_15-1-_Rekap_117"/>
      <sheetName val="Rekap_Biaya17"/>
      <sheetName val="Cash_Flow17"/>
      <sheetName val="harga_dasar_T-M-A17"/>
      <sheetName val="Sales_Parameter16"/>
      <sheetName val="HSBU_ANA17"/>
      <sheetName val="Harga_Bahan17"/>
      <sheetName val="HSA_&amp;_PAB17"/>
      <sheetName val="Harga_Upah_17"/>
      <sheetName val="Upah_17"/>
      <sheetName val="work_shop16"/>
      <sheetName val="Twr_(15)16"/>
      <sheetName val="BOQ_Rekap15"/>
      <sheetName val="D-Bahan_&amp;_Upah15"/>
      <sheetName val="Inds_&amp;_For14"/>
      <sheetName val="RAB_Intrn_(Approved)15"/>
      <sheetName val="PLTU_1_Kalteng_EXT15"/>
      <sheetName val="PLTU_1_Kalteng_EXT_(2)15"/>
      <sheetName val="Harsat_EXT15"/>
      <sheetName val="Kode_Pekerjaan15"/>
      <sheetName val="kont_anak116"/>
      <sheetName val="List_H_Bahan&amp;Upah16"/>
      <sheetName val="A_HARSAT_ARS16"/>
      <sheetName val="BOQ_(Diisi_dulu))16"/>
      <sheetName val="ANALISA_SNI'13_16"/>
      <sheetName val="HRG_BAHAN_&amp;_UPAH_okk15"/>
      <sheetName val="Analis_Kusen_okk15"/>
      <sheetName val="Fire_Fighting15"/>
      <sheetName val="On_Time15"/>
      <sheetName val="GALIAN_MEKANIS15"/>
      <sheetName val="dongia__2_15"/>
      <sheetName val="THPDMoi___2_15"/>
      <sheetName val="CHITIET_VL_NC15"/>
      <sheetName val="CHITIET_VL_NC_TT__1p15"/>
      <sheetName val="CHITIET_VL_NC_TT_3p15"/>
      <sheetName val="t_h_HA_THE15"/>
      <sheetName val="KPVC_BD_15"/>
      <sheetName val="CAB_215"/>
      <sheetName val="Bill_rekap14"/>
      <sheetName val="anal_rab15"/>
      <sheetName val="7__Comparison_of_Asphalt_etc15"/>
      <sheetName val="7a__Compar_Asphalt_(Machine)15"/>
      <sheetName val="4_Equipment_Cost15"/>
      <sheetName val="1__Coeficient15"/>
      <sheetName val="6__Comparison_of_Sand_Volume15"/>
      <sheetName val="5a__Excav__(Machine)15"/>
      <sheetName val="2__Coeficient_butt_fushion15"/>
      <sheetName val="Bill_of_Qty_MEP14"/>
      <sheetName val="Harga_Satuan_Bahan16"/>
      <sheetName val="Master_Edit16"/>
      <sheetName val="RAB_TOTAL16"/>
      <sheetName val="lkalibrasi_BENENAIN16"/>
      <sheetName val="PT_16"/>
      <sheetName val="DAF_HRG16"/>
      <sheetName val="REKAP_116"/>
      <sheetName val="ANALISA_railing16"/>
      <sheetName val="Anal_ALat16"/>
      <sheetName val="Analisa_Quarry16"/>
      <sheetName val="RAB_THP115"/>
      <sheetName val="UPAH_DAN_BAHAN15"/>
      <sheetName val="9_PEK-HARIAN15"/>
      <sheetName val="1__Rekap_Utama15"/>
      <sheetName val="Peralatan_(2)15"/>
      <sheetName val="AHS_PL14"/>
      <sheetName val="SPREAD_SHEET14"/>
      <sheetName val="REKAP_TOTAL14"/>
      <sheetName val="TE_TS_FA_LAN_MATV14"/>
      <sheetName val="(_05_)_UPAH&amp;BHN15"/>
      <sheetName val="DATA_WP15"/>
      <sheetName val="hrg_uph+bhn15"/>
      <sheetName val="CF_WORKSHEET15"/>
      <sheetName val="Har_Sat15"/>
      <sheetName val="Sumber_Daya15"/>
      <sheetName val="BOQ_INTERN15"/>
      <sheetName val="ANALYS_EXTERN15"/>
      <sheetName val="BQ_RESO15"/>
      <sheetName val="REKAP_INDIRECT15"/>
      <sheetName val="SUMMARY_IN15"/>
      <sheetName val="INDIRECT_COST15"/>
      <sheetName val="DIV_615"/>
      <sheetName val="DIV_715"/>
      <sheetName val="POS_115"/>
      <sheetName val="POS_215"/>
      <sheetName val="PIPA_REF15"/>
      <sheetName val="Analis_harga15"/>
      <sheetName val="Harga_ALAT15"/>
      <sheetName val="Daftar_Harga_Pekerjaan15"/>
      <sheetName val="Upah_Tenaga_Kerja15"/>
      <sheetName val="Bahan_Upah15"/>
      <sheetName val="Rencana_Anggaran_Biaya15"/>
      <sheetName val="Basic_P15"/>
      <sheetName val="An__Alat15"/>
      <sheetName val="Analisa_HS15"/>
      <sheetName val="HPS_PC15"/>
      <sheetName val="b)_Pengalaman_Kerja15"/>
      <sheetName val="NET_Sum15"/>
      <sheetName val="MSTR_200416_PU_COGS_DIVBAR15"/>
      <sheetName val="TABEL_BAJA14"/>
      <sheetName val="STR_-_2B14"/>
      <sheetName val="Currency_Rate15"/>
      <sheetName val="Grafik_Trend14"/>
      <sheetName val="COV_GRAND15"/>
      <sheetName val="Cashflow_Analysis14"/>
      <sheetName val="Project_Data14"/>
      <sheetName val="Daftar_Kuantitas_&amp;_Harga15"/>
      <sheetName val="Data_Info15"/>
      <sheetName val="matr_aux14"/>
      <sheetName val="matr_engine14"/>
      <sheetName val="jasa_rehab14"/>
      <sheetName val="jasa_pondasi14"/>
      <sheetName val="jasa_rekon_material14"/>
      <sheetName val="GASATAGG_XLS14"/>
      <sheetName val="HSUMUM_XLS14"/>
      <sheetName val="HSDRAIN_XLS14"/>
      <sheetName val="HSMISC_XLS14"/>
      <sheetName val="Bill_of_Quantity14"/>
      <sheetName val="Permanent_info14"/>
      <sheetName val="Daf_Harga-Upah14"/>
      <sheetName val="Daftar_Harga_Upah_dan_Bahan15"/>
      <sheetName val="DAFTAR_HARGA14"/>
      <sheetName val="ADD_2_(1)14"/>
      <sheetName val="BQ_ARS14"/>
      <sheetName val="Daftar_Sewa14"/>
      <sheetName val="Analisa_Alat14"/>
      <sheetName val="BOQ_CBM14"/>
      <sheetName val="Elemen_Biaya14"/>
      <sheetName val="Cost_Center14"/>
      <sheetName val="Asumsi_by_Own14"/>
      <sheetName val="ANALISA_STR_&amp;_ARS_KD14"/>
      <sheetName val="DAFT_ALAT,UPAH_&amp;_MAT_KD14"/>
      <sheetName val="Customize_Your_Invoice14"/>
      <sheetName val="HARGA_SATUAN_UPAH_PEKERJA14"/>
      <sheetName val="iTEM_hARSAT14"/>
      <sheetName val="U__div_214"/>
      <sheetName val="Div_1014"/>
      <sheetName val="Master_1_014"/>
      <sheetName val="ANALIS_ALAT14"/>
      <sheetName val="Analisa_(2)14"/>
      <sheetName val="Analisa_Upah_&amp;_Bahan_Plum14"/>
      <sheetName val="Analisa_HSP15"/>
      <sheetName val="Ahs_214"/>
      <sheetName val="Ahs_114"/>
      <sheetName val="2_ALS-TANAH_&amp;URG14"/>
      <sheetName val="14_ALS-CAT14"/>
      <sheetName val="11_ALS-SANITER14"/>
      <sheetName val="3_ALS-STR-PDS14"/>
      <sheetName val="5&amp;6_ALS-DINDING14"/>
      <sheetName val="16_ALS_JL14"/>
      <sheetName val="7_ALS-KUDA-KUDA14"/>
      <sheetName val="8_P-ATAP14"/>
      <sheetName val="10_P-LT&amp;DDG14"/>
      <sheetName val="9_ALS-PLAFONT14"/>
      <sheetName val="1_ALS-PERSIAPAN14"/>
      <sheetName val="17_ALS-saluran+BC14"/>
      <sheetName val="ocean_voyage14"/>
      <sheetName val="AN_Tdr14"/>
      <sheetName val="Analisa_14"/>
      <sheetName val="Tie_Beam14"/>
      <sheetName val="AN_Beton14"/>
      <sheetName val="Item_Kompensasi14"/>
      <sheetName val="8LT_1214"/>
      <sheetName val="tabel_berat14"/>
      <sheetName val="Cont__Fabrikasi14"/>
      <sheetName val="AKTIVA_TETAP14"/>
      <sheetName val="Bahan_&amp;_Upah14"/>
      <sheetName val="upah_&amp;_bahan14"/>
      <sheetName val="analisa_print14"/>
      <sheetName val="Anls_ME_Tampil14"/>
      <sheetName val="rekap_harga_satuan_pek14"/>
      <sheetName val="Cover_Daf-214"/>
      <sheetName val="rinc_hotel14"/>
      <sheetName val="rinc_fin_t4_14"/>
      <sheetName val="rinc_fin_t4___3_14"/>
      <sheetName val="rinc_fin_t4___2_14"/>
      <sheetName val="Proj'n(Piping_Big_Crew)14"/>
      <sheetName val="D-3_(M)14"/>
      <sheetName val="D-7_(M)14"/>
      <sheetName val="S_UPAH14"/>
      <sheetName val="S_BAHAN14"/>
      <sheetName val="DATA_UMUM14"/>
      <sheetName val="Harga_14"/>
      <sheetName val="Summary_All_Punchlist14"/>
      <sheetName val="Pack_Mat__Mar_21_(3rd_P)14"/>
      <sheetName val="Bahan_14"/>
      <sheetName val="Pekerjaan_14"/>
      <sheetName val="rap_rinci14"/>
      <sheetName val="BOQ_All_Dicipline14"/>
      <sheetName val="BOQ_(detail_)14"/>
      <sheetName val="SUM_BOQ14"/>
      <sheetName val="BAP_Exc_320_C-Feb14"/>
      <sheetName val="BAP_Exc_320_A-Juli14"/>
      <sheetName val="Bahan_BQ14"/>
      <sheetName val="7_4__ANAL_Alat14"/>
      <sheetName val="B_10_(4)14"/>
      <sheetName val="Harga_Dasar14"/>
      <sheetName val="hrg_dasar14"/>
      <sheetName val="rekap_c14"/>
      <sheetName val="Man_Power_&amp;_Comp14"/>
      <sheetName val="H_DSR15"/>
      <sheetName val="Harga_Spare_Part14"/>
      <sheetName val="AnalisaSIPIL_RIIL14"/>
      <sheetName val="6PILE__(돌출)14"/>
      <sheetName val="Net_Cash_Table14"/>
      <sheetName val="Cash_Out_Table14"/>
      <sheetName val="TON__per_Jam13"/>
      <sheetName val="Har-sat_finish13"/>
      <sheetName val="SKEDUL_AV-0513"/>
      <sheetName val="Analisa_Electrikal13"/>
      <sheetName val="REKAP_MATI_MC_IC_DES202015"/>
      <sheetName val="anal_Lamp_4a13"/>
      <sheetName val="PERALATAN_PROYEK_GOL_III_A15"/>
      <sheetName val="Analisa_&amp;_Upah14"/>
      <sheetName val="Isolasi_Luar_Dalam14"/>
      <sheetName val="Isolasi_Luar14"/>
      <sheetName val="H_DASAR14"/>
      <sheetName val="DEV-10_315"/>
      <sheetName val="an__struktur13"/>
      <sheetName val="DIV_315"/>
      <sheetName val="upah_bahan15"/>
      <sheetName val="AGG,_C13"/>
      <sheetName val="Action_Plan14"/>
      <sheetName val="AK__PENYST13"/>
      <sheetName val="ALAT_Ok13"/>
      <sheetName val="1195_B113"/>
      <sheetName val="REKAP_A_BESAR13"/>
      <sheetName val="HD_ALAT13"/>
      <sheetName val="A_H_S_P13"/>
      <sheetName val="bhn_FINAL13"/>
      <sheetName val="5-ALAT_(2)13"/>
      <sheetName val="pante_riek13"/>
      <sheetName val="OP__ALAT13"/>
      <sheetName val="OP__PERJAM13"/>
      <sheetName val="KAN__LOKAL13"/>
      <sheetName val="7_공정표13"/>
      <sheetName val="BQ_Utama_13"/>
      <sheetName val="RUKO_TYPE_113"/>
      <sheetName val="Unit_Rate13"/>
      <sheetName val="analisa_stroke13"/>
      <sheetName val="PHU_0513"/>
      <sheetName val="Analisa_Upah___Bahan_Plum13"/>
      <sheetName val="PT_GENTA13"/>
      <sheetName val="Hauler_Pdty17"/>
      <sheetName val="Loader_Category17"/>
      <sheetName val="Hauler_Category17"/>
      <sheetName val="Print_(4)17"/>
      <sheetName val="LPA_Daily_MBR013"/>
      <sheetName val="Coal_Inventory_ALL13"/>
      <sheetName val="Pivot_Table12"/>
      <sheetName val="pro_ra_op12"/>
      <sheetName val="jadual_material12"/>
      <sheetName val="_anal_hrg_sat12"/>
      <sheetName val="Mob-Demob_Alat12"/>
      <sheetName val="UPAH_(2)12"/>
      <sheetName val="D_UPH&amp;PEK12"/>
      <sheetName val="HG_SATUAN12"/>
      <sheetName val="Alat_(2)12"/>
      <sheetName val="BAHAN_MEP12"/>
      <sheetName val="R_A_B12"/>
      <sheetName val="Statprod_gab12"/>
      <sheetName val="L_312"/>
      <sheetName val="Rate_Analysis12"/>
      <sheetName val="PJA_(2)12"/>
      <sheetName val="Analisa_Alat_Berat12"/>
      <sheetName val="RAB_J18_12"/>
      <sheetName val="Scaffolding_Rent_Price_R1112"/>
      <sheetName val="A_Div1012"/>
      <sheetName val="A_Div312"/>
      <sheetName val="A_Div_212"/>
      <sheetName val="A_Div_412"/>
      <sheetName val="A_Div512"/>
      <sheetName val="A_Div712"/>
      <sheetName val="DATA_LEBAR12"/>
      <sheetName val="Data_Base12"/>
      <sheetName val="Grand_summary12"/>
      <sheetName val="입찰내역_발주처_양식12"/>
      <sheetName val="Perhit_Alat12"/>
      <sheetName val="bahan_dan_upah12"/>
      <sheetName val="DAFTAR_ISI12"/>
      <sheetName val="REKAP_APRIL_BOQ_ADD_(2)12"/>
      <sheetName val="REKAP_JUNI12"/>
      <sheetName val="REKAP_APRIL_BOQ12"/>
      <sheetName val="REKAP_JUNI_BOQ_ADD12"/>
      <sheetName val="REKAP_JUNI_VER_RESUME_ADD12"/>
      <sheetName val="dayvol_WEDI12"/>
      <sheetName val="Cover_(x)12"/>
      <sheetName val="Cor_Apt12"/>
      <sheetName val="metode_12"/>
      <sheetName val="NP_(2)12"/>
      <sheetName val="Daftar_Kuantitas_dan_Harga12"/>
      <sheetName val="harsat_sdy12"/>
      <sheetName val="AT_212"/>
      <sheetName val="Table_Ohm12"/>
      <sheetName val="GRAND_REKAP12"/>
      <sheetName val="Rekap_Direct_Cost12"/>
      <sheetName val="Rekap_Prelim12"/>
      <sheetName val="Vol__Lantai_Tipikal12"/>
      <sheetName val="Analisa_Struktur12"/>
      <sheetName val="Pas__bata_(anyar)12"/>
      <sheetName val="Pas__bata12"/>
      <sheetName val="PILE_CAP12"/>
      <sheetName val="INPUT_BALOK12"/>
      <sheetName val="itungan_Balok12"/>
      <sheetName val="RASIO_SLAB12"/>
      <sheetName val="PIT_LIFT12"/>
      <sheetName val="H__Satuan_Upah_&amp;_Bahan12"/>
      <sheetName val="H__Satuan_Pekerjaan12"/>
      <sheetName val="Analisa_Satuan_Pekerjaan12"/>
      <sheetName val="Fill_this_out_first___14"/>
      <sheetName val="Sudah_Berjalan12"/>
      <sheetName val="Analisa_Harsat10"/>
      <sheetName val="BA_Evaluasi10"/>
      <sheetName val="Permhnan_CCO10"/>
      <sheetName val="Persetujuan_CCO10"/>
      <sheetName val="Rekap_MC10"/>
      <sheetName val="Penyampaian_Evaluasi10"/>
      <sheetName val="R__RapatCCO10"/>
      <sheetName val="analisa_R_210"/>
      <sheetName val="analisa_R_110"/>
      <sheetName val="Upah_Bhn_R_110"/>
      <sheetName val="URAIAN_10"/>
      <sheetName val="A_Alat9"/>
      <sheetName val="instalasi_air_bersih9"/>
      <sheetName val="instalasi_air_kotor_bekas9"/>
      <sheetName val="pek__tanah9"/>
      <sheetName val="PEK_PONDASI9"/>
      <sheetName val="pek_kayu9"/>
      <sheetName val="pek_dinding9"/>
      <sheetName val="pek_besi_dan_alumunium9"/>
      <sheetName val="pek_penutup_lantai_dan_dinding9"/>
      <sheetName val="HERMAN_TF9"/>
      <sheetName val="Basic_Price(fix)9"/>
      <sheetName val="Daftar_Upah_&amp;_Bahan9"/>
      <sheetName val="IN_OUT9"/>
      <sheetName val="Particular_Sch9"/>
      <sheetName val="Daftar_BOQ9"/>
      <sheetName val="ASPAL_(14)9"/>
      <sheetName val="bq_analisa9"/>
      <sheetName val="act_rev8"/>
      <sheetName val="VA_1_28"/>
      <sheetName val="rm-07_20108"/>
      <sheetName val="lisa_zk_trans_kstar8"/>
      <sheetName val="D__An-BETON8"/>
      <sheetName val="B__An_Pek-TANAH8"/>
      <sheetName val="1__BQ8"/>
      <sheetName val="NP_(4)8"/>
      <sheetName val="LE_Total(G_Summ_Proj)8"/>
      <sheetName val="97_사업추정(WEKI)6"/>
      <sheetName val="F301_3036"/>
      <sheetName val="Kuantitas___Harga6"/>
      <sheetName val="Analisa_MOS6"/>
      <sheetName val="INLAND_FACTOR_DISTANCE6"/>
      <sheetName val="L_16"/>
      <sheetName val="met_bab36"/>
      <sheetName val="anal_bab86"/>
      <sheetName val="FORM_BQ_TL_PRATU_4cct6"/>
      <sheetName val="4-ALAT_(ANALISA_2)6"/>
      <sheetName val="DIV31_(1a)6"/>
      <sheetName val="DIV71_(4)6"/>
      <sheetName val="DIV21_(1)6"/>
      <sheetName val="DIV51_(1a)6"/>
      <sheetName val="KOP_26"/>
      <sheetName val="rab_j176"/>
      <sheetName val="浆耗明细（RZ）_6"/>
      <sheetName val="FAR_06226"/>
      <sheetName val="MTO_VSD&amp;SOFTSTARTER3"/>
      <sheetName val="Sat_Bah_&amp;_Up3"/>
      <sheetName val="Hit_Vol_Str_Jambi3"/>
      <sheetName val="ANALISA_ALAT_ANGKUT3"/>
      <sheetName val="F_ALARM3"/>
      <sheetName val="INPUT_HARGA3"/>
      <sheetName val="data_berat3"/>
      <sheetName val="TONG_HOP_VL_NC3"/>
      <sheetName val="TH_VL__NC__DDHT_Thanhphuoc3"/>
      <sheetName val="TONG_HOP_VL_NC_TT3"/>
      <sheetName val="UPAH_BAHAN_3"/>
      <sheetName val="DATA_LTW3"/>
      <sheetName val="SPT_vs_PHI3"/>
      <sheetName val="lamp_2-analisa3"/>
      <sheetName val="Rekap_Bill3"/>
      <sheetName val="Daf_Alat3"/>
      <sheetName val="Jdw_Alat3"/>
      <sheetName val="S_Penawar3"/>
      <sheetName val="Data_Template_(do_not_delete)3"/>
      <sheetName val="TDC_COA_Sumry3"/>
      <sheetName val="COA_Sumry_by_Area3"/>
      <sheetName val="COA_Sumry_by_Contr3"/>
      <sheetName val="COA_Sumry_by_RG3"/>
      <sheetName val="TDC_COA_Grp_Sumry3"/>
      <sheetName val="TDC_Item_Dets-Full3"/>
      <sheetName val="TDC_Item_Dets-IPM-Full3"/>
      <sheetName val="TDC_Item_Dets3"/>
      <sheetName val="TDC_Item_Sumry3"/>
      <sheetName val="TDC_Key_Qty_Sumry3"/>
      <sheetName val="List_-_Components3"/>
      <sheetName val="List_-_Equipment3"/>
      <sheetName val="Project_Metrics3"/>
      <sheetName val="COA_Sumry_-_Std_Imp3"/>
      <sheetName val="Contr_TDC_-_Std_Imp3"/>
      <sheetName val="Item_Sumry_-_Std_Imp3"/>
      <sheetName val="Proj_TIC_-_Std_Imp3"/>
      <sheetName val="Unit_Costs_-_Std_Imp3"/>
      <sheetName val="Unit_MH_-_Std_Imp3"/>
      <sheetName val="Direct_Labor3"/>
      <sheetName val="Div_9_-_Harian3"/>
      <sheetName val="Eq__Mobilization3"/>
      <sheetName val="Calcu_023"/>
      <sheetName val="ANALISA_TENDER3"/>
      <sheetName val="-15_03"/>
      <sheetName val="Keb_Besi_Submit3"/>
      <sheetName val="SUB_&amp;_mandor3"/>
      <sheetName val="Graphic_Days3"/>
      <sheetName val="PE-F-33_Rev_02_Basic_Proj_Info3"/>
      <sheetName val="PE-F-31_Rev_01_Coversheet3"/>
      <sheetName val="UNIT_PRICE3"/>
      <sheetName val="rab_43"/>
      <sheetName val="其他应付款科目余额2005_12_313"/>
      <sheetName val="Prelim_Data2"/>
      <sheetName val="Progress_Tables3"/>
      <sheetName val="Detail_PS3"/>
      <sheetName val="FP_(Y77_8)2"/>
      <sheetName val="anal_E2"/>
      <sheetName val="Fill_this_out_first___15"/>
      <sheetName val="Anl_+2"/>
      <sheetName val="T__Cs_Log_P_III2"/>
      <sheetName val="List_Material2"/>
      <sheetName val="ALAT2_(TDK_DIPAKAI)2"/>
      <sheetName val="rek_det_1-32"/>
      <sheetName val="Kurs_Rate2"/>
      <sheetName val="Sched_3_(Construction)2"/>
      <sheetName val="Sched_1_(Engineering)2"/>
      <sheetName val="Sched_2_(Procurement)_2"/>
      <sheetName val="TOTAL_RKP_2"/>
      <sheetName val="Rek_Analisa2"/>
      <sheetName val="T_ABANG2"/>
      <sheetName val="page_62"/>
      <sheetName val="Mob_Demob2"/>
      <sheetName val="610_042"/>
      <sheetName val="A_5_1_1__N_ALS-SANITER2"/>
      <sheetName val="ANALISA_OK2"/>
      <sheetName val="7_3_1_PD2"/>
      <sheetName val="Harsat_Mekanikal_2"/>
      <sheetName val="Cover_041"/>
      <sheetName val="Balok_(2)1"/>
      <sheetName val="Pemindahan_Penduduk_1"/>
      <sheetName val="A_u_g1"/>
      <sheetName val="J_u_l1"/>
      <sheetName val="O_c_t1"/>
      <sheetName val="A_p_r1"/>
      <sheetName val="M_a_y1"/>
      <sheetName val="S_e_p1"/>
      <sheetName val="00_received_in_011"/>
      <sheetName val="F_e_b1"/>
      <sheetName val="Per_GL_J_a_n1"/>
      <sheetName val="J_u_n1"/>
      <sheetName val="M_a_r1"/>
      <sheetName val="Bangunan_Utama1"/>
      <sheetName val="HRG_BHN2"/>
      <sheetName val="ANLIS_1"/>
      <sheetName val="IGD_-_nstdr_(A)1"/>
      <sheetName val="DHS_AC2"/>
      <sheetName val="PE-F-42_Rev_01_Manpower1"/>
      <sheetName val="Pipa_PL1"/>
      <sheetName val="Valve_PL1"/>
      <sheetName val="Valve_FF1"/>
      <sheetName val="B_D_AHS61"/>
      <sheetName val="Anal__Alat1"/>
      <sheetName val="r_tank1"/>
      <sheetName val="Simp_Palembayan_-_Pg_Kasiak1"/>
      <sheetName val="An_H_Sat_Pek_Ut1"/>
      <sheetName val="RASK_ALL"/>
      <sheetName val="analis_standar(8m)"/>
      <sheetName val="BOQ lama"/>
      <sheetName val="ALAT2"/>
      <sheetName val="4-Analisa Quarry"/>
      <sheetName val="Listing"/>
      <sheetName val="SAT-UP"/>
      <sheetName val="LAL - PASAR PAGI "/>
      <sheetName val="H S D"/>
      <sheetName val="SAT PL"/>
      <sheetName val="an.alat"/>
      <sheetName val="ANALISA  (BARU)"/>
      <sheetName val="RAB JALUR TEMILING "/>
      <sheetName val="R.A.B."/>
      <sheetName val="PO-2"/>
      <sheetName val="RAB_RS"/>
      <sheetName val="Lantai 1 ME"/>
      <sheetName val="ANALISA SNI"/>
      <sheetName val="Peralatan Utama PL"/>
      <sheetName val="AMSEN"/>
      <sheetName val="3-DIV3"/>
      <sheetName val="UP MINOR"/>
      <sheetName val="D2.4"/>
      <sheetName val="D3-3"/>
      <sheetName val="D4.3 (TE)"/>
      <sheetName val="D5.3 (TF) "/>
      <sheetName val="D8.3 (TJ)"/>
      <sheetName val="Daftar Upah"/>
      <sheetName val="kebut bhn"/>
      <sheetName val="Kolom UT"/>
      <sheetName val="ETo "/>
      <sheetName val="Penj. Total"/>
      <sheetName val="SPT-CPT"/>
      <sheetName val="1-BOQ"/>
      <sheetName val="DHSP"/>
      <sheetName val="Sheet6"/>
      <sheetName val="BOQ1"/>
      <sheetName val="9"/>
      <sheetName val="MAJORITEM"/>
      <sheetName val="AGG_HLS&amp;KSR"/>
      <sheetName val="10.3"/>
      <sheetName val="6.3b3a"/>
      <sheetName val="q"/>
      <sheetName val="10.1"/>
      <sheetName val="An.Q"/>
      <sheetName val="7"/>
      <sheetName val="7(a)"/>
      <sheetName val="B.Dsr"/>
      <sheetName val="2.3 (3)"/>
      <sheetName val="divI"/>
      <sheetName val="Vol."/>
      <sheetName val="New_MADC1"/>
      <sheetName val="HRG_UPAH_BAHAN1"/>
      <sheetName val="Stay_Cable_PDMR21"/>
      <sheetName val="D_BOARD1"/>
      <sheetName val="FORM_X_COST1"/>
      <sheetName val="UPAH_B_KAS__2_1"/>
      <sheetName val="HM_MEK_1"/>
      <sheetName val="23_switchgear_20_kv_rev1"/>
      <sheetName val="DATA-BASE_SUTT1"/>
      <sheetName val="Bare_Summary19"/>
      <sheetName val="Conn__Lib19"/>
      <sheetName val="Memb_Schd19"/>
      <sheetName val="Cash_Flow_bulanan19"/>
      <sheetName val="RAB_AR&amp;STR19"/>
      <sheetName val="HARGA_MATERIAL19"/>
      <sheetName val="H_Satuan19"/>
      <sheetName val="Cover_Daf_219"/>
      <sheetName val="01A-_RAB19"/>
      <sheetName val="DATA_HARGA19"/>
      <sheetName val="BQ_STP_35_M3_A&amp;B19"/>
      <sheetName val="DETAIL_RAP19"/>
      <sheetName val="Week9-Feb____19"/>
      <sheetName val="rab_-_persiapan_&amp;_lantai-119"/>
      <sheetName val="MASTER_R119"/>
      <sheetName val="Job_Data18"/>
      <sheetName val="DB_ET200(R__A)18"/>
      <sheetName val="THREE_PASS19"/>
      <sheetName val="vessel_weight19"/>
      <sheetName val="Perm__Test19"/>
      <sheetName val="struktur_tdk_dipakai19"/>
      <sheetName val="Rekap_Addendum18"/>
      <sheetName val="TOTAL__18"/>
      <sheetName val="forecast_CF_Plan_REV_1_16"/>
      <sheetName val="_schedule_AMD-2_Rev_III19"/>
      <sheetName val="Scheme_Mob_18"/>
      <sheetName val="Labor_Rate18"/>
      <sheetName val="Man_Power18"/>
      <sheetName val="Kuantitas_&amp;_Harga18"/>
      <sheetName val="REF_ONLY18"/>
      <sheetName val="ITEM_OF_WORK18"/>
      <sheetName val="INPUT_DATAS16"/>
      <sheetName val="vlookup_reference16"/>
      <sheetName val="Analisa_Harga_Satuan18"/>
      <sheetName val="Up_&amp;_bhn18"/>
      <sheetName val="GAGAL_PROD19"/>
      <sheetName val="BQ_Rev__018"/>
      <sheetName val="Daf_Pekerjaan18"/>
      <sheetName val="DATA_PROYEK18"/>
      <sheetName val="B__PERSONIL18"/>
      <sheetName val="Lamp-4_Sat-Das18"/>
      <sheetName val="LAMA_(wilayah_4)18"/>
      <sheetName val="Mark_Up18"/>
      <sheetName val="SUM_ME18"/>
      <sheetName val="anal_SNI18"/>
      <sheetName val="bahan_SNI18"/>
      <sheetName val="4_0418"/>
      <sheetName val="Bid_Summary18"/>
      <sheetName val="HARGA_SATUAN17"/>
      <sheetName val="4-Basic_Price18"/>
      <sheetName val="Galian_118"/>
      <sheetName val="Adendum_Struktur_16"/>
      <sheetName val="Addendum_Arsitektur_16"/>
      <sheetName val="Addensum_ME_16"/>
      <sheetName val="Addendum_Site_Development_16"/>
      <sheetName val="besi_terbaru_16"/>
      <sheetName val="bekisting_terbaru_16"/>
      <sheetName val="beton_terbaru_16"/>
      <sheetName val="Plafond_Lantai_116"/>
      <sheetName val="Plafond_lantai_216"/>
      <sheetName val="keramik_lantai_116"/>
      <sheetName val="keramik_lantai_216"/>
      <sheetName val="Plafond_116"/>
      <sheetName val="Plafond_216"/>
      <sheetName val="HB_18"/>
      <sheetName val="Summary_16"/>
      <sheetName val="Work_Volume_Elec16"/>
      <sheetName val="RAB_SEKRETARIAT_(1)17"/>
      <sheetName val="RAB_(OK)18"/>
      <sheetName val="Perhitungan_RAB17"/>
      <sheetName val="F1c_DATA_ADM618"/>
      <sheetName val="AHS_Aspal18"/>
      <sheetName val="AHS_Marka18"/>
      <sheetName val="Analisa_lampu18"/>
      <sheetName val="1_B16"/>
      <sheetName val="SAP-KAB_&amp;_PAN-Buil16"/>
      <sheetName val="BTB_201816"/>
      <sheetName val="Agregat_Halus_&amp;_Kasar18"/>
      <sheetName val="Breakdown_Equipment18"/>
      <sheetName val="Equipment_(2)18"/>
      <sheetName val="S_CURVE18"/>
      <sheetName val="Urai__Resap_pengikat17"/>
      <sheetName val="Hrg_Sat17"/>
      <sheetName val="Spec_ME16"/>
      <sheetName val="NP_717"/>
      <sheetName val="Harga_Mat_17"/>
      <sheetName val="dongia_(2)18"/>
      <sheetName val="THPDMoi__(2)18"/>
      <sheetName val="TONG_HOP_VL-NC18"/>
      <sheetName val="TONGKE3p_18"/>
      <sheetName val="TH_VL,_NC,_DDHT_Thanhphuoc18"/>
      <sheetName val="DON_GIA18"/>
      <sheetName val="t-h_HA_THE18"/>
      <sheetName val="CHITIET_VL-NC-TT_-1p18"/>
      <sheetName val="TONG_HOP_VL-NC_TT18"/>
      <sheetName val="TH_XL18"/>
      <sheetName val="CHITIET_VL-NC18"/>
      <sheetName val="CHITIET_VL-NC-TT-3p18"/>
      <sheetName val="KPVC-BD_18"/>
      <sheetName val="Input_Data18"/>
      <sheetName val="Prod_15-1-_Rekap_118"/>
      <sheetName val="Rekap_Biaya18"/>
      <sheetName val="Cash_Flow18"/>
      <sheetName val="harga_dasar_T-M-A18"/>
      <sheetName val="Sales_Parameter17"/>
      <sheetName val="HSBU_ANA18"/>
      <sheetName val="Harga_Bahan18"/>
      <sheetName val="HSA_&amp;_PAB18"/>
      <sheetName val="Harga_Upah_18"/>
      <sheetName val="Upah_18"/>
      <sheetName val="work_shop17"/>
      <sheetName val="Twr_(15)17"/>
      <sheetName val="BOQ_Rekap16"/>
      <sheetName val="D-Bahan_&amp;_Upah16"/>
      <sheetName val="Inds_&amp;_For15"/>
      <sheetName val="RAB_Intrn_(Approved)16"/>
      <sheetName val="PLTU_1_Kalteng_EXT16"/>
      <sheetName val="PLTU_1_Kalteng_EXT_(2)16"/>
      <sheetName val="Harsat_EXT16"/>
      <sheetName val="Kode_Pekerjaan16"/>
      <sheetName val="kont_anak117"/>
      <sheetName val="List_H_Bahan&amp;Upah17"/>
      <sheetName val="A_HARSAT_ARS17"/>
      <sheetName val="BOQ_(Diisi_dulu))17"/>
      <sheetName val="ANALISA_SNI'13_17"/>
      <sheetName val="HRG_BAHAN_&amp;_UPAH_okk16"/>
      <sheetName val="Analis_Kusen_okk16"/>
      <sheetName val="Fire_Fighting16"/>
      <sheetName val="On_Time16"/>
      <sheetName val="GALIAN_MEKANIS16"/>
      <sheetName val="dongia__2_16"/>
      <sheetName val="THPDMoi___2_16"/>
      <sheetName val="CHITIET_VL_NC16"/>
      <sheetName val="CHITIET_VL_NC_TT__1p16"/>
      <sheetName val="CHITIET_VL_NC_TT_3p16"/>
      <sheetName val="t_h_HA_THE16"/>
      <sheetName val="KPVC_BD_16"/>
      <sheetName val="CAB_216"/>
      <sheetName val="Bill_rekap15"/>
      <sheetName val="anal_rab16"/>
      <sheetName val="7__Comparison_of_Asphalt_etc16"/>
      <sheetName val="7a__Compar_Asphalt_(Machine)16"/>
      <sheetName val="4_Equipment_Cost16"/>
      <sheetName val="1__Coeficient16"/>
      <sheetName val="6__Comparison_of_Sand_Volume16"/>
      <sheetName val="5a__Excav__(Machine)16"/>
      <sheetName val="2__Coeficient_butt_fushion16"/>
      <sheetName val="Bill_of_Qty_MEP15"/>
      <sheetName val="Harga_Satuan_Bahan17"/>
      <sheetName val="Master_Edit17"/>
      <sheetName val="RAB_TOTAL17"/>
      <sheetName val="lkalibrasi_BENENAIN17"/>
      <sheetName val="PT_17"/>
      <sheetName val="DAF_HRG17"/>
      <sheetName val="REKAP_117"/>
      <sheetName val="ANALISA_railing17"/>
      <sheetName val="Anal_ALat17"/>
      <sheetName val="Analisa_Quarry17"/>
      <sheetName val="RAB_THP116"/>
      <sheetName val="UPAH_DAN_BAHAN16"/>
      <sheetName val="9_PEK-HARIAN16"/>
      <sheetName val="1__Rekap_Utama16"/>
      <sheetName val="Peralatan_(2)16"/>
      <sheetName val="AHS_PL15"/>
      <sheetName val="SPREAD_SHEET15"/>
      <sheetName val="REKAP_TOTAL15"/>
      <sheetName val="TE_TS_FA_LAN_MATV15"/>
      <sheetName val="(_05_)_UPAH&amp;BHN16"/>
      <sheetName val="DATA_WP16"/>
      <sheetName val="hrg_uph+bhn16"/>
      <sheetName val="CF_WORKSHEET16"/>
      <sheetName val="Har_Sat16"/>
      <sheetName val="Sumber_Daya16"/>
      <sheetName val="BOQ_INTERN16"/>
      <sheetName val="ANALYS_EXTERN16"/>
      <sheetName val="BQ_RESO16"/>
      <sheetName val="REKAP_INDIRECT16"/>
      <sheetName val="SUMMARY_IN16"/>
      <sheetName val="INDIRECT_COST16"/>
      <sheetName val="DIV_616"/>
      <sheetName val="DIV_716"/>
      <sheetName val="POS_116"/>
      <sheetName val="POS_216"/>
      <sheetName val="PIPA_REF16"/>
      <sheetName val="Analis_harga16"/>
      <sheetName val="Harga_ALAT16"/>
      <sheetName val="Daftar_Harga_Pekerjaan16"/>
      <sheetName val="Upah_Tenaga_Kerja16"/>
      <sheetName val="Bahan_Upah16"/>
      <sheetName val="Rencana_Anggaran_Biaya16"/>
      <sheetName val="Basic_P16"/>
      <sheetName val="An__Alat16"/>
      <sheetName val="Analisa_HS16"/>
      <sheetName val="HPS_PC16"/>
      <sheetName val="b)_Pengalaman_Kerja16"/>
      <sheetName val="NET_Sum16"/>
      <sheetName val="MSTR_200416_PU_COGS_DIVBAR16"/>
      <sheetName val="TABEL_BAJA15"/>
      <sheetName val="STR_-_2B15"/>
      <sheetName val="Currency_Rate16"/>
      <sheetName val="Grafik_Trend15"/>
      <sheetName val="COV_GRAND16"/>
      <sheetName val="Cashflow_Analysis15"/>
      <sheetName val="Project_Data15"/>
      <sheetName val="Daftar_Kuantitas_&amp;_Harga16"/>
      <sheetName val="Data_Info16"/>
      <sheetName val="matr_aux15"/>
      <sheetName val="matr_engine15"/>
      <sheetName val="jasa_rehab15"/>
      <sheetName val="jasa_pondasi15"/>
      <sheetName val="jasa_rekon_material15"/>
      <sheetName val="GASATAGG_XLS15"/>
      <sheetName val="HSUMUM_XLS15"/>
      <sheetName val="HSDRAIN_XLS15"/>
      <sheetName val="HSMISC_XLS15"/>
      <sheetName val="Bill_of_Quantity15"/>
      <sheetName val="Permanent_info15"/>
      <sheetName val="Daf_Harga-Upah15"/>
      <sheetName val="Daftar_Harga_Upah_dan_Bahan16"/>
      <sheetName val="DAFTAR_HARGA15"/>
      <sheetName val="ADD_2_(1)15"/>
      <sheetName val="BQ_ARS15"/>
      <sheetName val="Daftar_Sewa15"/>
      <sheetName val="Analisa_Alat15"/>
      <sheetName val="BOQ_CBM15"/>
      <sheetName val="Elemen_Biaya15"/>
      <sheetName val="Cost_Center15"/>
      <sheetName val="Asumsi_by_Own15"/>
      <sheetName val="ANALISA_STR_&amp;_ARS_KD15"/>
      <sheetName val="DAFT_ALAT,UPAH_&amp;_MAT_KD15"/>
      <sheetName val="Customize_Your_Invoice15"/>
      <sheetName val="HARGA_SATUAN_UPAH_PEKERJA15"/>
      <sheetName val="iTEM_hARSAT15"/>
      <sheetName val="U__div_215"/>
      <sheetName val="Div_1015"/>
      <sheetName val="Master_1_015"/>
      <sheetName val="ANALIS_ALAT15"/>
      <sheetName val="Analisa_(2)15"/>
      <sheetName val="Analisa_Upah_&amp;_Bahan_Plum15"/>
      <sheetName val="Analisa_HSP16"/>
      <sheetName val="Ahs_215"/>
      <sheetName val="Ahs_115"/>
      <sheetName val="2_ALS-TANAH_&amp;URG15"/>
      <sheetName val="14_ALS-CAT15"/>
      <sheetName val="11_ALS-SANITER15"/>
      <sheetName val="3_ALS-STR-PDS15"/>
      <sheetName val="5&amp;6_ALS-DINDING15"/>
      <sheetName val="16_ALS_JL15"/>
      <sheetName val="7_ALS-KUDA-KUDA15"/>
      <sheetName val="8_P-ATAP15"/>
      <sheetName val="10_P-LT&amp;DDG15"/>
      <sheetName val="9_ALS-PLAFONT15"/>
      <sheetName val="1_ALS-PERSIAPAN15"/>
      <sheetName val="17_ALS-saluran+BC15"/>
      <sheetName val="ocean_voyage15"/>
      <sheetName val="AN_Tdr15"/>
      <sheetName val="Analisa_15"/>
      <sheetName val="Tie_Beam15"/>
      <sheetName val="AN_Beton15"/>
      <sheetName val="Item_Kompensasi15"/>
      <sheetName val="8LT_1215"/>
      <sheetName val="tabel_berat15"/>
      <sheetName val="Cont__Fabrikasi15"/>
      <sheetName val="AKTIVA_TETAP15"/>
      <sheetName val="Bahan_&amp;_Upah15"/>
      <sheetName val="upah_&amp;_bahan15"/>
      <sheetName val="analisa_print15"/>
      <sheetName val="Anls_ME_Tampil15"/>
      <sheetName val="rekap_harga_satuan_pek15"/>
      <sheetName val="Cover_Daf-215"/>
      <sheetName val="rinc_hotel15"/>
      <sheetName val="rinc_fin_t4_15"/>
      <sheetName val="rinc_fin_t4___3_15"/>
      <sheetName val="rinc_fin_t4___2_15"/>
      <sheetName val="Proj'n(Piping_Big_Crew)15"/>
      <sheetName val="D-3_(M)15"/>
      <sheetName val="D-7_(M)15"/>
      <sheetName val="S_UPAH15"/>
      <sheetName val="S_BAHAN15"/>
      <sheetName val="DATA_UMUM15"/>
      <sheetName val="Harga_15"/>
      <sheetName val="Summary_All_Punchlist15"/>
      <sheetName val="Pack_Mat__Mar_21_(3rd_P)15"/>
      <sheetName val="Bahan_15"/>
      <sheetName val="Pekerjaan_15"/>
      <sheetName val="rap_rinci15"/>
      <sheetName val="BOQ_All_Dicipline15"/>
      <sheetName val="BOQ_(detail_)15"/>
      <sheetName val="SUM_BOQ15"/>
      <sheetName val="BAP_Exc_320_C-Feb15"/>
      <sheetName val="BAP_Exc_320_A-Juli15"/>
      <sheetName val="Bahan_BQ15"/>
      <sheetName val="7_4__ANAL_Alat15"/>
      <sheetName val="B_10_(4)15"/>
      <sheetName val="Harga_Dasar15"/>
      <sheetName val="hrg_dasar15"/>
      <sheetName val="rekap_c15"/>
      <sheetName val="Man_Power_&amp;_Comp15"/>
      <sheetName val="H_DSR16"/>
      <sheetName val="Harga_Spare_Part15"/>
      <sheetName val="AnalisaSIPIL_RIIL15"/>
      <sheetName val="6PILE__(돌출)15"/>
      <sheetName val="Net_Cash_Table15"/>
      <sheetName val="Cash_Out_Table15"/>
      <sheetName val="TON__per_Jam14"/>
      <sheetName val="Har-sat_finish14"/>
      <sheetName val="SKEDUL_AV-0514"/>
      <sheetName val="Analisa_Electrikal14"/>
      <sheetName val="REKAP_MATI_MC_IC_DES202016"/>
      <sheetName val="anal_Lamp_4a14"/>
      <sheetName val="PERALATAN_PROYEK_GOL_III_A16"/>
      <sheetName val="Analisa_&amp;_Upah15"/>
      <sheetName val="Isolasi_Luar_Dalam15"/>
      <sheetName val="Isolasi_Luar15"/>
      <sheetName val="H_DASAR15"/>
      <sheetName val="DEV-10_316"/>
      <sheetName val="an__struktur14"/>
      <sheetName val="DIV_316"/>
      <sheetName val="upah_bahan16"/>
      <sheetName val="AGG,_C14"/>
      <sheetName val="Action_Plan15"/>
      <sheetName val="AK__PENYST14"/>
      <sheetName val="ALAT_Ok14"/>
      <sheetName val="1195_B114"/>
      <sheetName val="REKAP_A_BESAR14"/>
      <sheetName val="HD_ALAT14"/>
      <sheetName val="A_H_S_P14"/>
      <sheetName val="bhn_FINAL14"/>
      <sheetName val="5-ALAT_(2)14"/>
      <sheetName val="pante_riek14"/>
      <sheetName val="OP__ALAT14"/>
      <sheetName val="OP__PERJAM14"/>
      <sheetName val="KAN__LOKAL14"/>
      <sheetName val="7_공정표14"/>
      <sheetName val="BQ_Utama_14"/>
      <sheetName val="RUKO_TYPE_114"/>
      <sheetName val="Unit_Rate14"/>
      <sheetName val="analisa_stroke14"/>
      <sheetName val="PHU_0514"/>
      <sheetName val="Analisa_Upah___Bahan_Plum14"/>
      <sheetName val="PT_GENTA14"/>
      <sheetName val="Hauler_Pdty18"/>
      <sheetName val="Loader_Category18"/>
      <sheetName val="Hauler_Category18"/>
      <sheetName val="Print_(4)18"/>
      <sheetName val="LPA_Daily_MBR014"/>
      <sheetName val="Coal_Inventory_ALL14"/>
      <sheetName val="Pivot_Table13"/>
      <sheetName val="pro_ra_op13"/>
      <sheetName val="jadual_material13"/>
      <sheetName val="_anal_hrg_sat13"/>
      <sheetName val="Mob-Demob_Alat13"/>
      <sheetName val="UPAH_(2)13"/>
      <sheetName val="D_UPH&amp;PEK13"/>
      <sheetName val="HG_SATUAN13"/>
      <sheetName val="Alat_(2)13"/>
      <sheetName val="BAHAN_MEP13"/>
      <sheetName val="R_A_B13"/>
      <sheetName val="Statprod_gab13"/>
      <sheetName val="L_313"/>
      <sheetName val="Rate_Analysis13"/>
      <sheetName val="PJA_(2)13"/>
      <sheetName val="Analisa_Alat_Berat13"/>
      <sheetName val="RAB_J18_13"/>
      <sheetName val="Scaffolding_Rent_Price_R1113"/>
      <sheetName val="A_Div1013"/>
      <sheetName val="A_Div313"/>
      <sheetName val="A_Div_213"/>
      <sheetName val="A_Div_413"/>
      <sheetName val="A_Div513"/>
      <sheetName val="A_Div713"/>
      <sheetName val="DATA_LEBAR13"/>
      <sheetName val="Data_Base13"/>
      <sheetName val="Grand_summary13"/>
      <sheetName val="입찰내역_발주처_양식13"/>
      <sheetName val="Perhit_Alat13"/>
      <sheetName val="bahan_dan_upah13"/>
      <sheetName val="DAFTAR_ISI13"/>
      <sheetName val="REKAP_APRIL_BOQ_ADD_(2)13"/>
      <sheetName val="REKAP_JUNI13"/>
      <sheetName val="REKAP_APRIL_BOQ13"/>
      <sheetName val="REKAP_JUNI_BOQ_ADD13"/>
      <sheetName val="REKAP_JUNI_VER_RESUME_ADD13"/>
      <sheetName val="dayvol_WEDI13"/>
      <sheetName val="Cover_(x)13"/>
      <sheetName val="Cor_Apt13"/>
      <sheetName val="metode_13"/>
      <sheetName val="NP_(2)13"/>
      <sheetName val="Daftar_Kuantitas_dan_Harga13"/>
      <sheetName val="harsat_sdy13"/>
      <sheetName val="AT_213"/>
      <sheetName val="Table_Ohm13"/>
      <sheetName val="GRAND_REKAP13"/>
      <sheetName val="Rekap_Direct_Cost13"/>
      <sheetName val="Rekap_Prelim13"/>
      <sheetName val="Vol__Lantai_Tipikal13"/>
      <sheetName val="Analisa_Struktur13"/>
      <sheetName val="Pas__bata_(anyar)13"/>
      <sheetName val="Pas__bata13"/>
      <sheetName val="PILE_CAP13"/>
      <sheetName val="INPUT_BALOK13"/>
      <sheetName val="itungan_Balok13"/>
      <sheetName val="RASIO_SLAB13"/>
      <sheetName val="PIT_LIFT13"/>
      <sheetName val="H__Satuan_Upah_&amp;_Bahan13"/>
      <sheetName val="H__Satuan_Pekerjaan13"/>
      <sheetName val="Analisa_Satuan_Pekerjaan13"/>
      <sheetName val="Fill_this_out_first___16"/>
      <sheetName val="Sudah_Berjalan13"/>
      <sheetName val="Analisa_Harsat11"/>
      <sheetName val="BA_Evaluasi11"/>
      <sheetName val="Permhnan_CCO11"/>
      <sheetName val="Persetujuan_CCO11"/>
      <sheetName val="Rekap_MC11"/>
      <sheetName val="Penyampaian_Evaluasi11"/>
      <sheetName val="R__RapatCCO11"/>
      <sheetName val="analisa_R_211"/>
      <sheetName val="analisa_R_111"/>
      <sheetName val="Upah_Bhn_R_111"/>
      <sheetName val="URAIAN_11"/>
      <sheetName val="A_Alat10"/>
      <sheetName val="instalasi_air_bersih10"/>
      <sheetName val="instalasi_air_kotor_bekas10"/>
      <sheetName val="pek__tanah10"/>
      <sheetName val="PEK_PONDASI10"/>
      <sheetName val="pek_kayu10"/>
      <sheetName val="pek_dinding10"/>
      <sheetName val="pek_besi_dan_alumunium10"/>
      <sheetName val="pek_penutup_lantai_dan_dindin10"/>
      <sheetName val="HERMAN_TF10"/>
      <sheetName val="Basic_Price(fix)10"/>
      <sheetName val="Daftar_Upah_&amp;_Bahan10"/>
      <sheetName val="IN_OUT10"/>
      <sheetName val="Particular_Sch10"/>
      <sheetName val="Daftar_BOQ10"/>
      <sheetName val="ASPAL_(14)10"/>
      <sheetName val="bq_analisa10"/>
      <sheetName val="act_rev9"/>
      <sheetName val="VA_1_29"/>
      <sheetName val="rm-07_20109"/>
      <sheetName val="lisa_zk_trans_kstar9"/>
      <sheetName val="D__An-BETON9"/>
      <sheetName val="B__An_Pek-TANAH9"/>
      <sheetName val="1__BQ9"/>
      <sheetName val="NP_(4)9"/>
      <sheetName val="LE_Total(G_Summ_Proj)9"/>
      <sheetName val="97_사업추정(WEKI)7"/>
      <sheetName val="F301_3037"/>
      <sheetName val="Kuantitas___Harga7"/>
      <sheetName val="Analisa_MOS7"/>
      <sheetName val="INLAND_FACTOR_DISTANCE7"/>
      <sheetName val="L_17"/>
      <sheetName val="met_bab37"/>
      <sheetName val="anal_bab87"/>
      <sheetName val="FORM_BQ_TL_PRATU_4cct7"/>
      <sheetName val="4-ALAT_(ANALISA_2)7"/>
      <sheetName val="DIV31_(1a)7"/>
      <sheetName val="DIV71_(4)7"/>
      <sheetName val="DIV21_(1)7"/>
      <sheetName val="DIV51_(1a)7"/>
      <sheetName val="KOP_27"/>
      <sheetName val="rab_j177"/>
      <sheetName val="浆耗明细（RZ）_7"/>
      <sheetName val="FAR_06227"/>
      <sheetName val="MTO_VSD&amp;SOFTSTARTER4"/>
      <sheetName val="Sat_Bah_&amp;_Up4"/>
      <sheetName val="Hit_Vol_Str_Jambi4"/>
      <sheetName val="ANALISA_ALAT_ANGKUT4"/>
      <sheetName val="F_ALARM4"/>
      <sheetName val="INPUT_HARGA4"/>
      <sheetName val="data_berat4"/>
      <sheetName val="TONG_HOP_VL_NC4"/>
      <sheetName val="TH_VL__NC__DDHT_Thanhphuoc4"/>
      <sheetName val="TONG_HOP_VL_NC_TT4"/>
      <sheetName val="UPAH_BAHAN_4"/>
      <sheetName val="DATA_LTW4"/>
      <sheetName val="SPT_vs_PHI4"/>
      <sheetName val="lamp_2-analisa4"/>
      <sheetName val="Rekap_Bill4"/>
      <sheetName val="Daf_Alat4"/>
      <sheetName val="Jdw_Alat4"/>
      <sheetName val="S_Penawar4"/>
      <sheetName val="Data_Template_(do_not_delete)4"/>
      <sheetName val="TDC_COA_Sumry4"/>
      <sheetName val="COA_Sumry_by_Area4"/>
      <sheetName val="COA_Sumry_by_Contr4"/>
      <sheetName val="COA_Sumry_by_RG4"/>
      <sheetName val="TDC_COA_Grp_Sumry4"/>
      <sheetName val="TDC_Item_Dets-Full4"/>
      <sheetName val="TDC_Item_Dets-IPM-Full4"/>
      <sheetName val="TDC_Item_Dets4"/>
      <sheetName val="TDC_Item_Sumry4"/>
      <sheetName val="TDC_Key_Qty_Sumry4"/>
      <sheetName val="List_-_Components4"/>
      <sheetName val="List_-_Equipment4"/>
      <sheetName val="Project_Metrics4"/>
      <sheetName val="COA_Sumry_-_Std_Imp4"/>
      <sheetName val="Contr_TDC_-_Std_Imp4"/>
      <sheetName val="Item_Sumry_-_Std_Imp4"/>
      <sheetName val="Proj_TIC_-_Std_Imp4"/>
      <sheetName val="Unit_Costs_-_Std_Imp4"/>
      <sheetName val="Unit_MH_-_Std_Imp4"/>
      <sheetName val="Direct_Labor4"/>
      <sheetName val="Div_9_-_Harian4"/>
      <sheetName val="Eq__Mobilization4"/>
      <sheetName val="Calcu_024"/>
      <sheetName val="ANALISA_TENDER4"/>
      <sheetName val="-15_04"/>
      <sheetName val="Keb_Besi_Submit4"/>
      <sheetName val="SUB_&amp;_mandor4"/>
      <sheetName val="Graphic_Days4"/>
      <sheetName val="PE-F-33_Rev_02_Basic_Proj_Info4"/>
      <sheetName val="PE-F-31_Rev_01_Coversheet4"/>
      <sheetName val="UNIT_PRICE4"/>
      <sheetName val="rab_44"/>
      <sheetName val="其他应付款科目余额2005_12_314"/>
      <sheetName val="Prelim_Data3"/>
      <sheetName val="Progress_Tables4"/>
      <sheetName val="Detail_PS4"/>
      <sheetName val="FP_(Y77_8)3"/>
      <sheetName val="anal_E3"/>
      <sheetName val="Fill_this_out_first___17"/>
      <sheetName val="Anl_+3"/>
      <sheetName val="T__Cs_Log_P_III3"/>
      <sheetName val="List_Material3"/>
      <sheetName val="ALAT2_(TDK_DIPAKAI)3"/>
      <sheetName val="rek_det_1-33"/>
      <sheetName val="Kurs_Rate3"/>
      <sheetName val="Sched_3_(Construction)3"/>
      <sheetName val="Sched_1_(Engineering)3"/>
      <sheetName val="Sched_2_(Procurement)_3"/>
      <sheetName val="TOTAL_RKP_3"/>
      <sheetName val="Rek_Analisa3"/>
      <sheetName val="T_ABANG3"/>
      <sheetName val="page_63"/>
      <sheetName val="Mob_Demob3"/>
      <sheetName val="610_043"/>
      <sheetName val="A_5_1_1__N_ALS-SANITER3"/>
      <sheetName val="ANALISA_OK3"/>
      <sheetName val="7_3_1_PD3"/>
      <sheetName val="Harsat_Mekanikal_3"/>
      <sheetName val="Cover_042"/>
      <sheetName val="Balok_(2)2"/>
      <sheetName val="Pemindahan_Penduduk_2"/>
      <sheetName val="A_u_g2"/>
      <sheetName val="J_u_l2"/>
      <sheetName val="O_c_t2"/>
      <sheetName val="A_p_r2"/>
      <sheetName val="M_a_y2"/>
      <sheetName val="S_e_p2"/>
      <sheetName val="00_received_in_012"/>
      <sheetName val="F_e_b2"/>
      <sheetName val="Per_GL_J_a_n2"/>
      <sheetName val="J_u_n2"/>
      <sheetName val="M_a_r2"/>
      <sheetName val="Bangunan_Utama2"/>
      <sheetName val="HRG_BHN3"/>
      <sheetName val="ANLIS_2"/>
      <sheetName val="IGD_-_nstdr_(A)2"/>
      <sheetName val="DHS_AC3"/>
      <sheetName val="PE-F-42_Rev_01_Manpower2"/>
      <sheetName val="Pipa_PL2"/>
      <sheetName val="Valve_PL2"/>
      <sheetName val="Valve_FF2"/>
      <sheetName val="B_D_AHS62"/>
      <sheetName val="Anal__Alat2"/>
      <sheetName val="r_tank2"/>
      <sheetName val="Simp_Palembayan_-_Pg_Kasiak2"/>
      <sheetName val="An_H_Sat_Pek_Ut2"/>
      <sheetName val="RASK_ALL1"/>
      <sheetName val="analis_standar(8m)1"/>
      <sheetName val="BOQ_lama"/>
      <sheetName val="4-Analisa_Quarry"/>
      <sheetName val="LAL_-_PASAR_PAGI_"/>
      <sheetName val="H_S_D"/>
      <sheetName val="SAT_PL"/>
      <sheetName val="an_alat"/>
      <sheetName val="ANALISA__(BARU)"/>
      <sheetName val="RAB_JALUR_TEMILING_"/>
      <sheetName val="R_A_B_"/>
      <sheetName val="Lantai_1_ME"/>
      <sheetName val="ANALISA_SNI"/>
      <sheetName val="Peralatan_Utama_PL"/>
      <sheetName val="UP_MINOR"/>
      <sheetName val="D2_4"/>
      <sheetName val="D4_3_(TE)"/>
      <sheetName val="D5_3_(TF)_"/>
      <sheetName val="D8_3_(TJ)"/>
      <sheetName val="Daftar_Upah"/>
      <sheetName val="kebut_bhn"/>
      <sheetName val="Kolom_UT"/>
      <sheetName val="ETo_"/>
      <sheetName val="Penj__Tot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sheetData sheetId="245"/>
      <sheetData sheetId="246"/>
      <sheetData sheetId="247"/>
      <sheetData sheetId="248"/>
      <sheetData sheetId="249"/>
      <sheetData sheetId="250"/>
      <sheetData sheetId="25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sheetData sheetId="382" refreshError="1"/>
      <sheetData sheetId="383" refreshError="1"/>
      <sheetData sheetId="384"/>
      <sheetData sheetId="385"/>
      <sheetData sheetId="386"/>
      <sheetData sheetId="387"/>
      <sheetData sheetId="388"/>
      <sheetData sheetId="389"/>
      <sheetData sheetId="390"/>
      <sheetData sheetId="391"/>
      <sheetData sheetId="392"/>
      <sheetData sheetId="393"/>
      <sheetData sheetId="394"/>
      <sheetData sheetId="395"/>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sheetData sheetId="665" refreshError="1"/>
      <sheetData sheetId="666" refreshError="1"/>
      <sheetData sheetId="667" refreshError="1"/>
      <sheetData sheetId="668" refreshError="1"/>
      <sheetData sheetId="669" refreshError="1"/>
      <sheetData sheetId="670" refreshError="1"/>
      <sheetData sheetId="671" refreshError="1"/>
      <sheetData sheetId="672"/>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sheetData sheetId="687"/>
      <sheetData sheetId="688"/>
      <sheetData sheetId="689"/>
      <sheetData sheetId="690"/>
      <sheetData sheetId="69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sheetData sheetId="749"/>
      <sheetData sheetId="750"/>
      <sheetData sheetId="751"/>
      <sheetData sheetId="752"/>
      <sheetData sheetId="753"/>
      <sheetData sheetId="754"/>
      <sheetData sheetId="755"/>
      <sheetData sheetId="756"/>
      <sheetData sheetId="757"/>
      <sheetData sheetId="758"/>
      <sheetData sheetId="759"/>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sheetData sheetId="869"/>
      <sheetData sheetId="870"/>
      <sheetData sheetId="871"/>
      <sheetData sheetId="872"/>
      <sheetData sheetId="873"/>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sheetData sheetId="900"/>
      <sheetData sheetId="90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sheetData sheetId="931" refreshError="1"/>
      <sheetData sheetId="932" refreshError="1"/>
      <sheetData sheetId="933" refreshError="1"/>
      <sheetData sheetId="934"/>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ow r="2">
          <cell r="B2" t="str">
            <v>RENCANA ANGGARAN BIAYA  (RAB)</v>
          </cell>
        </row>
      </sheetData>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row r="2">
          <cell r="B2" t="str">
            <v>RENCANA ANGGARAN BIAYA  (RAB)</v>
          </cell>
        </row>
      </sheetData>
      <sheetData sheetId="1010"/>
      <sheetData sheetId="1011"/>
      <sheetData sheetId="1012"/>
      <sheetData sheetId="1013"/>
      <sheetData sheetId="1014"/>
      <sheetData sheetId="1015"/>
      <sheetData sheetId="1016"/>
      <sheetData sheetId="1017"/>
      <sheetData sheetId="1018">
        <row r="2">
          <cell r="B2" t="str">
            <v>RENCANA ANGGARAN BIAYA  (RAB)</v>
          </cell>
        </row>
      </sheetData>
      <sheetData sheetId="1019"/>
      <sheetData sheetId="1020"/>
      <sheetData sheetId="1021"/>
      <sheetData sheetId="1022"/>
      <sheetData sheetId="1023"/>
      <sheetData sheetId="1024"/>
      <sheetData sheetId="1025"/>
      <sheetData sheetId="1026"/>
      <sheetData sheetId="1027"/>
      <sheetData sheetId="1028"/>
      <sheetData sheetId="1029">
        <row r="2">
          <cell r="B2" t="str">
            <v>RENCANA ANGGARAN BIAYA  (RAB)</v>
          </cell>
        </row>
      </sheetData>
      <sheetData sheetId="1030"/>
      <sheetData sheetId="1031"/>
      <sheetData sheetId="1032"/>
      <sheetData sheetId="1033"/>
      <sheetData sheetId="1034"/>
      <sheetData sheetId="1035"/>
      <sheetData sheetId="1036"/>
      <sheetData sheetId="1037"/>
      <sheetData sheetId="1038"/>
      <sheetData sheetId="1039"/>
      <sheetData sheetId="1040"/>
      <sheetData sheetId="1041">
        <row r="2">
          <cell r="B2" t="str">
            <v>RENCANA ANGGARAN BIAYA  (RAB)</v>
          </cell>
        </row>
      </sheetData>
      <sheetData sheetId="1042"/>
      <sheetData sheetId="1043">
        <row r="2">
          <cell r="B2" t="str">
            <v>RENCANA ANGGARAN BIAYA  (RAB)</v>
          </cell>
        </row>
      </sheetData>
      <sheetData sheetId="1044"/>
      <sheetData sheetId="1045"/>
      <sheetData sheetId="1046"/>
      <sheetData sheetId="1047"/>
      <sheetData sheetId="1048"/>
      <sheetData sheetId="1049"/>
      <sheetData sheetId="1050">
        <row r="2">
          <cell r="B2" t="str">
            <v>RENCANA ANGGARAN BIAYA  (RAB)</v>
          </cell>
        </row>
      </sheetData>
      <sheetData sheetId="1051">
        <row r="2">
          <cell r="B2" t="str">
            <v>RENCANA ANGGARAN BIAYA  (RAB)</v>
          </cell>
        </row>
      </sheetData>
      <sheetData sheetId="1052">
        <row r="2">
          <cell r="B2" t="str">
            <v>RENCANA ANGGARAN BIAYA  (RAB)</v>
          </cell>
        </row>
      </sheetData>
      <sheetData sheetId="1053"/>
      <sheetData sheetId="1054">
        <row r="2">
          <cell r="B2" t="str">
            <v>RENCANA ANGGARAN BIAYA  (RAB)</v>
          </cell>
        </row>
      </sheetData>
      <sheetData sheetId="1055"/>
      <sheetData sheetId="1056"/>
      <sheetData sheetId="1057">
        <row r="2">
          <cell r="B2" t="str">
            <v>RENCANA ANGGARAN BIAYA  (RAB)</v>
          </cell>
        </row>
      </sheetData>
      <sheetData sheetId="1058">
        <row r="2">
          <cell r="B2" t="str">
            <v>RENCANA ANGGARAN BIAYA  (RAB)</v>
          </cell>
        </row>
      </sheetData>
      <sheetData sheetId="1059">
        <row r="2">
          <cell r="B2" t="str">
            <v>RENCANA ANGGARAN BIAYA  (RAB)</v>
          </cell>
        </row>
      </sheetData>
      <sheetData sheetId="1060">
        <row r="2">
          <cell r="B2" t="str">
            <v>RENCANA ANGGARAN BIAYA  (RAB)</v>
          </cell>
        </row>
      </sheetData>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row r="2">
          <cell r="B2" t="str">
            <v>RENCANA ANGGARAN BIAYA  (RAB)</v>
          </cell>
        </row>
      </sheetData>
      <sheetData sheetId="1077"/>
      <sheetData sheetId="1078">
        <row r="2">
          <cell r="B2" t="str">
            <v>RENCANA ANGGARAN BIAYA  (RAB)</v>
          </cell>
        </row>
      </sheetData>
      <sheetData sheetId="1079"/>
      <sheetData sheetId="1080"/>
      <sheetData sheetId="1081"/>
      <sheetData sheetId="1082"/>
      <sheetData sheetId="1083"/>
      <sheetData sheetId="1084"/>
      <sheetData sheetId="1085"/>
      <sheetData sheetId="1086">
        <row r="2">
          <cell r="B2" t="str">
            <v>RENCANA ANGGARAN BIAYA  (RAB)</v>
          </cell>
        </row>
      </sheetData>
      <sheetData sheetId="1087"/>
      <sheetData sheetId="1088"/>
      <sheetData sheetId="1089"/>
      <sheetData sheetId="1090"/>
      <sheetData sheetId="1091">
        <row r="2">
          <cell r="B2" t="str">
            <v>RENCANA ANGGARAN BIAYA  (RAB)</v>
          </cell>
        </row>
      </sheetData>
      <sheetData sheetId="1092"/>
      <sheetData sheetId="1093"/>
      <sheetData sheetId="1094"/>
      <sheetData sheetId="1095"/>
      <sheetData sheetId="1096"/>
      <sheetData sheetId="1097">
        <row r="2">
          <cell r="B2" t="str">
            <v>RENCANA ANGGARAN BIAYA  (RAB)</v>
          </cell>
        </row>
      </sheetData>
      <sheetData sheetId="1098"/>
      <sheetData sheetId="1099">
        <row r="2">
          <cell r="B2" t="str">
            <v>RENCANA ANGGARAN BIAYA  (RAB)</v>
          </cell>
        </row>
      </sheetData>
      <sheetData sheetId="1100">
        <row r="2">
          <cell r="B2" t="str">
            <v>RENCANA ANGGARAN BIAYA  (RAB)</v>
          </cell>
        </row>
      </sheetData>
      <sheetData sheetId="1101">
        <row r="2">
          <cell r="B2" t="str">
            <v>RENCANA ANGGARAN BIAYA  (RAB)</v>
          </cell>
        </row>
      </sheetData>
      <sheetData sheetId="1102">
        <row r="2">
          <cell r="B2" t="str">
            <v>RENCANA ANGGARAN BIAYA  (RAB)</v>
          </cell>
        </row>
      </sheetData>
      <sheetData sheetId="1103">
        <row r="2">
          <cell r="B2" t="str">
            <v>RENCANA ANGGARAN BIAYA  (RAB)</v>
          </cell>
        </row>
      </sheetData>
      <sheetData sheetId="1104">
        <row r="2">
          <cell r="B2" t="str">
            <v>RENCANA ANGGARAN BIAYA  (RAB)</v>
          </cell>
        </row>
      </sheetData>
      <sheetData sheetId="1105"/>
      <sheetData sheetId="1106"/>
      <sheetData sheetId="1107"/>
      <sheetData sheetId="1108"/>
      <sheetData sheetId="1109"/>
      <sheetData sheetId="1110"/>
      <sheetData sheetId="1111"/>
      <sheetData sheetId="1112">
        <row r="2">
          <cell r="B2" t="str">
            <v>RENCANA ANGGARAN BIAYA  (RAB)</v>
          </cell>
        </row>
      </sheetData>
      <sheetData sheetId="1113"/>
      <sheetData sheetId="1114"/>
      <sheetData sheetId="1115"/>
      <sheetData sheetId="1116">
        <row r="2">
          <cell r="B2" t="str">
            <v>RENCANA ANGGARAN BIAYA  (RAB)</v>
          </cell>
        </row>
      </sheetData>
      <sheetData sheetId="1117"/>
      <sheetData sheetId="1118">
        <row r="2">
          <cell r="B2" t="str">
            <v>RENCANA ANGGARAN BIAYA  (RAB)</v>
          </cell>
        </row>
      </sheetData>
      <sheetData sheetId="1119"/>
      <sheetData sheetId="1120"/>
      <sheetData sheetId="1121">
        <row r="2">
          <cell r="B2" t="str">
            <v>RENCANA ANGGARAN BIAYA  (RAB)</v>
          </cell>
        </row>
      </sheetData>
      <sheetData sheetId="1122"/>
      <sheetData sheetId="1123"/>
      <sheetData sheetId="1124"/>
      <sheetData sheetId="1125"/>
      <sheetData sheetId="1126">
        <row r="2">
          <cell r="B2" t="str">
            <v>RENCANA ANGGARAN BIAYA  (RAB)</v>
          </cell>
        </row>
      </sheetData>
      <sheetData sheetId="1127"/>
      <sheetData sheetId="1128"/>
      <sheetData sheetId="1129"/>
      <sheetData sheetId="1130">
        <row r="2">
          <cell r="B2" t="str">
            <v>RENCANA ANGGARAN BIAYA  (RAB)</v>
          </cell>
        </row>
      </sheetData>
      <sheetData sheetId="1131"/>
      <sheetData sheetId="1132">
        <row r="2">
          <cell r="B2" t="str">
            <v>RENCANA ANGGARAN BIAYA  (RAB)</v>
          </cell>
        </row>
      </sheetData>
      <sheetData sheetId="1133">
        <row r="2">
          <cell r="B2" t="str">
            <v>RENCANA ANGGARAN BIAYA  (RAB)</v>
          </cell>
        </row>
      </sheetData>
      <sheetData sheetId="1134">
        <row r="2">
          <cell r="B2" t="str">
            <v>RENCANA ANGGARAN BIAYA  (RAB)</v>
          </cell>
        </row>
      </sheetData>
      <sheetData sheetId="1135"/>
      <sheetData sheetId="1136"/>
      <sheetData sheetId="1137">
        <row r="2">
          <cell r="B2" t="str">
            <v>RENCANA ANGGARAN BIAYA  (RAB)</v>
          </cell>
        </row>
      </sheetData>
      <sheetData sheetId="1138">
        <row r="2">
          <cell r="B2" t="str">
            <v>RENCANA ANGGARAN BIAYA  (RAB)</v>
          </cell>
        </row>
      </sheetData>
      <sheetData sheetId="1139">
        <row r="2">
          <cell r="B2" t="str">
            <v>RENCANA ANGGARAN BIAYA  (RAB)</v>
          </cell>
        </row>
      </sheetData>
      <sheetData sheetId="1140">
        <row r="2">
          <cell r="B2" t="str">
            <v>RENCANA ANGGARAN BIAYA  (RAB)</v>
          </cell>
        </row>
      </sheetData>
      <sheetData sheetId="1141"/>
      <sheetData sheetId="1142">
        <row r="2">
          <cell r="B2" t="str">
            <v>RENCANA ANGGARAN BIAYA  (RAB)</v>
          </cell>
        </row>
      </sheetData>
      <sheetData sheetId="1143"/>
      <sheetData sheetId="1144"/>
      <sheetData sheetId="1145"/>
      <sheetData sheetId="1146">
        <row r="2">
          <cell r="B2" t="str">
            <v>RENCANA ANGGARAN BIAYA  (RAB)</v>
          </cell>
        </row>
      </sheetData>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row r="2">
          <cell r="B2" t="str">
            <v>RENCANA ANGGARAN BIAYA  (RAB)</v>
          </cell>
        </row>
      </sheetData>
      <sheetData sheetId="1168">
        <row r="2">
          <cell r="B2" t="str">
            <v>RENCANA ANGGARAN BIAYA  (RAB)</v>
          </cell>
        </row>
      </sheetData>
      <sheetData sheetId="1169"/>
      <sheetData sheetId="1170"/>
      <sheetData sheetId="1171"/>
      <sheetData sheetId="1172">
        <row r="2">
          <cell r="B2" t="str">
            <v>RENCANA ANGGARAN BIAYA  (RAB)</v>
          </cell>
        </row>
      </sheetData>
      <sheetData sheetId="1173">
        <row r="2">
          <cell r="B2" t="str">
            <v>RENCANA ANGGARAN BIAYA  (RAB)</v>
          </cell>
        </row>
      </sheetData>
      <sheetData sheetId="1174">
        <row r="2">
          <cell r="B2" t="str">
            <v>RENCANA ANGGARAN BIAYA  (RAB)</v>
          </cell>
        </row>
      </sheetData>
      <sheetData sheetId="1175"/>
      <sheetData sheetId="1176"/>
      <sheetData sheetId="1177"/>
      <sheetData sheetId="1178"/>
      <sheetData sheetId="1179">
        <row r="2">
          <cell r="B2" t="str">
            <v>RENCANA ANGGARAN BIAYA  (RAB)</v>
          </cell>
        </row>
      </sheetData>
      <sheetData sheetId="1180"/>
      <sheetData sheetId="1181"/>
      <sheetData sheetId="1182">
        <row r="2">
          <cell r="B2" t="str">
            <v>RENCANA ANGGARAN BIAYA  (RAB)</v>
          </cell>
        </row>
      </sheetData>
      <sheetData sheetId="1183">
        <row r="2">
          <cell r="B2" t="str">
            <v>RENCANA ANGGARAN BIAYA  (RAB)</v>
          </cell>
        </row>
      </sheetData>
      <sheetData sheetId="1184"/>
      <sheetData sheetId="1185"/>
      <sheetData sheetId="1186">
        <row r="2">
          <cell r="B2" t="str">
            <v>RENCANA ANGGARAN BIAYA  (RAB)</v>
          </cell>
        </row>
      </sheetData>
      <sheetData sheetId="1187"/>
      <sheetData sheetId="1188"/>
      <sheetData sheetId="1189">
        <row r="2">
          <cell r="B2" t="str">
            <v>RENCANA ANGGARAN BIAYA  (RAB)</v>
          </cell>
        </row>
      </sheetData>
      <sheetData sheetId="1190">
        <row r="2">
          <cell r="B2" t="str">
            <v>RENCANA ANGGARAN BIAYA  (RAB)</v>
          </cell>
        </row>
      </sheetData>
      <sheetData sheetId="1191"/>
      <sheetData sheetId="1192"/>
      <sheetData sheetId="1193">
        <row r="2">
          <cell r="B2" t="str">
            <v>RENCANA ANGGARAN BIAYA  (RAB)</v>
          </cell>
        </row>
      </sheetData>
      <sheetData sheetId="1194">
        <row r="2">
          <cell r="B2" t="str">
            <v>RENCANA ANGGARAN BIAYA  (RAB)</v>
          </cell>
        </row>
      </sheetData>
      <sheetData sheetId="1195"/>
      <sheetData sheetId="1196"/>
      <sheetData sheetId="1197"/>
      <sheetData sheetId="1198"/>
      <sheetData sheetId="1199"/>
      <sheetData sheetId="1200"/>
      <sheetData sheetId="1201"/>
      <sheetData sheetId="1202"/>
      <sheetData sheetId="1203"/>
      <sheetData sheetId="1204">
        <row r="2">
          <cell r="B2" t="str">
            <v>RENCANA ANGGARAN BIAYA  (RAB)</v>
          </cell>
        </row>
      </sheetData>
      <sheetData sheetId="1205"/>
      <sheetData sheetId="1206"/>
      <sheetData sheetId="1207">
        <row r="2">
          <cell r="B2" t="str">
            <v>RENCANA ANGGARAN BIAYA  (RAB)</v>
          </cell>
        </row>
      </sheetData>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row r="2">
          <cell r="B2" t="str">
            <v>RENCANA ANGGARAN BIAYA  (RAB)</v>
          </cell>
        </row>
      </sheetData>
      <sheetData sheetId="1240">
        <row r="2">
          <cell r="B2" t="str">
            <v>RENCANA ANGGARAN BIAYA  (RAB)</v>
          </cell>
        </row>
      </sheetData>
      <sheetData sheetId="1241">
        <row r="2">
          <cell r="B2" t="str">
            <v>RENCANA ANGGARAN BIAYA  (RAB)</v>
          </cell>
        </row>
      </sheetData>
      <sheetData sheetId="1242"/>
      <sheetData sheetId="1243"/>
      <sheetData sheetId="1244">
        <row r="2">
          <cell r="B2" t="str">
            <v>RENCANA ANGGARAN BIAYA  (RAB)</v>
          </cell>
        </row>
      </sheetData>
      <sheetData sheetId="1245">
        <row r="2">
          <cell r="B2" t="str">
            <v>RENCANA ANGGARAN BIAYA  (RAB)</v>
          </cell>
        </row>
      </sheetData>
      <sheetData sheetId="1246">
        <row r="2">
          <cell r="B2" t="str">
            <v>RENCANA ANGGARAN BIAYA  (RAB)</v>
          </cell>
        </row>
      </sheetData>
      <sheetData sheetId="1247">
        <row r="2">
          <cell r="B2" t="str">
            <v>RENCANA ANGGARAN BIAYA  (RAB)</v>
          </cell>
        </row>
      </sheetData>
      <sheetData sheetId="1248">
        <row r="2">
          <cell r="B2" t="str">
            <v>RENCANA ANGGARAN BIAYA  (RAB)</v>
          </cell>
        </row>
      </sheetData>
      <sheetData sheetId="1249"/>
      <sheetData sheetId="1250"/>
      <sheetData sheetId="1251">
        <row r="2">
          <cell r="B2" t="str">
            <v>RENCANA ANGGARAN BIAYA  (RAB)</v>
          </cell>
        </row>
      </sheetData>
      <sheetData sheetId="1252">
        <row r="2">
          <cell r="B2" t="str">
            <v>RENCANA ANGGARAN BIAYA  (RAB)</v>
          </cell>
        </row>
      </sheetData>
      <sheetData sheetId="1253">
        <row r="2">
          <cell r="B2" t="str">
            <v>RENCANA ANGGARAN BIAYA  (RAB)</v>
          </cell>
        </row>
      </sheetData>
      <sheetData sheetId="1254">
        <row r="2">
          <cell r="B2" t="str">
            <v>RENCANA ANGGARAN BIAYA  (RAB)</v>
          </cell>
        </row>
      </sheetData>
      <sheetData sheetId="1255"/>
      <sheetData sheetId="1256"/>
      <sheetData sheetId="1257"/>
      <sheetData sheetId="1258"/>
      <sheetData sheetId="1259">
        <row r="2">
          <cell r="B2" t="str">
            <v>RENCANA ANGGARAN BIAYA  (RAB)</v>
          </cell>
        </row>
      </sheetData>
      <sheetData sheetId="1260"/>
      <sheetData sheetId="1261"/>
      <sheetData sheetId="1262">
        <row r="2">
          <cell r="B2" t="str">
            <v>RENCANA ANGGARAN BIAYA  (RAB)</v>
          </cell>
        </row>
      </sheetData>
      <sheetData sheetId="1263"/>
      <sheetData sheetId="1264">
        <row r="2">
          <cell r="B2" t="str">
            <v>RENCANA ANGGARAN BIAYA  (RAB)</v>
          </cell>
        </row>
      </sheetData>
      <sheetData sheetId="1265">
        <row r="2">
          <cell r="B2" t="str">
            <v>RENCANA ANGGARAN BIAYA  (RAB)</v>
          </cell>
        </row>
      </sheetData>
      <sheetData sheetId="1266"/>
      <sheetData sheetId="1267">
        <row r="2">
          <cell r="B2" t="str">
            <v>RENCANA ANGGARAN BIAYA  (RAB)</v>
          </cell>
        </row>
      </sheetData>
      <sheetData sheetId="1268">
        <row r="2">
          <cell r="B2" t="str">
            <v>RENCANA ANGGARAN BIAYA  (RAB)</v>
          </cell>
        </row>
      </sheetData>
      <sheetData sheetId="1269">
        <row r="2">
          <cell r="B2" t="str">
            <v>RENCANA ANGGARAN BIAYA  (RAB)</v>
          </cell>
        </row>
      </sheetData>
      <sheetData sheetId="1270"/>
      <sheetData sheetId="1271">
        <row r="2">
          <cell r="B2" t="str">
            <v>RENCANA ANGGARAN BIAYA  (RAB)</v>
          </cell>
        </row>
      </sheetData>
      <sheetData sheetId="1272">
        <row r="2">
          <cell r="B2" t="str">
            <v>RENCANA ANGGARAN BIAYA  (RAB)</v>
          </cell>
        </row>
      </sheetData>
      <sheetData sheetId="1273">
        <row r="2">
          <cell r="B2" t="str">
            <v>RENCANA ANGGARAN BIAYA  (RAB)</v>
          </cell>
        </row>
      </sheetData>
      <sheetData sheetId="1274">
        <row r="2">
          <cell r="B2" t="str">
            <v>RENCANA ANGGARAN BIAYA  (RAB)</v>
          </cell>
        </row>
      </sheetData>
      <sheetData sheetId="1275">
        <row r="2">
          <cell r="B2" t="str">
            <v>RENCANA ANGGARAN BIAYA  (RAB)</v>
          </cell>
        </row>
      </sheetData>
      <sheetData sheetId="1276">
        <row r="2">
          <cell r="B2" t="str">
            <v>RENCANA ANGGARAN BIAYA  (RAB)</v>
          </cell>
        </row>
      </sheetData>
      <sheetData sheetId="1277">
        <row r="2">
          <cell r="B2" t="str">
            <v>RENCANA ANGGARAN BIAYA  (RAB)</v>
          </cell>
        </row>
      </sheetData>
      <sheetData sheetId="1278">
        <row r="2">
          <cell r="B2" t="str">
            <v>RENCANA ANGGARAN BIAYA  (RAB)</v>
          </cell>
        </row>
      </sheetData>
      <sheetData sheetId="1279">
        <row r="2">
          <cell r="B2" t="str">
            <v>RENCANA ANGGARAN BIAYA  (RAB)</v>
          </cell>
        </row>
      </sheetData>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sheetData sheetId="1322">
        <row r="2">
          <cell r="B2" t="str">
            <v>RENCANA ANGGARAN BIAYA  (RAB)</v>
          </cell>
        </row>
      </sheetData>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row r="2">
          <cell r="B2" t="str">
            <v>RENCANA ANGGARAN BIAYA  (RAB)</v>
          </cell>
        </row>
      </sheetData>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row r="2">
          <cell r="B2" t="str">
            <v>RENCANA ANGGARAN BIAYA  (RAB)</v>
          </cell>
        </row>
      </sheetData>
      <sheetData sheetId="1372">
        <row r="2">
          <cell r="B2" t="str">
            <v>RENCANA ANGGARAN BIAYA  (RAB)</v>
          </cell>
        </row>
      </sheetData>
      <sheetData sheetId="1373">
        <row r="2">
          <cell r="B2" t="str">
            <v>RENCANA ANGGARAN BIAYA  (RAB)</v>
          </cell>
        </row>
      </sheetData>
      <sheetData sheetId="1374">
        <row r="2">
          <cell r="B2" t="str">
            <v>RENCANA ANGGARAN BIAYA  (RAB)</v>
          </cell>
        </row>
      </sheetData>
      <sheetData sheetId="1375">
        <row r="2">
          <cell r="B2" t="str">
            <v>RENCANA ANGGARAN BIAYA  (RAB)</v>
          </cell>
        </row>
      </sheetData>
      <sheetData sheetId="1376"/>
      <sheetData sheetId="1377"/>
      <sheetData sheetId="1378">
        <row r="2">
          <cell r="B2" t="str">
            <v>RENCANA ANGGARAN BIAYA  (RAB)</v>
          </cell>
        </row>
      </sheetData>
      <sheetData sheetId="1379"/>
      <sheetData sheetId="1380">
        <row r="2">
          <cell r="B2" t="str">
            <v>RENCANA ANGGARAN BIAYA  (RAB)</v>
          </cell>
        </row>
      </sheetData>
      <sheetData sheetId="1381"/>
      <sheetData sheetId="1382"/>
      <sheetData sheetId="1383">
        <row r="2">
          <cell r="B2" t="str">
            <v>RENCANA ANGGARAN BIAYA  (RAB)</v>
          </cell>
        </row>
      </sheetData>
      <sheetData sheetId="1384"/>
      <sheetData sheetId="1385"/>
      <sheetData sheetId="1386"/>
      <sheetData sheetId="1387"/>
      <sheetData sheetId="1388"/>
      <sheetData sheetId="1389"/>
      <sheetData sheetId="1390"/>
      <sheetData sheetId="1391"/>
      <sheetData sheetId="1392"/>
      <sheetData sheetId="1393"/>
      <sheetData sheetId="1394">
        <row r="2">
          <cell r="B2" t="str">
            <v>RENCANA ANGGARAN BIAYA  (RAB)</v>
          </cell>
        </row>
      </sheetData>
      <sheetData sheetId="1395"/>
      <sheetData sheetId="1396"/>
      <sheetData sheetId="1397"/>
      <sheetData sheetId="1398">
        <row r="2">
          <cell r="B2" t="str">
            <v>RENCANA ANGGARAN BIAYA  (RAB)</v>
          </cell>
        </row>
      </sheetData>
      <sheetData sheetId="1399"/>
      <sheetData sheetId="1400"/>
      <sheetData sheetId="1401"/>
      <sheetData sheetId="1402"/>
      <sheetData sheetId="1403"/>
      <sheetData sheetId="1404">
        <row r="2">
          <cell r="B2" t="str">
            <v>RENCANA ANGGARAN BIAYA  (RAB)</v>
          </cell>
        </row>
      </sheetData>
      <sheetData sheetId="1405"/>
      <sheetData sheetId="1406">
        <row r="2">
          <cell r="B2" t="str">
            <v>RENCANA ANGGARAN BIAYA  (RAB)</v>
          </cell>
        </row>
      </sheetData>
      <sheetData sheetId="1407">
        <row r="2">
          <cell r="B2" t="str">
            <v>RENCANA ANGGARAN BIAYA  (RAB)</v>
          </cell>
        </row>
      </sheetData>
      <sheetData sheetId="1408">
        <row r="2">
          <cell r="B2" t="str">
            <v>RENCANA ANGGARAN BIAYA  (RAB)</v>
          </cell>
        </row>
      </sheetData>
      <sheetData sheetId="1409"/>
      <sheetData sheetId="1410"/>
      <sheetData sheetId="1411"/>
      <sheetData sheetId="1412">
        <row r="2">
          <cell r="B2" t="str">
            <v>RENCANA ANGGARAN BIAYA  (RAB)</v>
          </cell>
        </row>
      </sheetData>
      <sheetData sheetId="1413">
        <row r="2">
          <cell r="B2" t="str">
            <v>RENCANA ANGGARAN BIAYA  (RAB)</v>
          </cell>
        </row>
      </sheetData>
      <sheetData sheetId="1414"/>
      <sheetData sheetId="1415"/>
      <sheetData sheetId="1416">
        <row r="2">
          <cell r="B2" t="str">
            <v>RENCANA ANGGARAN BIAYA  (RAB)</v>
          </cell>
        </row>
      </sheetData>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row r="2">
          <cell r="B2" t="str">
            <v>RENCANA ANGGARAN BIAYA  (RAB)</v>
          </cell>
        </row>
      </sheetData>
      <sheetData sheetId="1453">
        <row r="2">
          <cell r="B2" t="str">
            <v>RENCANA ANGGARAN BIAYA  (RAB)</v>
          </cell>
        </row>
      </sheetData>
      <sheetData sheetId="1454">
        <row r="2">
          <cell r="B2" t="str">
            <v>RENCANA ANGGARAN BIAYA  (RAB)</v>
          </cell>
        </row>
      </sheetData>
      <sheetData sheetId="1455">
        <row r="2">
          <cell r="B2" t="str">
            <v>RENCANA ANGGARAN BIAYA  (RAB)</v>
          </cell>
        </row>
      </sheetData>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row r="2">
          <cell r="B2" t="str">
            <v>RENCANA ANGGARAN BIAYA  (RAB)</v>
          </cell>
        </row>
      </sheetData>
      <sheetData sheetId="1472">
        <row r="2">
          <cell r="B2" t="str">
            <v>RENCANA ANGGARAN BIAYA  (RAB)</v>
          </cell>
        </row>
      </sheetData>
      <sheetData sheetId="1473">
        <row r="2">
          <cell r="B2" t="str">
            <v>RENCANA ANGGARAN BIAYA  (RAB)</v>
          </cell>
        </row>
      </sheetData>
      <sheetData sheetId="1474">
        <row r="2">
          <cell r="B2" t="str">
            <v>RENCANA ANGGARAN BIAYA  (RAB)</v>
          </cell>
        </row>
      </sheetData>
      <sheetData sheetId="1475"/>
      <sheetData sheetId="1476"/>
      <sheetData sheetId="1477"/>
      <sheetData sheetId="1478"/>
      <sheetData sheetId="1479"/>
      <sheetData sheetId="1480">
        <row r="2">
          <cell r="B2" t="str">
            <v>RENCANA ANGGARAN BIAYA  (RAB)</v>
          </cell>
        </row>
      </sheetData>
      <sheetData sheetId="1481">
        <row r="2">
          <cell r="B2" t="str">
            <v>RENCANA ANGGARAN BIAYA  (RAB)</v>
          </cell>
        </row>
      </sheetData>
      <sheetData sheetId="1482">
        <row r="2">
          <cell r="B2" t="str">
            <v>RENCANA ANGGARAN BIAYA  (RAB)</v>
          </cell>
        </row>
      </sheetData>
      <sheetData sheetId="1483"/>
      <sheetData sheetId="1484"/>
      <sheetData sheetId="1485">
        <row r="2">
          <cell r="B2" t="str">
            <v>RENCANA ANGGARAN BIAYA  (RAB)</v>
          </cell>
        </row>
      </sheetData>
      <sheetData sheetId="1486"/>
      <sheetData sheetId="1487">
        <row r="2">
          <cell r="B2" t="str">
            <v>RENCANA ANGGARAN BIAYA  (RAB)</v>
          </cell>
        </row>
      </sheetData>
      <sheetData sheetId="1488"/>
      <sheetData sheetId="1489">
        <row r="2">
          <cell r="B2" t="str">
            <v>RENCANA ANGGARAN BIAYA  (RAB)</v>
          </cell>
        </row>
      </sheetData>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efreshError="1"/>
      <sheetData sheetId="1556" refreshError="1"/>
      <sheetData sheetId="1557" refreshError="1"/>
      <sheetData sheetId="1558" refreshError="1"/>
      <sheetData sheetId="1559" refreshError="1"/>
      <sheetData sheetId="1560" refreshError="1"/>
      <sheetData sheetId="1561" refreshError="1"/>
      <sheetData sheetId="1562" refreshError="1"/>
      <sheetData sheetId="1563" refreshError="1"/>
      <sheetData sheetId="1564" refreshError="1"/>
      <sheetData sheetId="1565" refreshError="1"/>
      <sheetData sheetId="1566" refreshError="1"/>
      <sheetData sheetId="1567">
        <row r="2">
          <cell r="B2" t="str">
            <v>RENCANA ANGGARAN BIAYA  (RAB)</v>
          </cell>
        </row>
      </sheetData>
      <sheetData sheetId="1568">
        <row r="2">
          <cell r="B2" t="str">
            <v>RENCANA ANGGARAN BIAYA  (RAB)</v>
          </cell>
        </row>
      </sheetData>
      <sheetData sheetId="1569"/>
      <sheetData sheetId="1570">
        <row r="2">
          <cell r="B2" t="str">
            <v>RENCANA ANGGARAN BIAYA  (RAB)</v>
          </cell>
        </row>
      </sheetData>
      <sheetData sheetId="1571">
        <row r="2">
          <cell r="B2" t="str">
            <v>RENCANA ANGGARAN BIAYA  (RAB)</v>
          </cell>
        </row>
      </sheetData>
      <sheetData sheetId="1572">
        <row r="2">
          <cell r="B2" t="str">
            <v>RENCANA ANGGARAN BIAYA  (RAB)</v>
          </cell>
        </row>
      </sheetData>
      <sheetData sheetId="1573" refreshError="1"/>
      <sheetData sheetId="1574" refreshError="1"/>
      <sheetData sheetId="1575" refreshError="1"/>
      <sheetData sheetId="1576" refreshError="1"/>
      <sheetData sheetId="1577" refreshError="1"/>
      <sheetData sheetId="1578"/>
      <sheetData sheetId="1579"/>
      <sheetData sheetId="1580"/>
      <sheetData sheetId="1581"/>
      <sheetData sheetId="1582"/>
      <sheetData sheetId="1583"/>
      <sheetData sheetId="1584">
        <row r="2">
          <cell r="B2" t="str">
            <v>RENCANA ANGGARAN BIAYA  (RAB)</v>
          </cell>
        </row>
      </sheetData>
      <sheetData sheetId="1585">
        <row r="2">
          <cell r="B2" t="str">
            <v>RENCANA ANGGARAN BIAYA  (RAB)</v>
          </cell>
        </row>
      </sheetData>
      <sheetData sheetId="1586"/>
      <sheetData sheetId="1587">
        <row r="2">
          <cell r="B2" t="str">
            <v>RENCANA ANGGARAN BIAYA  (RAB)</v>
          </cell>
        </row>
      </sheetData>
      <sheetData sheetId="1588">
        <row r="2">
          <cell r="B2" t="str">
            <v>RENCANA ANGGARAN BIAYA  (RAB)</v>
          </cell>
        </row>
      </sheetData>
      <sheetData sheetId="1589">
        <row r="2">
          <cell r="B2" t="str">
            <v>RENCANA ANGGARAN BIAYA  (RAB)</v>
          </cell>
        </row>
      </sheetData>
      <sheetData sheetId="1590" refreshError="1"/>
      <sheetData sheetId="1591" refreshError="1"/>
      <sheetData sheetId="1592">
        <row r="2">
          <cell r="B2" t="str">
            <v>RENCANA ANGGARAN BIAYA  (RAB)</v>
          </cell>
        </row>
      </sheetData>
      <sheetData sheetId="1593">
        <row r="2">
          <cell r="B2" t="str">
            <v>RENCANA ANGGARAN BIAYA  (RAB)</v>
          </cell>
        </row>
      </sheetData>
      <sheetData sheetId="1594">
        <row r="2">
          <cell r="B2" t="str">
            <v>RENCANA ANGGARAN BIAYA  (RAB)</v>
          </cell>
        </row>
      </sheetData>
      <sheetData sheetId="1595">
        <row r="2">
          <cell r="B2" t="str">
            <v>RENCANA ANGGARAN BIAYA  (RAB)</v>
          </cell>
        </row>
      </sheetData>
      <sheetData sheetId="1596" refreshError="1"/>
      <sheetData sheetId="1597" refreshError="1"/>
      <sheetData sheetId="1598" refreshError="1"/>
      <sheetData sheetId="1599">
        <row r="2">
          <cell r="B2" t="str">
            <v>RENCANA ANGGARAN BIAYA  (RAB)</v>
          </cell>
        </row>
      </sheetData>
      <sheetData sheetId="1600">
        <row r="2">
          <cell r="B2" t="str">
            <v>RENCANA ANGGARAN BIAYA  (RAB)</v>
          </cell>
        </row>
      </sheetData>
      <sheetData sheetId="1601">
        <row r="2">
          <cell r="B2" t="str">
            <v>RENCANA ANGGARAN BIAYA  (RAB)</v>
          </cell>
        </row>
      </sheetData>
      <sheetData sheetId="1602">
        <row r="2">
          <cell r="B2" t="str">
            <v>RENCANA ANGGARAN BIAYA  (RAB)</v>
          </cell>
        </row>
      </sheetData>
      <sheetData sheetId="1603">
        <row r="2">
          <cell r="B2" t="str">
            <v>RENCANA ANGGARAN BIAYA  (RAB)</v>
          </cell>
        </row>
      </sheetData>
      <sheetData sheetId="1604">
        <row r="2">
          <cell r="B2" t="str">
            <v>RENCANA ANGGARAN BIAYA  (RAB)</v>
          </cell>
        </row>
      </sheetData>
      <sheetData sheetId="1605">
        <row r="2">
          <cell r="B2" t="str">
            <v>RENCANA ANGGARAN BIAYA  (RAB)</v>
          </cell>
        </row>
      </sheetData>
      <sheetData sheetId="1606">
        <row r="2">
          <cell r="B2" t="str">
            <v>RENCANA ANGGARAN BIAYA  (RAB)</v>
          </cell>
        </row>
      </sheetData>
      <sheetData sheetId="1607">
        <row r="2">
          <cell r="B2" t="str">
            <v>RENCANA ANGGARAN BIAYA  (RAB)</v>
          </cell>
        </row>
      </sheetData>
      <sheetData sheetId="1608">
        <row r="2">
          <cell r="B2" t="str">
            <v>RENCANA ANGGARAN BIAYA  (RAB)</v>
          </cell>
        </row>
      </sheetData>
      <sheetData sheetId="1609">
        <row r="2">
          <cell r="B2" t="str">
            <v>RENCANA ANGGARAN BIAYA  (RAB)</v>
          </cell>
        </row>
      </sheetData>
      <sheetData sheetId="1610">
        <row r="2">
          <cell r="B2" t="str">
            <v>RENCANA ANGGARAN BIAYA  (RAB)</v>
          </cell>
        </row>
      </sheetData>
      <sheetData sheetId="1611">
        <row r="2">
          <cell r="B2" t="str">
            <v>RENCANA ANGGARAN BIAYA  (RAB)</v>
          </cell>
        </row>
      </sheetData>
      <sheetData sheetId="1612">
        <row r="2">
          <cell r="B2" t="str">
            <v>RENCANA ANGGARAN BIAYA  (RAB)</v>
          </cell>
        </row>
      </sheetData>
      <sheetData sheetId="1613">
        <row r="2">
          <cell r="B2" t="str">
            <v>RENCANA ANGGARAN BIAYA  (RAB)</v>
          </cell>
        </row>
      </sheetData>
      <sheetData sheetId="1614">
        <row r="2">
          <cell r="B2" t="str">
            <v>RENCANA ANGGARAN BIAYA  (RAB)</v>
          </cell>
        </row>
      </sheetData>
      <sheetData sheetId="1615">
        <row r="2">
          <cell r="B2" t="str">
            <v>RENCANA ANGGARAN BIAYA  (RAB)</v>
          </cell>
        </row>
      </sheetData>
      <sheetData sheetId="1616">
        <row r="2">
          <cell r="B2" t="str">
            <v>RENCANA ANGGARAN BIAYA  (RAB)</v>
          </cell>
        </row>
      </sheetData>
      <sheetData sheetId="1617">
        <row r="2">
          <cell r="B2" t="str">
            <v>RENCANA ANGGARAN BIAYA  (RAB)</v>
          </cell>
        </row>
      </sheetData>
      <sheetData sheetId="1618">
        <row r="2">
          <cell r="B2" t="str">
            <v>RENCANA ANGGARAN BIAYA  (RAB)</v>
          </cell>
        </row>
      </sheetData>
      <sheetData sheetId="1619">
        <row r="2">
          <cell r="B2" t="str">
            <v>RENCANA ANGGARAN BIAYA  (RAB)</v>
          </cell>
        </row>
      </sheetData>
      <sheetData sheetId="1620">
        <row r="2">
          <cell r="B2" t="str">
            <v>RENCANA ANGGARAN BIAYA  (RAB)</v>
          </cell>
        </row>
      </sheetData>
      <sheetData sheetId="1621">
        <row r="2">
          <cell r="B2" t="str">
            <v>RENCANA ANGGARAN BIAYA  (RAB)</v>
          </cell>
        </row>
      </sheetData>
      <sheetData sheetId="1622">
        <row r="2">
          <cell r="B2" t="str">
            <v>RENCANA ANGGARAN BIAYA  (RAB)</v>
          </cell>
        </row>
      </sheetData>
      <sheetData sheetId="1623">
        <row r="2">
          <cell r="B2" t="str">
            <v>RENCANA ANGGARAN BIAYA  (RAB)</v>
          </cell>
        </row>
      </sheetData>
      <sheetData sheetId="1624">
        <row r="2">
          <cell r="B2" t="str">
            <v>RENCANA ANGGARAN BIAYA  (RAB)</v>
          </cell>
        </row>
      </sheetData>
      <sheetData sheetId="1625">
        <row r="2">
          <cell r="B2" t="str">
            <v>RENCANA ANGGARAN BIAYA  (RAB)</v>
          </cell>
        </row>
      </sheetData>
      <sheetData sheetId="1626">
        <row r="2">
          <cell r="B2" t="str">
            <v>RENCANA ANGGARAN BIAYA  (RAB)</v>
          </cell>
        </row>
      </sheetData>
      <sheetData sheetId="1627">
        <row r="2">
          <cell r="B2" t="str">
            <v>RENCANA ANGGARAN BIAYA  (RAB)</v>
          </cell>
        </row>
      </sheetData>
      <sheetData sheetId="1628">
        <row r="2">
          <cell r="B2" t="str">
            <v>RENCANA ANGGARAN BIAYA  (RAB)</v>
          </cell>
        </row>
      </sheetData>
      <sheetData sheetId="1629">
        <row r="2">
          <cell r="B2" t="str">
            <v>RENCANA ANGGARAN BIAYA  (RAB)</v>
          </cell>
        </row>
      </sheetData>
      <sheetData sheetId="1630">
        <row r="2">
          <cell r="B2" t="str">
            <v>RENCANA ANGGARAN BIAYA  (RAB)</v>
          </cell>
        </row>
      </sheetData>
      <sheetData sheetId="1631">
        <row r="2">
          <cell r="B2" t="str">
            <v>RENCANA ANGGARAN BIAYA  (RAB)</v>
          </cell>
        </row>
      </sheetData>
      <sheetData sheetId="1632">
        <row r="2">
          <cell r="B2" t="str">
            <v>RENCANA ANGGARAN BIAYA  (RAB)</v>
          </cell>
        </row>
      </sheetData>
      <sheetData sheetId="1633">
        <row r="2">
          <cell r="B2" t="str">
            <v>RENCANA ANGGARAN BIAYA  (RAB)</v>
          </cell>
        </row>
      </sheetData>
      <sheetData sheetId="1634">
        <row r="2">
          <cell r="B2" t="str">
            <v>RENCANA ANGGARAN BIAYA  (RAB)</v>
          </cell>
        </row>
      </sheetData>
      <sheetData sheetId="1635">
        <row r="2">
          <cell r="B2" t="str">
            <v>RENCANA ANGGARAN BIAYA  (RAB)</v>
          </cell>
        </row>
      </sheetData>
      <sheetData sheetId="1636">
        <row r="2">
          <cell r="B2" t="str">
            <v>RENCANA ANGGARAN BIAYA  (RAB)</v>
          </cell>
        </row>
      </sheetData>
      <sheetData sheetId="1637">
        <row r="2">
          <cell r="B2" t="str">
            <v>RENCANA ANGGARAN BIAYA  (RAB)</v>
          </cell>
        </row>
      </sheetData>
      <sheetData sheetId="1638">
        <row r="2">
          <cell r="B2" t="str">
            <v>RENCANA ANGGARAN BIAYA  (RAB)</v>
          </cell>
        </row>
      </sheetData>
      <sheetData sheetId="1639">
        <row r="2">
          <cell r="B2" t="str">
            <v>RENCANA ANGGARAN BIAYA  (RAB)</v>
          </cell>
        </row>
      </sheetData>
      <sheetData sheetId="1640">
        <row r="2">
          <cell r="B2" t="str">
            <v>RENCANA ANGGARAN BIAYA  (RAB)</v>
          </cell>
        </row>
      </sheetData>
      <sheetData sheetId="1641">
        <row r="2">
          <cell r="B2" t="str">
            <v>RENCANA ANGGARAN BIAYA  (RAB)</v>
          </cell>
        </row>
      </sheetData>
      <sheetData sheetId="1642">
        <row r="2">
          <cell r="B2" t="str">
            <v>RENCANA ANGGARAN BIAYA  (RAB)</v>
          </cell>
        </row>
      </sheetData>
      <sheetData sheetId="1643">
        <row r="2">
          <cell r="B2" t="str">
            <v>RENCANA ANGGARAN BIAYA  (RAB)</v>
          </cell>
        </row>
      </sheetData>
      <sheetData sheetId="1644">
        <row r="2">
          <cell r="B2" t="str">
            <v>RENCANA ANGGARAN BIAYA  (RAB)</v>
          </cell>
        </row>
      </sheetData>
      <sheetData sheetId="1645">
        <row r="2">
          <cell r="B2" t="str">
            <v>RENCANA ANGGARAN BIAYA  (RAB)</v>
          </cell>
        </row>
      </sheetData>
      <sheetData sheetId="1646">
        <row r="2">
          <cell r="B2" t="str">
            <v>RENCANA ANGGARAN BIAYA  (RAB)</v>
          </cell>
        </row>
      </sheetData>
      <sheetData sheetId="1647">
        <row r="2">
          <cell r="B2" t="str">
            <v>RENCANA ANGGARAN BIAYA  (RAB)</v>
          </cell>
        </row>
      </sheetData>
      <sheetData sheetId="1648">
        <row r="2">
          <cell r="B2" t="str">
            <v>RENCANA ANGGARAN BIAYA  (RAB)</v>
          </cell>
        </row>
      </sheetData>
      <sheetData sheetId="1649">
        <row r="2">
          <cell r="B2" t="str">
            <v>RENCANA ANGGARAN BIAYA  (RAB)</v>
          </cell>
        </row>
      </sheetData>
      <sheetData sheetId="1650">
        <row r="2">
          <cell r="B2" t="str">
            <v>RENCANA ANGGARAN BIAYA  (RAB)</v>
          </cell>
        </row>
      </sheetData>
      <sheetData sheetId="1651">
        <row r="2">
          <cell r="B2" t="str">
            <v>RENCANA ANGGARAN BIAYA  (RAB)</v>
          </cell>
        </row>
      </sheetData>
      <sheetData sheetId="1652">
        <row r="2">
          <cell r="B2" t="str">
            <v>RENCANA ANGGARAN BIAYA  (RAB)</v>
          </cell>
        </row>
      </sheetData>
      <sheetData sheetId="1653">
        <row r="2">
          <cell r="B2" t="str">
            <v>RENCANA ANGGARAN BIAYA  (RAB)</v>
          </cell>
        </row>
      </sheetData>
      <sheetData sheetId="1654">
        <row r="2">
          <cell r="B2" t="str">
            <v>RENCANA ANGGARAN BIAYA  (RAB)</v>
          </cell>
        </row>
      </sheetData>
      <sheetData sheetId="1655">
        <row r="2">
          <cell r="B2" t="str">
            <v>RENCANA ANGGARAN BIAYA  (RAB)</v>
          </cell>
        </row>
      </sheetData>
      <sheetData sheetId="1656">
        <row r="2">
          <cell r="B2" t="str">
            <v>RENCANA ANGGARAN BIAYA  (RAB)</v>
          </cell>
        </row>
      </sheetData>
      <sheetData sheetId="1657">
        <row r="2">
          <cell r="B2" t="str">
            <v>RENCANA ANGGARAN BIAYA  (RAB)</v>
          </cell>
        </row>
      </sheetData>
      <sheetData sheetId="1658">
        <row r="2">
          <cell r="B2" t="str">
            <v>RENCANA ANGGARAN BIAYA  (RAB)</v>
          </cell>
        </row>
      </sheetData>
      <sheetData sheetId="1659">
        <row r="2">
          <cell r="B2" t="str">
            <v>RENCANA ANGGARAN BIAYA  (RAB)</v>
          </cell>
        </row>
      </sheetData>
      <sheetData sheetId="1660">
        <row r="2">
          <cell r="B2" t="str">
            <v>RENCANA ANGGARAN BIAYA  (RAB)</v>
          </cell>
        </row>
      </sheetData>
      <sheetData sheetId="1661">
        <row r="2">
          <cell r="B2" t="str">
            <v>RENCANA ANGGARAN BIAYA  (RAB)</v>
          </cell>
        </row>
      </sheetData>
      <sheetData sheetId="1662">
        <row r="2">
          <cell r="B2" t="str">
            <v>RENCANA ANGGARAN BIAYA  (RAB)</v>
          </cell>
        </row>
      </sheetData>
      <sheetData sheetId="1663">
        <row r="2">
          <cell r="B2" t="str">
            <v>RENCANA ANGGARAN BIAYA  (RAB)</v>
          </cell>
        </row>
      </sheetData>
      <sheetData sheetId="1664">
        <row r="2">
          <cell r="B2" t="str">
            <v>RENCANA ANGGARAN BIAYA  (RAB)</v>
          </cell>
        </row>
      </sheetData>
      <sheetData sheetId="1665">
        <row r="2">
          <cell r="B2" t="str">
            <v>RENCANA ANGGARAN BIAYA  (RAB)</v>
          </cell>
        </row>
      </sheetData>
      <sheetData sheetId="1666">
        <row r="2">
          <cell r="B2" t="str">
            <v>RENCANA ANGGARAN BIAYA  (RAB)</v>
          </cell>
        </row>
      </sheetData>
      <sheetData sheetId="1667">
        <row r="2">
          <cell r="B2" t="str">
            <v>RENCANA ANGGARAN BIAYA  (RAB)</v>
          </cell>
        </row>
      </sheetData>
      <sheetData sheetId="1668">
        <row r="2">
          <cell r="B2" t="str">
            <v>RENCANA ANGGARAN BIAYA  (RAB)</v>
          </cell>
        </row>
      </sheetData>
      <sheetData sheetId="1669">
        <row r="2">
          <cell r="B2" t="str">
            <v>RENCANA ANGGARAN BIAYA  (RAB)</v>
          </cell>
        </row>
      </sheetData>
      <sheetData sheetId="1670">
        <row r="2">
          <cell r="B2" t="str">
            <v>RENCANA ANGGARAN BIAYA  (RAB)</v>
          </cell>
        </row>
      </sheetData>
      <sheetData sheetId="1671">
        <row r="2">
          <cell r="B2" t="str">
            <v>RENCANA ANGGARAN BIAYA  (RAB)</v>
          </cell>
        </row>
      </sheetData>
      <sheetData sheetId="1672">
        <row r="2">
          <cell r="B2" t="str">
            <v>RENCANA ANGGARAN BIAYA  (RAB)</v>
          </cell>
        </row>
      </sheetData>
      <sheetData sheetId="1673">
        <row r="2">
          <cell r="B2" t="str">
            <v>RENCANA ANGGARAN BIAYA  (RAB)</v>
          </cell>
        </row>
      </sheetData>
      <sheetData sheetId="1674">
        <row r="2">
          <cell r="B2" t="str">
            <v>RENCANA ANGGARAN BIAYA  (RAB)</v>
          </cell>
        </row>
      </sheetData>
      <sheetData sheetId="1675">
        <row r="2">
          <cell r="B2" t="str">
            <v>RENCANA ANGGARAN BIAYA  (RAB)</v>
          </cell>
        </row>
      </sheetData>
      <sheetData sheetId="1676">
        <row r="2">
          <cell r="B2" t="str">
            <v>RENCANA ANGGARAN BIAYA  (RAB)</v>
          </cell>
        </row>
      </sheetData>
      <sheetData sheetId="1677">
        <row r="2">
          <cell r="B2" t="str">
            <v>RENCANA ANGGARAN BIAYA  (RAB)</v>
          </cell>
        </row>
      </sheetData>
      <sheetData sheetId="1678">
        <row r="2">
          <cell r="B2" t="str">
            <v>RENCANA ANGGARAN BIAYA  (RAB)</v>
          </cell>
        </row>
      </sheetData>
      <sheetData sheetId="1679">
        <row r="2">
          <cell r="B2" t="str">
            <v>RENCANA ANGGARAN BIAYA  (RAB)</v>
          </cell>
        </row>
      </sheetData>
      <sheetData sheetId="1680">
        <row r="2">
          <cell r="B2" t="str">
            <v>RENCANA ANGGARAN BIAYA  (RAB)</v>
          </cell>
        </row>
      </sheetData>
      <sheetData sheetId="1681">
        <row r="2">
          <cell r="B2" t="str">
            <v>RENCANA ANGGARAN BIAYA  (RAB)</v>
          </cell>
        </row>
      </sheetData>
      <sheetData sheetId="1682">
        <row r="2">
          <cell r="B2" t="str">
            <v>RENCANA ANGGARAN BIAYA  (RAB)</v>
          </cell>
        </row>
      </sheetData>
      <sheetData sheetId="1683">
        <row r="2">
          <cell r="B2" t="str">
            <v>RENCANA ANGGARAN BIAYA  (RAB)</v>
          </cell>
        </row>
      </sheetData>
      <sheetData sheetId="1684">
        <row r="2">
          <cell r="B2" t="str">
            <v>RENCANA ANGGARAN BIAYA  (RAB)</v>
          </cell>
        </row>
      </sheetData>
      <sheetData sheetId="1685">
        <row r="2">
          <cell r="B2" t="str">
            <v>RENCANA ANGGARAN BIAYA  (RAB)</v>
          </cell>
        </row>
      </sheetData>
      <sheetData sheetId="1686">
        <row r="2">
          <cell r="B2" t="str">
            <v>RENCANA ANGGARAN BIAYA  (RAB)</v>
          </cell>
        </row>
      </sheetData>
      <sheetData sheetId="1687">
        <row r="2">
          <cell r="B2" t="str">
            <v>RENCANA ANGGARAN BIAYA  (RAB)</v>
          </cell>
        </row>
      </sheetData>
      <sheetData sheetId="1688">
        <row r="2">
          <cell r="B2" t="str">
            <v>RENCANA ANGGARAN BIAYA  (RAB)</v>
          </cell>
        </row>
      </sheetData>
      <sheetData sheetId="1689">
        <row r="2">
          <cell r="B2" t="str">
            <v>RENCANA ANGGARAN BIAYA  (RAB)</v>
          </cell>
        </row>
      </sheetData>
      <sheetData sheetId="1690">
        <row r="2">
          <cell r="B2" t="str">
            <v>RENCANA ANGGARAN BIAYA  (RAB)</v>
          </cell>
        </row>
      </sheetData>
      <sheetData sheetId="1691">
        <row r="2">
          <cell r="B2" t="str">
            <v>RENCANA ANGGARAN BIAYA  (RAB)</v>
          </cell>
        </row>
      </sheetData>
      <sheetData sheetId="1692">
        <row r="2">
          <cell r="B2" t="str">
            <v>RENCANA ANGGARAN BIAYA  (RAB)</v>
          </cell>
        </row>
      </sheetData>
      <sheetData sheetId="1693">
        <row r="2">
          <cell r="B2" t="str">
            <v>RENCANA ANGGARAN BIAYA  (RAB)</v>
          </cell>
        </row>
      </sheetData>
      <sheetData sheetId="1694">
        <row r="2">
          <cell r="B2" t="str">
            <v>RENCANA ANGGARAN BIAYA  (RAB)</v>
          </cell>
        </row>
      </sheetData>
      <sheetData sheetId="1695">
        <row r="2">
          <cell r="B2" t="str">
            <v>RENCANA ANGGARAN BIAYA  (RAB)</v>
          </cell>
        </row>
      </sheetData>
      <sheetData sheetId="1696">
        <row r="2">
          <cell r="B2" t="str">
            <v>RENCANA ANGGARAN BIAYA  (RAB)</v>
          </cell>
        </row>
      </sheetData>
      <sheetData sheetId="1697">
        <row r="2">
          <cell r="B2" t="str">
            <v>RENCANA ANGGARAN BIAYA  (RAB)</v>
          </cell>
        </row>
      </sheetData>
      <sheetData sheetId="1698">
        <row r="2">
          <cell r="B2" t="str">
            <v>RENCANA ANGGARAN BIAYA  (RAB)</v>
          </cell>
        </row>
      </sheetData>
      <sheetData sheetId="1699">
        <row r="2">
          <cell r="B2" t="str">
            <v>RENCANA ANGGARAN BIAYA  (RAB)</v>
          </cell>
        </row>
      </sheetData>
      <sheetData sheetId="1700">
        <row r="2">
          <cell r="B2" t="str">
            <v>RENCANA ANGGARAN BIAYA  (RAB)</v>
          </cell>
        </row>
      </sheetData>
      <sheetData sheetId="1701">
        <row r="2">
          <cell r="B2" t="str">
            <v>RENCANA ANGGARAN BIAYA  (RAB)</v>
          </cell>
        </row>
      </sheetData>
      <sheetData sheetId="1702">
        <row r="2">
          <cell r="B2" t="str">
            <v>RENCANA ANGGARAN BIAYA  (RAB)</v>
          </cell>
        </row>
      </sheetData>
      <sheetData sheetId="1703">
        <row r="2">
          <cell r="B2" t="str">
            <v>RENCANA ANGGARAN BIAYA  (RAB)</v>
          </cell>
        </row>
      </sheetData>
      <sheetData sheetId="1704">
        <row r="2">
          <cell r="B2" t="str">
            <v>RENCANA ANGGARAN BIAYA  (RAB)</v>
          </cell>
        </row>
      </sheetData>
      <sheetData sheetId="1705">
        <row r="2">
          <cell r="B2" t="str">
            <v>RENCANA ANGGARAN BIAYA  (RAB)</v>
          </cell>
        </row>
      </sheetData>
      <sheetData sheetId="1706">
        <row r="2">
          <cell r="B2" t="str">
            <v>RENCANA ANGGARAN BIAYA  (RAB)</v>
          </cell>
        </row>
      </sheetData>
      <sheetData sheetId="1707">
        <row r="2">
          <cell r="B2" t="str">
            <v>RENCANA ANGGARAN BIAYA  (RAB)</v>
          </cell>
        </row>
      </sheetData>
      <sheetData sheetId="1708">
        <row r="2">
          <cell r="B2" t="str">
            <v>RENCANA ANGGARAN BIAYA  (RAB)</v>
          </cell>
        </row>
      </sheetData>
      <sheetData sheetId="1709">
        <row r="2">
          <cell r="B2" t="str">
            <v>RENCANA ANGGARAN BIAYA  (RAB)</v>
          </cell>
        </row>
      </sheetData>
      <sheetData sheetId="1710">
        <row r="2">
          <cell r="B2" t="str">
            <v>RENCANA ANGGARAN BIAYA  (RAB)</v>
          </cell>
        </row>
      </sheetData>
      <sheetData sheetId="1711">
        <row r="2">
          <cell r="B2" t="str">
            <v>RENCANA ANGGARAN BIAYA  (RAB)</v>
          </cell>
        </row>
      </sheetData>
      <sheetData sheetId="1712">
        <row r="2">
          <cell r="B2" t="str">
            <v>RENCANA ANGGARAN BIAYA  (RAB)</v>
          </cell>
        </row>
      </sheetData>
      <sheetData sheetId="1713">
        <row r="2">
          <cell r="B2" t="str">
            <v>RENCANA ANGGARAN BIAYA  (RAB)</v>
          </cell>
        </row>
      </sheetData>
      <sheetData sheetId="1714">
        <row r="2">
          <cell r="B2" t="str">
            <v>RENCANA ANGGARAN BIAYA  (RAB)</v>
          </cell>
        </row>
      </sheetData>
      <sheetData sheetId="1715">
        <row r="2">
          <cell r="B2" t="str">
            <v>RENCANA ANGGARAN BIAYA  (RAB)</v>
          </cell>
        </row>
      </sheetData>
      <sheetData sheetId="1716">
        <row r="2">
          <cell r="B2" t="str">
            <v>RENCANA ANGGARAN BIAYA  (RAB)</v>
          </cell>
        </row>
      </sheetData>
      <sheetData sheetId="1717">
        <row r="2">
          <cell r="B2" t="str">
            <v>RENCANA ANGGARAN BIAYA  (RAB)</v>
          </cell>
        </row>
      </sheetData>
      <sheetData sheetId="1718">
        <row r="2">
          <cell r="B2" t="str">
            <v>RENCANA ANGGARAN BIAYA  (RAB)</v>
          </cell>
        </row>
      </sheetData>
      <sheetData sheetId="1719">
        <row r="2">
          <cell r="B2" t="str">
            <v>RENCANA ANGGARAN BIAYA  (RAB)</v>
          </cell>
        </row>
      </sheetData>
      <sheetData sheetId="1720">
        <row r="2">
          <cell r="B2" t="str">
            <v>RENCANA ANGGARAN BIAYA  (RAB)</v>
          </cell>
        </row>
      </sheetData>
      <sheetData sheetId="1721">
        <row r="2">
          <cell r="B2" t="str">
            <v>RENCANA ANGGARAN BIAYA  (RAB)</v>
          </cell>
        </row>
      </sheetData>
      <sheetData sheetId="1722">
        <row r="2">
          <cell r="B2" t="str">
            <v>RENCANA ANGGARAN BIAYA  (RAB)</v>
          </cell>
        </row>
      </sheetData>
      <sheetData sheetId="1723">
        <row r="2">
          <cell r="B2" t="str">
            <v>RENCANA ANGGARAN BIAYA  (RAB)</v>
          </cell>
        </row>
      </sheetData>
      <sheetData sheetId="1724">
        <row r="2">
          <cell r="B2" t="str">
            <v>RENCANA ANGGARAN BIAYA  (RAB)</v>
          </cell>
        </row>
      </sheetData>
      <sheetData sheetId="1725">
        <row r="2">
          <cell r="B2" t="str">
            <v>RENCANA ANGGARAN BIAYA  (RAB)</v>
          </cell>
        </row>
      </sheetData>
      <sheetData sheetId="1726">
        <row r="2">
          <cell r="B2" t="str">
            <v>RENCANA ANGGARAN BIAYA  (RAB)</v>
          </cell>
        </row>
      </sheetData>
      <sheetData sheetId="1727">
        <row r="2">
          <cell r="B2" t="str">
            <v>RENCANA ANGGARAN BIAYA  (RAB)</v>
          </cell>
        </row>
      </sheetData>
      <sheetData sheetId="1728">
        <row r="2">
          <cell r="B2" t="str">
            <v>RENCANA ANGGARAN BIAYA  (RAB)</v>
          </cell>
        </row>
      </sheetData>
      <sheetData sheetId="1729">
        <row r="2">
          <cell r="B2" t="str">
            <v>RENCANA ANGGARAN BIAYA  (RAB)</v>
          </cell>
        </row>
      </sheetData>
      <sheetData sheetId="1730">
        <row r="2">
          <cell r="B2" t="str">
            <v>RENCANA ANGGARAN BIAYA  (RAB)</v>
          </cell>
        </row>
      </sheetData>
      <sheetData sheetId="1731">
        <row r="2">
          <cell r="B2" t="str">
            <v>RENCANA ANGGARAN BIAYA  (RAB)</v>
          </cell>
        </row>
      </sheetData>
      <sheetData sheetId="1732">
        <row r="2">
          <cell r="B2" t="str">
            <v>RENCANA ANGGARAN BIAYA  (RAB)</v>
          </cell>
        </row>
      </sheetData>
      <sheetData sheetId="1733">
        <row r="2">
          <cell r="B2" t="str">
            <v>RENCANA ANGGARAN BIAYA  (RAB)</v>
          </cell>
        </row>
      </sheetData>
      <sheetData sheetId="1734">
        <row r="2">
          <cell r="B2" t="str">
            <v>RENCANA ANGGARAN BIAYA  (RAB)</v>
          </cell>
        </row>
      </sheetData>
      <sheetData sheetId="1735"/>
      <sheetData sheetId="1736">
        <row r="2">
          <cell r="B2" t="str">
            <v>RENCANA ANGGARAN BIAYA  (RAB)</v>
          </cell>
        </row>
      </sheetData>
      <sheetData sheetId="1737">
        <row r="2">
          <cell r="B2" t="str">
            <v>RENCANA ANGGARAN BIAYA  (RAB)</v>
          </cell>
        </row>
      </sheetData>
      <sheetData sheetId="1738">
        <row r="2">
          <cell r="B2" t="str">
            <v>RENCANA ANGGARAN BIAYA  (RAB)</v>
          </cell>
        </row>
      </sheetData>
      <sheetData sheetId="1739">
        <row r="2">
          <cell r="B2" t="str">
            <v>RENCANA ANGGARAN BIAYA  (RAB)</v>
          </cell>
        </row>
      </sheetData>
      <sheetData sheetId="1740">
        <row r="2">
          <cell r="B2" t="str">
            <v>RENCANA ANGGARAN BIAYA  (RAB)</v>
          </cell>
        </row>
      </sheetData>
      <sheetData sheetId="1741">
        <row r="2">
          <cell r="B2" t="str">
            <v>RENCANA ANGGARAN BIAYA  (RAB)</v>
          </cell>
        </row>
      </sheetData>
      <sheetData sheetId="1742"/>
      <sheetData sheetId="1743">
        <row r="2">
          <cell r="B2" t="str">
            <v>RENCANA ANGGARAN BIAYA  (RAB)</v>
          </cell>
        </row>
      </sheetData>
      <sheetData sheetId="1744">
        <row r="2">
          <cell r="B2" t="str">
            <v>RENCANA ANGGARAN BIAYA  (RAB)</v>
          </cell>
        </row>
      </sheetData>
      <sheetData sheetId="1745">
        <row r="2">
          <cell r="B2" t="str">
            <v>RENCANA ANGGARAN BIAYA  (RAB)</v>
          </cell>
        </row>
      </sheetData>
      <sheetData sheetId="1746">
        <row r="2">
          <cell r="B2" t="str">
            <v>RENCANA ANGGARAN BIAYA  (RAB)</v>
          </cell>
        </row>
      </sheetData>
      <sheetData sheetId="1747">
        <row r="2">
          <cell r="B2" t="str">
            <v>RENCANA ANGGARAN BIAYA  (RAB)</v>
          </cell>
        </row>
      </sheetData>
      <sheetData sheetId="1748">
        <row r="2">
          <cell r="B2" t="str">
            <v>RENCANA ANGGARAN BIAYA  (RAB)</v>
          </cell>
        </row>
      </sheetData>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efreshError="1"/>
      <sheetData sheetId="1854" refreshError="1"/>
      <sheetData sheetId="1855" refreshError="1"/>
      <sheetData sheetId="1856" refreshError="1"/>
      <sheetData sheetId="1857" refreshError="1"/>
      <sheetData sheetId="1858" refreshError="1"/>
      <sheetData sheetId="1859" refreshError="1"/>
      <sheetData sheetId="1860" refreshError="1"/>
      <sheetData sheetId="1861" refreshError="1"/>
      <sheetData sheetId="1862" refreshError="1"/>
      <sheetData sheetId="1863" refreshError="1"/>
      <sheetData sheetId="1864" refreshError="1"/>
      <sheetData sheetId="1865" refreshError="1"/>
      <sheetData sheetId="1866" refreshError="1"/>
      <sheetData sheetId="1867" refreshError="1"/>
      <sheetData sheetId="1868" refreshError="1"/>
      <sheetData sheetId="1869" refreshError="1"/>
      <sheetData sheetId="1870" refreshError="1"/>
      <sheetData sheetId="1871" refreshError="1"/>
      <sheetData sheetId="1872" refreshError="1"/>
      <sheetData sheetId="1873" refreshError="1"/>
      <sheetData sheetId="1874" refreshError="1"/>
      <sheetData sheetId="1875" refreshError="1"/>
      <sheetData sheetId="1876" refreshError="1"/>
      <sheetData sheetId="1877" refreshError="1"/>
      <sheetData sheetId="1878" refreshError="1"/>
      <sheetData sheetId="1879" refreshError="1"/>
      <sheetData sheetId="1880" refreshError="1"/>
      <sheetData sheetId="1881" refreshError="1"/>
      <sheetData sheetId="1882" refreshError="1"/>
      <sheetData sheetId="1883" refreshError="1"/>
      <sheetData sheetId="1884" refreshError="1"/>
      <sheetData sheetId="1885" refreshError="1"/>
      <sheetData sheetId="1886" refreshError="1"/>
      <sheetData sheetId="1887" refreshError="1"/>
      <sheetData sheetId="1888" refreshError="1"/>
      <sheetData sheetId="1889" refreshError="1"/>
      <sheetData sheetId="1890" refreshError="1"/>
      <sheetData sheetId="1891" refreshError="1"/>
      <sheetData sheetId="1892" refreshError="1"/>
      <sheetData sheetId="1893" refreshError="1"/>
      <sheetData sheetId="1894" refreshError="1"/>
      <sheetData sheetId="1895" refreshError="1"/>
      <sheetData sheetId="1896" refreshError="1"/>
      <sheetData sheetId="1897" refreshError="1"/>
      <sheetData sheetId="1898" refreshError="1"/>
      <sheetData sheetId="1899" refreshError="1"/>
      <sheetData sheetId="1900" refreshError="1"/>
      <sheetData sheetId="1901" refreshError="1"/>
      <sheetData sheetId="1902" refreshError="1"/>
      <sheetData sheetId="1903" refreshError="1"/>
      <sheetData sheetId="1904" refreshError="1"/>
      <sheetData sheetId="1905" refreshError="1"/>
      <sheetData sheetId="1906" refreshError="1"/>
      <sheetData sheetId="1907" refreshError="1"/>
      <sheetData sheetId="1908" refreshError="1"/>
      <sheetData sheetId="1909" refreshError="1"/>
      <sheetData sheetId="1910" refreshError="1"/>
      <sheetData sheetId="1911" refreshError="1"/>
      <sheetData sheetId="1912" refreshError="1"/>
      <sheetData sheetId="1913" refreshError="1"/>
      <sheetData sheetId="1914" refreshError="1"/>
      <sheetData sheetId="1915" refreshError="1"/>
      <sheetData sheetId="1916" refreshError="1"/>
      <sheetData sheetId="1917" refreshError="1"/>
      <sheetData sheetId="1918" refreshError="1"/>
      <sheetData sheetId="1919" refreshError="1"/>
      <sheetData sheetId="1920" refreshError="1"/>
      <sheetData sheetId="1921" refreshError="1"/>
      <sheetData sheetId="1922" refreshError="1"/>
      <sheetData sheetId="1923" refreshError="1"/>
      <sheetData sheetId="1924" refreshError="1"/>
      <sheetData sheetId="1925" refreshError="1"/>
      <sheetData sheetId="1926" refreshError="1"/>
      <sheetData sheetId="1927" refreshError="1"/>
      <sheetData sheetId="1928" refreshError="1"/>
      <sheetData sheetId="1929" refreshError="1"/>
      <sheetData sheetId="1930" refreshError="1"/>
      <sheetData sheetId="1931" refreshError="1"/>
      <sheetData sheetId="1932" refreshError="1"/>
      <sheetData sheetId="1933" refreshError="1"/>
      <sheetData sheetId="1934" refreshError="1"/>
      <sheetData sheetId="1935" refreshError="1"/>
      <sheetData sheetId="1936" refreshError="1"/>
      <sheetData sheetId="1937" refreshError="1"/>
      <sheetData sheetId="1938" refreshError="1"/>
      <sheetData sheetId="1939" refreshError="1"/>
      <sheetData sheetId="1940" refreshError="1"/>
      <sheetData sheetId="1941" refreshError="1"/>
      <sheetData sheetId="1942" refreshError="1"/>
      <sheetData sheetId="1943" refreshError="1"/>
      <sheetData sheetId="1944" refreshError="1"/>
      <sheetData sheetId="1945" refreshError="1"/>
      <sheetData sheetId="1946" refreshError="1"/>
      <sheetData sheetId="1947" refreshError="1"/>
      <sheetData sheetId="1948" refreshError="1"/>
      <sheetData sheetId="1949" refreshError="1"/>
      <sheetData sheetId="1950" refreshError="1"/>
      <sheetData sheetId="1951" refreshError="1"/>
      <sheetData sheetId="1952" refreshError="1"/>
      <sheetData sheetId="1953" refreshError="1"/>
      <sheetData sheetId="1954" refreshError="1"/>
      <sheetData sheetId="1955" refreshError="1"/>
      <sheetData sheetId="1956" refreshError="1"/>
      <sheetData sheetId="1957" refreshError="1"/>
      <sheetData sheetId="1958" refreshError="1"/>
      <sheetData sheetId="1959" refreshError="1"/>
      <sheetData sheetId="1960" refreshError="1"/>
      <sheetData sheetId="1961"/>
      <sheetData sheetId="1962" refreshError="1"/>
      <sheetData sheetId="1963" refreshError="1"/>
      <sheetData sheetId="1964" refreshError="1"/>
      <sheetData sheetId="1965" refreshError="1"/>
      <sheetData sheetId="1966" refreshError="1"/>
      <sheetData sheetId="1967" refreshError="1"/>
      <sheetData sheetId="1968" refreshError="1"/>
      <sheetData sheetId="1969" refreshError="1"/>
      <sheetData sheetId="1970" refreshError="1"/>
      <sheetData sheetId="1971" refreshError="1"/>
      <sheetData sheetId="1972" refreshError="1"/>
      <sheetData sheetId="1973" refreshError="1"/>
      <sheetData sheetId="1974" refreshError="1"/>
      <sheetData sheetId="1975" refreshError="1"/>
      <sheetData sheetId="1976" refreshError="1"/>
      <sheetData sheetId="1977" refreshError="1"/>
      <sheetData sheetId="1978" refreshError="1"/>
      <sheetData sheetId="1979" refreshError="1"/>
      <sheetData sheetId="1980" refreshError="1"/>
      <sheetData sheetId="1981" refreshError="1"/>
      <sheetData sheetId="1982" refreshError="1"/>
      <sheetData sheetId="1983" refreshError="1"/>
      <sheetData sheetId="1984" refreshError="1"/>
      <sheetData sheetId="1985" refreshError="1"/>
      <sheetData sheetId="1986" refreshError="1"/>
      <sheetData sheetId="1987" refreshError="1"/>
      <sheetData sheetId="1988" refreshError="1"/>
      <sheetData sheetId="1989" refreshError="1"/>
      <sheetData sheetId="1990" refreshError="1"/>
      <sheetData sheetId="1991" refreshError="1"/>
      <sheetData sheetId="1992" refreshError="1"/>
      <sheetData sheetId="1993" refreshError="1"/>
      <sheetData sheetId="1994" refreshError="1"/>
      <sheetData sheetId="1995" refreshError="1"/>
      <sheetData sheetId="1996" refreshError="1"/>
      <sheetData sheetId="1997" refreshError="1"/>
      <sheetData sheetId="1998" refreshError="1"/>
      <sheetData sheetId="1999" refreshError="1"/>
      <sheetData sheetId="2000" refreshError="1"/>
      <sheetData sheetId="2001"/>
      <sheetData sheetId="2002" refreshError="1"/>
      <sheetData sheetId="2003"/>
      <sheetData sheetId="2004" refreshError="1"/>
      <sheetData sheetId="2005" refreshError="1"/>
      <sheetData sheetId="2006"/>
      <sheetData sheetId="2007"/>
      <sheetData sheetId="2008"/>
      <sheetData sheetId="2009"/>
      <sheetData sheetId="2010"/>
      <sheetData sheetId="2011"/>
      <sheetData sheetId="2012" refreshError="1"/>
      <sheetData sheetId="2013" refreshError="1"/>
      <sheetData sheetId="2014"/>
      <sheetData sheetId="2015">
        <row r="2">
          <cell r="B2" t="str">
            <v>RENCANA ANGGARAN BIAYA  (RAB)</v>
          </cell>
        </row>
      </sheetData>
      <sheetData sheetId="2016" refreshError="1"/>
      <sheetData sheetId="2017"/>
      <sheetData sheetId="2018"/>
      <sheetData sheetId="2019">
        <row r="2">
          <cell r="B2" t="str">
            <v>RENCANA ANGGARAN BIAYA  (RAB)</v>
          </cell>
        </row>
      </sheetData>
      <sheetData sheetId="2020"/>
      <sheetData sheetId="2021"/>
      <sheetData sheetId="2022"/>
      <sheetData sheetId="2023"/>
      <sheetData sheetId="2024"/>
      <sheetData sheetId="2025">
        <row r="2">
          <cell r="B2" t="str">
            <v>RENCANA ANGGARAN BIAYA  (RAB)</v>
          </cell>
        </row>
      </sheetData>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refreshError="1"/>
      <sheetData sheetId="2043"/>
      <sheetData sheetId="2044"/>
      <sheetData sheetId="2045"/>
      <sheetData sheetId="2046"/>
      <sheetData sheetId="2047" refreshError="1"/>
      <sheetData sheetId="2048" refreshError="1"/>
      <sheetData sheetId="2049">
        <row r="2">
          <cell r="B2" t="str">
            <v>RENCANA ANGGARAN BIAYA  (RAB)</v>
          </cell>
        </row>
      </sheetData>
      <sheetData sheetId="2050"/>
      <sheetData sheetId="2051"/>
      <sheetData sheetId="2052"/>
      <sheetData sheetId="2053"/>
      <sheetData sheetId="2054"/>
      <sheetData sheetId="2055"/>
      <sheetData sheetId="2056" refreshError="1"/>
      <sheetData sheetId="2057">
        <row r="2">
          <cell r="B2" t="str">
            <v>RENCANA ANGGARAN BIAYA  (RAB)</v>
          </cell>
        </row>
      </sheetData>
      <sheetData sheetId="2058"/>
      <sheetData sheetId="2059"/>
      <sheetData sheetId="2060" refreshError="1"/>
      <sheetData sheetId="2061" refreshError="1"/>
      <sheetData sheetId="2062" refreshError="1"/>
      <sheetData sheetId="2063" refreshError="1"/>
      <sheetData sheetId="2064" refreshError="1"/>
      <sheetData sheetId="2065"/>
      <sheetData sheetId="2066"/>
      <sheetData sheetId="2067"/>
      <sheetData sheetId="2068" refreshError="1"/>
      <sheetData sheetId="2069" refreshError="1"/>
      <sheetData sheetId="2070"/>
      <sheetData sheetId="2071"/>
      <sheetData sheetId="2072"/>
      <sheetData sheetId="2073"/>
      <sheetData sheetId="2074"/>
      <sheetData sheetId="2075"/>
      <sheetData sheetId="2076"/>
      <sheetData sheetId="2077"/>
      <sheetData sheetId="2078" refreshError="1"/>
      <sheetData sheetId="2079" refreshError="1"/>
      <sheetData sheetId="2080" refreshError="1"/>
      <sheetData sheetId="2081"/>
      <sheetData sheetId="2082" refreshError="1"/>
      <sheetData sheetId="2083"/>
      <sheetData sheetId="2084" refreshError="1"/>
      <sheetData sheetId="2085"/>
      <sheetData sheetId="2086"/>
      <sheetData sheetId="2087"/>
      <sheetData sheetId="2088"/>
      <sheetData sheetId="2089" refreshError="1"/>
      <sheetData sheetId="2090" refreshError="1"/>
      <sheetData sheetId="2091" refreshError="1"/>
      <sheetData sheetId="2092" refreshError="1"/>
      <sheetData sheetId="2093"/>
      <sheetData sheetId="2094" refreshError="1"/>
      <sheetData sheetId="2095"/>
      <sheetData sheetId="2096"/>
      <sheetData sheetId="2097">
        <row r="2">
          <cell r="B2" t="str">
            <v>RENCANA ANGGARAN BIAYA  (RAB)</v>
          </cell>
        </row>
      </sheetData>
      <sheetData sheetId="2098">
        <row r="2">
          <cell r="B2" t="str">
            <v>RENCANA ANGGARAN BIAYA  (RAB)</v>
          </cell>
        </row>
      </sheetData>
      <sheetData sheetId="2099">
        <row r="2">
          <cell r="B2" t="str">
            <v>RENCANA ANGGARAN BIAYA  (RAB)</v>
          </cell>
        </row>
      </sheetData>
      <sheetData sheetId="2100">
        <row r="2">
          <cell r="B2" t="str">
            <v>RENCANA ANGGARAN BIAYA  (RAB)</v>
          </cell>
        </row>
      </sheetData>
      <sheetData sheetId="2101">
        <row r="2">
          <cell r="B2" t="str">
            <v>RENCANA ANGGARAN BIAYA  (RAB)</v>
          </cell>
        </row>
      </sheetData>
      <sheetData sheetId="2102">
        <row r="2">
          <cell r="B2" t="str">
            <v>RENCANA ANGGARAN BIAYA  (RAB)</v>
          </cell>
        </row>
      </sheetData>
      <sheetData sheetId="2103">
        <row r="2">
          <cell r="B2" t="str">
            <v>RENCANA ANGGARAN BIAYA  (RAB)</v>
          </cell>
        </row>
      </sheetData>
      <sheetData sheetId="2104">
        <row r="2">
          <cell r="B2" t="str">
            <v>RENCANA ANGGARAN BIAYA  (RAB)</v>
          </cell>
        </row>
      </sheetData>
      <sheetData sheetId="2105">
        <row r="2">
          <cell r="B2" t="str">
            <v>RENCANA ANGGARAN BIAYA  (RAB)</v>
          </cell>
        </row>
      </sheetData>
      <sheetData sheetId="2106">
        <row r="2">
          <cell r="B2" t="str">
            <v>RENCANA ANGGARAN BIAYA  (RAB)</v>
          </cell>
        </row>
      </sheetData>
      <sheetData sheetId="2107">
        <row r="2">
          <cell r="B2" t="str">
            <v>RENCANA ANGGARAN BIAYA  (RAB)</v>
          </cell>
        </row>
      </sheetData>
      <sheetData sheetId="2108">
        <row r="2">
          <cell r="B2" t="str">
            <v>RENCANA ANGGARAN BIAYA  (RAB)</v>
          </cell>
        </row>
      </sheetData>
      <sheetData sheetId="2109">
        <row r="2">
          <cell r="B2" t="str">
            <v>RENCANA ANGGARAN BIAYA  (RAB)</v>
          </cell>
        </row>
      </sheetData>
      <sheetData sheetId="2110">
        <row r="2">
          <cell r="B2" t="str">
            <v>RENCANA ANGGARAN BIAYA  (RAB)</v>
          </cell>
        </row>
      </sheetData>
      <sheetData sheetId="2111">
        <row r="2">
          <cell r="B2" t="str">
            <v>RENCANA ANGGARAN BIAYA  (RAB)</v>
          </cell>
        </row>
      </sheetData>
      <sheetData sheetId="2112"/>
      <sheetData sheetId="2113"/>
      <sheetData sheetId="2114">
        <row r="2">
          <cell r="B2" t="str">
            <v>RENCANA ANGGARAN BIAYA  (RAB)</v>
          </cell>
        </row>
      </sheetData>
      <sheetData sheetId="2115">
        <row r="2">
          <cell r="B2" t="str">
            <v>RENCANA ANGGARAN BIAYA  (RAB)</v>
          </cell>
        </row>
      </sheetData>
      <sheetData sheetId="2116"/>
      <sheetData sheetId="2117">
        <row r="2">
          <cell r="B2" t="str">
            <v>RENCANA ANGGARAN BIAYA  (RAB)</v>
          </cell>
        </row>
      </sheetData>
      <sheetData sheetId="2118"/>
      <sheetData sheetId="2119"/>
      <sheetData sheetId="2120"/>
      <sheetData sheetId="2121">
        <row r="2">
          <cell r="B2" t="str">
            <v>RENCANA ANGGARAN BIAYA  (RAB)</v>
          </cell>
        </row>
      </sheetData>
      <sheetData sheetId="2122">
        <row r="2">
          <cell r="B2" t="str">
            <v>RENCANA ANGGARAN BIAYA  (RAB)</v>
          </cell>
        </row>
      </sheetData>
      <sheetData sheetId="2123"/>
      <sheetData sheetId="2124">
        <row r="2">
          <cell r="B2" t="str">
            <v>RENCANA ANGGARAN BIAYA  (RAB)</v>
          </cell>
        </row>
      </sheetData>
      <sheetData sheetId="2125">
        <row r="2">
          <cell r="B2" t="str">
            <v>RENCANA ANGGARAN BIAYA  (RAB)</v>
          </cell>
        </row>
      </sheetData>
      <sheetData sheetId="2126">
        <row r="2">
          <cell r="B2" t="str">
            <v>RENCANA ANGGARAN BIAYA  (RAB)</v>
          </cell>
        </row>
      </sheetData>
      <sheetData sheetId="2127">
        <row r="2">
          <cell r="B2" t="str">
            <v>RENCANA ANGGARAN BIAYA  (RAB)</v>
          </cell>
        </row>
      </sheetData>
      <sheetData sheetId="2128">
        <row r="2">
          <cell r="B2" t="str">
            <v>RENCANA ANGGARAN BIAYA  (RAB)</v>
          </cell>
        </row>
      </sheetData>
      <sheetData sheetId="2129">
        <row r="2">
          <cell r="B2" t="str">
            <v>RENCANA ANGGARAN BIAYA  (RAB)</v>
          </cell>
        </row>
      </sheetData>
      <sheetData sheetId="2130">
        <row r="2">
          <cell r="B2" t="str">
            <v>RENCANA ANGGARAN BIAYA  (RAB)</v>
          </cell>
        </row>
      </sheetData>
      <sheetData sheetId="2131"/>
      <sheetData sheetId="2132">
        <row r="2">
          <cell r="B2" t="str">
            <v>RENCANA ANGGARAN BIAYA  (RAB)</v>
          </cell>
        </row>
      </sheetData>
      <sheetData sheetId="2133"/>
      <sheetData sheetId="2134">
        <row r="2">
          <cell r="B2" t="str">
            <v>RENCANA ANGGARAN BIAYA  (RAB)</v>
          </cell>
        </row>
      </sheetData>
      <sheetData sheetId="2135"/>
      <sheetData sheetId="2136">
        <row r="2">
          <cell r="B2" t="str">
            <v>RENCANA ANGGARAN BIAYA  (RAB)</v>
          </cell>
        </row>
      </sheetData>
      <sheetData sheetId="2137">
        <row r="2">
          <cell r="B2" t="str">
            <v>RENCANA ANGGARAN BIAYA  (RAB)</v>
          </cell>
        </row>
      </sheetData>
      <sheetData sheetId="2138"/>
      <sheetData sheetId="2139">
        <row r="2">
          <cell r="B2" t="str">
            <v>RENCANA ANGGARAN BIAYA  (RAB)</v>
          </cell>
        </row>
      </sheetData>
      <sheetData sheetId="2140"/>
      <sheetData sheetId="2141"/>
      <sheetData sheetId="2142">
        <row r="2">
          <cell r="B2" t="str">
            <v>RENCANA ANGGARAN BIAYA  (RAB)</v>
          </cell>
        </row>
      </sheetData>
      <sheetData sheetId="2143">
        <row r="2">
          <cell r="B2" t="str">
            <v>RENCANA ANGGARAN BIAYA  (RAB)</v>
          </cell>
        </row>
      </sheetData>
      <sheetData sheetId="2144"/>
      <sheetData sheetId="2145">
        <row r="2">
          <cell r="B2" t="str">
            <v>RENCANA ANGGARAN BIAYA  (RAB)</v>
          </cell>
        </row>
      </sheetData>
      <sheetData sheetId="2146">
        <row r="2">
          <cell r="B2" t="str">
            <v>RENCANA ANGGARAN BIAYA  (RAB)</v>
          </cell>
        </row>
      </sheetData>
      <sheetData sheetId="2147">
        <row r="2">
          <cell r="B2" t="str">
            <v>RENCANA ANGGARAN BIAYA  (RAB)</v>
          </cell>
        </row>
      </sheetData>
      <sheetData sheetId="2148"/>
      <sheetData sheetId="2149">
        <row r="2">
          <cell r="B2" t="str">
            <v>RENCANA ANGGARAN BIAYA  (RAB)</v>
          </cell>
        </row>
      </sheetData>
      <sheetData sheetId="2150">
        <row r="2">
          <cell r="B2" t="str">
            <v>RENCANA ANGGARAN BIAYA  (RAB)</v>
          </cell>
        </row>
      </sheetData>
      <sheetData sheetId="2151">
        <row r="2">
          <cell r="B2" t="str">
            <v>RENCANA ANGGARAN BIAYA  (RAB)</v>
          </cell>
        </row>
      </sheetData>
      <sheetData sheetId="2152">
        <row r="2">
          <cell r="B2" t="str">
            <v>RENCANA ANGGARAN BIAYA  (RAB)</v>
          </cell>
        </row>
      </sheetData>
      <sheetData sheetId="2153">
        <row r="2">
          <cell r="B2" t="str">
            <v>RENCANA ANGGARAN BIAYA  (RAB)</v>
          </cell>
        </row>
      </sheetData>
      <sheetData sheetId="2154">
        <row r="2">
          <cell r="B2" t="str">
            <v>RENCANA ANGGARAN BIAYA  (RAB)</v>
          </cell>
        </row>
      </sheetData>
      <sheetData sheetId="2155">
        <row r="2">
          <cell r="B2" t="str">
            <v>RENCANA ANGGARAN BIAYA  (RAB)</v>
          </cell>
        </row>
      </sheetData>
      <sheetData sheetId="2156">
        <row r="2">
          <cell r="B2" t="str">
            <v>RENCANA ANGGARAN BIAYA  (RAB)</v>
          </cell>
        </row>
      </sheetData>
      <sheetData sheetId="2157">
        <row r="2">
          <cell r="B2" t="str">
            <v>RENCANA ANGGARAN BIAYA  (RAB)</v>
          </cell>
        </row>
      </sheetData>
      <sheetData sheetId="2158">
        <row r="2">
          <cell r="B2" t="str">
            <v>RENCANA ANGGARAN BIAYA  (RAB)</v>
          </cell>
        </row>
      </sheetData>
      <sheetData sheetId="2159">
        <row r="2">
          <cell r="B2" t="str">
            <v>RENCANA ANGGARAN BIAYA  (RAB)</v>
          </cell>
        </row>
      </sheetData>
      <sheetData sheetId="2160">
        <row r="2">
          <cell r="B2" t="str">
            <v>RENCANA ANGGARAN BIAYA  (RAB)</v>
          </cell>
        </row>
      </sheetData>
      <sheetData sheetId="2161"/>
      <sheetData sheetId="2162">
        <row r="2">
          <cell r="B2" t="str">
            <v>RENCANA ANGGARAN BIAYA  (RAB)</v>
          </cell>
        </row>
      </sheetData>
      <sheetData sheetId="2163"/>
      <sheetData sheetId="2164">
        <row r="2">
          <cell r="B2" t="str">
            <v>RENCANA ANGGARAN BIAYA  (RAB)</v>
          </cell>
        </row>
      </sheetData>
      <sheetData sheetId="2165"/>
      <sheetData sheetId="2166">
        <row r="2">
          <cell r="B2" t="str">
            <v>RENCANA ANGGARAN BIAYA  (RAB)</v>
          </cell>
        </row>
      </sheetData>
      <sheetData sheetId="2167"/>
      <sheetData sheetId="2168"/>
      <sheetData sheetId="2169">
        <row r="2">
          <cell r="B2" t="str">
            <v>RENCANA ANGGARAN BIAYA  (RAB)</v>
          </cell>
        </row>
      </sheetData>
      <sheetData sheetId="2170">
        <row r="2">
          <cell r="B2" t="str">
            <v>RENCANA ANGGARAN BIAYA  (RAB)</v>
          </cell>
        </row>
      </sheetData>
      <sheetData sheetId="2171">
        <row r="2">
          <cell r="B2" t="str">
            <v>RENCANA ANGGARAN BIAYA  (RAB)</v>
          </cell>
        </row>
      </sheetData>
      <sheetData sheetId="2172">
        <row r="2">
          <cell r="B2" t="str">
            <v>RENCANA ANGGARAN BIAYA  (RAB)</v>
          </cell>
        </row>
      </sheetData>
      <sheetData sheetId="2173"/>
      <sheetData sheetId="2174">
        <row r="2">
          <cell r="B2" t="str">
            <v>RENCANA ANGGARAN BIAYA  (RAB)</v>
          </cell>
        </row>
      </sheetData>
      <sheetData sheetId="2175">
        <row r="2">
          <cell r="B2" t="str">
            <v>RENCANA ANGGARAN BIAYA  (RAB)</v>
          </cell>
        </row>
      </sheetData>
      <sheetData sheetId="2176"/>
      <sheetData sheetId="2177"/>
      <sheetData sheetId="2178"/>
      <sheetData sheetId="2179"/>
      <sheetData sheetId="2180"/>
      <sheetData sheetId="2181">
        <row r="2">
          <cell r="B2" t="str">
            <v>RENCANA ANGGARAN BIAYA  (RAB)</v>
          </cell>
        </row>
      </sheetData>
      <sheetData sheetId="2182"/>
      <sheetData sheetId="2183">
        <row r="2">
          <cell r="B2" t="str">
            <v>RENCANA ANGGARAN BIAYA  (RAB)</v>
          </cell>
        </row>
      </sheetData>
      <sheetData sheetId="2184"/>
      <sheetData sheetId="2185"/>
      <sheetData sheetId="2186">
        <row r="2">
          <cell r="B2" t="str">
            <v>RENCANA ANGGARAN BIAYA  (RAB)</v>
          </cell>
        </row>
      </sheetData>
      <sheetData sheetId="2187">
        <row r="2">
          <cell r="B2" t="str">
            <v>RENCANA ANGGARAN BIAYA  (RAB)</v>
          </cell>
        </row>
      </sheetData>
      <sheetData sheetId="2188"/>
      <sheetData sheetId="2189">
        <row r="2">
          <cell r="B2" t="str">
            <v>RENCANA ANGGARAN BIAYA  (RAB)</v>
          </cell>
        </row>
      </sheetData>
      <sheetData sheetId="2190">
        <row r="2">
          <cell r="B2" t="str">
            <v>RENCANA ANGGARAN BIAYA  (RAB)</v>
          </cell>
        </row>
      </sheetData>
      <sheetData sheetId="2191"/>
      <sheetData sheetId="2192">
        <row r="2">
          <cell r="B2" t="str">
            <v>RENCANA ANGGARAN BIAYA  (RAB)</v>
          </cell>
        </row>
      </sheetData>
      <sheetData sheetId="2193">
        <row r="2">
          <cell r="B2" t="str">
            <v>RENCANA ANGGARAN BIAYA  (RAB)</v>
          </cell>
        </row>
      </sheetData>
      <sheetData sheetId="2194"/>
      <sheetData sheetId="2195"/>
      <sheetData sheetId="2196"/>
      <sheetData sheetId="2197"/>
      <sheetData sheetId="2198"/>
      <sheetData sheetId="2199">
        <row r="2">
          <cell r="B2" t="str">
            <v>RENCANA ANGGARAN BIAYA  (RAB)</v>
          </cell>
        </row>
      </sheetData>
      <sheetData sheetId="2200">
        <row r="2">
          <cell r="B2" t="str">
            <v>RENCANA ANGGARAN BIAYA  (RAB)</v>
          </cell>
        </row>
      </sheetData>
      <sheetData sheetId="2201">
        <row r="2">
          <cell r="B2" t="str">
            <v>RENCANA ANGGARAN BIAYA  (RAB)</v>
          </cell>
        </row>
      </sheetData>
      <sheetData sheetId="2202"/>
      <sheetData sheetId="2203">
        <row r="2">
          <cell r="B2" t="str">
            <v>RENCANA ANGGARAN BIAYA  (RAB)</v>
          </cell>
        </row>
      </sheetData>
      <sheetData sheetId="2204"/>
      <sheetData sheetId="2205">
        <row r="2">
          <cell r="B2" t="str">
            <v>RENCANA ANGGARAN BIAYA  (RAB)</v>
          </cell>
        </row>
      </sheetData>
      <sheetData sheetId="2206">
        <row r="2">
          <cell r="B2" t="str">
            <v>RENCANA ANGGARAN BIAYA  (RAB)</v>
          </cell>
        </row>
      </sheetData>
      <sheetData sheetId="2207"/>
      <sheetData sheetId="2208">
        <row r="2">
          <cell r="B2" t="str">
            <v>RENCANA ANGGARAN BIAYA  (RAB)</v>
          </cell>
        </row>
      </sheetData>
      <sheetData sheetId="2209"/>
      <sheetData sheetId="2210"/>
      <sheetData sheetId="2211">
        <row r="2">
          <cell r="B2" t="str">
            <v>RENCANA ANGGARAN BIAYA  (RAB)</v>
          </cell>
        </row>
      </sheetData>
      <sheetData sheetId="2212"/>
      <sheetData sheetId="2213"/>
      <sheetData sheetId="2214"/>
      <sheetData sheetId="2215"/>
      <sheetData sheetId="2216"/>
      <sheetData sheetId="2217"/>
      <sheetData sheetId="2218"/>
      <sheetData sheetId="2219"/>
      <sheetData sheetId="2220"/>
      <sheetData sheetId="2221"/>
      <sheetData sheetId="2222">
        <row r="2">
          <cell r="B2" t="str">
            <v>RENCANA ANGGARAN BIAYA  (RAB)</v>
          </cell>
        </row>
      </sheetData>
      <sheetData sheetId="2223"/>
      <sheetData sheetId="2224"/>
      <sheetData sheetId="2225">
        <row r="2">
          <cell r="B2" t="str">
            <v>RENCANA ANGGARAN BIAYA  (RAB)</v>
          </cell>
        </row>
      </sheetData>
      <sheetData sheetId="2226"/>
      <sheetData sheetId="2227"/>
      <sheetData sheetId="2228"/>
      <sheetData sheetId="2229"/>
      <sheetData sheetId="2230"/>
      <sheetData sheetId="2231"/>
      <sheetData sheetId="2232"/>
      <sheetData sheetId="2233"/>
      <sheetData sheetId="2234"/>
      <sheetData sheetId="2235"/>
      <sheetData sheetId="2236"/>
      <sheetData sheetId="2237"/>
      <sheetData sheetId="2238"/>
      <sheetData sheetId="2239"/>
      <sheetData sheetId="2240"/>
      <sheetData sheetId="2241"/>
      <sheetData sheetId="2242"/>
      <sheetData sheetId="2243"/>
      <sheetData sheetId="2244"/>
      <sheetData sheetId="2245"/>
      <sheetData sheetId="2246"/>
      <sheetData sheetId="2247"/>
      <sheetData sheetId="2248"/>
      <sheetData sheetId="2249"/>
      <sheetData sheetId="2250"/>
      <sheetData sheetId="2251"/>
      <sheetData sheetId="2252"/>
      <sheetData sheetId="2253"/>
      <sheetData sheetId="2254"/>
      <sheetData sheetId="2255"/>
      <sheetData sheetId="2256"/>
      <sheetData sheetId="2257"/>
      <sheetData sheetId="2258"/>
      <sheetData sheetId="2259"/>
      <sheetData sheetId="2260"/>
      <sheetData sheetId="2261"/>
      <sheetData sheetId="2262"/>
      <sheetData sheetId="2263"/>
      <sheetData sheetId="2264"/>
      <sheetData sheetId="2265"/>
      <sheetData sheetId="2266"/>
      <sheetData sheetId="2267"/>
      <sheetData sheetId="2268"/>
      <sheetData sheetId="2269"/>
      <sheetData sheetId="2270"/>
      <sheetData sheetId="2271"/>
      <sheetData sheetId="2272"/>
      <sheetData sheetId="2273"/>
      <sheetData sheetId="2274"/>
      <sheetData sheetId="2275"/>
      <sheetData sheetId="2276"/>
      <sheetData sheetId="2277"/>
      <sheetData sheetId="2278"/>
      <sheetData sheetId="2279"/>
      <sheetData sheetId="2280"/>
      <sheetData sheetId="2281"/>
      <sheetData sheetId="2282"/>
      <sheetData sheetId="2283"/>
      <sheetData sheetId="2284"/>
      <sheetData sheetId="2285"/>
      <sheetData sheetId="2286"/>
      <sheetData sheetId="2287"/>
      <sheetData sheetId="2288"/>
      <sheetData sheetId="2289"/>
      <sheetData sheetId="2290"/>
      <sheetData sheetId="2291"/>
      <sheetData sheetId="2292"/>
      <sheetData sheetId="2293"/>
      <sheetData sheetId="2294"/>
      <sheetData sheetId="2295"/>
      <sheetData sheetId="2296"/>
      <sheetData sheetId="2297"/>
      <sheetData sheetId="2298"/>
      <sheetData sheetId="2299"/>
      <sheetData sheetId="2300"/>
      <sheetData sheetId="2301"/>
      <sheetData sheetId="2302"/>
      <sheetData sheetId="2303"/>
      <sheetData sheetId="2304"/>
      <sheetData sheetId="2305"/>
      <sheetData sheetId="2306"/>
      <sheetData sheetId="2307"/>
      <sheetData sheetId="2308"/>
      <sheetData sheetId="2309"/>
      <sheetData sheetId="2310"/>
      <sheetData sheetId="2311"/>
      <sheetData sheetId="2312"/>
      <sheetData sheetId="2313"/>
      <sheetData sheetId="2314"/>
      <sheetData sheetId="2315"/>
      <sheetData sheetId="2316"/>
      <sheetData sheetId="2317"/>
      <sheetData sheetId="2318"/>
      <sheetData sheetId="2319"/>
      <sheetData sheetId="2320"/>
      <sheetData sheetId="2321"/>
      <sheetData sheetId="2322"/>
      <sheetData sheetId="2323"/>
      <sheetData sheetId="2324"/>
      <sheetData sheetId="2325"/>
      <sheetData sheetId="2326"/>
      <sheetData sheetId="2327"/>
      <sheetData sheetId="2328"/>
      <sheetData sheetId="2329"/>
      <sheetData sheetId="2330"/>
      <sheetData sheetId="2331"/>
      <sheetData sheetId="2332"/>
      <sheetData sheetId="2333"/>
      <sheetData sheetId="2334"/>
      <sheetData sheetId="2335"/>
      <sheetData sheetId="2336"/>
      <sheetData sheetId="2337"/>
      <sheetData sheetId="2338"/>
      <sheetData sheetId="2339"/>
      <sheetData sheetId="2340"/>
      <sheetData sheetId="2341"/>
      <sheetData sheetId="2342"/>
      <sheetData sheetId="2343"/>
      <sheetData sheetId="2344"/>
      <sheetData sheetId="2345"/>
      <sheetData sheetId="2346"/>
      <sheetData sheetId="2347"/>
      <sheetData sheetId="2348"/>
      <sheetData sheetId="2349"/>
      <sheetData sheetId="2350"/>
      <sheetData sheetId="2351"/>
      <sheetData sheetId="2352"/>
      <sheetData sheetId="2353"/>
      <sheetData sheetId="2354"/>
      <sheetData sheetId="2355"/>
      <sheetData sheetId="2356"/>
      <sheetData sheetId="2357"/>
      <sheetData sheetId="2358"/>
      <sheetData sheetId="2359"/>
      <sheetData sheetId="2360"/>
      <sheetData sheetId="2361"/>
      <sheetData sheetId="2362"/>
      <sheetData sheetId="2363"/>
      <sheetData sheetId="2364"/>
      <sheetData sheetId="2365"/>
      <sheetData sheetId="2366"/>
      <sheetData sheetId="2367"/>
      <sheetData sheetId="2368"/>
      <sheetData sheetId="2369"/>
      <sheetData sheetId="2370"/>
      <sheetData sheetId="2371"/>
      <sheetData sheetId="2372"/>
      <sheetData sheetId="2373"/>
      <sheetData sheetId="2374"/>
      <sheetData sheetId="2375"/>
      <sheetData sheetId="2376"/>
      <sheetData sheetId="2377"/>
      <sheetData sheetId="2378"/>
      <sheetData sheetId="2379"/>
      <sheetData sheetId="2380"/>
      <sheetData sheetId="2381"/>
      <sheetData sheetId="2382"/>
      <sheetData sheetId="2383"/>
      <sheetData sheetId="2384"/>
      <sheetData sheetId="2385"/>
      <sheetData sheetId="2386"/>
      <sheetData sheetId="2387"/>
      <sheetData sheetId="2388"/>
      <sheetData sheetId="2389"/>
      <sheetData sheetId="2390"/>
      <sheetData sheetId="2391"/>
      <sheetData sheetId="2392"/>
      <sheetData sheetId="2393"/>
      <sheetData sheetId="2394"/>
      <sheetData sheetId="2395"/>
      <sheetData sheetId="2396"/>
      <sheetData sheetId="2397"/>
      <sheetData sheetId="2398"/>
      <sheetData sheetId="2399"/>
      <sheetData sheetId="2400"/>
      <sheetData sheetId="2401"/>
      <sheetData sheetId="2402"/>
      <sheetData sheetId="2403"/>
      <sheetData sheetId="2404"/>
      <sheetData sheetId="2405"/>
      <sheetData sheetId="2406"/>
      <sheetData sheetId="2407"/>
      <sheetData sheetId="2408"/>
      <sheetData sheetId="2409"/>
      <sheetData sheetId="2410"/>
      <sheetData sheetId="2411"/>
      <sheetData sheetId="2412"/>
      <sheetData sheetId="2413"/>
      <sheetData sheetId="2414"/>
      <sheetData sheetId="2415"/>
      <sheetData sheetId="2416"/>
      <sheetData sheetId="2417"/>
      <sheetData sheetId="2418"/>
      <sheetData sheetId="2419"/>
      <sheetData sheetId="2420"/>
      <sheetData sheetId="2421"/>
      <sheetData sheetId="2422"/>
      <sheetData sheetId="2423"/>
      <sheetData sheetId="2424"/>
      <sheetData sheetId="2425"/>
      <sheetData sheetId="2426"/>
      <sheetData sheetId="2427"/>
      <sheetData sheetId="2428"/>
      <sheetData sheetId="2429"/>
      <sheetData sheetId="2430"/>
      <sheetData sheetId="2431"/>
      <sheetData sheetId="2432"/>
      <sheetData sheetId="2433"/>
      <sheetData sheetId="2434"/>
      <sheetData sheetId="2435"/>
      <sheetData sheetId="2436"/>
      <sheetData sheetId="2437"/>
      <sheetData sheetId="2438"/>
      <sheetData sheetId="2439"/>
      <sheetData sheetId="2440"/>
      <sheetData sheetId="2441"/>
      <sheetData sheetId="2442"/>
      <sheetData sheetId="2443"/>
      <sheetData sheetId="2444"/>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sheetData sheetId="2484"/>
      <sheetData sheetId="2485"/>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sheetData sheetId="2504"/>
      <sheetData sheetId="2505"/>
      <sheetData sheetId="2506"/>
      <sheetData sheetId="2507" refreshError="1"/>
      <sheetData sheetId="2508" refreshError="1"/>
      <sheetData sheetId="2509" refreshError="1"/>
      <sheetData sheetId="2510" refreshError="1"/>
      <sheetData sheetId="2511" refreshError="1"/>
      <sheetData sheetId="2512" refreshError="1"/>
      <sheetData sheetId="2513" refreshError="1"/>
      <sheetData sheetId="2514" refreshError="1"/>
      <sheetData sheetId="2515" refreshError="1"/>
      <sheetData sheetId="2516" refreshError="1"/>
      <sheetData sheetId="2517" refreshError="1"/>
      <sheetData sheetId="2518" refreshError="1"/>
      <sheetData sheetId="2519"/>
      <sheetData sheetId="2520"/>
      <sheetData sheetId="2521">
        <row r="2">
          <cell r="B2" t="str">
            <v>RENCANA ANGGARAN BIAYA  (RAB)</v>
          </cell>
        </row>
      </sheetData>
      <sheetData sheetId="2522"/>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sheetData sheetId="2564"/>
      <sheetData sheetId="2565"/>
      <sheetData sheetId="2566"/>
      <sheetData sheetId="2567"/>
      <sheetData sheetId="2568"/>
      <sheetData sheetId="2569"/>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sheetData sheetId="2672"/>
      <sheetData sheetId="2673"/>
      <sheetData sheetId="2674"/>
      <sheetData sheetId="2675"/>
      <sheetData sheetId="2676"/>
      <sheetData sheetId="2677"/>
      <sheetData sheetId="2678"/>
      <sheetData sheetId="2679"/>
      <sheetData sheetId="2680"/>
      <sheetData sheetId="2681"/>
      <sheetData sheetId="2682"/>
      <sheetData sheetId="2683"/>
      <sheetData sheetId="2684"/>
      <sheetData sheetId="2685"/>
      <sheetData sheetId="2686"/>
      <sheetData sheetId="2687"/>
      <sheetData sheetId="2688"/>
      <sheetData sheetId="2689"/>
      <sheetData sheetId="2690"/>
      <sheetData sheetId="2691"/>
      <sheetData sheetId="2692"/>
      <sheetData sheetId="2693"/>
      <sheetData sheetId="2694"/>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sheetData sheetId="2731"/>
      <sheetData sheetId="2732"/>
      <sheetData sheetId="2733"/>
      <sheetData sheetId="2734"/>
      <sheetData sheetId="2735"/>
      <sheetData sheetId="2736"/>
      <sheetData sheetId="2737"/>
      <sheetData sheetId="2738"/>
      <sheetData sheetId="2739"/>
      <sheetData sheetId="2740"/>
      <sheetData sheetId="2741"/>
      <sheetData sheetId="2742"/>
      <sheetData sheetId="2743"/>
      <sheetData sheetId="2744"/>
      <sheetData sheetId="2745"/>
      <sheetData sheetId="2746"/>
      <sheetData sheetId="2747"/>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sheetData sheetId="2793"/>
      <sheetData sheetId="2794"/>
      <sheetData sheetId="2795"/>
      <sheetData sheetId="2796"/>
      <sheetData sheetId="2797"/>
      <sheetData sheetId="2798"/>
      <sheetData sheetId="2799"/>
      <sheetData sheetId="2800"/>
      <sheetData sheetId="2801"/>
      <sheetData sheetId="2802"/>
      <sheetData sheetId="2803"/>
      <sheetData sheetId="2804"/>
      <sheetData sheetId="2805"/>
      <sheetData sheetId="2806"/>
      <sheetData sheetId="2807"/>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sheetData sheetId="2862"/>
      <sheetData sheetId="2863"/>
      <sheetData sheetId="2864"/>
      <sheetData sheetId="2865"/>
      <sheetData sheetId="2866"/>
      <sheetData sheetId="2867"/>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sheetData sheetId="2898"/>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sheetData sheetId="2913"/>
      <sheetData sheetId="2914"/>
      <sheetData sheetId="2915"/>
      <sheetData sheetId="2916"/>
      <sheetData sheetId="2917"/>
      <sheetData sheetId="2918"/>
      <sheetData sheetId="2919"/>
      <sheetData sheetId="2920"/>
      <sheetData sheetId="2921"/>
      <sheetData sheetId="2922"/>
      <sheetData sheetId="2923"/>
      <sheetData sheetId="2924"/>
      <sheetData sheetId="2925"/>
      <sheetData sheetId="2926"/>
      <sheetData sheetId="2927"/>
      <sheetData sheetId="2928"/>
      <sheetData sheetId="2929"/>
      <sheetData sheetId="2930"/>
      <sheetData sheetId="2931" refreshError="1"/>
      <sheetData sheetId="2932" refreshError="1"/>
      <sheetData sheetId="2933" refreshError="1"/>
      <sheetData sheetId="2934" refreshError="1"/>
      <sheetData sheetId="2935" refreshError="1"/>
      <sheetData sheetId="2936" refreshError="1"/>
      <sheetData sheetId="2937" refreshError="1"/>
      <sheetData sheetId="2938" refreshError="1"/>
      <sheetData sheetId="2939" refreshError="1"/>
      <sheetData sheetId="2940" refreshError="1"/>
      <sheetData sheetId="2941" refreshError="1"/>
      <sheetData sheetId="2942" refreshError="1"/>
      <sheetData sheetId="2943" refreshError="1"/>
      <sheetData sheetId="2944" refreshError="1"/>
      <sheetData sheetId="2945" refreshError="1"/>
      <sheetData sheetId="2946" refreshError="1"/>
      <sheetData sheetId="2947" refreshError="1"/>
      <sheetData sheetId="2948" refreshError="1"/>
      <sheetData sheetId="2949" refreshError="1"/>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 sheetId="2962" refreshError="1"/>
      <sheetData sheetId="2963" refreshError="1"/>
      <sheetData sheetId="2964" refreshError="1"/>
      <sheetData sheetId="2965" refreshError="1"/>
      <sheetData sheetId="2966" refreshError="1"/>
      <sheetData sheetId="2967" refreshError="1"/>
      <sheetData sheetId="2968" refreshError="1"/>
      <sheetData sheetId="2969" refreshError="1"/>
      <sheetData sheetId="2970" refreshError="1"/>
      <sheetData sheetId="2971" refreshError="1"/>
      <sheetData sheetId="2972" refreshError="1"/>
      <sheetData sheetId="2973" refreshError="1"/>
      <sheetData sheetId="2974" refreshError="1"/>
      <sheetData sheetId="2975" refreshError="1"/>
      <sheetData sheetId="2976" refreshError="1"/>
      <sheetData sheetId="2977"/>
      <sheetData sheetId="2978"/>
      <sheetData sheetId="2979"/>
      <sheetData sheetId="2980"/>
      <sheetData sheetId="2981"/>
      <sheetData sheetId="2982"/>
      <sheetData sheetId="2983"/>
      <sheetData sheetId="2984"/>
      <sheetData sheetId="2985"/>
      <sheetData sheetId="2986"/>
      <sheetData sheetId="2987"/>
      <sheetData sheetId="2988"/>
      <sheetData sheetId="2989"/>
      <sheetData sheetId="2990"/>
      <sheetData sheetId="2991"/>
      <sheetData sheetId="2992"/>
      <sheetData sheetId="2993"/>
      <sheetData sheetId="2994"/>
      <sheetData sheetId="2995"/>
      <sheetData sheetId="2996"/>
      <sheetData sheetId="2997"/>
      <sheetData sheetId="2998"/>
      <sheetData sheetId="2999"/>
      <sheetData sheetId="3000"/>
      <sheetData sheetId="3001"/>
      <sheetData sheetId="3002"/>
      <sheetData sheetId="3003"/>
      <sheetData sheetId="3004"/>
      <sheetData sheetId="3005"/>
      <sheetData sheetId="3006"/>
      <sheetData sheetId="3007"/>
      <sheetData sheetId="3008"/>
      <sheetData sheetId="3009"/>
      <sheetData sheetId="3010"/>
      <sheetData sheetId="3011"/>
      <sheetData sheetId="3012"/>
      <sheetData sheetId="3013"/>
      <sheetData sheetId="3014"/>
      <sheetData sheetId="3015"/>
      <sheetData sheetId="3016"/>
      <sheetData sheetId="3017"/>
      <sheetData sheetId="3018"/>
      <sheetData sheetId="3019"/>
      <sheetData sheetId="3020"/>
      <sheetData sheetId="3021"/>
      <sheetData sheetId="3022"/>
      <sheetData sheetId="3023"/>
      <sheetData sheetId="3024"/>
      <sheetData sheetId="3025"/>
      <sheetData sheetId="3026"/>
      <sheetData sheetId="3027"/>
      <sheetData sheetId="3028"/>
      <sheetData sheetId="3029"/>
      <sheetData sheetId="3030"/>
      <sheetData sheetId="3031"/>
      <sheetData sheetId="3032"/>
      <sheetData sheetId="3033"/>
      <sheetData sheetId="3034"/>
      <sheetData sheetId="3035"/>
      <sheetData sheetId="3036"/>
      <sheetData sheetId="3037"/>
      <sheetData sheetId="3038"/>
      <sheetData sheetId="3039"/>
      <sheetData sheetId="3040"/>
      <sheetData sheetId="3041"/>
      <sheetData sheetId="3042"/>
      <sheetData sheetId="3043"/>
      <sheetData sheetId="3044"/>
      <sheetData sheetId="3045"/>
      <sheetData sheetId="3046"/>
      <sheetData sheetId="3047"/>
      <sheetData sheetId="3048"/>
      <sheetData sheetId="3049"/>
      <sheetData sheetId="3050"/>
      <sheetData sheetId="3051"/>
      <sheetData sheetId="3052"/>
      <sheetData sheetId="3053"/>
      <sheetData sheetId="3054"/>
      <sheetData sheetId="3055"/>
      <sheetData sheetId="3056"/>
      <sheetData sheetId="3057"/>
      <sheetData sheetId="3058"/>
      <sheetData sheetId="3059"/>
      <sheetData sheetId="3060"/>
      <sheetData sheetId="3061"/>
      <sheetData sheetId="3062"/>
      <sheetData sheetId="3063"/>
      <sheetData sheetId="3064"/>
      <sheetData sheetId="3065"/>
      <sheetData sheetId="3066"/>
      <sheetData sheetId="3067"/>
      <sheetData sheetId="3068"/>
      <sheetData sheetId="3069"/>
      <sheetData sheetId="3070"/>
      <sheetData sheetId="3071"/>
      <sheetData sheetId="3072"/>
      <sheetData sheetId="3073"/>
      <sheetData sheetId="3074"/>
      <sheetData sheetId="3075"/>
      <sheetData sheetId="3076"/>
      <sheetData sheetId="3077"/>
      <sheetData sheetId="3078"/>
      <sheetData sheetId="3079"/>
      <sheetData sheetId="3080"/>
      <sheetData sheetId="3081"/>
      <sheetData sheetId="3082"/>
      <sheetData sheetId="3083"/>
      <sheetData sheetId="3084"/>
      <sheetData sheetId="3085"/>
      <sheetData sheetId="3086"/>
      <sheetData sheetId="3087"/>
      <sheetData sheetId="3088"/>
      <sheetData sheetId="3089"/>
      <sheetData sheetId="3090"/>
      <sheetData sheetId="3091"/>
      <sheetData sheetId="3092"/>
      <sheetData sheetId="3093"/>
      <sheetData sheetId="3094"/>
      <sheetData sheetId="3095"/>
      <sheetData sheetId="3096"/>
      <sheetData sheetId="3097"/>
      <sheetData sheetId="3098"/>
      <sheetData sheetId="3099"/>
      <sheetData sheetId="3100"/>
      <sheetData sheetId="3101"/>
      <sheetData sheetId="3102"/>
      <sheetData sheetId="3103"/>
      <sheetData sheetId="3104"/>
      <sheetData sheetId="3105"/>
      <sheetData sheetId="3106"/>
      <sheetData sheetId="3107"/>
      <sheetData sheetId="3108"/>
      <sheetData sheetId="3109"/>
      <sheetData sheetId="3110"/>
      <sheetData sheetId="3111"/>
      <sheetData sheetId="3112"/>
      <sheetData sheetId="3113"/>
      <sheetData sheetId="3114"/>
      <sheetData sheetId="3115"/>
      <sheetData sheetId="3116"/>
      <sheetData sheetId="3117"/>
      <sheetData sheetId="3118"/>
      <sheetData sheetId="3119"/>
      <sheetData sheetId="3120"/>
      <sheetData sheetId="3121"/>
      <sheetData sheetId="3122"/>
      <sheetData sheetId="3123"/>
      <sheetData sheetId="3124"/>
      <sheetData sheetId="3125"/>
      <sheetData sheetId="3126"/>
      <sheetData sheetId="3127"/>
      <sheetData sheetId="3128"/>
      <sheetData sheetId="3129"/>
      <sheetData sheetId="3130"/>
      <sheetData sheetId="3131"/>
      <sheetData sheetId="3132"/>
      <sheetData sheetId="3133"/>
      <sheetData sheetId="3134"/>
      <sheetData sheetId="3135"/>
      <sheetData sheetId="3136"/>
      <sheetData sheetId="3137"/>
      <sheetData sheetId="3138"/>
      <sheetData sheetId="3139"/>
      <sheetData sheetId="3140"/>
      <sheetData sheetId="3141"/>
      <sheetData sheetId="3142"/>
      <sheetData sheetId="3143"/>
      <sheetData sheetId="3144"/>
      <sheetData sheetId="3145"/>
      <sheetData sheetId="3146"/>
      <sheetData sheetId="3147"/>
      <sheetData sheetId="3148"/>
      <sheetData sheetId="3149"/>
      <sheetData sheetId="3150"/>
      <sheetData sheetId="3151"/>
      <sheetData sheetId="3152"/>
      <sheetData sheetId="3153"/>
      <sheetData sheetId="3154"/>
      <sheetData sheetId="3155"/>
      <sheetData sheetId="3156"/>
      <sheetData sheetId="3157"/>
      <sheetData sheetId="3158"/>
      <sheetData sheetId="3159"/>
      <sheetData sheetId="3160"/>
      <sheetData sheetId="3161"/>
      <sheetData sheetId="3162"/>
      <sheetData sheetId="3163"/>
      <sheetData sheetId="3164"/>
      <sheetData sheetId="3165"/>
      <sheetData sheetId="3166"/>
      <sheetData sheetId="3167"/>
      <sheetData sheetId="3168"/>
      <sheetData sheetId="3169"/>
      <sheetData sheetId="3170"/>
      <sheetData sheetId="3171"/>
      <sheetData sheetId="3172"/>
      <sheetData sheetId="3173"/>
      <sheetData sheetId="3174"/>
      <sheetData sheetId="3175"/>
      <sheetData sheetId="3176"/>
      <sheetData sheetId="3177"/>
      <sheetData sheetId="3178"/>
      <sheetData sheetId="3179"/>
      <sheetData sheetId="3180"/>
      <sheetData sheetId="3181"/>
      <sheetData sheetId="3182"/>
      <sheetData sheetId="3183"/>
      <sheetData sheetId="3184"/>
      <sheetData sheetId="3185"/>
      <sheetData sheetId="3186"/>
      <sheetData sheetId="3187"/>
      <sheetData sheetId="3188"/>
      <sheetData sheetId="3189"/>
      <sheetData sheetId="3190"/>
      <sheetData sheetId="3191"/>
      <sheetData sheetId="3192"/>
      <sheetData sheetId="3193"/>
      <sheetData sheetId="3194"/>
      <sheetData sheetId="3195"/>
      <sheetData sheetId="3196"/>
      <sheetData sheetId="3197"/>
      <sheetData sheetId="3198"/>
      <sheetData sheetId="3199"/>
      <sheetData sheetId="3200"/>
      <sheetData sheetId="3201"/>
      <sheetData sheetId="3202"/>
      <sheetData sheetId="3203"/>
      <sheetData sheetId="3204"/>
      <sheetData sheetId="3205"/>
      <sheetData sheetId="3206"/>
      <sheetData sheetId="3207"/>
      <sheetData sheetId="3208"/>
      <sheetData sheetId="3209"/>
      <sheetData sheetId="3210"/>
      <sheetData sheetId="3211"/>
      <sheetData sheetId="3212"/>
      <sheetData sheetId="3213"/>
      <sheetData sheetId="3214"/>
      <sheetData sheetId="3215"/>
      <sheetData sheetId="3216"/>
      <sheetData sheetId="3217"/>
      <sheetData sheetId="3218"/>
      <sheetData sheetId="3219"/>
      <sheetData sheetId="3220"/>
      <sheetData sheetId="3221"/>
      <sheetData sheetId="3222"/>
      <sheetData sheetId="3223"/>
      <sheetData sheetId="3224"/>
      <sheetData sheetId="3225"/>
      <sheetData sheetId="3226"/>
      <sheetData sheetId="3227"/>
      <sheetData sheetId="3228"/>
      <sheetData sheetId="3229"/>
      <sheetData sheetId="3230"/>
      <sheetData sheetId="3231"/>
      <sheetData sheetId="3232"/>
      <sheetData sheetId="3233"/>
      <sheetData sheetId="3234"/>
      <sheetData sheetId="3235"/>
      <sheetData sheetId="3236"/>
      <sheetData sheetId="3237"/>
      <sheetData sheetId="3238"/>
      <sheetData sheetId="3239"/>
      <sheetData sheetId="3240"/>
      <sheetData sheetId="3241"/>
      <sheetData sheetId="3242"/>
      <sheetData sheetId="3243"/>
      <sheetData sheetId="3244"/>
      <sheetData sheetId="3245"/>
      <sheetData sheetId="3246"/>
      <sheetData sheetId="3247"/>
      <sheetData sheetId="3248"/>
      <sheetData sheetId="3249"/>
      <sheetData sheetId="3250"/>
      <sheetData sheetId="3251"/>
      <sheetData sheetId="3252"/>
      <sheetData sheetId="3253"/>
      <sheetData sheetId="3254"/>
      <sheetData sheetId="3255"/>
      <sheetData sheetId="3256"/>
      <sheetData sheetId="3257"/>
      <sheetData sheetId="3258"/>
      <sheetData sheetId="3259"/>
      <sheetData sheetId="3260"/>
      <sheetData sheetId="3261"/>
      <sheetData sheetId="3262"/>
      <sheetData sheetId="3263"/>
      <sheetData sheetId="3264"/>
      <sheetData sheetId="3265"/>
      <sheetData sheetId="3266"/>
      <sheetData sheetId="3267"/>
      <sheetData sheetId="3268"/>
      <sheetData sheetId="3269"/>
      <sheetData sheetId="3270"/>
      <sheetData sheetId="3271"/>
      <sheetData sheetId="3272"/>
      <sheetData sheetId="3273"/>
      <sheetData sheetId="3274"/>
      <sheetData sheetId="3275"/>
      <sheetData sheetId="3276"/>
      <sheetData sheetId="3277"/>
      <sheetData sheetId="3278"/>
      <sheetData sheetId="3279"/>
      <sheetData sheetId="3280"/>
      <sheetData sheetId="3281"/>
      <sheetData sheetId="3282"/>
      <sheetData sheetId="3283"/>
      <sheetData sheetId="3284"/>
      <sheetData sheetId="3285"/>
      <sheetData sheetId="3286"/>
      <sheetData sheetId="3287"/>
      <sheetData sheetId="3288"/>
      <sheetData sheetId="3289"/>
      <sheetData sheetId="3290"/>
      <sheetData sheetId="3291"/>
      <sheetData sheetId="3292"/>
      <sheetData sheetId="3293"/>
      <sheetData sheetId="3294"/>
      <sheetData sheetId="3295"/>
      <sheetData sheetId="3296"/>
      <sheetData sheetId="3297"/>
      <sheetData sheetId="3298"/>
      <sheetData sheetId="3299"/>
      <sheetData sheetId="3300"/>
      <sheetData sheetId="3301"/>
      <sheetData sheetId="3302"/>
      <sheetData sheetId="3303"/>
      <sheetData sheetId="3304"/>
      <sheetData sheetId="3305"/>
      <sheetData sheetId="3306"/>
      <sheetData sheetId="3307"/>
      <sheetData sheetId="3308"/>
      <sheetData sheetId="3309"/>
      <sheetData sheetId="3310"/>
      <sheetData sheetId="3311"/>
      <sheetData sheetId="3312"/>
      <sheetData sheetId="3313"/>
      <sheetData sheetId="3314"/>
      <sheetData sheetId="3315"/>
      <sheetData sheetId="3316"/>
      <sheetData sheetId="3317"/>
      <sheetData sheetId="3318"/>
      <sheetData sheetId="3319"/>
      <sheetData sheetId="3320"/>
      <sheetData sheetId="3321"/>
      <sheetData sheetId="3322"/>
      <sheetData sheetId="3323"/>
      <sheetData sheetId="3324"/>
      <sheetData sheetId="3325"/>
      <sheetData sheetId="3326"/>
      <sheetData sheetId="3327"/>
      <sheetData sheetId="3328"/>
      <sheetData sheetId="3329"/>
      <sheetData sheetId="3330"/>
      <sheetData sheetId="3331"/>
      <sheetData sheetId="3332"/>
      <sheetData sheetId="3333"/>
      <sheetData sheetId="3334"/>
      <sheetData sheetId="3335"/>
      <sheetData sheetId="3336"/>
      <sheetData sheetId="3337"/>
      <sheetData sheetId="3338"/>
      <sheetData sheetId="3339"/>
      <sheetData sheetId="3340"/>
      <sheetData sheetId="3341"/>
      <sheetData sheetId="3342"/>
      <sheetData sheetId="3343"/>
      <sheetData sheetId="3344"/>
      <sheetData sheetId="3345"/>
      <sheetData sheetId="3346"/>
      <sheetData sheetId="3347"/>
      <sheetData sheetId="3348"/>
      <sheetData sheetId="3349"/>
      <sheetData sheetId="3350"/>
      <sheetData sheetId="3351"/>
      <sheetData sheetId="3352"/>
      <sheetData sheetId="3353"/>
      <sheetData sheetId="3354"/>
      <sheetData sheetId="3355"/>
      <sheetData sheetId="3356"/>
      <sheetData sheetId="3357"/>
      <sheetData sheetId="3358"/>
      <sheetData sheetId="3359"/>
      <sheetData sheetId="3360"/>
      <sheetData sheetId="3361"/>
      <sheetData sheetId="3362"/>
      <sheetData sheetId="3363"/>
      <sheetData sheetId="3364"/>
      <sheetData sheetId="3365"/>
      <sheetData sheetId="3366"/>
      <sheetData sheetId="3367"/>
      <sheetData sheetId="3368"/>
      <sheetData sheetId="3369"/>
      <sheetData sheetId="3370"/>
      <sheetData sheetId="3371"/>
      <sheetData sheetId="3372"/>
      <sheetData sheetId="3373"/>
      <sheetData sheetId="3374"/>
      <sheetData sheetId="3375"/>
      <sheetData sheetId="3376"/>
      <sheetData sheetId="3377"/>
      <sheetData sheetId="3378"/>
      <sheetData sheetId="3379"/>
      <sheetData sheetId="3380"/>
      <sheetData sheetId="3381"/>
      <sheetData sheetId="3382"/>
      <sheetData sheetId="3383"/>
      <sheetData sheetId="3384"/>
      <sheetData sheetId="3385"/>
      <sheetData sheetId="3386"/>
      <sheetData sheetId="3387"/>
      <sheetData sheetId="3388"/>
      <sheetData sheetId="3389"/>
      <sheetData sheetId="3390"/>
      <sheetData sheetId="3391"/>
      <sheetData sheetId="3392"/>
      <sheetData sheetId="3393"/>
      <sheetData sheetId="3394"/>
      <sheetData sheetId="3395"/>
      <sheetData sheetId="3396"/>
      <sheetData sheetId="3397"/>
      <sheetData sheetId="3398"/>
      <sheetData sheetId="3399"/>
      <sheetData sheetId="3400"/>
      <sheetData sheetId="3401"/>
      <sheetData sheetId="3402"/>
      <sheetData sheetId="3403"/>
      <sheetData sheetId="3404"/>
      <sheetData sheetId="3405"/>
      <sheetData sheetId="3406"/>
      <sheetData sheetId="3407"/>
      <sheetData sheetId="3408"/>
      <sheetData sheetId="3409"/>
      <sheetData sheetId="3410"/>
      <sheetData sheetId="3411"/>
      <sheetData sheetId="3412"/>
      <sheetData sheetId="3413"/>
      <sheetData sheetId="3414"/>
      <sheetData sheetId="3415"/>
      <sheetData sheetId="3416"/>
      <sheetData sheetId="3417"/>
      <sheetData sheetId="3418"/>
      <sheetData sheetId="3419"/>
      <sheetData sheetId="3420"/>
      <sheetData sheetId="3421"/>
      <sheetData sheetId="3422"/>
      <sheetData sheetId="3423"/>
      <sheetData sheetId="3424"/>
      <sheetData sheetId="3425"/>
      <sheetData sheetId="3426"/>
      <sheetData sheetId="3427"/>
      <sheetData sheetId="3428"/>
      <sheetData sheetId="3429"/>
      <sheetData sheetId="3430"/>
      <sheetData sheetId="3431"/>
      <sheetData sheetId="3432"/>
      <sheetData sheetId="3433"/>
      <sheetData sheetId="3434"/>
      <sheetData sheetId="3435"/>
      <sheetData sheetId="3436"/>
      <sheetData sheetId="3437"/>
      <sheetData sheetId="3438"/>
      <sheetData sheetId="3439"/>
      <sheetData sheetId="3440"/>
      <sheetData sheetId="3441"/>
      <sheetData sheetId="3442"/>
      <sheetData sheetId="3443"/>
      <sheetData sheetId="3444"/>
      <sheetData sheetId="3445"/>
      <sheetData sheetId="3446"/>
      <sheetData sheetId="3447"/>
      <sheetData sheetId="3448"/>
      <sheetData sheetId="3449"/>
      <sheetData sheetId="3450"/>
      <sheetData sheetId="3451"/>
      <sheetData sheetId="3452"/>
      <sheetData sheetId="3453"/>
      <sheetData sheetId="3454"/>
      <sheetData sheetId="3455"/>
      <sheetData sheetId="3456"/>
      <sheetData sheetId="3457"/>
      <sheetData sheetId="3458"/>
      <sheetData sheetId="3459"/>
      <sheetData sheetId="3460"/>
      <sheetData sheetId="3461"/>
      <sheetData sheetId="3462"/>
      <sheetData sheetId="3463"/>
      <sheetData sheetId="3464"/>
      <sheetData sheetId="3465"/>
      <sheetData sheetId="3466"/>
      <sheetData sheetId="3467"/>
      <sheetData sheetId="3468"/>
      <sheetData sheetId="3469"/>
      <sheetData sheetId="3470"/>
      <sheetData sheetId="3471"/>
      <sheetData sheetId="3472"/>
      <sheetData sheetId="3473"/>
      <sheetData sheetId="3474"/>
      <sheetData sheetId="3475"/>
      <sheetData sheetId="3476"/>
      <sheetData sheetId="3477"/>
      <sheetData sheetId="3478"/>
      <sheetData sheetId="3479"/>
      <sheetData sheetId="3480"/>
      <sheetData sheetId="3481"/>
      <sheetData sheetId="3482"/>
      <sheetData sheetId="3483"/>
      <sheetData sheetId="3484"/>
      <sheetData sheetId="3485"/>
      <sheetData sheetId="3486"/>
      <sheetData sheetId="3487"/>
      <sheetData sheetId="3488"/>
      <sheetData sheetId="3489"/>
      <sheetData sheetId="3490"/>
      <sheetData sheetId="3491"/>
      <sheetData sheetId="3492"/>
      <sheetData sheetId="3493"/>
      <sheetData sheetId="3494"/>
      <sheetData sheetId="3495"/>
      <sheetData sheetId="3496"/>
      <sheetData sheetId="3497"/>
      <sheetData sheetId="3498"/>
      <sheetData sheetId="3499"/>
      <sheetData sheetId="3500"/>
      <sheetData sheetId="3501"/>
      <sheetData sheetId="3502"/>
      <sheetData sheetId="3503"/>
      <sheetData sheetId="3504"/>
      <sheetData sheetId="3505"/>
      <sheetData sheetId="3506"/>
      <sheetData sheetId="3507"/>
      <sheetData sheetId="3508"/>
      <sheetData sheetId="3509"/>
      <sheetData sheetId="3510"/>
      <sheetData sheetId="3511"/>
      <sheetData sheetId="3512"/>
      <sheetData sheetId="3513"/>
      <sheetData sheetId="3514"/>
      <sheetData sheetId="3515"/>
      <sheetData sheetId="3516"/>
      <sheetData sheetId="3517"/>
      <sheetData sheetId="3518"/>
      <sheetData sheetId="3519"/>
      <sheetData sheetId="3520"/>
      <sheetData sheetId="3521"/>
      <sheetData sheetId="3522"/>
      <sheetData sheetId="3523"/>
      <sheetData sheetId="3524"/>
      <sheetData sheetId="3525"/>
      <sheetData sheetId="3526"/>
      <sheetData sheetId="3527"/>
      <sheetData sheetId="3528"/>
      <sheetData sheetId="3529"/>
      <sheetData sheetId="3530"/>
      <sheetData sheetId="3531"/>
      <sheetData sheetId="3532"/>
      <sheetData sheetId="3533"/>
      <sheetData sheetId="3534"/>
      <sheetData sheetId="3535"/>
      <sheetData sheetId="3536"/>
      <sheetData sheetId="3537"/>
      <sheetData sheetId="3538"/>
      <sheetData sheetId="3539"/>
      <sheetData sheetId="3540"/>
      <sheetData sheetId="3541"/>
      <sheetData sheetId="3542"/>
      <sheetData sheetId="3543"/>
      <sheetData sheetId="3544"/>
      <sheetData sheetId="3545"/>
      <sheetData sheetId="3546"/>
      <sheetData sheetId="3547"/>
      <sheetData sheetId="3548"/>
      <sheetData sheetId="3549"/>
      <sheetData sheetId="3550"/>
      <sheetData sheetId="3551"/>
      <sheetData sheetId="3552"/>
      <sheetData sheetId="3553"/>
      <sheetData sheetId="3554"/>
      <sheetData sheetId="3555"/>
      <sheetData sheetId="3556"/>
      <sheetData sheetId="3557"/>
      <sheetData sheetId="3558"/>
      <sheetData sheetId="3559"/>
      <sheetData sheetId="3560"/>
      <sheetData sheetId="3561"/>
      <sheetData sheetId="3562"/>
      <sheetData sheetId="3563"/>
      <sheetData sheetId="3564"/>
      <sheetData sheetId="3565"/>
      <sheetData sheetId="3566"/>
      <sheetData sheetId="3567"/>
      <sheetData sheetId="3568"/>
      <sheetData sheetId="3569"/>
      <sheetData sheetId="3570"/>
      <sheetData sheetId="3571"/>
      <sheetData sheetId="3572"/>
      <sheetData sheetId="3573"/>
      <sheetData sheetId="3574"/>
      <sheetData sheetId="3575"/>
      <sheetData sheetId="3576"/>
      <sheetData sheetId="3577"/>
      <sheetData sheetId="3578"/>
      <sheetData sheetId="3579"/>
      <sheetData sheetId="3580"/>
      <sheetData sheetId="3581"/>
      <sheetData sheetId="3582"/>
      <sheetData sheetId="3583"/>
      <sheetData sheetId="3584"/>
      <sheetData sheetId="3585"/>
      <sheetData sheetId="3586"/>
      <sheetData sheetId="3587"/>
      <sheetData sheetId="3588"/>
      <sheetData sheetId="3589"/>
      <sheetData sheetId="3590"/>
      <sheetData sheetId="3591"/>
      <sheetData sheetId="3592"/>
      <sheetData sheetId="3593"/>
      <sheetData sheetId="3594"/>
      <sheetData sheetId="3595"/>
      <sheetData sheetId="3596"/>
      <sheetData sheetId="3597"/>
      <sheetData sheetId="3598"/>
      <sheetData sheetId="3599"/>
      <sheetData sheetId="3600"/>
      <sheetData sheetId="3601"/>
      <sheetData sheetId="3602"/>
      <sheetData sheetId="3603"/>
      <sheetData sheetId="3604"/>
      <sheetData sheetId="3605"/>
      <sheetData sheetId="3606"/>
      <sheetData sheetId="3607"/>
      <sheetData sheetId="3608"/>
      <sheetData sheetId="3609"/>
      <sheetData sheetId="3610"/>
      <sheetData sheetId="3611"/>
      <sheetData sheetId="3612"/>
      <sheetData sheetId="3613"/>
      <sheetData sheetId="3614"/>
      <sheetData sheetId="3615"/>
      <sheetData sheetId="3616"/>
      <sheetData sheetId="3617"/>
      <sheetData sheetId="3618"/>
      <sheetData sheetId="3619"/>
      <sheetData sheetId="3620"/>
      <sheetData sheetId="3621"/>
      <sheetData sheetId="3622"/>
      <sheetData sheetId="3623"/>
      <sheetData sheetId="3624"/>
      <sheetData sheetId="3625"/>
      <sheetData sheetId="3626"/>
      <sheetData sheetId="3627"/>
      <sheetData sheetId="3628"/>
      <sheetData sheetId="3629"/>
      <sheetData sheetId="3630"/>
      <sheetData sheetId="3631"/>
      <sheetData sheetId="3632"/>
      <sheetData sheetId="3633"/>
      <sheetData sheetId="3634"/>
      <sheetData sheetId="3635"/>
      <sheetData sheetId="3636"/>
      <sheetData sheetId="3637"/>
      <sheetData sheetId="3638"/>
      <sheetData sheetId="3639"/>
      <sheetData sheetId="3640"/>
      <sheetData sheetId="3641"/>
      <sheetData sheetId="3642"/>
      <sheetData sheetId="3643"/>
      <sheetData sheetId="3644"/>
      <sheetData sheetId="3645"/>
      <sheetData sheetId="3646"/>
      <sheetData sheetId="3647"/>
      <sheetData sheetId="3648"/>
      <sheetData sheetId="3649"/>
      <sheetData sheetId="3650"/>
      <sheetData sheetId="3651"/>
      <sheetData sheetId="3652"/>
      <sheetData sheetId="3653"/>
      <sheetData sheetId="3654"/>
      <sheetData sheetId="3655"/>
      <sheetData sheetId="3656"/>
      <sheetData sheetId="3657"/>
      <sheetData sheetId="3658"/>
      <sheetData sheetId="3659"/>
      <sheetData sheetId="3660"/>
      <sheetData sheetId="3661"/>
      <sheetData sheetId="3662"/>
      <sheetData sheetId="3663"/>
      <sheetData sheetId="3664"/>
      <sheetData sheetId="3665"/>
      <sheetData sheetId="3666"/>
      <sheetData sheetId="3667"/>
      <sheetData sheetId="3668"/>
      <sheetData sheetId="3669"/>
      <sheetData sheetId="3670"/>
      <sheetData sheetId="3671"/>
      <sheetData sheetId="3672"/>
      <sheetData sheetId="3673"/>
      <sheetData sheetId="3674"/>
      <sheetData sheetId="3675"/>
      <sheetData sheetId="3676"/>
      <sheetData sheetId="3677"/>
      <sheetData sheetId="3678"/>
      <sheetData sheetId="3679"/>
      <sheetData sheetId="3680"/>
      <sheetData sheetId="3681"/>
      <sheetData sheetId="3682"/>
      <sheetData sheetId="3683"/>
      <sheetData sheetId="3684"/>
      <sheetData sheetId="3685"/>
      <sheetData sheetId="3686"/>
      <sheetData sheetId="3687"/>
      <sheetData sheetId="3688"/>
      <sheetData sheetId="3689"/>
      <sheetData sheetId="3690"/>
      <sheetData sheetId="3691"/>
      <sheetData sheetId="3692"/>
      <sheetData sheetId="3693"/>
      <sheetData sheetId="3694"/>
      <sheetData sheetId="3695"/>
      <sheetData sheetId="3696"/>
      <sheetData sheetId="3697"/>
      <sheetData sheetId="3698"/>
      <sheetData sheetId="3699"/>
      <sheetData sheetId="3700"/>
      <sheetData sheetId="3701"/>
      <sheetData sheetId="3702"/>
      <sheetData sheetId="3703"/>
      <sheetData sheetId="3704"/>
      <sheetData sheetId="3705"/>
      <sheetData sheetId="3706"/>
      <sheetData sheetId="3707"/>
      <sheetData sheetId="3708"/>
      <sheetData sheetId="3709"/>
      <sheetData sheetId="3710"/>
      <sheetData sheetId="3711"/>
      <sheetData sheetId="3712"/>
      <sheetData sheetId="3713"/>
      <sheetData sheetId="3714"/>
      <sheetData sheetId="3715"/>
      <sheetData sheetId="3716"/>
      <sheetData sheetId="3717"/>
      <sheetData sheetId="3718"/>
      <sheetData sheetId="3719"/>
      <sheetData sheetId="3720"/>
      <sheetData sheetId="3721"/>
      <sheetData sheetId="3722"/>
      <sheetData sheetId="3723"/>
      <sheetData sheetId="3724"/>
      <sheetData sheetId="3725"/>
      <sheetData sheetId="3726"/>
      <sheetData sheetId="3727"/>
      <sheetData sheetId="3728"/>
      <sheetData sheetId="3729"/>
      <sheetData sheetId="3730"/>
      <sheetData sheetId="3731"/>
      <sheetData sheetId="3732"/>
      <sheetData sheetId="3733"/>
      <sheetData sheetId="3734"/>
      <sheetData sheetId="3735"/>
      <sheetData sheetId="3736"/>
      <sheetData sheetId="3737"/>
      <sheetData sheetId="3738"/>
      <sheetData sheetId="3739"/>
      <sheetData sheetId="3740"/>
      <sheetData sheetId="3741"/>
      <sheetData sheetId="3742"/>
      <sheetData sheetId="3743"/>
      <sheetData sheetId="3744"/>
      <sheetData sheetId="3745"/>
      <sheetData sheetId="3746"/>
      <sheetData sheetId="3747"/>
      <sheetData sheetId="3748"/>
      <sheetData sheetId="3749"/>
      <sheetData sheetId="3750"/>
      <sheetData sheetId="3751"/>
      <sheetData sheetId="3752"/>
      <sheetData sheetId="3753"/>
      <sheetData sheetId="3754"/>
      <sheetData sheetId="3755"/>
      <sheetData sheetId="3756"/>
      <sheetData sheetId="3757"/>
      <sheetData sheetId="3758"/>
      <sheetData sheetId="3759"/>
      <sheetData sheetId="3760"/>
      <sheetData sheetId="3761"/>
      <sheetData sheetId="3762"/>
      <sheetData sheetId="3763"/>
      <sheetData sheetId="3764"/>
      <sheetData sheetId="3765"/>
      <sheetData sheetId="3766"/>
      <sheetData sheetId="3767"/>
      <sheetData sheetId="3768"/>
      <sheetData sheetId="3769"/>
      <sheetData sheetId="3770"/>
      <sheetData sheetId="3771"/>
      <sheetData sheetId="3772"/>
      <sheetData sheetId="3773"/>
      <sheetData sheetId="3774"/>
      <sheetData sheetId="3775"/>
      <sheetData sheetId="3776"/>
      <sheetData sheetId="3777"/>
      <sheetData sheetId="3778"/>
      <sheetData sheetId="3779"/>
      <sheetData sheetId="3780"/>
      <sheetData sheetId="3781"/>
      <sheetData sheetId="3782"/>
      <sheetData sheetId="3783"/>
      <sheetData sheetId="3784"/>
      <sheetData sheetId="3785"/>
      <sheetData sheetId="3786"/>
      <sheetData sheetId="3787"/>
      <sheetData sheetId="3788"/>
      <sheetData sheetId="3789"/>
      <sheetData sheetId="3790"/>
      <sheetData sheetId="3791"/>
      <sheetData sheetId="3792"/>
      <sheetData sheetId="3793"/>
      <sheetData sheetId="3794"/>
      <sheetData sheetId="3795"/>
      <sheetData sheetId="3796"/>
      <sheetData sheetId="3797"/>
      <sheetData sheetId="3798"/>
      <sheetData sheetId="3799"/>
      <sheetData sheetId="3800"/>
      <sheetData sheetId="3801"/>
      <sheetData sheetId="3802"/>
      <sheetData sheetId="3803"/>
      <sheetData sheetId="3804"/>
      <sheetData sheetId="3805"/>
      <sheetData sheetId="3806"/>
      <sheetData sheetId="3807"/>
      <sheetData sheetId="3808"/>
      <sheetData sheetId="3809"/>
      <sheetData sheetId="3810"/>
      <sheetData sheetId="3811"/>
      <sheetData sheetId="3812"/>
      <sheetData sheetId="3813"/>
      <sheetData sheetId="3814"/>
      <sheetData sheetId="3815"/>
      <sheetData sheetId="3816"/>
      <sheetData sheetId="3817"/>
      <sheetData sheetId="3818"/>
      <sheetData sheetId="3819"/>
      <sheetData sheetId="3820"/>
      <sheetData sheetId="3821"/>
      <sheetData sheetId="3822"/>
      <sheetData sheetId="3823"/>
      <sheetData sheetId="3824"/>
      <sheetData sheetId="3825"/>
      <sheetData sheetId="3826"/>
      <sheetData sheetId="3827"/>
      <sheetData sheetId="3828"/>
      <sheetData sheetId="3829"/>
      <sheetData sheetId="3830"/>
      <sheetData sheetId="3831"/>
      <sheetData sheetId="3832"/>
      <sheetData sheetId="3833"/>
      <sheetData sheetId="3834" refreshError="1"/>
      <sheetData sheetId="3835" refreshError="1"/>
      <sheetData sheetId="3836" refreshError="1"/>
      <sheetData sheetId="3837" refreshError="1"/>
      <sheetData sheetId="3838" refreshError="1"/>
      <sheetData sheetId="3839" refreshError="1"/>
      <sheetData sheetId="3840" refreshError="1"/>
      <sheetData sheetId="3841" refreshError="1"/>
      <sheetData sheetId="3842" refreshError="1"/>
      <sheetData sheetId="3843" refreshError="1"/>
      <sheetData sheetId="3844"/>
      <sheetData sheetId="3845"/>
      <sheetData sheetId="3846"/>
      <sheetData sheetId="3847"/>
      <sheetData sheetId="3848"/>
      <sheetData sheetId="3849"/>
      <sheetData sheetId="3850"/>
      <sheetData sheetId="3851"/>
      <sheetData sheetId="3852"/>
      <sheetData sheetId="3853"/>
      <sheetData sheetId="3854"/>
      <sheetData sheetId="3855"/>
      <sheetData sheetId="3856"/>
      <sheetData sheetId="3857"/>
      <sheetData sheetId="3858"/>
      <sheetData sheetId="3859"/>
      <sheetData sheetId="3860"/>
      <sheetData sheetId="3861"/>
      <sheetData sheetId="3862"/>
      <sheetData sheetId="3863"/>
      <sheetData sheetId="3864"/>
      <sheetData sheetId="3865"/>
      <sheetData sheetId="3866"/>
      <sheetData sheetId="3867"/>
      <sheetData sheetId="3868"/>
      <sheetData sheetId="3869"/>
      <sheetData sheetId="3870"/>
      <sheetData sheetId="3871"/>
      <sheetData sheetId="3872"/>
      <sheetData sheetId="3873"/>
      <sheetData sheetId="3874"/>
      <sheetData sheetId="3875"/>
      <sheetData sheetId="3876"/>
      <sheetData sheetId="3877"/>
      <sheetData sheetId="3878"/>
      <sheetData sheetId="3879"/>
      <sheetData sheetId="3880"/>
      <sheetData sheetId="3881"/>
      <sheetData sheetId="3882"/>
      <sheetData sheetId="3883"/>
      <sheetData sheetId="3884"/>
      <sheetData sheetId="3885"/>
      <sheetData sheetId="3886"/>
      <sheetData sheetId="3887"/>
      <sheetData sheetId="3888"/>
      <sheetData sheetId="3889"/>
      <sheetData sheetId="3890"/>
      <sheetData sheetId="3891"/>
      <sheetData sheetId="3892"/>
      <sheetData sheetId="3893"/>
      <sheetData sheetId="3894"/>
      <sheetData sheetId="3895"/>
      <sheetData sheetId="3896"/>
      <sheetData sheetId="3897"/>
      <sheetData sheetId="3898"/>
      <sheetData sheetId="3899"/>
      <sheetData sheetId="3900"/>
      <sheetData sheetId="3901"/>
      <sheetData sheetId="3902"/>
      <sheetData sheetId="3903"/>
      <sheetData sheetId="3904"/>
      <sheetData sheetId="3905"/>
      <sheetData sheetId="3906"/>
      <sheetData sheetId="3907"/>
      <sheetData sheetId="3908"/>
      <sheetData sheetId="3909"/>
      <sheetData sheetId="3910"/>
      <sheetData sheetId="3911"/>
      <sheetData sheetId="3912"/>
      <sheetData sheetId="3913"/>
      <sheetData sheetId="3914"/>
      <sheetData sheetId="3915"/>
      <sheetData sheetId="3916"/>
      <sheetData sheetId="3917"/>
      <sheetData sheetId="3918"/>
      <sheetData sheetId="3919"/>
      <sheetData sheetId="3920"/>
      <sheetData sheetId="3921"/>
      <sheetData sheetId="3922"/>
      <sheetData sheetId="3923"/>
      <sheetData sheetId="3924"/>
      <sheetData sheetId="3925"/>
      <sheetData sheetId="3926"/>
      <sheetData sheetId="3927"/>
      <sheetData sheetId="3928"/>
      <sheetData sheetId="3929"/>
      <sheetData sheetId="3930"/>
      <sheetData sheetId="3931"/>
      <sheetData sheetId="3932"/>
      <sheetData sheetId="3933"/>
      <sheetData sheetId="3934"/>
      <sheetData sheetId="3935"/>
      <sheetData sheetId="3936"/>
      <sheetData sheetId="3937"/>
      <sheetData sheetId="3938"/>
      <sheetData sheetId="3939"/>
      <sheetData sheetId="3940"/>
      <sheetData sheetId="3941"/>
      <sheetData sheetId="3942"/>
      <sheetData sheetId="3943"/>
      <sheetData sheetId="3944"/>
      <sheetData sheetId="3945"/>
      <sheetData sheetId="3946"/>
      <sheetData sheetId="3947"/>
      <sheetData sheetId="3948"/>
      <sheetData sheetId="3949"/>
      <sheetData sheetId="3950"/>
      <sheetData sheetId="3951"/>
      <sheetData sheetId="3952"/>
      <sheetData sheetId="3953"/>
      <sheetData sheetId="3954"/>
      <sheetData sheetId="3955"/>
      <sheetData sheetId="3956"/>
      <sheetData sheetId="3957"/>
      <sheetData sheetId="3958"/>
      <sheetData sheetId="3959"/>
      <sheetData sheetId="3960"/>
      <sheetData sheetId="3961"/>
      <sheetData sheetId="3962"/>
      <sheetData sheetId="3963"/>
      <sheetData sheetId="3964"/>
      <sheetData sheetId="3965"/>
      <sheetData sheetId="3966"/>
      <sheetData sheetId="3967"/>
      <sheetData sheetId="3968"/>
      <sheetData sheetId="3969"/>
      <sheetData sheetId="3970"/>
      <sheetData sheetId="3971"/>
      <sheetData sheetId="3972"/>
      <sheetData sheetId="3973"/>
      <sheetData sheetId="3974"/>
      <sheetData sheetId="3975"/>
      <sheetData sheetId="3976"/>
      <sheetData sheetId="3977"/>
      <sheetData sheetId="3978"/>
      <sheetData sheetId="3979"/>
      <sheetData sheetId="3980"/>
      <sheetData sheetId="3981"/>
      <sheetData sheetId="3982"/>
      <sheetData sheetId="3983"/>
      <sheetData sheetId="3984"/>
      <sheetData sheetId="3985"/>
      <sheetData sheetId="3986"/>
      <sheetData sheetId="3987"/>
      <sheetData sheetId="3988"/>
      <sheetData sheetId="3989"/>
      <sheetData sheetId="3990"/>
      <sheetData sheetId="3991"/>
      <sheetData sheetId="3992"/>
      <sheetData sheetId="3993"/>
      <sheetData sheetId="3994"/>
      <sheetData sheetId="3995"/>
      <sheetData sheetId="3996"/>
      <sheetData sheetId="3997"/>
      <sheetData sheetId="3998"/>
      <sheetData sheetId="3999"/>
      <sheetData sheetId="4000"/>
      <sheetData sheetId="4001"/>
      <sheetData sheetId="4002"/>
      <sheetData sheetId="4003"/>
      <sheetData sheetId="4004"/>
      <sheetData sheetId="4005"/>
      <sheetData sheetId="4006"/>
      <sheetData sheetId="4007"/>
      <sheetData sheetId="4008"/>
      <sheetData sheetId="4009"/>
      <sheetData sheetId="4010"/>
      <sheetData sheetId="4011"/>
      <sheetData sheetId="4012"/>
      <sheetData sheetId="4013"/>
      <sheetData sheetId="4014"/>
      <sheetData sheetId="4015"/>
      <sheetData sheetId="4016"/>
      <sheetData sheetId="4017"/>
      <sheetData sheetId="4018"/>
      <sheetData sheetId="4019"/>
      <sheetData sheetId="4020"/>
      <sheetData sheetId="4021"/>
      <sheetData sheetId="4022"/>
      <sheetData sheetId="4023"/>
      <sheetData sheetId="4024"/>
      <sheetData sheetId="4025"/>
      <sheetData sheetId="4026"/>
      <sheetData sheetId="4027"/>
      <sheetData sheetId="4028"/>
      <sheetData sheetId="4029"/>
      <sheetData sheetId="4030"/>
      <sheetData sheetId="4031"/>
      <sheetData sheetId="4032"/>
      <sheetData sheetId="4033"/>
      <sheetData sheetId="4034"/>
      <sheetData sheetId="4035"/>
      <sheetData sheetId="4036"/>
      <sheetData sheetId="4037"/>
      <sheetData sheetId="4038"/>
      <sheetData sheetId="4039"/>
      <sheetData sheetId="4040"/>
      <sheetData sheetId="4041"/>
      <sheetData sheetId="4042"/>
      <sheetData sheetId="4043"/>
      <sheetData sheetId="4044"/>
      <sheetData sheetId="4045"/>
      <sheetData sheetId="4046"/>
      <sheetData sheetId="4047"/>
      <sheetData sheetId="4048"/>
      <sheetData sheetId="4049"/>
      <sheetData sheetId="4050"/>
      <sheetData sheetId="4051"/>
      <sheetData sheetId="4052"/>
      <sheetData sheetId="4053"/>
      <sheetData sheetId="4054"/>
      <sheetData sheetId="4055"/>
      <sheetData sheetId="4056"/>
      <sheetData sheetId="4057"/>
      <sheetData sheetId="4058"/>
      <sheetData sheetId="4059"/>
      <sheetData sheetId="4060"/>
      <sheetData sheetId="4061"/>
      <sheetData sheetId="4062"/>
      <sheetData sheetId="4063"/>
      <sheetData sheetId="4064"/>
      <sheetData sheetId="4065"/>
      <sheetData sheetId="4066"/>
      <sheetData sheetId="4067"/>
      <sheetData sheetId="4068"/>
      <sheetData sheetId="4069"/>
      <sheetData sheetId="4070"/>
      <sheetData sheetId="4071"/>
      <sheetData sheetId="4072"/>
      <sheetData sheetId="4073"/>
      <sheetData sheetId="4074"/>
      <sheetData sheetId="4075"/>
      <sheetData sheetId="4076"/>
      <sheetData sheetId="4077"/>
      <sheetData sheetId="4078"/>
      <sheetData sheetId="4079"/>
      <sheetData sheetId="4080"/>
      <sheetData sheetId="4081"/>
      <sheetData sheetId="4082"/>
      <sheetData sheetId="4083"/>
      <sheetData sheetId="4084"/>
      <sheetData sheetId="4085"/>
      <sheetData sheetId="4086"/>
      <sheetData sheetId="4087"/>
      <sheetData sheetId="4088"/>
      <sheetData sheetId="4089"/>
      <sheetData sheetId="4090"/>
      <sheetData sheetId="4091"/>
      <sheetData sheetId="4092"/>
      <sheetData sheetId="4093"/>
      <sheetData sheetId="4094"/>
      <sheetData sheetId="4095"/>
      <sheetData sheetId="4096"/>
      <sheetData sheetId="4097"/>
      <sheetData sheetId="4098"/>
      <sheetData sheetId="4099"/>
      <sheetData sheetId="4100"/>
      <sheetData sheetId="4101"/>
      <sheetData sheetId="4102"/>
      <sheetData sheetId="4103"/>
      <sheetData sheetId="4104"/>
      <sheetData sheetId="4105"/>
      <sheetData sheetId="4106"/>
      <sheetData sheetId="4107"/>
      <sheetData sheetId="4108"/>
      <sheetData sheetId="4109"/>
      <sheetData sheetId="4110"/>
      <sheetData sheetId="4111"/>
      <sheetData sheetId="4112"/>
      <sheetData sheetId="4113"/>
      <sheetData sheetId="4114"/>
      <sheetData sheetId="4115"/>
      <sheetData sheetId="4116"/>
      <sheetData sheetId="4117"/>
      <sheetData sheetId="4118"/>
      <sheetData sheetId="4119"/>
      <sheetData sheetId="4120"/>
      <sheetData sheetId="4121"/>
      <sheetData sheetId="4122"/>
      <sheetData sheetId="4123"/>
      <sheetData sheetId="4124"/>
      <sheetData sheetId="4125"/>
      <sheetData sheetId="4126"/>
      <sheetData sheetId="4127"/>
      <sheetData sheetId="4128"/>
      <sheetData sheetId="4129"/>
      <sheetData sheetId="4130"/>
      <sheetData sheetId="4131"/>
      <sheetData sheetId="4132"/>
      <sheetData sheetId="4133"/>
      <sheetData sheetId="4134"/>
      <sheetData sheetId="4135"/>
      <sheetData sheetId="4136"/>
      <sheetData sheetId="4137"/>
      <sheetData sheetId="4138"/>
      <sheetData sheetId="4139"/>
      <sheetData sheetId="4140"/>
      <sheetData sheetId="4141"/>
      <sheetData sheetId="4142"/>
      <sheetData sheetId="4143"/>
      <sheetData sheetId="4144"/>
      <sheetData sheetId="4145"/>
      <sheetData sheetId="4146"/>
      <sheetData sheetId="4147"/>
      <sheetData sheetId="4148"/>
      <sheetData sheetId="4149"/>
      <sheetData sheetId="4150"/>
      <sheetData sheetId="4151"/>
      <sheetData sheetId="4152"/>
      <sheetData sheetId="4153"/>
      <sheetData sheetId="4154"/>
      <sheetData sheetId="4155"/>
      <sheetData sheetId="4156"/>
      <sheetData sheetId="4157"/>
      <sheetData sheetId="4158"/>
      <sheetData sheetId="4159"/>
      <sheetData sheetId="4160"/>
      <sheetData sheetId="4161"/>
      <sheetData sheetId="4162"/>
      <sheetData sheetId="4163"/>
      <sheetData sheetId="4164"/>
      <sheetData sheetId="4165"/>
      <sheetData sheetId="4166"/>
      <sheetData sheetId="4167"/>
      <sheetData sheetId="4168"/>
      <sheetData sheetId="4169"/>
      <sheetData sheetId="4170"/>
      <sheetData sheetId="4171"/>
      <sheetData sheetId="4172"/>
      <sheetData sheetId="4173"/>
      <sheetData sheetId="4174"/>
      <sheetData sheetId="4175"/>
      <sheetData sheetId="4176"/>
      <sheetData sheetId="4177"/>
      <sheetData sheetId="4178"/>
      <sheetData sheetId="4179"/>
      <sheetData sheetId="4180"/>
      <sheetData sheetId="4181"/>
      <sheetData sheetId="4182"/>
      <sheetData sheetId="4183"/>
      <sheetData sheetId="4184"/>
      <sheetData sheetId="4185"/>
      <sheetData sheetId="4186"/>
      <sheetData sheetId="4187"/>
      <sheetData sheetId="4188"/>
      <sheetData sheetId="4189"/>
      <sheetData sheetId="4190"/>
      <sheetData sheetId="4191"/>
      <sheetData sheetId="4192"/>
      <sheetData sheetId="4193"/>
      <sheetData sheetId="4194"/>
      <sheetData sheetId="4195"/>
      <sheetData sheetId="4196"/>
      <sheetData sheetId="4197"/>
      <sheetData sheetId="4198"/>
      <sheetData sheetId="4199"/>
      <sheetData sheetId="4200"/>
      <sheetData sheetId="4201"/>
      <sheetData sheetId="4202"/>
      <sheetData sheetId="4203"/>
      <sheetData sheetId="4204"/>
      <sheetData sheetId="4205"/>
      <sheetData sheetId="4206"/>
      <sheetData sheetId="4207"/>
      <sheetData sheetId="4208"/>
      <sheetData sheetId="4209"/>
      <sheetData sheetId="4210"/>
      <sheetData sheetId="4211"/>
      <sheetData sheetId="4212"/>
      <sheetData sheetId="4213"/>
      <sheetData sheetId="4214"/>
      <sheetData sheetId="4215"/>
      <sheetData sheetId="4216"/>
      <sheetData sheetId="4217"/>
      <sheetData sheetId="4218"/>
      <sheetData sheetId="4219"/>
      <sheetData sheetId="4220"/>
      <sheetData sheetId="4221"/>
      <sheetData sheetId="4222"/>
      <sheetData sheetId="4223"/>
      <sheetData sheetId="4224"/>
      <sheetData sheetId="4225"/>
      <sheetData sheetId="4226"/>
      <sheetData sheetId="4227"/>
      <sheetData sheetId="4228"/>
      <sheetData sheetId="4229"/>
      <sheetData sheetId="4230"/>
      <sheetData sheetId="4231"/>
      <sheetData sheetId="4232"/>
      <sheetData sheetId="4233"/>
      <sheetData sheetId="4234"/>
      <sheetData sheetId="4235"/>
      <sheetData sheetId="4236"/>
      <sheetData sheetId="4237"/>
      <sheetData sheetId="4238"/>
      <sheetData sheetId="4239"/>
      <sheetData sheetId="4240"/>
      <sheetData sheetId="4241"/>
      <sheetData sheetId="4242"/>
      <sheetData sheetId="4243"/>
      <sheetData sheetId="4244"/>
      <sheetData sheetId="4245"/>
      <sheetData sheetId="4246"/>
      <sheetData sheetId="4247"/>
      <sheetData sheetId="4248"/>
      <sheetData sheetId="4249"/>
      <sheetData sheetId="4250"/>
      <sheetData sheetId="4251"/>
      <sheetData sheetId="4252"/>
      <sheetData sheetId="4253"/>
      <sheetData sheetId="4254"/>
      <sheetData sheetId="4255"/>
      <sheetData sheetId="4256"/>
      <sheetData sheetId="4257"/>
      <sheetData sheetId="4258"/>
      <sheetData sheetId="4259"/>
      <sheetData sheetId="4260"/>
      <sheetData sheetId="4261"/>
      <sheetData sheetId="4262"/>
      <sheetData sheetId="4263"/>
      <sheetData sheetId="4264"/>
      <sheetData sheetId="4265"/>
      <sheetData sheetId="4266"/>
      <sheetData sheetId="4267"/>
      <sheetData sheetId="4268"/>
      <sheetData sheetId="4269"/>
      <sheetData sheetId="4270"/>
      <sheetData sheetId="4271"/>
      <sheetData sheetId="4272"/>
      <sheetData sheetId="4273"/>
      <sheetData sheetId="4274"/>
      <sheetData sheetId="4275"/>
      <sheetData sheetId="4276"/>
      <sheetData sheetId="4277"/>
      <sheetData sheetId="4278"/>
      <sheetData sheetId="4279"/>
      <sheetData sheetId="4280"/>
      <sheetData sheetId="4281"/>
      <sheetData sheetId="4282"/>
      <sheetData sheetId="4283"/>
      <sheetData sheetId="4284"/>
      <sheetData sheetId="4285"/>
      <sheetData sheetId="4286"/>
      <sheetData sheetId="4287"/>
      <sheetData sheetId="4288"/>
      <sheetData sheetId="4289"/>
      <sheetData sheetId="4290" refreshError="1"/>
      <sheetData sheetId="4291" refreshError="1"/>
      <sheetData sheetId="4292" refreshError="1"/>
      <sheetData sheetId="4293" refreshError="1"/>
      <sheetData sheetId="4294" refreshError="1"/>
      <sheetData sheetId="4295" refreshError="1"/>
      <sheetData sheetId="4296" refreshError="1"/>
      <sheetData sheetId="4297" refreshError="1"/>
      <sheetData sheetId="4298" refreshError="1"/>
      <sheetData sheetId="4299" refreshError="1"/>
      <sheetData sheetId="4300" refreshError="1"/>
      <sheetData sheetId="4301" refreshError="1"/>
      <sheetData sheetId="4302" refreshError="1"/>
      <sheetData sheetId="4303" refreshError="1"/>
      <sheetData sheetId="4304" refreshError="1"/>
      <sheetData sheetId="4305" refreshError="1"/>
      <sheetData sheetId="4306" refreshError="1"/>
      <sheetData sheetId="4307" refreshError="1"/>
      <sheetData sheetId="4308" refreshError="1"/>
      <sheetData sheetId="4309" refreshError="1"/>
      <sheetData sheetId="4310" refreshError="1"/>
      <sheetData sheetId="4311" refreshError="1"/>
      <sheetData sheetId="4312" refreshError="1"/>
      <sheetData sheetId="4313" refreshError="1"/>
      <sheetData sheetId="4314" refreshError="1"/>
      <sheetData sheetId="4315" refreshError="1"/>
      <sheetData sheetId="4316" refreshError="1"/>
      <sheetData sheetId="4317" refreshError="1"/>
      <sheetData sheetId="4318" refreshError="1"/>
      <sheetData sheetId="4319" refreshError="1"/>
      <sheetData sheetId="4320" refreshError="1"/>
      <sheetData sheetId="4321" refreshError="1"/>
      <sheetData sheetId="4322" refreshError="1"/>
      <sheetData sheetId="4323"/>
      <sheetData sheetId="4324"/>
      <sheetData sheetId="4325"/>
      <sheetData sheetId="4326"/>
      <sheetData sheetId="4327"/>
      <sheetData sheetId="4328"/>
      <sheetData sheetId="4329"/>
      <sheetData sheetId="4330"/>
      <sheetData sheetId="4331"/>
      <sheetData sheetId="4332"/>
      <sheetData sheetId="4333"/>
      <sheetData sheetId="4334"/>
      <sheetData sheetId="4335"/>
      <sheetData sheetId="4336"/>
      <sheetData sheetId="4337"/>
      <sheetData sheetId="4338"/>
      <sheetData sheetId="4339"/>
      <sheetData sheetId="4340"/>
      <sheetData sheetId="4341"/>
      <sheetData sheetId="4342"/>
      <sheetData sheetId="4343"/>
      <sheetData sheetId="4344"/>
      <sheetData sheetId="4345"/>
      <sheetData sheetId="4346"/>
      <sheetData sheetId="4347"/>
      <sheetData sheetId="4348"/>
      <sheetData sheetId="4349"/>
      <sheetData sheetId="4350"/>
      <sheetData sheetId="4351"/>
      <sheetData sheetId="4352"/>
      <sheetData sheetId="4353"/>
      <sheetData sheetId="4354"/>
      <sheetData sheetId="4355"/>
      <sheetData sheetId="4356"/>
      <sheetData sheetId="4357"/>
      <sheetData sheetId="4358"/>
      <sheetData sheetId="4359"/>
      <sheetData sheetId="4360"/>
      <sheetData sheetId="4361"/>
      <sheetData sheetId="4362"/>
      <sheetData sheetId="4363"/>
      <sheetData sheetId="4364"/>
      <sheetData sheetId="4365"/>
      <sheetData sheetId="4366"/>
      <sheetData sheetId="4367"/>
      <sheetData sheetId="4368"/>
      <sheetData sheetId="4369"/>
      <sheetData sheetId="4370"/>
      <sheetData sheetId="4371"/>
      <sheetData sheetId="4372"/>
      <sheetData sheetId="4373"/>
      <sheetData sheetId="4374"/>
      <sheetData sheetId="4375"/>
      <sheetData sheetId="4376"/>
      <sheetData sheetId="4377"/>
      <sheetData sheetId="4378"/>
      <sheetData sheetId="4379"/>
      <sheetData sheetId="4380"/>
      <sheetData sheetId="4381"/>
      <sheetData sheetId="4382"/>
      <sheetData sheetId="4383"/>
      <sheetData sheetId="4384"/>
      <sheetData sheetId="4385"/>
      <sheetData sheetId="4386"/>
      <sheetData sheetId="4387"/>
      <sheetData sheetId="4388"/>
      <sheetData sheetId="4389"/>
      <sheetData sheetId="4390"/>
      <sheetData sheetId="4391"/>
      <sheetData sheetId="4392"/>
      <sheetData sheetId="4393"/>
      <sheetData sheetId="4394"/>
      <sheetData sheetId="4395"/>
      <sheetData sheetId="4396"/>
      <sheetData sheetId="4397"/>
      <sheetData sheetId="4398"/>
      <sheetData sheetId="4399"/>
      <sheetData sheetId="4400"/>
      <sheetData sheetId="4401"/>
      <sheetData sheetId="4402"/>
      <sheetData sheetId="4403"/>
      <sheetData sheetId="4404"/>
      <sheetData sheetId="4405"/>
      <sheetData sheetId="4406"/>
      <sheetData sheetId="4407"/>
      <sheetData sheetId="4408"/>
      <sheetData sheetId="4409"/>
      <sheetData sheetId="4410"/>
      <sheetData sheetId="4411"/>
      <sheetData sheetId="4412"/>
      <sheetData sheetId="4413"/>
      <sheetData sheetId="4414"/>
      <sheetData sheetId="4415"/>
      <sheetData sheetId="4416"/>
      <sheetData sheetId="4417"/>
      <sheetData sheetId="4418"/>
      <sheetData sheetId="4419"/>
      <sheetData sheetId="4420"/>
      <sheetData sheetId="4421"/>
      <sheetData sheetId="4422"/>
      <sheetData sheetId="4423"/>
      <sheetData sheetId="4424"/>
      <sheetData sheetId="4425"/>
      <sheetData sheetId="4426"/>
      <sheetData sheetId="4427"/>
      <sheetData sheetId="4428"/>
      <sheetData sheetId="4429"/>
      <sheetData sheetId="4430"/>
      <sheetData sheetId="4431"/>
      <sheetData sheetId="4432"/>
      <sheetData sheetId="4433"/>
      <sheetData sheetId="4434"/>
      <sheetData sheetId="4435"/>
      <sheetData sheetId="4436"/>
      <sheetData sheetId="4437"/>
      <sheetData sheetId="4438"/>
      <sheetData sheetId="4439"/>
      <sheetData sheetId="4440"/>
      <sheetData sheetId="4441"/>
      <sheetData sheetId="4442"/>
      <sheetData sheetId="4443"/>
      <sheetData sheetId="4444"/>
      <sheetData sheetId="4445"/>
      <sheetData sheetId="4446"/>
      <sheetData sheetId="4447"/>
      <sheetData sheetId="4448"/>
      <sheetData sheetId="4449"/>
      <sheetData sheetId="4450"/>
      <sheetData sheetId="4451"/>
      <sheetData sheetId="4452"/>
      <sheetData sheetId="4453"/>
      <sheetData sheetId="4454"/>
      <sheetData sheetId="4455"/>
      <sheetData sheetId="4456"/>
      <sheetData sheetId="4457"/>
      <sheetData sheetId="4458"/>
      <sheetData sheetId="4459"/>
      <sheetData sheetId="4460"/>
      <sheetData sheetId="4461"/>
      <sheetData sheetId="4462"/>
      <sheetData sheetId="4463"/>
      <sheetData sheetId="4464"/>
      <sheetData sheetId="4465"/>
      <sheetData sheetId="4466"/>
      <sheetData sheetId="4467"/>
      <sheetData sheetId="4468"/>
      <sheetData sheetId="4469"/>
      <sheetData sheetId="4470"/>
      <sheetData sheetId="4471"/>
      <sheetData sheetId="4472"/>
      <sheetData sheetId="4473"/>
      <sheetData sheetId="4474"/>
      <sheetData sheetId="4475"/>
      <sheetData sheetId="4476"/>
      <sheetData sheetId="4477"/>
      <sheetData sheetId="4478"/>
      <sheetData sheetId="4479"/>
      <sheetData sheetId="4480"/>
      <sheetData sheetId="4481"/>
      <sheetData sheetId="4482"/>
      <sheetData sheetId="4483"/>
      <sheetData sheetId="4484"/>
      <sheetData sheetId="4485"/>
      <sheetData sheetId="4486"/>
      <sheetData sheetId="4487"/>
      <sheetData sheetId="4488"/>
      <sheetData sheetId="4489"/>
      <sheetData sheetId="4490"/>
      <sheetData sheetId="4491"/>
      <sheetData sheetId="4492"/>
      <sheetData sheetId="4493"/>
      <sheetData sheetId="4494"/>
      <sheetData sheetId="4495"/>
      <sheetData sheetId="4496"/>
      <sheetData sheetId="4497"/>
      <sheetData sheetId="4498"/>
      <sheetData sheetId="4499"/>
      <sheetData sheetId="4500"/>
      <sheetData sheetId="4501"/>
      <sheetData sheetId="4502"/>
      <sheetData sheetId="4503"/>
      <sheetData sheetId="4504"/>
      <sheetData sheetId="4505"/>
      <sheetData sheetId="4506"/>
      <sheetData sheetId="4507"/>
      <sheetData sheetId="4508"/>
      <sheetData sheetId="4509"/>
      <sheetData sheetId="4510"/>
      <sheetData sheetId="4511"/>
      <sheetData sheetId="4512"/>
      <sheetData sheetId="4513"/>
      <sheetData sheetId="4514"/>
      <sheetData sheetId="4515"/>
      <sheetData sheetId="4516"/>
      <sheetData sheetId="4517"/>
      <sheetData sheetId="4518"/>
      <sheetData sheetId="4519"/>
      <sheetData sheetId="4520"/>
      <sheetData sheetId="4521"/>
      <sheetData sheetId="4522"/>
      <sheetData sheetId="4523"/>
      <sheetData sheetId="4524"/>
      <sheetData sheetId="4525"/>
      <sheetData sheetId="4526"/>
      <sheetData sheetId="4527"/>
      <sheetData sheetId="4528"/>
      <sheetData sheetId="4529"/>
      <sheetData sheetId="4530"/>
      <sheetData sheetId="4531"/>
      <sheetData sheetId="4532"/>
      <sheetData sheetId="4533"/>
      <sheetData sheetId="4534"/>
      <sheetData sheetId="4535"/>
      <sheetData sheetId="4536"/>
      <sheetData sheetId="4537"/>
      <sheetData sheetId="4538"/>
      <sheetData sheetId="4539"/>
      <sheetData sheetId="4540"/>
      <sheetData sheetId="4541"/>
      <sheetData sheetId="4542"/>
      <sheetData sheetId="4543"/>
      <sheetData sheetId="4544"/>
      <sheetData sheetId="4545"/>
      <sheetData sheetId="4546"/>
      <sheetData sheetId="4547"/>
      <sheetData sheetId="4548"/>
      <sheetData sheetId="4549"/>
      <sheetData sheetId="4550"/>
      <sheetData sheetId="4551"/>
      <sheetData sheetId="4552"/>
      <sheetData sheetId="4553"/>
      <sheetData sheetId="4554"/>
      <sheetData sheetId="4555"/>
      <sheetData sheetId="4556"/>
      <sheetData sheetId="4557"/>
      <sheetData sheetId="4558"/>
      <sheetData sheetId="4559"/>
      <sheetData sheetId="4560"/>
      <sheetData sheetId="4561"/>
      <sheetData sheetId="4562"/>
      <sheetData sheetId="4563"/>
      <sheetData sheetId="4564"/>
      <sheetData sheetId="4565"/>
      <sheetData sheetId="4566"/>
      <sheetData sheetId="4567"/>
      <sheetData sheetId="4568"/>
      <sheetData sheetId="4569"/>
      <sheetData sheetId="4570"/>
      <sheetData sheetId="4571"/>
      <sheetData sheetId="4572"/>
      <sheetData sheetId="4573"/>
      <sheetData sheetId="4574"/>
      <sheetData sheetId="4575"/>
      <sheetData sheetId="4576"/>
      <sheetData sheetId="4577"/>
      <sheetData sheetId="4578"/>
      <sheetData sheetId="4579"/>
      <sheetData sheetId="4580"/>
      <sheetData sheetId="4581"/>
      <sheetData sheetId="4582"/>
      <sheetData sheetId="4583"/>
      <sheetData sheetId="4584"/>
      <sheetData sheetId="4585"/>
      <sheetData sheetId="4586"/>
      <sheetData sheetId="4587"/>
      <sheetData sheetId="4588"/>
      <sheetData sheetId="4589"/>
      <sheetData sheetId="4590"/>
      <sheetData sheetId="4591"/>
      <sheetData sheetId="4592"/>
      <sheetData sheetId="4593"/>
      <sheetData sheetId="4594"/>
      <sheetData sheetId="4595"/>
      <sheetData sheetId="4596"/>
      <sheetData sheetId="4597"/>
      <sheetData sheetId="4598"/>
      <sheetData sheetId="4599"/>
      <sheetData sheetId="4600"/>
      <sheetData sheetId="4601"/>
      <sheetData sheetId="4602"/>
      <sheetData sheetId="4603"/>
      <sheetData sheetId="4604"/>
      <sheetData sheetId="4605"/>
      <sheetData sheetId="4606"/>
      <sheetData sheetId="4607"/>
      <sheetData sheetId="4608"/>
      <sheetData sheetId="4609"/>
      <sheetData sheetId="4610"/>
      <sheetData sheetId="4611"/>
      <sheetData sheetId="4612"/>
      <sheetData sheetId="4613"/>
      <sheetData sheetId="4614"/>
      <sheetData sheetId="4615"/>
      <sheetData sheetId="4616"/>
      <sheetData sheetId="4617"/>
      <sheetData sheetId="4618"/>
      <sheetData sheetId="4619"/>
      <sheetData sheetId="4620"/>
      <sheetData sheetId="4621"/>
      <sheetData sheetId="4622"/>
      <sheetData sheetId="4623"/>
      <sheetData sheetId="4624"/>
      <sheetData sheetId="4625"/>
      <sheetData sheetId="4626"/>
      <sheetData sheetId="4627"/>
      <sheetData sheetId="4628"/>
      <sheetData sheetId="4629"/>
      <sheetData sheetId="4630"/>
      <sheetData sheetId="4631"/>
      <sheetData sheetId="4632"/>
      <sheetData sheetId="4633"/>
      <sheetData sheetId="4634"/>
      <sheetData sheetId="4635"/>
      <sheetData sheetId="4636"/>
      <sheetData sheetId="4637"/>
      <sheetData sheetId="4638"/>
      <sheetData sheetId="4639"/>
      <sheetData sheetId="4640"/>
      <sheetData sheetId="4641"/>
      <sheetData sheetId="4642"/>
      <sheetData sheetId="4643"/>
      <sheetData sheetId="4644"/>
      <sheetData sheetId="4645"/>
      <sheetData sheetId="4646"/>
      <sheetData sheetId="4647"/>
      <sheetData sheetId="4648"/>
      <sheetData sheetId="4649"/>
      <sheetData sheetId="4650"/>
      <sheetData sheetId="4651"/>
      <sheetData sheetId="4652"/>
      <sheetData sheetId="4653"/>
      <sheetData sheetId="4654"/>
      <sheetData sheetId="4655"/>
      <sheetData sheetId="4656"/>
      <sheetData sheetId="4657"/>
      <sheetData sheetId="4658"/>
      <sheetData sheetId="4659"/>
      <sheetData sheetId="4660"/>
      <sheetData sheetId="4661"/>
      <sheetData sheetId="4662"/>
      <sheetData sheetId="4663"/>
      <sheetData sheetId="4664"/>
      <sheetData sheetId="4665"/>
      <sheetData sheetId="4666"/>
      <sheetData sheetId="4667"/>
      <sheetData sheetId="4668"/>
      <sheetData sheetId="4669"/>
      <sheetData sheetId="4670"/>
      <sheetData sheetId="4671"/>
      <sheetData sheetId="4672"/>
      <sheetData sheetId="4673"/>
      <sheetData sheetId="4674"/>
      <sheetData sheetId="4675"/>
      <sheetData sheetId="4676"/>
      <sheetData sheetId="4677"/>
      <sheetData sheetId="4678"/>
      <sheetData sheetId="4679"/>
      <sheetData sheetId="4680"/>
      <sheetData sheetId="4681"/>
      <sheetData sheetId="4682"/>
      <sheetData sheetId="4683"/>
      <sheetData sheetId="4684"/>
      <sheetData sheetId="4685"/>
      <sheetData sheetId="4686"/>
      <sheetData sheetId="4687"/>
      <sheetData sheetId="4688"/>
      <sheetData sheetId="4689"/>
      <sheetData sheetId="4690"/>
      <sheetData sheetId="4691"/>
      <sheetData sheetId="4692"/>
      <sheetData sheetId="4693"/>
      <sheetData sheetId="4694"/>
      <sheetData sheetId="4695"/>
      <sheetData sheetId="4696"/>
      <sheetData sheetId="4697"/>
      <sheetData sheetId="4698"/>
      <sheetData sheetId="4699"/>
      <sheetData sheetId="4700"/>
      <sheetData sheetId="4701"/>
      <sheetData sheetId="4702"/>
      <sheetData sheetId="4703"/>
      <sheetData sheetId="4704"/>
      <sheetData sheetId="4705"/>
      <sheetData sheetId="4706"/>
      <sheetData sheetId="4707"/>
      <sheetData sheetId="4708"/>
      <sheetData sheetId="4709"/>
      <sheetData sheetId="4710"/>
      <sheetData sheetId="4711"/>
      <sheetData sheetId="4712"/>
      <sheetData sheetId="4713"/>
      <sheetData sheetId="4714"/>
      <sheetData sheetId="4715"/>
      <sheetData sheetId="4716"/>
      <sheetData sheetId="4717"/>
      <sheetData sheetId="4718"/>
      <sheetData sheetId="4719"/>
      <sheetData sheetId="4720"/>
      <sheetData sheetId="4721"/>
      <sheetData sheetId="4722"/>
      <sheetData sheetId="4723"/>
      <sheetData sheetId="4724"/>
      <sheetData sheetId="4725"/>
      <sheetData sheetId="4726"/>
      <sheetData sheetId="4727"/>
      <sheetData sheetId="4728"/>
      <sheetData sheetId="4729"/>
      <sheetData sheetId="4730"/>
      <sheetData sheetId="4731"/>
      <sheetData sheetId="4732"/>
      <sheetData sheetId="4733"/>
      <sheetData sheetId="4734"/>
      <sheetData sheetId="4735"/>
      <sheetData sheetId="4736"/>
      <sheetData sheetId="4737"/>
      <sheetData sheetId="4738"/>
      <sheetData sheetId="4739"/>
      <sheetData sheetId="4740"/>
      <sheetData sheetId="4741"/>
      <sheetData sheetId="4742"/>
      <sheetData sheetId="4743"/>
      <sheetData sheetId="4744"/>
      <sheetData sheetId="4745"/>
      <sheetData sheetId="4746"/>
      <sheetData sheetId="4747"/>
      <sheetData sheetId="4748"/>
      <sheetData sheetId="4749"/>
      <sheetData sheetId="4750"/>
      <sheetData sheetId="4751"/>
      <sheetData sheetId="4752"/>
      <sheetData sheetId="4753"/>
      <sheetData sheetId="4754"/>
      <sheetData sheetId="4755"/>
      <sheetData sheetId="4756"/>
      <sheetData sheetId="4757"/>
      <sheetData sheetId="4758"/>
      <sheetData sheetId="4759"/>
      <sheetData sheetId="4760"/>
      <sheetData sheetId="4761"/>
      <sheetData sheetId="4762"/>
      <sheetData sheetId="4763"/>
      <sheetData sheetId="4764"/>
      <sheetData sheetId="4765"/>
      <sheetData sheetId="4766"/>
      <sheetData sheetId="4767"/>
      <sheetData sheetId="4768"/>
      <sheetData sheetId="4769" refreshError="1"/>
      <sheetData sheetId="4770" refreshError="1"/>
      <sheetData sheetId="4771" refreshError="1"/>
      <sheetData sheetId="4772" refreshError="1"/>
      <sheetData sheetId="4773" refreshError="1"/>
      <sheetData sheetId="4774"/>
      <sheetData sheetId="4775"/>
      <sheetData sheetId="4776"/>
      <sheetData sheetId="4777"/>
      <sheetData sheetId="4778"/>
      <sheetData sheetId="4779"/>
      <sheetData sheetId="4780"/>
      <sheetData sheetId="4781"/>
      <sheetData sheetId="4782"/>
      <sheetData sheetId="4783"/>
      <sheetData sheetId="4784"/>
      <sheetData sheetId="4785"/>
      <sheetData sheetId="4786"/>
      <sheetData sheetId="4787"/>
      <sheetData sheetId="4788"/>
      <sheetData sheetId="4789"/>
      <sheetData sheetId="4790"/>
      <sheetData sheetId="4791"/>
      <sheetData sheetId="4792"/>
      <sheetData sheetId="4793"/>
      <sheetData sheetId="4794"/>
      <sheetData sheetId="4795"/>
      <sheetData sheetId="4796"/>
      <sheetData sheetId="4797"/>
      <sheetData sheetId="4798"/>
      <sheetData sheetId="4799"/>
      <sheetData sheetId="4800"/>
      <sheetData sheetId="4801"/>
      <sheetData sheetId="4802"/>
      <sheetData sheetId="4803"/>
      <sheetData sheetId="4804"/>
      <sheetData sheetId="4805"/>
      <sheetData sheetId="4806"/>
      <sheetData sheetId="4807"/>
      <sheetData sheetId="4808"/>
      <sheetData sheetId="4809"/>
      <sheetData sheetId="4810"/>
      <sheetData sheetId="4811"/>
      <sheetData sheetId="4812"/>
      <sheetData sheetId="4813"/>
      <sheetData sheetId="4814"/>
      <sheetData sheetId="4815"/>
      <sheetData sheetId="4816"/>
      <sheetData sheetId="4817"/>
      <sheetData sheetId="4818"/>
      <sheetData sheetId="4819"/>
      <sheetData sheetId="4820"/>
      <sheetData sheetId="4821"/>
      <sheetData sheetId="4822"/>
      <sheetData sheetId="4823"/>
      <sheetData sheetId="4824"/>
      <sheetData sheetId="4825"/>
      <sheetData sheetId="4826"/>
      <sheetData sheetId="4827"/>
      <sheetData sheetId="4828"/>
      <sheetData sheetId="4829"/>
      <sheetData sheetId="4830"/>
      <sheetData sheetId="4831"/>
      <sheetData sheetId="4832"/>
      <sheetData sheetId="4833"/>
      <sheetData sheetId="4834"/>
      <sheetData sheetId="4835"/>
      <sheetData sheetId="4836"/>
      <sheetData sheetId="4837"/>
      <sheetData sheetId="4838"/>
      <sheetData sheetId="4839"/>
      <sheetData sheetId="4840"/>
      <sheetData sheetId="4841"/>
      <sheetData sheetId="4842"/>
      <sheetData sheetId="4843"/>
      <sheetData sheetId="4844"/>
      <sheetData sheetId="4845"/>
      <sheetData sheetId="4846"/>
      <sheetData sheetId="4847"/>
      <sheetData sheetId="4848"/>
      <sheetData sheetId="4849"/>
      <sheetData sheetId="4850"/>
      <sheetData sheetId="4851"/>
      <sheetData sheetId="4852"/>
      <sheetData sheetId="4853"/>
      <sheetData sheetId="4854"/>
      <sheetData sheetId="4855"/>
      <sheetData sheetId="4856"/>
      <sheetData sheetId="4857"/>
      <sheetData sheetId="4858"/>
      <sheetData sheetId="4859"/>
      <sheetData sheetId="4860"/>
      <sheetData sheetId="4861"/>
      <sheetData sheetId="4862"/>
      <sheetData sheetId="4863"/>
      <sheetData sheetId="4864"/>
      <sheetData sheetId="4865"/>
      <sheetData sheetId="4866"/>
      <sheetData sheetId="4867"/>
      <sheetData sheetId="4868"/>
      <sheetData sheetId="4869"/>
      <sheetData sheetId="4870"/>
      <sheetData sheetId="4871"/>
      <sheetData sheetId="4872"/>
      <sheetData sheetId="4873"/>
      <sheetData sheetId="4874"/>
      <sheetData sheetId="4875"/>
      <sheetData sheetId="4876"/>
      <sheetData sheetId="4877"/>
      <sheetData sheetId="4878"/>
      <sheetData sheetId="4879"/>
      <sheetData sheetId="4880"/>
      <sheetData sheetId="4881"/>
      <sheetData sheetId="4882"/>
      <sheetData sheetId="4883"/>
      <sheetData sheetId="4884"/>
      <sheetData sheetId="4885"/>
      <sheetData sheetId="4886"/>
      <sheetData sheetId="4887"/>
      <sheetData sheetId="4888"/>
      <sheetData sheetId="4889"/>
      <sheetData sheetId="4890"/>
      <sheetData sheetId="4891"/>
      <sheetData sheetId="4892"/>
      <sheetData sheetId="4893"/>
      <sheetData sheetId="4894"/>
      <sheetData sheetId="4895"/>
      <sheetData sheetId="4896"/>
      <sheetData sheetId="4897"/>
      <sheetData sheetId="4898"/>
      <sheetData sheetId="4899"/>
      <sheetData sheetId="4900"/>
      <sheetData sheetId="4901"/>
      <sheetData sheetId="4902"/>
      <sheetData sheetId="4903"/>
      <sheetData sheetId="4904"/>
      <sheetData sheetId="4905"/>
      <sheetData sheetId="4906"/>
      <sheetData sheetId="4907"/>
      <sheetData sheetId="4908"/>
      <sheetData sheetId="4909"/>
      <sheetData sheetId="4910"/>
      <sheetData sheetId="4911"/>
      <sheetData sheetId="4912"/>
      <sheetData sheetId="4913"/>
      <sheetData sheetId="4914"/>
      <sheetData sheetId="4915"/>
      <sheetData sheetId="4916"/>
      <sheetData sheetId="4917"/>
      <sheetData sheetId="4918"/>
      <sheetData sheetId="4919"/>
      <sheetData sheetId="4920"/>
      <sheetData sheetId="4921"/>
      <sheetData sheetId="4922"/>
      <sheetData sheetId="4923"/>
      <sheetData sheetId="4924"/>
      <sheetData sheetId="4925"/>
      <sheetData sheetId="4926"/>
      <sheetData sheetId="4927"/>
      <sheetData sheetId="4928"/>
      <sheetData sheetId="4929"/>
      <sheetData sheetId="4930"/>
      <sheetData sheetId="4931"/>
      <sheetData sheetId="4932"/>
      <sheetData sheetId="4933"/>
      <sheetData sheetId="4934"/>
      <sheetData sheetId="4935"/>
      <sheetData sheetId="4936"/>
      <sheetData sheetId="4937"/>
      <sheetData sheetId="4938"/>
      <sheetData sheetId="4939"/>
      <sheetData sheetId="4940"/>
      <sheetData sheetId="4941"/>
      <sheetData sheetId="4942"/>
      <sheetData sheetId="4943"/>
      <sheetData sheetId="4944"/>
      <sheetData sheetId="4945"/>
      <sheetData sheetId="4946"/>
      <sheetData sheetId="4947"/>
      <sheetData sheetId="4948"/>
      <sheetData sheetId="4949"/>
      <sheetData sheetId="4950"/>
      <sheetData sheetId="4951"/>
      <sheetData sheetId="4952"/>
      <sheetData sheetId="4953"/>
      <sheetData sheetId="4954"/>
      <sheetData sheetId="4955"/>
      <sheetData sheetId="4956"/>
      <sheetData sheetId="4957"/>
      <sheetData sheetId="4958"/>
      <sheetData sheetId="4959"/>
      <sheetData sheetId="4960"/>
      <sheetData sheetId="4961"/>
      <sheetData sheetId="4962"/>
      <sheetData sheetId="4963"/>
      <sheetData sheetId="4964"/>
      <sheetData sheetId="4965"/>
      <sheetData sheetId="4966"/>
      <sheetData sheetId="4967"/>
      <sheetData sheetId="4968"/>
      <sheetData sheetId="4969"/>
      <sheetData sheetId="4970"/>
      <sheetData sheetId="4971"/>
      <sheetData sheetId="4972"/>
      <sheetData sheetId="4973"/>
      <sheetData sheetId="4974"/>
      <sheetData sheetId="4975"/>
      <sheetData sheetId="4976"/>
      <sheetData sheetId="4977"/>
      <sheetData sheetId="4978"/>
      <sheetData sheetId="4979"/>
      <sheetData sheetId="4980"/>
      <sheetData sheetId="4981"/>
      <sheetData sheetId="4982"/>
      <sheetData sheetId="4983"/>
      <sheetData sheetId="4984"/>
      <sheetData sheetId="4985"/>
      <sheetData sheetId="4986"/>
      <sheetData sheetId="4987"/>
      <sheetData sheetId="4988"/>
      <sheetData sheetId="4989"/>
      <sheetData sheetId="4990"/>
      <sheetData sheetId="4991"/>
      <sheetData sheetId="4992"/>
      <sheetData sheetId="4993"/>
      <sheetData sheetId="4994"/>
      <sheetData sheetId="4995"/>
      <sheetData sheetId="4996"/>
      <sheetData sheetId="4997"/>
      <sheetData sheetId="4998"/>
      <sheetData sheetId="4999"/>
      <sheetData sheetId="5000"/>
      <sheetData sheetId="5001"/>
      <sheetData sheetId="5002"/>
      <sheetData sheetId="5003"/>
      <sheetData sheetId="5004"/>
      <sheetData sheetId="5005"/>
      <sheetData sheetId="5006"/>
      <sheetData sheetId="5007"/>
      <sheetData sheetId="5008"/>
      <sheetData sheetId="5009"/>
      <sheetData sheetId="5010"/>
      <sheetData sheetId="5011"/>
      <sheetData sheetId="5012"/>
      <sheetData sheetId="5013"/>
      <sheetData sheetId="5014"/>
      <sheetData sheetId="5015"/>
      <sheetData sheetId="5016"/>
      <sheetData sheetId="5017"/>
      <sheetData sheetId="5018"/>
      <sheetData sheetId="5019"/>
      <sheetData sheetId="5020"/>
      <sheetData sheetId="5021"/>
      <sheetData sheetId="5022"/>
      <sheetData sheetId="5023"/>
      <sheetData sheetId="5024"/>
      <sheetData sheetId="5025"/>
      <sheetData sheetId="5026"/>
      <sheetData sheetId="5027"/>
      <sheetData sheetId="5028"/>
      <sheetData sheetId="5029"/>
      <sheetData sheetId="5030"/>
      <sheetData sheetId="5031"/>
      <sheetData sheetId="5032"/>
      <sheetData sheetId="5033"/>
      <sheetData sheetId="5034"/>
      <sheetData sheetId="5035"/>
      <sheetData sheetId="5036"/>
      <sheetData sheetId="5037"/>
      <sheetData sheetId="5038"/>
      <sheetData sheetId="5039"/>
      <sheetData sheetId="5040"/>
      <sheetData sheetId="5041"/>
      <sheetData sheetId="5042"/>
      <sheetData sheetId="5043"/>
      <sheetData sheetId="5044"/>
      <sheetData sheetId="5045"/>
      <sheetData sheetId="5046"/>
      <sheetData sheetId="5047"/>
      <sheetData sheetId="5048"/>
      <sheetData sheetId="5049"/>
      <sheetData sheetId="5050"/>
      <sheetData sheetId="5051"/>
      <sheetData sheetId="5052"/>
      <sheetData sheetId="5053"/>
      <sheetData sheetId="5054"/>
      <sheetData sheetId="5055"/>
      <sheetData sheetId="5056"/>
      <sheetData sheetId="5057"/>
      <sheetData sheetId="5058"/>
      <sheetData sheetId="5059"/>
      <sheetData sheetId="5060"/>
      <sheetData sheetId="5061"/>
      <sheetData sheetId="5062"/>
      <sheetData sheetId="5063"/>
      <sheetData sheetId="5064"/>
      <sheetData sheetId="5065"/>
      <sheetData sheetId="5066"/>
      <sheetData sheetId="5067"/>
      <sheetData sheetId="5068"/>
      <sheetData sheetId="5069"/>
      <sheetData sheetId="5070"/>
      <sheetData sheetId="5071"/>
      <sheetData sheetId="5072"/>
      <sheetData sheetId="5073"/>
      <sheetData sheetId="5074"/>
      <sheetData sheetId="5075"/>
      <sheetData sheetId="5076"/>
      <sheetData sheetId="5077"/>
      <sheetData sheetId="5078"/>
      <sheetData sheetId="5079"/>
      <sheetData sheetId="5080"/>
      <sheetData sheetId="5081"/>
      <sheetData sheetId="5082"/>
      <sheetData sheetId="5083"/>
      <sheetData sheetId="5084"/>
      <sheetData sheetId="5085"/>
      <sheetData sheetId="5086"/>
      <sheetData sheetId="5087"/>
      <sheetData sheetId="5088"/>
      <sheetData sheetId="5089"/>
      <sheetData sheetId="5090"/>
      <sheetData sheetId="5091"/>
      <sheetData sheetId="5092"/>
      <sheetData sheetId="5093"/>
      <sheetData sheetId="5094"/>
      <sheetData sheetId="5095"/>
      <sheetData sheetId="5096"/>
      <sheetData sheetId="5097"/>
      <sheetData sheetId="5098"/>
      <sheetData sheetId="5099"/>
      <sheetData sheetId="5100"/>
      <sheetData sheetId="5101"/>
      <sheetData sheetId="5102"/>
      <sheetData sheetId="5103"/>
      <sheetData sheetId="5104"/>
      <sheetData sheetId="5105"/>
      <sheetData sheetId="5106"/>
      <sheetData sheetId="5107"/>
      <sheetData sheetId="5108"/>
      <sheetData sheetId="5109"/>
      <sheetData sheetId="5110"/>
      <sheetData sheetId="5111"/>
      <sheetData sheetId="5112"/>
      <sheetData sheetId="5113"/>
      <sheetData sheetId="5114"/>
      <sheetData sheetId="5115"/>
      <sheetData sheetId="5116"/>
      <sheetData sheetId="5117"/>
      <sheetData sheetId="5118"/>
      <sheetData sheetId="5119"/>
      <sheetData sheetId="5120"/>
      <sheetData sheetId="5121"/>
      <sheetData sheetId="5122"/>
      <sheetData sheetId="5123"/>
      <sheetData sheetId="5124"/>
      <sheetData sheetId="5125"/>
      <sheetData sheetId="5126"/>
      <sheetData sheetId="5127"/>
      <sheetData sheetId="5128"/>
      <sheetData sheetId="5129"/>
      <sheetData sheetId="5130"/>
      <sheetData sheetId="5131"/>
      <sheetData sheetId="5132"/>
      <sheetData sheetId="5133"/>
      <sheetData sheetId="5134"/>
      <sheetData sheetId="5135"/>
      <sheetData sheetId="5136"/>
      <sheetData sheetId="5137"/>
      <sheetData sheetId="5138"/>
      <sheetData sheetId="5139"/>
      <sheetData sheetId="5140"/>
      <sheetData sheetId="5141"/>
      <sheetData sheetId="5142"/>
      <sheetData sheetId="5143"/>
      <sheetData sheetId="5144"/>
      <sheetData sheetId="5145"/>
      <sheetData sheetId="5146"/>
      <sheetData sheetId="5147"/>
      <sheetData sheetId="5148"/>
      <sheetData sheetId="5149"/>
      <sheetData sheetId="5150"/>
      <sheetData sheetId="5151"/>
      <sheetData sheetId="5152"/>
      <sheetData sheetId="5153"/>
      <sheetData sheetId="5154"/>
      <sheetData sheetId="5155"/>
      <sheetData sheetId="5156"/>
      <sheetData sheetId="5157"/>
      <sheetData sheetId="5158"/>
      <sheetData sheetId="5159"/>
      <sheetData sheetId="5160"/>
      <sheetData sheetId="5161"/>
      <sheetData sheetId="5162"/>
      <sheetData sheetId="5163"/>
      <sheetData sheetId="5164"/>
      <sheetData sheetId="5165"/>
      <sheetData sheetId="5166"/>
      <sheetData sheetId="5167"/>
      <sheetData sheetId="5168"/>
      <sheetData sheetId="5169"/>
      <sheetData sheetId="5170"/>
      <sheetData sheetId="5171"/>
      <sheetData sheetId="5172"/>
      <sheetData sheetId="5173"/>
      <sheetData sheetId="5174"/>
      <sheetData sheetId="5175"/>
      <sheetData sheetId="5176"/>
      <sheetData sheetId="5177"/>
      <sheetData sheetId="5178"/>
      <sheetData sheetId="5179"/>
      <sheetData sheetId="5180"/>
      <sheetData sheetId="5181"/>
      <sheetData sheetId="5182"/>
      <sheetData sheetId="5183"/>
      <sheetData sheetId="5184"/>
      <sheetData sheetId="5185"/>
      <sheetData sheetId="5186"/>
      <sheetData sheetId="5187"/>
      <sheetData sheetId="5188"/>
      <sheetData sheetId="5189"/>
      <sheetData sheetId="5190"/>
      <sheetData sheetId="5191"/>
      <sheetData sheetId="5192"/>
      <sheetData sheetId="5193"/>
      <sheetData sheetId="5194"/>
      <sheetData sheetId="5195"/>
      <sheetData sheetId="5196"/>
      <sheetData sheetId="5197"/>
      <sheetData sheetId="5198"/>
      <sheetData sheetId="5199"/>
      <sheetData sheetId="5200"/>
      <sheetData sheetId="5201"/>
      <sheetData sheetId="5202"/>
      <sheetData sheetId="5203"/>
      <sheetData sheetId="5204"/>
      <sheetData sheetId="5205"/>
      <sheetData sheetId="5206"/>
      <sheetData sheetId="5207"/>
      <sheetData sheetId="5208"/>
      <sheetData sheetId="5209"/>
      <sheetData sheetId="5210"/>
      <sheetData sheetId="5211"/>
      <sheetData sheetId="5212"/>
      <sheetData sheetId="5213"/>
      <sheetData sheetId="5214"/>
      <sheetData sheetId="5215"/>
      <sheetData sheetId="5216"/>
      <sheetData sheetId="5217"/>
      <sheetData sheetId="5218"/>
      <sheetData sheetId="5219"/>
      <sheetData sheetId="5220"/>
      <sheetData sheetId="5221"/>
      <sheetData sheetId="5222"/>
      <sheetData sheetId="5223"/>
      <sheetData sheetId="5224"/>
      <sheetData sheetId="5225"/>
      <sheetData sheetId="5226"/>
      <sheetData sheetId="5227"/>
      <sheetData sheetId="5228"/>
      <sheetData sheetId="5229"/>
      <sheetData sheetId="5230"/>
      <sheetData sheetId="5231"/>
      <sheetData sheetId="5232"/>
      <sheetData sheetId="5233"/>
      <sheetData sheetId="5234"/>
      <sheetData sheetId="5235"/>
      <sheetData sheetId="5236"/>
      <sheetData sheetId="5237"/>
      <sheetData sheetId="5238" refreshError="1"/>
      <sheetData sheetId="5239" refreshError="1"/>
      <sheetData sheetId="5240" refreshError="1"/>
      <sheetData sheetId="5241"/>
      <sheetData sheetId="5242"/>
      <sheetData sheetId="5243" refreshError="1"/>
      <sheetData sheetId="5244" refreshError="1"/>
      <sheetData sheetId="5245" refreshError="1"/>
      <sheetData sheetId="5246" refreshError="1"/>
      <sheetData sheetId="5247" refreshError="1"/>
      <sheetData sheetId="5248" refreshError="1"/>
      <sheetData sheetId="5249" refreshError="1"/>
      <sheetData sheetId="5250" refreshError="1"/>
      <sheetData sheetId="5251" refreshError="1"/>
      <sheetData sheetId="5252" refreshError="1"/>
      <sheetData sheetId="5253" refreshError="1"/>
      <sheetData sheetId="5254" refreshError="1"/>
      <sheetData sheetId="5255" refreshError="1"/>
      <sheetData sheetId="5256" refreshError="1"/>
      <sheetData sheetId="5257" refreshError="1"/>
      <sheetData sheetId="5258" refreshError="1"/>
      <sheetData sheetId="5259" refreshError="1"/>
      <sheetData sheetId="5260" refreshError="1"/>
      <sheetData sheetId="5261" refreshError="1"/>
      <sheetData sheetId="5262" refreshError="1"/>
      <sheetData sheetId="5263"/>
      <sheetData sheetId="5264"/>
      <sheetData sheetId="5265"/>
      <sheetData sheetId="5266"/>
      <sheetData sheetId="5267" refreshError="1"/>
      <sheetData sheetId="5268" refreshError="1"/>
      <sheetData sheetId="5269" refreshError="1"/>
      <sheetData sheetId="5270" refreshError="1"/>
      <sheetData sheetId="5271" refreshError="1"/>
      <sheetData sheetId="5272" refreshError="1"/>
      <sheetData sheetId="5273" refreshError="1"/>
      <sheetData sheetId="5274" refreshError="1"/>
      <sheetData sheetId="5275" refreshError="1"/>
      <sheetData sheetId="5276" refreshError="1"/>
      <sheetData sheetId="5277" refreshError="1"/>
      <sheetData sheetId="5278" refreshError="1"/>
      <sheetData sheetId="5279" refreshError="1"/>
      <sheetData sheetId="5280" refreshError="1"/>
      <sheetData sheetId="5281" refreshError="1"/>
      <sheetData sheetId="5282" refreshError="1"/>
      <sheetData sheetId="5283" refreshError="1"/>
      <sheetData sheetId="5284" refreshError="1"/>
      <sheetData sheetId="5285" refreshError="1"/>
      <sheetData sheetId="5286" refreshError="1"/>
      <sheetData sheetId="5287" refreshError="1"/>
      <sheetData sheetId="5288" refreshError="1"/>
      <sheetData sheetId="5289" refreshError="1"/>
      <sheetData sheetId="5290" refreshError="1"/>
      <sheetData sheetId="5291" refreshError="1"/>
      <sheetData sheetId="5292" refreshError="1"/>
      <sheetData sheetId="5293" refreshError="1"/>
      <sheetData sheetId="5294" refreshError="1"/>
      <sheetData sheetId="5295" refreshError="1"/>
      <sheetData sheetId="5296" refreshError="1"/>
      <sheetData sheetId="5297" refreshError="1"/>
      <sheetData sheetId="5298" refreshError="1"/>
      <sheetData sheetId="5299" refreshError="1"/>
      <sheetData sheetId="5300" refreshError="1"/>
      <sheetData sheetId="5301" refreshError="1"/>
      <sheetData sheetId="5302" refreshError="1"/>
      <sheetData sheetId="5303" refreshError="1"/>
      <sheetData sheetId="5304" refreshError="1"/>
      <sheetData sheetId="5305" refreshError="1"/>
      <sheetData sheetId="5306" refreshError="1"/>
      <sheetData sheetId="5307" refreshError="1"/>
      <sheetData sheetId="5308" refreshError="1"/>
      <sheetData sheetId="5309" refreshError="1"/>
      <sheetData sheetId="5310" refreshError="1"/>
      <sheetData sheetId="5311" refreshError="1"/>
      <sheetData sheetId="5312" refreshError="1"/>
      <sheetData sheetId="5313" refreshError="1"/>
      <sheetData sheetId="5314" refreshError="1"/>
      <sheetData sheetId="5315" refreshError="1"/>
      <sheetData sheetId="5316" refreshError="1"/>
      <sheetData sheetId="5317" refreshError="1"/>
      <sheetData sheetId="5318" refreshError="1"/>
      <sheetData sheetId="5319" refreshError="1"/>
      <sheetData sheetId="5320" refreshError="1"/>
      <sheetData sheetId="5321" refreshError="1"/>
      <sheetData sheetId="5322" refreshError="1"/>
      <sheetData sheetId="5323" refreshError="1"/>
      <sheetData sheetId="5324" refreshError="1"/>
      <sheetData sheetId="5325" refreshError="1"/>
      <sheetData sheetId="5326" refreshError="1"/>
      <sheetData sheetId="5327" refreshError="1"/>
      <sheetData sheetId="5328" refreshError="1"/>
      <sheetData sheetId="5329" refreshError="1"/>
      <sheetData sheetId="5330" refreshError="1"/>
      <sheetData sheetId="5331" refreshError="1"/>
      <sheetData sheetId="5332" refreshError="1"/>
      <sheetData sheetId="5333" refreshError="1"/>
      <sheetData sheetId="5334" refreshError="1"/>
      <sheetData sheetId="5335" refreshError="1"/>
      <sheetData sheetId="5336" refreshError="1"/>
      <sheetData sheetId="5337" refreshError="1"/>
      <sheetData sheetId="5338" refreshError="1"/>
      <sheetData sheetId="5339" refreshError="1"/>
      <sheetData sheetId="5340" refreshError="1"/>
      <sheetData sheetId="5341" refreshError="1"/>
      <sheetData sheetId="5342" refreshError="1"/>
      <sheetData sheetId="5343" refreshError="1"/>
      <sheetData sheetId="5344" refreshError="1"/>
      <sheetData sheetId="5345" refreshError="1"/>
      <sheetData sheetId="5346" refreshError="1"/>
      <sheetData sheetId="5347" refreshError="1"/>
      <sheetData sheetId="5348" refreshError="1"/>
      <sheetData sheetId="5349" refreshError="1"/>
      <sheetData sheetId="5350" refreshError="1"/>
      <sheetData sheetId="5351" refreshError="1"/>
      <sheetData sheetId="5352" refreshError="1"/>
      <sheetData sheetId="5353" refreshError="1"/>
      <sheetData sheetId="5354" refreshError="1"/>
      <sheetData sheetId="5355" refreshError="1"/>
      <sheetData sheetId="5356" refreshError="1"/>
      <sheetData sheetId="5357"/>
      <sheetData sheetId="5358"/>
      <sheetData sheetId="5359"/>
      <sheetData sheetId="5360"/>
      <sheetData sheetId="5361"/>
      <sheetData sheetId="5362"/>
      <sheetData sheetId="5363"/>
      <sheetData sheetId="5364"/>
      <sheetData sheetId="5365"/>
      <sheetData sheetId="5366"/>
      <sheetData sheetId="5367"/>
      <sheetData sheetId="5368"/>
      <sheetData sheetId="5369"/>
      <sheetData sheetId="5370"/>
      <sheetData sheetId="5371"/>
      <sheetData sheetId="5372"/>
      <sheetData sheetId="5373"/>
      <sheetData sheetId="5374"/>
      <sheetData sheetId="5375"/>
      <sheetData sheetId="5376"/>
      <sheetData sheetId="5377"/>
      <sheetData sheetId="5378"/>
      <sheetData sheetId="5379"/>
      <sheetData sheetId="5380"/>
      <sheetData sheetId="5381"/>
      <sheetData sheetId="5382"/>
      <sheetData sheetId="5383"/>
      <sheetData sheetId="5384"/>
      <sheetData sheetId="5385"/>
      <sheetData sheetId="5386"/>
      <sheetData sheetId="5387"/>
      <sheetData sheetId="5388"/>
      <sheetData sheetId="5389"/>
      <sheetData sheetId="5390"/>
      <sheetData sheetId="5391"/>
      <sheetData sheetId="5392"/>
      <sheetData sheetId="5393"/>
      <sheetData sheetId="5394"/>
      <sheetData sheetId="5395"/>
      <sheetData sheetId="5396"/>
      <sheetData sheetId="5397"/>
      <sheetData sheetId="5398"/>
      <sheetData sheetId="5399"/>
      <sheetData sheetId="5400"/>
      <sheetData sheetId="5401"/>
      <sheetData sheetId="5402"/>
      <sheetData sheetId="5403"/>
      <sheetData sheetId="5404"/>
      <sheetData sheetId="5405"/>
      <sheetData sheetId="5406"/>
      <sheetData sheetId="5407"/>
      <sheetData sheetId="5408"/>
      <sheetData sheetId="5409"/>
      <sheetData sheetId="5410"/>
      <sheetData sheetId="5411"/>
      <sheetData sheetId="5412"/>
      <sheetData sheetId="5413"/>
      <sheetData sheetId="5414"/>
      <sheetData sheetId="5415"/>
      <sheetData sheetId="5416"/>
      <sheetData sheetId="5417"/>
      <sheetData sheetId="5418"/>
      <sheetData sheetId="5419"/>
      <sheetData sheetId="5420"/>
      <sheetData sheetId="5421"/>
      <sheetData sheetId="5422"/>
      <sheetData sheetId="5423"/>
      <sheetData sheetId="5424"/>
      <sheetData sheetId="5425"/>
      <sheetData sheetId="5426"/>
      <sheetData sheetId="5427"/>
      <sheetData sheetId="5428"/>
      <sheetData sheetId="5429"/>
      <sheetData sheetId="5430"/>
      <sheetData sheetId="5431"/>
      <sheetData sheetId="5432"/>
      <sheetData sheetId="5433"/>
      <sheetData sheetId="5434"/>
      <sheetData sheetId="5435"/>
      <sheetData sheetId="5436"/>
      <sheetData sheetId="5437"/>
      <sheetData sheetId="5438"/>
      <sheetData sheetId="5439"/>
      <sheetData sheetId="5440"/>
      <sheetData sheetId="5441"/>
      <sheetData sheetId="5442"/>
      <sheetData sheetId="5443"/>
      <sheetData sheetId="5444"/>
      <sheetData sheetId="5445"/>
      <sheetData sheetId="5446"/>
      <sheetData sheetId="5447"/>
      <sheetData sheetId="5448"/>
      <sheetData sheetId="5449"/>
      <sheetData sheetId="5450"/>
      <sheetData sheetId="5451"/>
      <sheetData sheetId="5452"/>
      <sheetData sheetId="5453"/>
      <sheetData sheetId="5454"/>
      <sheetData sheetId="5455"/>
      <sheetData sheetId="5456"/>
      <sheetData sheetId="5457"/>
      <sheetData sheetId="5458"/>
      <sheetData sheetId="5459"/>
      <sheetData sheetId="5460"/>
      <sheetData sheetId="5461"/>
      <sheetData sheetId="5462"/>
      <sheetData sheetId="5463"/>
      <sheetData sheetId="5464"/>
      <sheetData sheetId="5465"/>
      <sheetData sheetId="5466"/>
      <sheetData sheetId="5467"/>
      <sheetData sheetId="5468"/>
      <sheetData sheetId="5469"/>
      <sheetData sheetId="5470"/>
      <sheetData sheetId="5471"/>
      <sheetData sheetId="5472"/>
      <sheetData sheetId="5473"/>
      <sheetData sheetId="5474"/>
      <sheetData sheetId="5475"/>
      <sheetData sheetId="5476"/>
      <sheetData sheetId="5477"/>
      <sheetData sheetId="5478"/>
      <sheetData sheetId="5479"/>
      <sheetData sheetId="5480"/>
      <sheetData sheetId="5481"/>
      <sheetData sheetId="5482"/>
      <sheetData sheetId="5483"/>
      <sheetData sheetId="5484"/>
      <sheetData sheetId="5485"/>
      <sheetData sheetId="5486"/>
      <sheetData sheetId="5487"/>
      <sheetData sheetId="5488"/>
      <sheetData sheetId="5489"/>
      <sheetData sheetId="5490"/>
      <sheetData sheetId="5491"/>
      <sheetData sheetId="5492"/>
      <sheetData sheetId="5493"/>
      <sheetData sheetId="5494"/>
      <sheetData sheetId="5495"/>
      <sheetData sheetId="5496"/>
      <sheetData sheetId="5497"/>
      <sheetData sheetId="5498"/>
      <sheetData sheetId="5499"/>
      <sheetData sheetId="5500"/>
      <sheetData sheetId="5501"/>
      <sheetData sheetId="5502"/>
      <sheetData sheetId="5503"/>
      <sheetData sheetId="5504"/>
      <sheetData sheetId="5505"/>
      <sheetData sheetId="5506"/>
      <sheetData sheetId="5507"/>
      <sheetData sheetId="5508"/>
      <sheetData sheetId="5509"/>
      <sheetData sheetId="5510"/>
      <sheetData sheetId="5511"/>
      <sheetData sheetId="5512"/>
      <sheetData sheetId="5513"/>
      <sheetData sheetId="5514"/>
      <sheetData sheetId="5515"/>
      <sheetData sheetId="5516"/>
      <sheetData sheetId="5517"/>
      <sheetData sheetId="5518"/>
      <sheetData sheetId="5519"/>
      <sheetData sheetId="5520"/>
      <sheetData sheetId="5521"/>
      <sheetData sheetId="5522"/>
      <sheetData sheetId="5523"/>
      <sheetData sheetId="5524"/>
      <sheetData sheetId="5525"/>
      <sheetData sheetId="5526"/>
      <sheetData sheetId="5527"/>
      <sheetData sheetId="5528"/>
      <sheetData sheetId="5529"/>
      <sheetData sheetId="5530"/>
      <sheetData sheetId="5531"/>
      <sheetData sheetId="5532"/>
      <sheetData sheetId="5533"/>
      <sheetData sheetId="5534"/>
      <sheetData sheetId="5535"/>
      <sheetData sheetId="5536"/>
      <sheetData sheetId="5537"/>
      <sheetData sheetId="5538"/>
      <sheetData sheetId="5539"/>
      <sheetData sheetId="5540"/>
      <sheetData sheetId="5541"/>
      <sheetData sheetId="5542"/>
      <sheetData sheetId="5543"/>
      <sheetData sheetId="5544"/>
      <sheetData sheetId="5545"/>
      <sheetData sheetId="5546"/>
      <sheetData sheetId="5547"/>
      <sheetData sheetId="5548"/>
      <sheetData sheetId="5549"/>
      <sheetData sheetId="5550"/>
      <sheetData sheetId="5551"/>
      <sheetData sheetId="5552"/>
      <sheetData sheetId="5553"/>
      <sheetData sheetId="5554"/>
      <sheetData sheetId="5555"/>
      <sheetData sheetId="5556"/>
      <sheetData sheetId="5557"/>
      <sheetData sheetId="5558"/>
      <sheetData sheetId="5559"/>
      <sheetData sheetId="5560"/>
      <sheetData sheetId="5561"/>
      <sheetData sheetId="5562"/>
      <sheetData sheetId="5563"/>
      <sheetData sheetId="5564"/>
      <sheetData sheetId="5565"/>
      <sheetData sheetId="5566"/>
      <sheetData sheetId="5567"/>
      <sheetData sheetId="5568"/>
      <sheetData sheetId="5569"/>
      <sheetData sheetId="5570"/>
      <sheetData sheetId="5571"/>
      <sheetData sheetId="5572"/>
      <sheetData sheetId="5573"/>
      <sheetData sheetId="5574"/>
      <sheetData sheetId="5575"/>
      <sheetData sheetId="5576"/>
      <sheetData sheetId="5577"/>
      <sheetData sheetId="5578"/>
      <sheetData sheetId="5579"/>
      <sheetData sheetId="5580"/>
      <sheetData sheetId="5581"/>
      <sheetData sheetId="5582"/>
      <sheetData sheetId="5583"/>
      <sheetData sheetId="5584"/>
      <sheetData sheetId="5585"/>
      <sheetData sheetId="5586"/>
      <sheetData sheetId="5587"/>
      <sheetData sheetId="5588"/>
      <sheetData sheetId="5589"/>
      <sheetData sheetId="5590"/>
      <sheetData sheetId="5591"/>
      <sheetData sheetId="5592"/>
      <sheetData sheetId="5593"/>
      <sheetData sheetId="5594"/>
      <sheetData sheetId="5595"/>
      <sheetData sheetId="5596"/>
      <sheetData sheetId="5597"/>
      <sheetData sheetId="5598"/>
      <sheetData sheetId="5599"/>
      <sheetData sheetId="5600"/>
      <sheetData sheetId="5601"/>
      <sheetData sheetId="5602"/>
      <sheetData sheetId="5603"/>
      <sheetData sheetId="5604"/>
      <sheetData sheetId="5605"/>
      <sheetData sheetId="5606"/>
      <sheetData sheetId="5607"/>
      <sheetData sheetId="5608"/>
      <sheetData sheetId="5609"/>
      <sheetData sheetId="5610"/>
      <sheetData sheetId="5611"/>
      <sheetData sheetId="5612"/>
      <sheetData sheetId="5613"/>
      <sheetData sheetId="5614"/>
      <sheetData sheetId="5615"/>
      <sheetData sheetId="5616"/>
      <sheetData sheetId="5617"/>
      <sheetData sheetId="5618"/>
      <sheetData sheetId="5619"/>
      <sheetData sheetId="5620"/>
      <sheetData sheetId="5621"/>
      <sheetData sheetId="5622"/>
      <sheetData sheetId="5623"/>
      <sheetData sheetId="5624"/>
      <sheetData sheetId="5625"/>
      <sheetData sheetId="5626"/>
      <sheetData sheetId="5627"/>
      <sheetData sheetId="5628"/>
      <sheetData sheetId="5629"/>
      <sheetData sheetId="5630"/>
      <sheetData sheetId="5631"/>
      <sheetData sheetId="5632"/>
      <sheetData sheetId="5633"/>
      <sheetData sheetId="5634"/>
      <sheetData sheetId="5635"/>
      <sheetData sheetId="5636"/>
      <sheetData sheetId="5637"/>
      <sheetData sheetId="5638"/>
      <sheetData sheetId="5639"/>
      <sheetData sheetId="5640"/>
      <sheetData sheetId="5641"/>
      <sheetData sheetId="5642"/>
      <sheetData sheetId="5643"/>
      <sheetData sheetId="5644"/>
      <sheetData sheetId="5645"/>
      <sheetData sheetId="5646"/>
      <sheetData sheetId="5647"/>
      <sheetData sheetId="5648"/>
      <sheetData sheetId="5649"/>
      <sheetData sheetId="5650"/>
      <sheetData sheetId="5651"/>
      <sheetData sheetId="5652"/>
      <sheetData sheetId="5653"/>
      <sheetData sheetId="5654"/>
      <sheetData sheetId="5655"/>
      <sheetData sheetId="5656"/>
      <sheetData sheetId="5657"/>
      <sheetData sheetId="5658"/>
      <sheetData sheetId="5659"/>
      <sheetData sheetId="5660"/>
      <sheetData sheetId="5661"/>
      <sheetData sheetId="5662"/>
      <sheetData sheetId="5663"/>
      <sheetData sheetId="5664"/>
      <sheetData sheetId="5665"/>
      <sheetData sheetId="5666"/>
      <sheetData sheetId="5667"/>
      <sheetData sheetId="5668"/>
      <sheetData sheetId="5669"/>
      <sheetData sheetId="5670"/>
      <sheetData sheetId="5671"/>
      <sheetData sheetId="5672"/>
      <sheetData sheetId="5673"/>
      <sheetData sheetId="5674"/>
      <sheetData sheetId="5675"/>
      <sheetData sheetId="5676"/>
      <sheetData sheetId="5677"/>
      <sheetData sheetId="5678"/>
      <sheetData sheetId="5679"/>
      <sheetData sheetId="5680"/>
      <sheetData sheetId="5681"/>
      <sheetData sheetId="5682"/>
      <sheetData sheetId="5683"/>
      <sheetData sheetId="5684"/>
      <sheetData sheetId="5685"/>
      <sheetData sheetId="5686"/>
      <sheetData sheetId="5687"/>
      <sheetData sheetId="5688"/>
      <sheetData sheetId="5689"/>
      <sheetData sheetId="5690"/>
      <sheetData sheetId="5691"/>
      <sheetData sheetId="5692"/>
      <sheetData sheetId="5693"/>
      <sheetData sheetId="5694"/>
      <sheetData sheetId="5695"/>
      <sheetData sheetId="5696"/>
      <sheetData sheetId="5697"/>
      <sheetData sheetId="5698"/>
      <sheetData sheetId="5699"/>
      <sheetData sheetId="5700"/>
      <sheetData sheetId="5701"/>
      <sheetData sheetId="5702"/>
      <sheetData sheetId="5703"/>
      <sheetData sheetId="5704"/>
      <sheetData sheetId="5705"/>
      <sheetData sheetId="5706"/>
      <sheetData sheetId="5707"/>
      <sheetData sheetId="5708"/>
      <sheetData sheetId="5709"/>
      <sheetData sheetId="5710"/>
      <sheetData sheetId="5711"/>
      <sheetData sheetId="5712"/>
      <sheetData sheetId="5713"/>
      <sheetData sheetId="5714"/>
      <sheetData sheetId="5715"/>
      <sheetData sheetId="5716"/>
      <sheetData sheetId="5717"/>
      <sheetData sheetId="5718"/>
      <sheetData sheetId="5719"/>
      <sheetData sheetId="5720"/>
      <sheetData sheetId="5721"/>
      <sheetData sheetId="5722"/>
      <sheetData sheetId="5723"/>
      <sheetData sheetId="5724"/>
      <sheetData sheetId="5725"/>
      <sheetData sheetId="5726"/>
      <sheetData sheetId="5727"/>
      <sheetData sheetId="5728"/>
      <sheetData sheetId="5729"/>
      <sheetData sheetId="5730"/>
      <sheetData sheetId="5731"/>
      <sheetData sheetId="5732"/>
      <sheetData sheetId="5733"/>
      <sheetData sheetId="5734"/>
      <sheetData sheetId="5735"/>
      <sheetData sheetId="5736"/>
      <sheetData sheetId="5737"/>
      <sheetData sheetId="5738"/>
      <sheetData sheetId="5739"/>
      <sheetData sheetId="5740"/>
      <sheetData sheetId="5741"/>
      <sheetData sheetId="5742"/>
      <sheetData sheetId="5743"/>
      <sheetData sheetId="5744"/>
      <sheetData sheetId="5745"/>
      <sheetData sheetId="5746"/>
      <sheetData sheetId="5747"/>
      <sheetData sheetId="5748"/>
      <sheetData sheetId="5749"/>
      <sheetData sheetId="5750"/>
      <sheetData sheetId="5751"/>
      <sheetData sheetId="5752"/>
      <sheetData sheetId="5753"/>
      <sheetData sheetId="5754"/>
      <sheetData sheetId="5755"/>
      <sheetData sheetId="5756"/>
      <sheetData sheetId="5757"/>
      <sheetData sheetId="5758"/>
      <sheetData sheetId="5759"/>
      <sheetData sheetId="5760"/>
      <sheetData sheetId="5761"/>
      <sheetData sheetId="5762"/>
      <sheetData sheetId="5763"/>
      <sheetData sheetId="5764"/>
      <sheetData sheetId="5765"/>
      <sheetData sheetId="5766"/>
      <sheetData sheetId="5767"/>
      <sheetData sheetId="5768"/>
      <sheetData sheetId="5769"/>
      <sheetData sheetId="5770"/>
      <sheetData sheetId="5771"/>
      <sheetData sheetId="5772"/>
      <sheetData sheetId="5773"/>
      <sheetData sheetId="5774"/>
      <sheetData sheetId="5775"/>
      <sheetData sheetId="5776"/>
      <sheetData sheetId="5777"/>
      <sheetData sheetId="5778"/>
      <sheetData sheetId="5779"/>
      <sheetData sheetId="5780"/>
      <sheetData sheetId="5781"/>
      <sheetData sheetId="5782"/>
      <sheetData sheetId="5783"/>
      <sheetData sheetId="5784"/>
      <sheetData sheetId="5785"/>
      <sheetData sheetId="5786"/>
      <sheetData sheetId="5787"/>
      <sheetData sheetId="5788"/>
      <sheetData sheetId="5789"/>
      <sheetData sheetId="5790"/>
      <sheetData sheetId="5791"/>
      <sheetData sheetId="5792"/>
      <sheetData sheetId="5793"/>
      <sheetData sheetId="5794"/>
      <sheetData sheetId="5795"/>
      <sheetData sheetId="5796"/>
      <sheetData sheetId="5797"/>
      <sheetData sheetId="5798"/>
      <sheetData sheetId="5799"/>
      <sheetData sheetId="5800"/>
      <sheetData sheetId="5801"/>
      <sheetData sheetId="5802"/>
      <sheetData sheetId="5803"/>
      <sheetData sheetId="5804"/>
      <sheetData sheetId="5805"/>
      <sheetData sheetId="5806"/>
      <sheetData sheetId="5807"/>
      <sheetData sheetId="5808"/>
      <sheetData sheetId="5809"/>
      <sheetData sheetId="5810"/>
      <sheetData sheetId="5811"/>
      <sheetData sheetId="5812"/>
      <sheetData sheetId="5813"/>
      <sheetData sheetId="5814"/>
      <sheetData sheetId="5815"/>
      <sheetData sheetId="5816"/>
      <sheetData sheetId="5817"/>
      <sheetData sheetId="5818"/>
      <sheetData sheetId="5819"/>
      <sheetData sheetId="5820"/>
      <sheetData sheetId="5821"/>
      <sheetData sheetId="5822"/>
      <sheetData sheetId="5823"/>
      <sheetData sheetId="5824"/>
      <sheetData sheetId="5825"/>
      <sheetData sheetId="5826"/>
      <sheetData sheetId="5827"/>
      <sheetData sheetId="5828"/>
      <sheetData sheetId="5829"/>
      <sheetData sheetId="5830"/>
      <sheetData sheetId="5831"/>
      <sheetData sheetId="5832"/>
      <sheetData sheetId="5833"/>
      <sheetData sheetId="5834"/>
      <sheetData sheetId="5835"/>
      <sheetData sheetId="5836"/>
      <sheetData sheetId="5837"/>
      <sheetData sheetId="5838"/>
      <sheetData sheetId="5839"/>
      <sheetData sheetId="5840"/>
      <sheetData sheetId="5841"/>
      <sheetData sheetId="5842"/>
      <sheetData sheetId="5843"/>
      <sheetData sheetId="5844"/>
      <sheetData sheetId="5845"/>
      <sheetData sheetId="5846"/>
      <sheetData sheetId="5847"/>
      <sheetData sheetId="5848"/>
      <sheetData sheetId="5849"/>
      <sheetData sheetId="5850"/>
      <sheetData sheetId="5851"/>
      <sheetData sheetId="5852"/>
      <sheetData sheetId="5853"/>
      <sheetData sheetId="5854"/>
      <sheetData sheetId="5855"/>
      <sheetData sheetId="5856"/>
      <sheetData sheetId="5857"/>
      <sheetData sheetId="5858"/>
      <sheetData sheetId="5859"/>
      <sheetData sheetId="5860"/>
      <sheetData sheetId="5861"/>
      <sheetData sheetId="5862"/>
      <sheetData sheetId="5863"/>
      <sheetData sheetId="5864"/>
      <sheetData sheetId="5865"/>
      <sheetData sheetId="5866"/>
      <sheetData sheetId="5867"/>
      <sheetData sheetId="5868"/>
      <sheetData sheetId="5869"/>
      <sheetData sheetId="5870"/>
      <sheetData sheetId="5871"/>
      <sheetData sheetId="5872"/>
      <sheetData sheetId="5873"/>
      <sheetData sheetId="5874"/>
      <sheetData sheetId="5875"/>
      <sheetData sheetId="5876"/>
      <sheetData sheetId="5877"/>
      <sheetData sheetId="5878"/>
      <sheetData sheetId="5879"/>
      <sheetData sheetId="5880"/>
      <sheetData sheetId="5881"/>
      <sheetData sheetId="5882"/>
      <sheetData sheetId="5883"/>
      <sheetData sheetId="5884"/>
      <sheetData sheetId="5885"/>
      <sheetData sheetId="5886"/>
      <sheetData sheetId="5887"/>
      <sheetData sheetId="5888"/>
      <sheetData sheetId="5889"/>
      <sheetData sheetId="5890"/>
      <sheetData sheetId="5891"/>
      <sheetData sheetId="5892"/>
      <sheetData sheetId="5893"/>
      <sheetData sheetId="5894"/>
      <sheetData sheetId="5895"/>
      <sheetData sheetId="5896"/>
      <sheetData sheetId="5897"/>
      <sheetData sheetId="5898"/>
      <sheetData sheetId="5899"/>
      <sheetData sheetId="5900"/>
      <sheetData sheetId="5901"/>
      <sheetData sheetId="5902"/>
      <sheetData sheetId="5903"/>
      <sheetData sheetId="5904"/>
      <sheetData sheetId="5905"/>
      <sheetData sheetId="5906"/>
      <sheetData sheetId="5907"/>
      <sheetData sheetId="5908"/>
      <sheetData sheetId="5909"/>
      <sheetData sheetId="5910"/>
      <sheetData sheetId="5911"/>
      <sheetData sheetId="5912"/>
      <sheetData sheetId="5913"/>
      <sheetData sheetId="5914"/>
      <sheetData sheetId="5915"/>
      <sheetData sheetId="5916"/>
      <sheetData sheetId="5917"/>
      <sheetData sheetId="5918"/>
      <sheetData sheetId="5919"/>
      <sheetData sheetId="5920"/>
      <sheetData sheetId="5921"/>
      <sheetData sheetId="5922"/>
      <sheetData sheetId="5923"/>
      <sheetData sheetId="5924"/>
      <sheetData sheetId="5925"/>
      <sheetData sheetId="5926"/>
      <sheetData sheetId="5927"/>
      <sheetData sheetId="5928"/>
      <sheetData sheetId="5929"/>
      <sheetData sheetId="5930"/>
      <sheetData sheetId="5931"/>
      <sheetData sheetId="5932"/>
      <sheetData sheetId="5933"/>
      <sheetData sheetId="5934"/>
      <sheetData sheetId="5935"/>
      <sheetData sheetId="5936"/>
      <sheetData sheetId="5937"/>
      <sheetData sheetId="5938"/>
      <sheetData sheetId="5939"/>
      <sheetData sheetId="5940"/>
      <sheetData sheetId="5941"/>
      <sheetData sheetId="5942"/>
      <sheetData sheetId="5943"/>
      <sheetData sheetId="5944"/>
      <sheetData sheetId="5945"/>
      <sheetData sheetId="5946"/>
      <sheetData sheetId="5947"/>
      <sheetData sheetId="5948"/>
      <sheetData sheetId="5949"/>
      <sheetData sheetId="5950"/>
      <sheetData sheetId="5951"/>
      <sheetData sheetId="5952"/>
      <sheetData sheetId="5953"/>
      <sheetData sheetId="5954"/>
      <sheetData sheetId="5955"/>
      <sheetData sheetId="5956"/>
      <sheetData sheetId="5957"/>
      <sheetData sheetId="5958"/>
      <sheetData sheetId="5959"/>
      <sheetData sheetId="5960"/>
      <sheetData sheetId="5961"/>
      <sheetData sheetId="5962"/>
      <sheetData sheetId="5963"/>
      <sheetData sheetId="5964"/>
      <sheetData sheetId="5965"/>
      <sheetData sheetId="5966"/>
      <sheetData sheetId="5967"/>
      <sheetData sheetId="5968"/>
      <sheetData sheetId="5969"/>
      <sheetData sheetId="5970"/>
      <sheetData sheetId="5971"/>
      <sheetData sheetId="5972"/>
      <sheetData sheetId="5973"/>
      <sheetData sheetId="5974"/>
      <sheetData sheetId="5975"/>
      <sheetData sheetId="5976"/>
      <sheetData sheetId="5977"/>
      <sheetData sheetId="5978"/>
      <sheetData sheetId="5979"/>
      <sheetData sheetId="5980"/>
      <sheetData sheetId="5981"/>
      <sheetData sheetId="5982"/>
      <sheetData sheetId="5983"/>
      <sheetData sheetId="5984"/>
      <sheetData sheetId="5985"/>
      <sheetData sheetId="5986"/>
      <sheetData sheetId="5987"/>
      <sheetData sheetId="5988"/>
      <sheetData sheetId="5989"/>
      <sheetData sheetId="5990"/>
      <sheetData sheetId="5991"/>
      <sheetData sheetId="5992"/>
      <sheetData sheetId="5993"/>
      <sheetData sheetId="5994"/>
      <sheetData sheetId="5995"/>
      <sheetData sheetId="5996"/>
      <sheetData sheetId="5997"/>
      <sheetData sheetId="5998"/>
      <sheetData sheetId="5999"/>
      <sheetData sheetId="6000"/>
      <sheetData sheetId="6001"/>
      <sheetData sheetId="6002"/>
      <sheetData sheetId="6003"/>
      <sheetData sheetId="6004"/>
      <sheetData sheetId="6005"/>
      <sheetData sheetId="6006"/>
      <sheetData sheetId="6007"/>
      <sheetData sheetId="6008"/>
      <sheetData sheetId="6009"/>
      <sheetData sheetId="6010"/>
      <sheetData sheetId="6011"/>
      <sheetData sheetId="6012"/>
      <sheetData sheetId="6013"/>
      <sheetData sheetId="6014"/>
      <sheetData sheetId="6015"/>
      <sheetData sheetId="6016"/>
      <sheetData sheetId="6017"/>
      <sheetData sheetId="6018"/>
      <sheetData sheetId="6019"/>
      <sheetData sheetId="6020"/>
      <sheetData sheetId="6021"/>
      <sheetData sheetId="6022"/>
      <sheetData sheetId="6023"/>
      <sheetData sheetId="6024"/>
      <sheetData sheetId="6025"/>
      <sheetData sheetId="6026"/>
      <sheetData sheetId="6027"/>
      <sheetData sheetId="6028"/>
      <sheetData sheetId="6029"/>
      <sheetData sheetId="6030"/>
      <sheetData sheetId="6031"/>
      <sheetData sheetId="6032"/>
      <sheetData sheetId="6033"/>
      <sheetData sheetId="6034"/>
      <sheetData sheetId="6035"/>
      <sheetData sheetId="6036"/>
      <sheetData sheetId="6037"/>
      <sheetData sheetId="6038"/>
      <sheetData sheetId="6039"/>
      <sheetData sheetId="6040"/>
      <sheetData sheetId="6041"/>
      <sheetData sheetId="6042"/>
      <sheetData sheetId="6043"/>
      <sheetData sheetId="6044"/>
      <sheetData sheetId="6045"/>
      <sheetData sheetId="6046"/>
      <sheetData sheetId="6047"/>
      <sheetData sheetId="6048"/>
      <sheetData sheetId="6049"/>
      <sheetData sheetId="6050"/>
      <sheetData sheetId="6051"/>
      <sheetData sheetId="6052"/>
      <sheetData sheetId="6053"/>
      <sheetData sheetId="6054"/>
      <sheetData sheetId="6055"/>
      <sheetData sheetId="6056"/>
      <sheetData sheetId="6057"/>
      <sheetData sheetId="6058"/>
      <sheetData sheetId="6059"/>
      <sheetData sheetId="6060"/>
      <sheetData sheetId="6061"/>
      <sheetData sheetId="6062"/>
      <sheetData sheetId="6063"/>
      <sheetData sheetId="6064"/>
      <sheetData sheetId="6065"/>
      <sheetData sheetId="6066"/>
      <sheetData sheetId="6067"/>
      <sheetData sheetId="6068"/>
      <sheetData sheetId="6069"/>
      <sheetData sheetId="6070"/>
      <sheetData sheetId="6071"/>
      <sheetData sheetId="6072"/>
      <sheetData sheetId="6073"/>
      <sheetData sheetId="6074"/>
      <sheetData sheetId="6075"/>
      <sheetData sheetId="6076"/>
      <sheetData sheetId="6077"/>
      <sheetData sheetId="6078"/>
      <sheetData sheetId="6079"/>
      <sheetData sheetId="6080"/>
      <sheetData sheetId="6081"/>
      <sheetData sheetId="6082"/>
      <sheetData sheetId="6083"/>
      <sheetData sheetId="6084"/>
      <sheetData sheetId="6085"/>
      <sheetData sheetId="6086"/>
      <sheetData sheetId="6087"/>
      <sheetData sheetId="6088"/>
      <sheetData sheetId="6089"/>
      <sheetData sheetId="6090"/>
      <sheetData sheetId="6091"/>
      <sheetData sheetId="6092"/>
      <sheetData sheetId="6093"/>
      <sheetData sheetId="6094"/>
      <sheetData sheetId="6095"/>
      <sheetData sheetId="6096"/>
      <sheetData sheetId="6097"/>
      <sheetData sheetId="6098"/>
      <sheetData sheetId="6099"/>
      <sheetData sheetId="6100"/>
      <sheetData sheetId="6101"/>
      <sheetData sheetId="6102"/>
      <sheetData sheetId="6103"/>
      <sheetData sheetId="6104"/>
      <sheetData sheetId="6105"/>
      <sheetData sheetId="6106"/>
      <sheetData sheetId="6107"/>
      <sheetData sheetId="6108"/>
      <sheetData sheetId="6109"/>
      <sheetData sheetId="6110"/>
      <sheetData sheetId="6111"/>
      <sheetData sheetId="6112"/>
      <sheetData sheetId="6113"/>
      <sheetData sheetId="6114"/>
      <sheetData sheetId="6115"/>
      <sheetData sheetId="6116"/>
      <sheetData sheetId="6117"/>
      <sheetData sheetId="6118"/>
      <sheetData sheetId="6119"/>
      <sheetData sheetId="6120"/>
      <sheetData sheetId="6121"/>
      <sheetData sheetId="6122"/>
      <sheetData sheetId="6123"/>
      <sheetData sheetId="6124"/>
      <sheetData sheetId="6125"/>
      <sheetData sheetId="6126"/>
      <sheetData sheetId="6127"/>
      <sheetData sheetId="6128"/>
      <sheetData sheetId="6129"/>
      <sheetData sheetId="6130"/>
      <sheetData sheetId="6131"/>
      <sheetData sheetId="6132"/>
      <sheetData sheetId="6133"/>
      <sheetData sheetId="6134"/>
      <sheetData sheetId="6135"/>
      <sheetData sheetId="6136"/>
      <sheetData sheetId="6137"/>
      <sheetData sheetId="6138"/>
      <sheetData sheetId="6139"/>
      <sheetData sheetId="6140"/>
      <sheetData sheetId="6141"/>
      <sheetData sheetId="6142"/>
      <sheetData sheetId="6143"/>
      <sheetData sheetId="6144"/>
      <sheetData sheetId="6145"/>
      <sheetData sheetId="6146"/>
      <sheetData sheetId="6147"/>
      <sheetData sheetId="6148"/>
      <sheetData sheetId="6149"/>
      <sheetData sheetId="6150"/>
      <sheetData sheetId="6151"/>
      <sheetData sheetId="6152"/>
      <sheetData sheetId="6153"/>
      <sheetData sheetId="6154"/>
      <sheetData sheetId="6155"/>
      <sheetData sheetId="6156"/>
      <sheetData sheetId="6157"/>
      <sheetData sheetId="6158"/>
      <sheetData sheetId="6159"/>
      <sheetData sheetId="6160"/>
      <sheetData sheetId="6161"/>
      <sheetData sheetId="6162"/>
      <sheetData sheetId="6163"/>
      <sheetData sheetId="6164"/>
      <sheetData sheetId="6165"/>
      <sheetData sheetId="6166"/>
      <sheetData sheetId="6167"/>
      <sheetData sheetId="6168"/>
      <sheetData sheetId="6169"/>
      <sheetData sheetId="6170"/>
      <sheetData sheetId="6171"/>
      <sheetData sheetId="6172"/>
      <sheetData sheetId="6173"/>
      <sheetData sheetId="6174"/>
      <sheetData sheetId="6175"/>
      <sheetData sheetId="6176"/>
      <sheetData sheetId="6177"/>
      <sheetData sheetId="6178"/>
      <sheetData sheetId="6179"/>
      <sheetData sheetId="6180"/>
      <sheetData sheetId="6181"/>
      <sheetData sheetId="6182"/>
      <sheetData sheetId="6183"/>
      <sheetData sheetId="6184"/>
      <sheetData sheetId="6185"/>
      <sheetData sheetId="6186"/>
      <sheetData sheetId="6187"/>
      <sheetData sheetId="6188"/>
      <sheetData sheetId="6189"/>
      <sheetData sheetId="6190"/>
      <sheetData sheetId="6191"/>
      <sheetData sheetId="6192"/>
      <sheetData sheetId="6193"/>
      <sheetData sheetId="6194"/>
      <sheetData sheetId="6195"/>
      <sheetData sheetId="6196"/>
      <sheetData sheetId="6197"/>
      <sheetData sheetId="6198"/>
      <sheetData sheetId="6199"/>
      <sheetData sheetId="6200"/>
      <sheetData sheetId="6201"/>
      <sheetData sheetId="6202"/>
      <sheetData sheetId="6203"/>
      <sheetData sheetId="6204"/>
      <sheetData sheetId="6205"/>
      <sheetData sheetId="6206"/>
      <sheetData sheetId="6207"/>
      <sheetData sheetId="6208"/>
      <sheetData sheetId="6209"/>
      <sheetData sheetId="6210"/>
      <sheetData sheetId="6211"/>
      <sheetData sheetId="6212"/>
      <sheetData sheetId="6213"/>
      <sheetData sheetId="6214"/>
      <sheetData sheetId="6215"/>
      <sheetData sheetId="6216"/>
      <sheetData sheetId="6217"/>
      <sheetData sheetId="6218"/>
      <sheetData sheetId="6219"/>
      <sheetData sheetId="6220"/>
      <sheetData sheetId="6221"/>
      <sheetData sheetId="6222"/>
      <sheetData sheetId="6223"/>
      <sheetData sheetId="6224"/>
      <sheetData sheetId="6225"/>
      <sheetData sheetId="6226"/>
      <sheetData sheetId="6227"/>
      <sheetData sheetId="6228"/>
      <sheetData sheetId="6229"/>
      <sheetData sheetId="6230"/>
      <sheetData sheetId="6231"/>
      <sheetData sheetId="6232"/>
      <sheetData sheetId="6233"/>
      <sheetData sheetId="6234"/>
      <sheetData sheetId="6235"/>
      <sheetData sheetId="6236"/>
      <sheetData sheetId="6237"/>
      <sheetData sheetId="6238"/>
      <sheetData sheetId="6239"/>
      <sheetData sheetId="6240"/>
      <sheetData sheetId="6241"/>
      <sheetData sheetId="6242"/>
      <sheetData sheetId="6243"/>
      <sheetData sheetId="6244"/>
      <sheetData sheetId="6245"/>
      <sheetData sheetId="6246"/>
      <sheetData sheetId="6247"/>
      <sheetData sheetId="6248"/>
      <sheetData sheetId="6249"/>
      <sheetData sheetId="6250"/>
      <sheetData sheetId="6251"/>
      <sheetData sheetId="6252"/>
      <sheetData sheetId="6253"/>
      <sheetData sheetId="6254"/>
      <sheetData sheetId="6255"/>
      <sheetData sheetId="6256"/>
      <sheetData sheetId="6257"/>
      <sheetData sheetId="6258"/>
      <sheetData sheetId="6259"/>
      <sheetData sheetId="6260"/>
      <sheetData sheetId="6261"/>
      <sheetData sheetId="6262"/>
      <sheetData sheetId="6263"/>
      <sheetData sheetId="6264"/>
      <sheetData sheetId="6265"/>
      <sheetData sheetId="6266"/>
      <sheetData sheetId="6267"/>
      <sheetData sheetId="6268"/>
      <sheetData sheetId="6269"/>
      <sheetData sheetId="6270"/>
      <sheetData sheetId="6271"/>
      <sheetData sheetId="6272"/>
      <sheetData sheetId="6273"/>
      <sheetData sheetId="6274"/>
      <sheetData sheetId="6275"/>
      <sheetData sheetId="6276"/>
      <sheetData sheetId="6277"/>
      <sheetData sheetId="6278"/>
      <sheetData sheetId="6279"/>
      <sheetData sheetId="6280"/>
      <sheetData sheetId="6281"/>
      <sheetData sheetId="6282"/>
      <sheetData sheetId="6283"/>
      <sheetData sheetId="6284"/>
      <sheetData sheetId="6285" refreshError="1"/>
      <sheetData sheetId="6286" refreshError="1"/>
      <sheetData sheetId="6287" refreshError="1"/>
      <sheetData sheetId="6288" refreshError="1"/>
      <sheetData sheetId="6289" refreshError="1"/>
      <sheetData sheetId="6290" refreshError="1"/>
      <sheetData sheetId="6291" refreshError="1"/>
      <sheetData sheetId="6292" refreshError="1"/>
      <sheetData sheetId="6293" refreshError="1"/>
      <sheetData sheetId="6294" refreshError="1"/>
      <sheetData sheetId="6295" refreshError="1"/>
      <sheetData sheetId="6296" refreshError="1"/>
      <sheetData sheetId="6297" refreshError="1"/>
      <sheetData sheetId="6298"/>
      <sheetData sheetId="6299"/>
      <sheetData sheetId="6300" refreshError="1"/>
      <sheetData sheetId="6301" refreshError="1"/>
      <sheetData sheetId="6302" refreshError="1"/>
      <sheetData sheetId="6303" refreshError="1"/>
      <sheetData sheetId="6304" refreshError="1"/>
      <sheetData sheetId="6305" refreshError="1"/>
      <sheetData sheetId="6306" refreshError="1"/>
      <sheetData sheetId="6307" refreshError="1"/>
      <sheetData sheetId="6308" refreshError="1"/>
      <sheetData sheetId="6309" refreshError="1"/>
      <sheetData sheetId="6310" refreshError="1"/>
      <sheetData sheetId="6311" refreshError="1"/>
      <sheetData sheetId="6312" refreshError="1"/>
      <sheetData sheetId="6313" refreshError="1"/>
      <sheetData sheetId="6314" refreshError="1"/>
      <sheetData sheetId="6315" refreshError="1"/>
      <sheetData sheetId="6316" refreshError="1"/>
      <sheetData sheetId="6317" refreshError="1"/>
      <sheetData sheetId="6318" refreshError="1"/>
      <sheetData sheetId="6319" refreshError="1"/>
      <sheetData sheetId="6320" refreshError="1"/>
      <sheetData sheetId="6321" refreshError="1"/>
      <sheetData sheetId="6322" refreshError="1"/>
      <sheetData sheetId="6323" refreshError="1"/>
      <sheetData sheetId="6324" refreshError="1"/>
      <sheetData sheetId="6325" refreshError="1"/>
      <sheetData sheetId="6326" refreshError="1"/>
      <sheetData sheetId="6327" refreshError="1"/>
      <sheetData sheetId="6328" refreshError="1"/>
      <sheetData sheetId="6329" refreshError="1"/>
      <sheetData sheetId="6330" refreshError="1"/>
      <sheetData sheetId="6331" refreshError="1"/>
      <sheetData sheetId="6332" refreshError="1"/>
      <sheetData sheetId="6333" refreshError="1"/>
      <sheetData sheetId="6334" refreshError="1"/>
      <sheetData sheetId="6335" refreshError="1"/>
      <sheetData sheetId="6336" refreshError="1"/>
      <sheetData sheetId="6337" refreshError="1"/>
      <sheetData sheetId="6338" refreshError="1"/>
      <sheetData sheetId="6339" refreshError="1"/>
      <sheetData sheetId="6340" refreshError="1"/>
      <sheetData sheetId="6341" refreshError="1"/>
      <sheetData sheetId="6342" refreshError="1"/>
      <sheetData sheetId="6343" refreshError="1"/>
      <sheetData sheetId="6344" refreshError="1"/>
      <sheetData sheetId="6345" refreshError="1"/>
      <sheetData sheetId="6346" refreshError="1"/>
      <sheetData sheetId="6347" refreshError="1"/>
      <sheetData sheetId="6348" refreshError="1"/>
      <sheetData sheetId="6349"/>
      <sheetData sheetId="6350"/>
      <sheetData sheetId="6351"/>
      <sheetData sheetId="6352"/>
      <sheetData sheetId="6353"/>
      <sheetData sheetId="6354" refreshError="1"/>
      <sheetData sheetId="6355" refreshError="1"/>
      <sheetData sheetId="6356" refreshError="1"/>
      <sheetData sheetId="6357"/>
      <sheetData sheetId="6358" refreshError="1"/>
      <sheetData sheetId="6359" refreshError="1"/>
      <sheetData sheetId="6360" refreshError="1"/>
      <sheetData sheetId="6361" refreshError="1"/>
      <sheetData sheetId="6362" refreshError="1"/>
      <sheetData sheetId="6363"/>
      <sheetData sheetId="6364"/>
      <sheetData sheetId="6365"/>
      <sheetData sheetId="6366"/>
      <sheetData sheetId="6367"/>
      <sheetData sheetId="6368"/>
      <sheetData sheetId="6369"/>
      <sheetData sheetId="6370"/>
      <sheetData sheetId="6371"/>
      <sheetData sheetId="6372"/>
      <sheetData sheetId="6373"/>
      <sheetData sheetId="6374"/>
      <sheetData sheetId="6375"/>
      <sheetData sheetId="6376"/>
      <sheetData sheetId="6377"/>
      <sheetData sheetId="6378"/>
      <sheetData sheetId="6379"/>
      <sheetData sheetId="6380"/>
      <sheetData sheetId="6381"/>
      <sheetData sheetId="6382"/>
      <sheetData sheetId="6383"/>
      <sheetData sheetId="6384"/>
      <sheetData sheetId="6385"/>
      <sheetData sheetId="6386"/>
      <sheetData sheetId="6387"/>
      <sheetData sheetId="6388"/>
      <sheetData sheetId="6389"/>
      <sheetData sheetId="6390"/>
      <sheetData sheetId="6391"/>
      <sheetData sheetId="6392"/>
      <sheetData sheetId="6393"/>
      <sheetData sheetId="6394"/>
      <sheetData sheetId="6395"/>
      <sheetData sheetId="6396"/>
      <sheetData sheetId="6397"/>
      <sheetData sheetId="6398"/>
      <sheetData sheetId="6399"/>
      <sheetData sheetId="6400"/>
      <sheetData sheetId="6401"/>
      <sheetData sheetId="6402"/>
      <sheetData sheetId="6403"/>
      <sheetData sheetId="6404"/>
      <sheetData sheetId="6405"/>
      <sheetData sheetId="6406"/>
      <sheetData sheetId="6407"/>
      <sheetData sheetId="6408"/>
      <sheetData sheetId="6409"/>
      <sheetData sheetId="6410"/>
      <sheetData sheetId="6411"/>
      <sheetData sheetId="6412"/>
      <sheetData sheetId="6413"/>
      <sheetData sheetId="6414"/>
      <sheetData sheetId="6415"/>
      <sheetData sheetId="6416"/>
      <sheetData sheetId="6417"/>
      <sheetData sheetId="6418"/>
      <sheetData sheetId="6419"/>
      <sheetData sheetId="6420"/>
      <sheetData sheetId="6421"/>
      <sheetData sheetId="6422"/>
      <sheetData sheetId="6423"/>
      <sheetData sheetId="6424"/>
      <sheetData sheetId="6425"/>
      <sheetData sheetId="6426"/>
      <sheetData sheetId="6427"/>
      <sheetData sheetId="6428"/>
      <sheetData sheetId="6429"/>
      <sheetData sheetId="6430"/>
      <sheetData sheetId="6431"/>
      <sheetData sheetId="6432"/>
      <sheetData sheetId="6433"/>
      <sheetData sheetId="6434"/>
      <sheetData sheetId="6435"/>
      <sheetData sheetId="6436"/>
      <sheetData sheetId="6437"/>
      <sheetData sheetId="6438"/>
      <sheetData sheetId="6439"/>
      <sheetData sheetId="6440"/>
      <sheetData sheetId="6441"/>
      <sheetData sheetId="6442"/>
      <sheetData sheetId="6443"/>
      <sheetData sheetId="6444"/>
      <sheetData sheetId="6445"/>
      <sheetData sheetId="6446"/>
      <sheetData sheetId="6447"/>
      <sheetData sheetId="6448"/>
      <sheetData sheetId="6449"/>
      <sheetData sheetId="6450"/>
      <sheetData sheetId="6451"/>
      <sheetData sheetId="6452"/>
      <sheetData sheetId="6453"/>
      <sheetData sheetId="6454"/>
      <sheetData sheetId="6455"/>
      <sheetData sheetId="6456"/>
      <sheetData sheetId="6457"/>
      <sheetData sheetId="6458"/>
      <sheetData sheetId="6459"/>
      <sheetData sheetId="6460"/>
      <sheetData sheetId="6461"/>
      <sheetData sheetId="6462"/>
      <sheetData sheetId="6463"/>
      <sheetData sheetId="6464"/>
      <sheetData sheetId="6465"/>
      <sheetData sheetId="6466"/>
      <sheetData sheetId="6467"/>
      <sheetData sheetId="6468"/>
      <sheetData sheetId="6469"/>
      <sheetData sheetId="6470"/>
      <sheetData sheetId="6471"/>
      <sheetData sheetId="6472"/>
      <sheetData sheetId="6473"/>
      <sheetData sheetId="6474"/>
      <sheetData sheetId="6475"/>
      <sheetData sheetId="6476"/>
      <sheetData sheetId="6477"/>
      <sheetData sheetId="6478"/>
      <sheetData sheetId="6479"/>
      <sheetData sheetId="6480"/>
      <sheetData sheetId="6481"/>
      <sheetData sheetId="6482"/>
      <sheetData sheetId="6483"/>
      <sheetData sheetId="6484"/>
      <sheetData sheetId="6485"/>
      <sheetData sheetId="6486"/>
      <sheetData sheetId="6487"/>
      <sheetData sheetId="6488"/>
      <sheetData sheetId="6489"/>
      <sheetData sheetId="6490"/>
      <sheetData sheetId="6491"/>
      <sheetData sheetId="6492"/>
      <sheetData sheetId="6493"/>
      <sheetData sheetId="6494"/>
      <sheetData sheetId="6495"/>
      <sheetData sheetId="6496"/>
      <sheetData sheetId="6497"/>
      <sheetData sheetId="6498"/>
      <sheetData sheetId="6499"/>
      <sheetData sheetId="6500"/>
      <sheetData sheetId="6501"/>
      <sheetData sheetId="6502"/>
      <sheetData sheetId="6503"/>
      <sheetData sheetId="6504"/>
      <sheetData sheetId="6505"/>
      <sheetData sheetId="6506"/>
      <sheetData sheetId="6507"/>
      <sheetData sheetId="6508"/>
      <sheetData sheetId="6509"/>
      <sheetData sheetId="6510"/>
      <sheetData sheetId="6511"/>
      <sheetData sheetId="6512"/>
      <sheetData sheetId="6513"/>
      <sheetData sheetId="6514"/>
      <sheetData sheetId="6515"/>
      <sheetData sheetId="6516"/>
      <sheetData sheetId="6517"/>
      <sheetData sheetId="6518"/>
      <sheetData sheetId="6519"/>
      <sheetData sheetId="6520"/>
      <sheetData sheetId="6521"/>
      <sheetData sheetId="6522"/>
      <sheetData sheetId="6523"/>
      <sheetData sheetId="6524"/>
      <sheetData sheetId="6525"/>
      <sheetData sheetId="6526"/>
      <sheetData sheetId="6527"/>
      <sheetData sheetId="6528"/>
      <sheetData sheetId="6529"/>
      <sheetData sheetId="6530"/>
      <sheetData sheetId="6531"/>
      <sheetData sheetId="6532"/>
      <sheetData sheetId="6533"/>
      <sheetData sheetId="6534"/>
      <sheetData sheetId="6535"/>
      <sheetData sheetId="6536"/>
      <sheetData sheetId="6537"/>
      <sheetData sheetId="6538"/>
      <sheetData sheetId="6539"/>
      <sheetData sheetId="6540"/>
      <sheetData sheetId="6541"/>
      <sheetData sheetId="6542"/>
      <sheetData sheetId="6543"/>
      <sheetData sheetId="6544"/>
      <sheetData sheetId="6545"/>
      <sheetData sheetId="6546"/>
      <sheetData sheetId="6547"/>
      <sheetData sheetId="6548"/>
      <sheetData sheetId="6549"/>
      <sheetData sheetId="6550"/>
      <sheetData sheetId="6551"/>
      <sheetData sheetId="6552"/>
      <sheetData sheetId="6553"/>
      <sheetData sheetId="6554"/>
      <sheetData sheetId="6555"/>
      <sheetData sheetId="6556"/>
      <sheetData sheetId="6557"/>
      <sheetData sheetId="6558"/>
      <sheetData sheetId="6559"/>
      <sheetData sheetId="6560"/>
      <sheetData sheetId="6561"/>
      <sheetData sheetId="6562"/>
      <sheetData sheetId="6563"/>
      <sheetData sheetId="6564"/>
      <sheetData sheetId="6565"/>
      <sheetData sheetId="6566"/>
      <sheetData sheetId="6567"/>
      <sheetData sheetId="6568"/>
      <sheetData sheetId="6569"/>
      <sheetData sheetId="6570"/>
      <sheetData sheetId="6571"/>
      <sheetData sheetId="6572"/>
      <sheetData sheetId="6573"/>
      <sheetData sheetId="6574"/>
      <sheetData sheetId="6575"/>
      <sheetData sheetId="6576"/>
      <sheetData sheetId="6577"/>
      <sheetData sheetId="6578"/>
      <sheetData sheetId="6579"/>
      <sheetData sheetId="6580"/>
      <sheetData sheetId="6581"/>
      <sheetData sheetId="6582"/>
      <sheetData sheetId="6583"/>
      <sheetData sheetId="6584"/>
      <sheetData sheetId="6585"/>
      <sheetData sheetId="6586"/>
      <sheetData sheetId="6587"/>
      <sheetData sheetId="6588"/>
      <sheetData sheetId="6589"/>
      <sheetData sheetId="6590"/>
      <sheetData sheetId="6591"/>
      <sheetData sheetId="6592"/>
      <sheetData sheetId="6593"/>
      <sheetData sheetId="6594"/>
      <sheetData sheetId="6595"/>
      <sheetData sheetId="6596"/>
      <sheetData sheetId="6597"/>
      <sheetData sheetId="6598"/>
      <sheetData sheetId="6599"/>
      <sheetData sheetId="6600"/>
      <sheetData sheetId="6601"/>
      <sheetData sheetId="6602"/>
      <sheetData sheetId="6603"/>
      <sheetData sheetId="6604"/>
      <sheetData sheetId="6605"/>
      <sheetData sheetId="6606"/>
      <sheetData sheetId="6607"/>
      <sheetData sheetId="6608"/>
      <sheetData sheetId="6609"/>
      <sheetData sheetId="6610"/>
      <sheetData sheetId="6611"/>
      <sheetData sheetId="6612"/>
      <sheetData sheetId="6613"/>
      <sheetData sheetId="6614"/>
      <sheetData sheetId="6615"/>
      <sheetData sheetId="6616"/>
      <sheetData sheetId="6617"/>
      <sheetData sheetId="6618"/>
      <sheetData sheetId="6619"/>
      <sheetData sheetId="6620"/>
      <sheetData sheetId="6621"/>
      <sheetData sheetId="6622"/>
      <sheetData sheetId="6623"/>
      <sheetData sheetId="6624"/>
      <sheetData sheetId="6625"/>
      <sheetData sheetId="6626"/>
      <sheetData sheetId="6627"/>
      <sheetData sheetId="6628"/>
      <sheetData sheetId="6629"/>
      <sheetData sheetId="6630"/>
      <sheetData sheetId="6631"/>
      <sheetData sheetId="6632"/>
      <sheetData sheetId="6633"/>
      <sheetData sheetId="6634"/>
      <sheetData sheetId="6635"/>
      <sheetData sheetId="6636"/>
      <sheetData sheetId="6637"/>
      <sheetData sheetId="6638"/>
      <sheetData sheetId="6639"/>
      <sheetData sheetId="6640"/>
      <sheetData sheetId="6641"/>
      <sheetData sheetId="6642"/>
      <sheetData sheetId="6643"/>
      <sheetData sheetId="6644"/>
      <sheetData sheetId="6645"/>
      <sheetData sheetId="6646"/>
      <sheetData sheetId="6647"/>
      <sheetData sheetId="6648"/>
      <sheetData sheetId="6649"/>
      <sheetData sheetId="6650"/>
      <sheetData sheetId="6651"/>
      <sheetData sheetId="6652"/>
      <sheetData sheetId="6653"/>
      <sheetData sheetId="6654"/>
      <sheetData sheetId="6655"/>
      <sheetData sheetId="6656"/>
      <sheetData sheetId="6657"/>
      <sheetData sheetId="6658"/>
      <sheetData sheetId="6659"/>
      <sheetData sheetId="6660"/>
      <sheetData sheetId="6661"/>
      <sheetData sheetId="6662"/>
      <sheetData sheetId="6663"/>
      <sheetData sheetId="6664"/>
      <sheetData sheetId="6665"/>
      <sheetData sheetId="6666"/>
      <sheetData sheetId="6667"/>
      <sheetData sheetId="6668"/>
      <sheetData sheetId="6669"/>
      <sheetData sheetId="6670"/>
      <sheetData sheetId="6671"/>
      <sheetData sheetId="6672"/>
      <sheetData sheetId="6673"/>
      <sheetData sheetId="6674"/>
      <sheetData sheetId="6675"/>
      <sheetData sheetId="6676"/>
      <sheetData sheetId="6677"/>
      <sheetData sheetId="6678"/>
      <sheetData sheetId="6679"/>
      <sheetData sheetId="6680"/>
      <sheetData sheetId="6681"/>
      <sheetData sheetId="6682"/>
      <sheetData sheetId="6683"/>
      <sheetData sheetId="6684"/>
      <sheetData sheetId="6685"/>
      <sheetData sheetId="6686"/>
      <sheetData sheetId="6687"/>
      <sheetData sheetId="6688"/>
      <sheetData sheetId="6689"/>
      <sheetData sheetId="6690"/>
      <sheetData sheetId="6691"/>
      <sheetData sheetId="6692"/>
      <sheetData sheetId="6693"/>
      <sheetData sheetId="6694"/>
      <sheetData sheetId="6695"/>
      <sheetData sheetId="6696"/>
      <sheetData sheetId="6697"/>
      <sheetData sheetId="6698"/>
      <sheetData sheetId="6699"/>
      <sheetData sheetId="6700"/>
      <sheetData sheetId="6701"/>
      <sheetData sheetId="6702"/>
      <sheetData sheetId="6703"/>
      <sheetData sheetId="6704"/>
      <sheetData sheetId="6705"/>
      <sheetData sheetId="6706"/>
      <sheetData sheetId="6707"/>
      <sheetData sheetId="6708"/>
      <sheetData sheetId="6709"/>
      <sheetData sheetId="6710"/>
      <sheetData sheetId="6711"/>
      <sheetData sheetId="6712"/>
      <sheetData sheetId="6713"/>
      <sheetData sheetId="6714"/>
      <sheetData sheetId="6715"/>
      <sheetData sheetId="6716"/>
      <sheetData sheetId="6717"/>
      <sheetData sheetId="6718"/>
      <sheetData sheetId="6719"/>
      <sheetData sheetId="6720"/>
      <sheetData sheetId="6721"/>
      <sheetData sheetId="6722"/>
      <sheetData sheetId="6723"/>
      <sheetData sheetId="6724"/>
      <sheetData sheetId="6725"/>
      <sheetData sheetId="6726"/>
      <sheetData sheetId="6727"/>
      <sheetData sheetId="6728"/>
      <sheetData sheetId="6729"/>
      <sheetData sheetId="6730"/>
      <sheetData sheetId="6731"/>
      <sheetData sheetId="6732"/>
      <sheetData sheetId="6733"/>
      <sheetData sheetId="6734"/>
      <sheetData sheetId="6735"/>
      <sheetData sheetId="6736"/>
      <sheetData sheetId="6737"/>
      <sheetData sheetId="6738"/>
      <sheetData sheetId="6739"/>
      <sheetData sheetId="6740"/>
      <sheetData sheetId="6741"/>
      <sheetData sheetId="6742"/>
      <sheetData sheetId="6743"/>
      <sheetData sheetId="6744"/>
      <sheetData sheetId="6745"/>
      <sheetData sheetId="6746"/>
      <sheetData sheetId="6747"/>
      <sheetData sheetId="6748"/>
      <sheetData sheetId="6749"/>
      <sheetData sheetId="6750"/>
      <sheetData sheetId="6751"/>
      <sheetData sheetId="6752"/>
      <sheetData sheetId="6753"/>
      <sheetData sheetId="6754"/>
      <sheetData sheetId="6755"/>
      <sheetData sheetId="6756"/>
      <sheetData sheetId="6757"/>
      <sheetData sheetId="6758"/>
      <sheetData sheetId="6759"/>
      <sheetData sheetId="6760"/>
      <sheetData sheetId="6761"/>
      <sheetData sheetId="6762"/>
      <sheetData sheetId="6763"/>
      <sheetData sheetId="6764"/>
      <sheetData sheetId="6765"/>
      <sheetData sheetId="6766"/>
      <sheetData sheetId="6767"/>
      <sheetData sheetId="6768"/>
      <sheetData sheetId="6769"/>
      <sheetData sheetId="6770"/>
      <sheetData sheetId="6771"/>
      <sheetData sheetId="6772"/>
      <sheetData sheetId="6773"/>
      <sheetData sheetId="6774"/>
      <sheetData sheetId="6775"/>
      <sheetData sheetId="6776"/>
      <sheetData sheetId="6777"/>
      <sheetData sheetId="6778"/>
      <sheetData sheetId="6779"/>
      <sheetData sheetId="6780"/>
      <sheetData sheetId="6781"/>
      <sheetData sheetId="6782"/>
      <sheetData sheetId="6783"/>
      <sheetData sheetId="6784"/>
      <sheetData sheetId="6785"/>
      <sheetData sheetId="6786"/>
      <sheetData sheetId="6787"/>
      <sheetData sheetId="6788"/>
      <sheetData sheetId="6789"/>
      <sheetData sheetId="6790"/>
      <sheetData sheetId="6791"/>
      <sheetData sheetId="6792"/>
      <sheetData sheetId="6793"/>
      <sheetData sheetId="6794"/>
      <sheetData sheetId="6795"/>
      <sheetData sheetId="6796"/>
      <sheetData sheetId="6797"/>
      <sheetData sheetId="6798"/>
      <sheetData sheetId="6799"/>
      <sheetData sheetId="6800"/>
      <sheetData sheetId="6801"/>
      <sheetData sheetId="6802"/>
      <sheetData sheetId="6803"/>
      <sheetData sheetId="6804"/>
      <sheetData sheetId="6805"/>
      <sheetData sheetId="6806"/>
      <sheetData sheetId="6807"/>
      <sheetData sheetId="6808"/>
      <sheetData sheetId="6809"/>
      <sheetData sheetId="6810"/>
      <sheetData sheetId="6811"/>
      <sheetData sheetId="6812"/>
      <sheetData sheetId="6813"/>
      <sheetData sheetId="6814"/>
      <sheetData sheetId="6815"/>
      <sheetData sheetId="6816"/>
      <sheetData sheetId="6817"/>
      <sheetData sheetId="6818"/>
      <sheetData sheetId="6819"/>
      <sheetData sheetId="6820"/>
      <sheetData sheetId="6821"/>
      <sheetData sheetId="6822"/>
      <sheetData sheetId="6823"/>
      <sheetData sheetId="6824"/>
      <sheetData sheetId="6825"/>
      <sheetData sheetId="6826"/>
      <sheetData sheetId="6827"/>
      <sheetData sheetId="6828"/>
      <sheetData sheetId="6829"/>
      <sheetData sheetId="6830"/>
      <sheetData sheetId="6831"/>
      <sheetData sheetId="6832"/>
      <sheetData sheetId="6833"/>
      <sheetData sheetId="6834"/>
      <sheetData sheetId="6835"/>
      <sheetData sheetId="6836"/>
      <sheetData sheetId="6837"/>
      <sheetData sheetId="6838"/>
      <sheetData sheetId="6839"/>
      <sheetData sheetId="6840"/>
      <sheetData sheetId="6841"/>
      <sheetData sheetId="6842"/>
      <sheetData sheetId="6843"/>
      <sheetData sheetId="6844"/>
      <sheetData sheetId="6845"/>
      <sheetData sheetId="6846"/>
      <sheetData sheetId="6847"/>
      <sheetData sheetId="6848"/>
      <sheetData sheetId="6849"/>
      <sheetData sheetId="6850"/>
      <sheetData sheetId="6851"/>
      <sheetData sheetId="6852"/>
      <sheetData sheetId="6853"/>
      <sheetData sheetId="6854"/>
      <sheetData sheetId="6855"/>
      <sheetData sheetId="6856"/>
      <sheetData sheetId="6857"/>
      <sheetData sheetId="6858"/>
      <sheetData sheetId="6859"/>
      <sheetData sheetId="6860"/>
      <sheetData sheetId="6861"/>
      <sheetData sheetId="6862"/>
      <sheetData sheetId="6863"/>
      <sheetData sheetId="6864"/>
      <sheetData sheetId="6865"/>
      <sheetData sheetId="6866"/>
      <sheetData sheetId="6867"/>
      <sheetData sheetId="6868"/>
      <sheetData sheetId="6869"/>
      <sheetData sheetId="6870"/>
      <sheetData sheetId="6871"/>
      <sheetData sheetId="6872"/>
      <sheetData sheetId="6873"/>
      <sheetData sheetId="6874"/>
      <sheetData sheetId="6875"/>
      <sheetData sheetId="6876"/>
      <sheetData sheetId="6877"/>
      <sheetData sheetId="6878" refreshError="1"/>
      <sheetData sheetId="6879"/>
      <sheetData sheetId="6880"/>
      <sheetData sheetId="6881"/>
      <sheetData sheetId="6882"/>
      <sheetData sheetId="6883"/>
      <sheetData sheetId="6884"/>
      <sheetData sheetId="6885"/>
      <sheetData sheetId="6886"/>
      <sheetData sheetId="6887"/>
      <sheetData sheetId="6888"/>
      <sheetData sheetId="6889"/>
      <sheetData sheetId="6890"/>
      <sheetData sheetId="6891"/>
      <sheetData sheetId="6892"/>
      <sheetData sheetId="6893"/>
      <sheetData sheetId="6894"/>
      <sheetData sheetId="6895"/>
      <sheetData sheetId="6896"/>
      <sheetData sheetId="6897"/>
      <sheetData sheetId="6898"/>
      <sheetData sheetId="6899"/>
      <sheetData sheetId="6900"/>
      <sheetData sheetId="6901"/>
      <sheetData sheetId="6902"/>
      <sheetData sheetId="6903"/>
      <sheetData sheetId="6904"/>
      <sheetData sheetId="6905"/>
      <sheetData sheetId="6906"/>
      <sheetData sheetId="6907"/>
      <sheetData sheetId="6908"/>
      <sheetData sheetId="6909"/>
      <sheetData sheetId="6910"/>
      <sheetData sheetId="6911"/>
      <sheetData sheetId="6912"/>
      <sheetData sheetId="6913"/>
      <sheetData sheetId="6914"/>
      <sheetData sheetId="6915"/>
      <sheetData sheetId="6916"/>
      <sheetData sheetId="6917"/>
      <sheetData sheetId="6918"/>
      <sheetData sheetId="6919"/>
      <sheetData sheetId="6920"/>
      <sheetData sheetId="6921"/>
      <sheetData sheetId="6922"/>
      <sheetData sheetId="6923"/>
      <sheetData sheetId="6924"/>
      <sheetData sheetId="6925"/>
      <sheetData sheetId="6926"/>
      <sheetData sheetId="6927"/>
      <sheetData sheetId="6928"/>
      <sheetData sheetId="6929"/>
      <sheetData sheetId="6930"/>
      <sheetData sheetId="6931"/>
      <sheetData sheetId="6932"/>
      <sheetData sheetId="6933"/>
      <sheetData sheetId="6934"/>
      <sheetData sheetId="6935"/>
      <sheetData sheetId="6936"/>
      <sheetData sheetId="6937"/>
      <sheetData sheetId="6938"/>
      <sheetData sheetId="6939"/>
      <sheetData sheetId="6940"/>
      <sheetData sheetId="6941"/>
      <sheetData sheetId="6942"/>
      <sheetData sheetId="6943"/>
      <sheetData sheetId="6944"/>
      <sheetData sheetId="6945"/>
      <sheetData sheetId="6946"/>
      <sheetData sheetId="6947"/>
      <sheetData sheetId="6948"/>
      <sheetData sheetId="6949"/>
      <sheetData sheetId="6950"/>
      <sheetData sheetId="6951"/>
      <sheetData sheetId="6952"/>
      <sheetData sheetId="6953"/>
      <sheetData sheetId="6954"/>
      <sheetData sheetId="6955"/>
      <sheetData sheetId="6956"/>
      <sheetData sheetId="6957"/>
      <sheetData sheetId="6958"/>
      <sheetData sheetId="6959"/>
      <sheetData sheetId="6960"/>
      <sheetData sheetId="6961"/>
      <sheetData sheetId="6962"/>
      <sheetData sheetId="6963"/>
      <sheetData sheetId="6964"/>
      <sheetData sheetId="6965"/>
      <sheetData sheetId="6966"/>
      <sheetData sheetId="6967"/>
      <sheetData sheetId="6968"/>
      <sheetData sheetId="6969"/>
      <sheetData sheetId="6970"/>
      <sheetData sheetId="6971"/>
      <sheetData sheetId="6972"/>
      <sheetData sheetId="6973"/>
      <sheetData sheetId="6974"/>
      <sheetData sheetId="6975"/>
      <sheetData sheetId="6976"/>
      <sheetData sheetId="6977"/>
      <sheetData sheetId="6978"/>
      <sheetData sheetId="6979"/>
      <sheetData sheetId="6980"/>
      <sheetData sheetId="6981"/>
      <sheetData sheetId="6982"/>
      <sheetData sheetId="6983"/>
      <sheetData sheetId="6984"/>
      <sheetData sheetId="6985"/>
      <sheetData sheetId="6986"/>
      <sheetData sheetId="6987"/>
      <sheetData sheetId="6988"/>
      <sheetData sheetId="6989"/>
      <sheetData sheetId="6990"/>
      <sheetData sheetId="6991"/>
      <sheetData sheetId="6992"/>
      <sheetData sheetId="6993"/>
      <sheetData sheetId="6994"/>
      <sheetData sheetId="6995"/>
      <sheetData sheetId="6996"/>
      <sheetData sheetId="6997"/>
      <sheetData sheetId="6998"/>
      <sheetData sheetId="6999"/>
      <sheetData sheetId="7000"/>
      <sheetData sheetId="7001"/>
      <sheetData sheetId="7002"/>
      <sheetData sheetId="7003"/>
      <sheetData sheetId="7004"/>
      <sheetData sheetId="7005"/>
      <sheetData sheetId="7006"/>
      <sheetData sheetId="7007"/>
      <sheetData sheetId="7008"/>
      <sheetData sheetId="7009"/>
      <sheetData sheetId="7010"/>
      <sheetData sheetId="7011"/>
      <sheetData sheetId="7012"/>
      <sheetData sheetId="7013"/>
      <sheetData sheetId="7014"/>
      <sheetData sheetId="7015"/>
      <sheetData sheetId="7016"/>
      <sheetData sheetId="7017"/>
      <sheetData sheetId="7018"/>
      <sheetData sheetId="7019"/>
      <sheetData sheetId="7020"/>
      <sheetData sheetId="7021"/>
      <sheetData sheetId="7022"/>
      <sheetData sheetId="7023"/>
      <sheetData sheetId="7024"/>
      <sheetData sheetId="7025"/>
      <sheetData sheetId="7026"/>
      <sheetData sheetId="7027"/>
      <sheetData sheetId="7028"/>
      <sheetData sheetId="7029"/>
      <sheetData sheetId="7030"/>
      <sheetData sheetId="7031"/>
      <sheetData sheetId="7032"/>
      <sheetData sheetId="7033"/>
      <sheetData sheetId="7034"/>
      <sheetData sheetId="7035"/>
      <sheetData sheetId="7036"/>
      <sheetData sheetId="7037"/>
      <sheetData sheetId="7038"/>
      <sheetData sheetId="7039"/>
      <sheetData sheetId="7040"/>
      <sheetData sheetId="7041"/>
      <sheetData sheetId="7042"/>
      <sheetData sheetId="7043"/>
      <sheetData sheetId="7044"/>
      <sheetData sheetId="7045"/>
      <sheetData sheetId="7046"/>
      <sheetData sheetId="7047"/>
      <sheetData sheetId="7048"/>
      <sheetData sheetId="7049"/>
      <sheetData sheetId="7050"/>
      <sheetData sheetId="7051"/>
      <sheetData sheetId="7052"/>
      <sheetData sheetId="7053"/>
      <sheetData sheetId="7054"/>
      <sheetData sheetId="7055"/>
      <sheetData sheetId="7056"/>
      <sheetData sheetId="7057"/>
      <sheetData sheetId="7058"/>
      <sheetData sheetId="7059"/>
      <sheetData sheetId="7060"/>
      <sheetData sheetId="7061"/>
      <sheetData sheetId="7062"/>
      <sheetData sheetId="7063"/>
      <sheetData sheetId="7064"/>
      <sheetData sheetId="7065"/>
      <sheetData sheetId="7066"/>
      <sheetData sheetId="7067"/>
      <sheetData sheetId="7068"/>
      <sheetData sheetId="7069"/>
      <sheetData sheetId="7070"/>
      <sheetData sheetId="7071"/>
      <sheetData sheetId="7072"/>
      <sheetData sheetId="7073"/>
      <sheetData sheetId="7074"/>
      <sheetData sheetId="7075"/>
      <sheetData sheetId="7076"/>
      <sheetData sheetId="7077"/>
      <sheetData sheetId="7078"/>
      <sheetData sheetId="7079"/>
      <sheetData sheetId="7080"/>
      <sheetData sheetId="7081"/>
      <sheetData sheetId="7082"/>
      <sheetData sheetId="7083"/>
      <sheetData sheetId="7084"/>
      <sheetData sheetId="7085"/>
      <sheetData sheetId="7086"/>
      <sheetData sheetId="7087"/>
      <sheetData sheetId="7088"/>
      <sheetData sheetId="7089"/>
      <sheetData sheetId="7090"/>
      <sheetData sheetId="7091"/>
      <sheetData sheetId="7092"/>
      <sheetData sheetId="7093"/>
      <sheetData sheetId="7094"/>
      <sheetData sheetId="7095"/>
      <sheetData sheetId="7096"/>
      <sheetData sheetId="7097"/>
      <sheetData sheetId="7098"/>
      <sheetData sheetId="7099"/>
      <sheetData sheetId="7100"/>
      <sheetData sheetId="7101"/>
      <sheetData sheetId="7102"/>
      <sheetData sheetId="7103"/>
      <sheetData sheetId="7104"/>
      <sheetData sheetId="7105"/>
      <sheetData sheetId="7106"/>
      <sheetData sheetId="7107"/>
      <sheetData sheetId="7108"/>
      <sheetData sheetId="7109"/>
      <sheetData sheetId="7110"/>
      <sheetData sheetId="7111"/>
      <sheetData sheetId="7112"/>
      <sheetData sheetId="7113"/>
      <sheetData sheetId="7114"/>
      <sheetData sheetId="7115"/>
      <sheetData sheetId="7116"/>
      <sheetData sheetId="7117"/>
      <sheetData sheetId="7118"/>
      <sheetData sheetId="7119"/>
      <sheetData sheetId="7120"/>
      <sheetData sheetId="7121"/>
      <sheetData sheetId="7122"/>
      <sheetData sheetId="7123"/>
      <sheetData sheetId="7124"/>
      <sheetData sheetId="7125"/>
      <sheetData sheetId="7126"/>
      <sheetData sheetId="7127"/>
      <sheetData sheetId="7128"/>
      <sheetData sheetId="7129"/>
      <sheetData sheetId="7130"/>
      <sheetData sheetId="7131"/>
      <sheetData sheetId="7132"/>
      <sheetData sheetId="7133"/>
      <sheetData sheetId="7134"/>
      <sheetData sheetId="7135"/>
      <sheetData sheetId="7136"/>
      <sheetData sheetId="7137"/>
      <sheetData sheetId="7138"/>
      <sheetData sheetId="7139"/>
      <sheetData sheetId="7140"/>
      <sheetData sheetId="7141"/>
      <sheetData sheetId="7142"/>
      <sheetData sheetId="7143"/>
      <sheetData sheetId="7144"/>
      <sheetData sheetId="7145"/>
      <sheetData sheetId="7146"/>
      <sheetData sheetId="7147"/>
      <sheetData sheetId="7148"/>
      <sheetData sheetId="7149"/>
      <sheetData sheetId="7150"/>
      <sheetData sheetId="7151"/>
      <sheetData sheetId="7152"/>
      <sheetData sheetId="7153"/>
      <sheetData sheetId="7154"/>
      <sheetData sheetId="7155"/>
      <sheetData sheetId="7156"/>
      <sheetData sheetId="7157"/>
      <sheetData sheetId="7158"/>
      <sheetData sheetId="7159"/>
      <sheetData sheetId="7160"/>
      <sheetData sheetId="7161"/>
      <sheetData sheetId="7162"/>
      <sheetData sheetId="7163"/>
      <sheetData sheetId="7164"/>
      <sheetData sheetId="7165"/>
      <sheetData sheetId="7166"/>
      <sheetData sheetId="7167"/>
      <sheetData sheetId="7168"/>
      <sheetData sheetId="7169"/>
      <sheetData sheetId="7170"/>
      <sheetData sheetId="7171"/>
      <sheetData sheetId="7172"/>
      <sheetData sheetId="7173"/>
      <sheetData sheetId="7174"/>
      <sheetData sheetId="7175"/>
      <sheetData sheetId="7176"/>
      <sheetData sheetId="7177"/>
      <sheetData sheetId="7178"/>
      <sheetData sheetId="7179"/>
      <sheetData sheetId="7180"/>
      <sheetData sheetId="7181"/>
      <sheetData sheetId="7182"/>
      <sheetData sheetId="7183"/>
      <sheetData sheetId="7184"/>
      <sheetData sheetId="7185"/>
      <sheetData sheetId="7186"/>
      <sheetData sheetId="7187"/>
      <sheetData sheetId="7188"/>
      <sheetData sheetId="7189"/>
      <sheetData sheetId="7190"/>
      <sheetData sheetId="7191"/>
      <sheetData sheetId="7192"/>
      <sheetData sheetId="7193"/>
      <sheetData sheetId="7194"/>
      <sheetData sheetId="7195"/>
      <sheetData sheetId="7196"/>
      <sheetData sheetId="7197"/>
      <sheetData sheetId="7198"/>
      <sheetData sheetId="7199"/>
      <sheetData sheetId="7200"/>
      <sheetData sheetId="7201"/>
      <sheetData sheetId="7202"/>
      <sheetData sheetId="7203"/>
      <sheetData sheetId="7204"/>
      <sheetData sheetId="7205"/>
      <sheetData sheetId="7206"/>
      <sheetData sheetId="7207"/>
      <sheetData sheetId="7208"/>
      <sheetData sheetId="7209"/>
      <sheetData sheetId="7210"/>
      <sheetData sheetId="7211"/>
      <sheetData sheetId="7212"/>
      <sheetData sheetId="7213"/>
      <sheetData sheetId="7214"/>
      <sheetData sheetId="7215"/>
      <sheetData sheetId="7216"/>
      <sheetData sheetId="7217"/>
      <sheetData sheetId="7218"/>
      <sheetData sheetId="7219"/>
      <sheetData sheetId="7220"/>
      <sheetData sheetId="7221"/>
      <sheetData sheetId="7222"/>
      <sheetData sheetId="7223"/>
      <sheetData sheetId="7224"/>
      <sheetData sheetId="7225"/>
      <sheetData sheetId="7226"/>
      <sheetData sheetId="7227"/>
      <sheetData sheetId="7228"/>
      <sheetData sheetId="7229"/>
      <sheetData sheetId="7230"/>
      <sheetData sheetId="7231"/>
      <sheetData sheetId="7232"/>
      <sheetData sheetId="7233"/>
      <sheetData sheetId="7234"/>
      <sheetData sheetId="7235"/>
      <sheetData sheetId="7236"/>
      <sheetData sheetId="7237"/>
      <sheetData sheetId="7238"/>
      <sheetData sheetId="7239"/>
      <sheetData sheetId="7240"/>
      <sheetData sheetId="7241"/>
      <sheetData sheetId="7242"/>
      <sheetData sheetId="7243"/>
      <sheetData sheetId="7244"/>
      <sheetData sheetId="7245"/>
      <sheetData sheetId="7246"/>
      <sheetData sheetId="7247"/>
      <sheetData sheetId="7248"/>
      <sheetData sheetId="7249"/>
      <sheetData sheetId="7250"/>
      <sheetData sheetId="7251"/>
      <sheetData sheetId="7252"/>
      <sheetData sheetId="7253"/>
      <sheetData sheetId="7254"/>
      <sheetData sheetId="7255"/>
      <sheetData sheetId="7256"/>
      <sheetData sheetId="7257"/>
      <sheetData sheetId="7258"/>
      <sheetData sheetId="7259"/>
      <sheetData sheetId="7260"/>
      <sheetData sheetId="7261"/>
      <sheetData sheetId="7262"/>
      <sheetData sheetId="7263"/>
      <sheetData sheetId="7264"/>
      <sheetData sheetId="7265"/>
      <sheetData sheetId="7266"/>
      <sheetData sheetId="7267"/>
      <sheetData sheetId="7268"/>
      <sheetData sheetId="7269"/>
      <sheetData sheetId="7270"/>
      <sheetData sheetId="7271"/>
      <sheetData sheetId="7272"/>
      <sheetData sheetId="7273"/>
      <sheetData sheetId="7274"/>
      <sheetData sheetId="7275"/>
      <sheetData sheetId="7276"/>
      <sheetData sheetId="7277"/>
      <sheetData sheetId="7278"/>
      <sheetData sheetId="7279"/>
      <sheetData sheetId="7280"/>
      <sheetData sheetId="7281"/>
      <sheetData sheetId="7282"/>
      <sheetData sheetId="7283"/>
      <sheetData sheetId="7284"/>
      <sheetData sheetId="7285"/>
      <sheetData sheetId="7286"/>
      <sheetData sheetId="7287"/>
      <sheetData sheetId="7288"/>
      <sheetData sheetId="7289"/>
      <sheetData sheetId="7290"/>
      <sheetData sheetId="7291"/>
      <sheetData sheetId="7292"/>
      <sheetData sheetId="7293"/>
      <sheetData sheetId="7294"/>
      <sheetData sheetId="7295"/>
      <sheetData sheetId="7296"/>
      <sheetData sheetId="7297"/>
      <sheetData sheetId="7298"/>
      <sheetData sheetId="7299"/>
      <sheetData sheetId="7300"/>
      <sheetData sheetId="7301"/>
      <sheetData sheetId="7302"/>
      <sheetData sheetId="7303"/>
      <sheetData sheetId="7304"/>
      <sheetData sheetId="7305"/>
      <sheetData sheetId="7306"/>
      <sheetData sheetId="7307"/>
      <sheetData sheetId="7308"/>
      <sheetData sheetId="7309"/>
      <sheetData sheetId="7310"/>
      <sheetData sheetId="7311"/>
      <sheetData sheetId="7312"/>
      <sheetData sheetId="7313"/>
      <sheetData sheetId="7314"/>
      <sheetData sheetId="7315"/>
      <sheetData sheetId="7316"/>
      <sheetData sheetId="7317"/>
      <sheetData sheetId="7318"/>
      <sheetData sheetId="7319"/>
      <sheetData sheetId="7320"/>
      <sheetData sheetId="7321"/>
      <sheetData sheetId="7322"/>
      <sheetData sheetId="7323"/>
      <sheetData sheetId="7324"/>
      <sheetData sheetId="7325"/>
      <sheetData sheetId="7326"/>
      <sheetData sheetId="7327"/>
      <sheetData sheetId="7328"/>
      <sheetData sheetId="7329"/>
      <sheetData sheetId="7330"/>
      <sheetData sheetId="7331"/>
      <sheetData sheetId="7332"/>
      <sheetData sheetId="7333"/>
      <sheetData sheetId="7334"/>
      <sheetData sheetId="7335"/>
      <sheetData sheetId="7336"/>
      <sheetData sheetId="7337"/>
      <sheetData sheetId="7338"/>
      <sheetData sheetId="7339"/>
      <sheetData sheetId="7340"/>
      <sheetData sheetId="7341"/>
      <sheetData sheetId="7342"/>
      <sheetData sheetId="7343"/>
      <sheetData sheetId="7344"/>
      <sheetData sheetId="7345"/>
      <sheetData sheetId="7346"/>
      <sheetData sheetId="7347"/>
      <sheetData sheetId="7348"/>
      <sheetData sheetId="7349"/>
      <sheetData sheetId="7350"/>
      <sheetData sheetId="7351"/>
      <sheetData sheetId="7352"/>
      <sheetData sheetId="7353"/>
      <sheetData sheetId="7354"/>
      <sheetData sheetId="7355"/>
      <sheetData sheetId="7356"/>
      <sheetData sheetId="7357"/>
      <sheetData sheetId="7358"/>
      <sheetData sheetId="7359"/>
      <sheetData sheetId="7360"/>
      <sheetData sheetId="7361"/>
      <sheetData sheetId="7362"/>
      <sheetData sheetId="7363"/>
      <sheetData sheetId="7364"/>
      <sheetData sheetId="7365"/>
      <sheetData sheetId="7366"/>
      <sheetData sheetId="7367"/>
      <sheetData sheetId="7368"/>
      <sheetData sheetId="7369"/>
      <sheetData sheetId="7370"/>
      <sheetData sheetId="7371"/>
      <sheetData sheetId="7372"/>
      <sheetData sheetId="7373"/>
      <sheetData sheetId="7374"/>
      <sheetData sheetId="7375"/>
      <sheetData sheetId="7376"/>
      <sheetData sheetId="7377"/>
      <sheetData sheetId="7378"/>
      <sheetData sheetId="7379"/>
      <sheetData sheetId="7380"/>
      <sheetData sheetId="7381"/>
      <sheetData sheetId="7382"/>
      <sheetData sheetId="7383"/>
      <sheetData sheetId="7384"/>
      <sheetData sheetId="7385"/>
      <sheetData sheetId="7386"/>
      <sheetData sheetId="7387"/>
      <sheetData sheetId="7388"/>
      <sheetData sheetId="7389"/>
      <sheetData sheetId="7390"/>
      <sheetData sheetId="7391"/>
      <sheetData sheetId="7392"/>
      <sheetData sheetId="7393"/>
      <sheetData sheetId="7394"/>
      <sheetData sheetId="7395"/>
      <sheetData sheetId="7396"/>
      <sheetData sheetId="7397"/>
      <sheetData sheetId="7398"/>
      <sheetData sheetId="7399"/>
      <sheetData sheetId="7400"/>
      <sheetData sheetId="7401"/>
      <sheetData sheetId="7402"/>
      <sheetData sheetId="7403"/>
      <sheetData sheetId="7404"/>
      <sheetData sheetId="7405"/>
      <sheetData sheetId="7406"/>
      <sheetData sheetId="7407"/>
      <sheetData sheetId="7408"/>
      <sheetData sheetId="7409"/>
      <sheetData sheetId="7410"/>
      <sheetData sheetId="7411"/>
      <sheetData sheetId="7412"/>
      <sheetData sheetId="7413"/>
      <sheetData sheetId="7414"/>
      <sheetData sheetId="7415"/>
      <sheetData sheetId="7416"/>
      <sheetData sheetId="7417"/>
      <sheetData sheetId="7418"/>
      <sheetData sheetId="7419"/>
      <sheetData sheetId="7420" refreshError="1"/>
      <sheetData sheetId="7421" refreshError="1"/>
      <sheetData sheetId="7422">
        <row r="2">
          <cell r="B2" t="str">
            <v>RENCANA ANGGARAN BIAYA  (RAB)</v>
          </cell>
        </row>
      </sheetData>
      <sheetData sheetId="7423">
        <row r="2">
          <cell r="B2" t="str">
            <v>RENCANA ANGGARAN BIAYA  (RAB)</v>
          </cell>
        </row>
      </sheetData>
      <sheetData sheetId="7424" refreshError="1"/>
      <sheetData sheetId="7425" refreshError="1"/>
      <sheetData sheetId="7426" refreshError="1"/>
      <sheetData sheetId="7427" refreshError="1"/>
      <sheetData sheetId="7428" refreshError="1"/>
      <sheetData sheetId="7429" refreshError="1"/>
      <sheetData sheetId="7430" refreshError="1"/>
      <sheetData sheetId="7431" refreshError="1"/>
      <sheetData sheetId="7432" refreshError="1"/>
      <sheetData sheetId="7433" refreshError="1"/>
      <sheetData sheetId="7434" refreshError="1"/>
      <sheetData sheetId="7435" refreshError="1"/>
      <sheetData sheetId="7436" refreshError="1"/>
      <sheetData sheetId="7437" refreshError="1"/>
      <sheetData sheetId="7438" refreshError="1"/>
      <sheetData sheetId="7439" refreshError="1"/>
      <sheetData sheetId="7440" refreshError="1"/>
      <sheetData sheetId="7441" refreshError="1"/>
      <sheetData sheetId="7442" refreshError="1"/>
      <sheetData sheetId="7443" refreshError="1"/>
      <sheetData sheetId="7444" refreshError="1"/>
      <sheetData sheetId="7445" refreshError="1"/>
      <sheetData sheetId="7446" refreshError="1"/>
      <sheetData sheetId="7447" refreshError="1"/>
      <sheetData sheetId="7448" refreshError="1"/>
      <sheetData sheetId="7449" refreshError="1"/>
      <sheetData sheetId="7450"/>
      <sheetData sheetId="7451" refreshError="1"/>
      <sheetData sheetId="7452" refreshError="1"/>
      <sheetData sheetId="7453" refreshError="1"/>
      <sheetData sheetId="7454" refreshError="1"/>
      <sheetData sheetId="7455" refreshError="1"/>
      <sheetData sheetId="7456" refreshError="1"/>
      <sheetData sheetId="7457" refreshError="1"/>
      <sheetData sheetId="7458" refreshError="1"/>
      <sheetData sheetId="7459" refreshError="1"/>
      <sheetData sheetId="7460" refreshError="1"/>
      <sheetData sheetId="7461" refreshError="1"/>
      <sheetData sheetId="7462" refreshError="1"/>
      <sheetData sheetId="7463" refreshError="1"/>
      <sheetData sheetId="7464" refreshError="1"/>
      <sheetData sheetId="7465" refreshError="1"/>
      <sheetData sheetId="7466" refreshError="1"/>
      <sheetData sheetId="7467" refreshError="1"/>
      <sheetData sheetId="7468" refreshError="1"/>
      <sheetData sheetId="7469" refreshError="1"/>
      <sheetData sheetId="7470" refreshError="1"/>
      <sheetData sheetId="7471" refreshError="1"/>
      <sheetData sheetId="7472" refreshError="1"/>
      <sheetData sheetId="7473" refreshError="1"/>
      <sheetData sheetId="7474" refreshError="1"/>
      <sheetData sheetId="7475" refreshError="1"/>
      <sheetData sheetId="7476" refreshError="1"/>
      <sheetData sheetId="7477" refreshError="1"/>
      <sheetData sheetId="7478" refreshError="1"/>
      <sheetData sheetId="7479" refreshError="1"/>
      <sheetData sheetId="7480" refreshError="1"/>
      <sheetData sheetId="7481" refreshError="1"/>
      <sheetData sheetId="7482" refreshError="1"/>
      <sheetData sheetId="7483" refreshError="1"/>
      <sheetData sheetId="7484" refreshError="1"/>
      <sheetData sheetId="7485" refreshError="1"/>
      <sheetData sheetId="7486"/>
      <sheetData sheetId="7487"/>
      <sheetData sheetId="7488" refreshError="1"/>
      <sheetData sheetId="7489" refreshError="1"/>
      <sheetData sheetId="7490" refreshError="1"/>
      <sheetData sheetId="7491" refreshError="1"/>
      <sheetData sheetId="7492" refreshError="1"/>
      <sheetData sheetId="7493"/>
      <sheetData sheetId="7494"/>
      <sheetData sheetId="7495"/>
      <sheetData sheetId="7496"/>
      <sheetData sheetId="7497"/>
      <sheetData sheetId="7498"/>
      <sheetData sheetId="7499"/>
      <sheetData sheetId="7500"/>
      <sheetData sheetId="7501"/>
      <sheetData sheetId="7502"/>
      <sheetData sheetId="7503"/>
      <sheetData sheetId="7504"/>
      <sheetData sheetId="7505"/>
      <sheetData sheetId="7506"/>
      <sheetData sheetId="7507"/>
      <sheetData sheetId="7508"/>
      <sheetData sheetId="7509"/>
      <sheetData sheetId="7510"/>
      <sheetData sheetId="7511"/>
      <sheetData sheetId="7512"/>
      <sheetData sheetId="7513"/>
      <sheetData sheetId="7514"/>
      <sheetData sheetId="7515"/>
      <sheetData sheetId="7516"/>
      <sheetData sheetId="7517"/>
      <sheetData sheetId="7518"/>
      <sheetData sheetId="7519"/>
      <sheetData sheetId="7520"/>
      <sheetData sheetId="7521"/>
      <sheetData sheetId="7522"/>
      <sheetData sheetId="7523"/>
      <sheetData sheetId="7524"/>
      <sheetData sheetId="7525"/>
      <sheetData sheetId="7526"/>
      <sheetData sheetId="7527"/>
      <sheetData sheetId="7528"/>
      <sheetData sheetId="7529"/>
      <sheetData sheetId="7530"/>
      <sheetData sheetId="7531"/>
      <sheetData sheetId="7532"/>
      <sheetData sheetId="7533"/>
      <sheetData sheetId="7534"/>
      <sheetData sheetId="7535"/>
      <sheetData sheetId="7536"/>
      <sheetData sheetId="7537"/>
      <sheetData sheetId="7538"/>
      <sheetData sheetId="7539"/>
      <sheetData sheetId="7540"/>
      <sheetData sheetId="7541"/>
      <sheetData sheetId="7542"/>
      <sheetData sheetId="7543"/>
      <sheetData sheetId="7544"/>
      <sheetData sheetId="7545"/>
      <sheetData sheetId="7546"/>
      <sheetData sheetId="7547"/>
      <sheetData sheetId="7548"/>
      <sheetData sheetId="7549"/>
      <sheetData sheetId="7550"/>
      <sheetData sheetId="7551"/>
      <sheetData sheetId="7552"/>
      <sheetData sheetId="7553"/>
      <sheetData sheetId="7554"/>
      <sheetData sheetId="7555"/>
      <sheetData sheetId="7556"/>
      <sheetData sheetId="7557"/>
      <sheetData sheetId="7558"/>
      <sheetData sheetId="7559"/>
      <sheetData sheetId="7560"/>
      <sheetData sheetId="7561"/>
      <sheetData sheetId="7562"/>
      <sheetData sheetId="7563"/>
      <sheetData sheetId="7564"/>
      <sheetData sheetId="7565"/>
      <sheetData sheetId="7566"/>
      <sheetData sheetId="7567"/>
      <sheetData sheetId="7568"/>
      <sheetData sheetId="7569"/>
      <sheetData sheetId="7570"/>
      <sheetData sheetId="7571"/>
      <sheetData sheetId="7572"/>
      <sheetData sheetId="7573"/>
      <sheetData sheetId="7574"/>
      <sheetData sheetId="7575"/>
      <sheetData sheetId="7576"/>
      <sheetData sheetId="7577"/>
      <sheetData sheetId="7578"/>
      <sheetData sheetId="7579"/>
      <sheetData sheetId="7580"/>
      <sheetData sheetId="7581"/>
      <sheetData sheetId="7582"/>
      <sheetData sheetId="7583"/>
      <sheetData sheetId="7584"/>
      <sheetData sheetId="7585"/>
      <sheetData sheetId="7586"/>
      <sheetData sheetId="7587"/>
      <sheetData sheetId="7588"/>
      <sheetData sheetId="7589"/>
      <sheetData sheetId="7590"/>
      <sheetData sheetId="7591"/>
      <sheetData sheetId="7592"/>
      <sheetData sheetId="7593"/>
      <sheetData sheetId="7594"/>
      <sheetData sheetId="7595"/>
      <sheetData sheetId="7596"/>
      <sheetData sheetId="7597"/>
      <sheetData sheetId="7598"/>
      <sheetData sheetId="7599"/>
      <sheetData sheetId="7600"/>
      <sheetData sheetId="7601"/>
      <sheetData sheetId="7602"/>
      <sheetData sheetId="7603"/>
      <sheetData sheetId="7604"/>
      <sheetData sheetId="7605"/>
      <sheetData sheetId="7606"/>
      <sheetData sheetId="7607"/>
      <sheetData sheetId="7608"/>
      <sheetData sheetId="7609"/>
      <sheetData sheetId="7610"/>
      <sheetData sheetId="7611"/>
      <sheetData sheetId="7612"/>
      <sheetData sheetId="7613"/>
      <sheetData sheetId="7614"/>
      <sheetData sheetId="7615"/>
      <sheetData sheetId="7616"/>
      <sheetData sheetId="7617"/>
      <sheetData sheetId="7618"/>
      <sheetData sheetId="7619"/>
      <sheetData sheetId="7620"/>
      <sheetData sheetId="7621"/>
      <sheetData sheetId="7622"/>
      <sheetData sheetId="7623"/>
      <sheetData sheetId="7624"/>
      <sheetData sheetId="7625"/>
      <sheetData sheetId="7626"/>
      <sheetData sheetId="7627"/>
      <sheetData sheetId="7628"/>
      <sheetData sheetId="7629"/>
      <sheetData sheetId="7630"/>
      <sheetData sheetId="7631"/>
      <sheetData sheetId="7632"/>
      <sheetData sheetId="7633"/>
      <sheetData sheetId="7634"/>
      <sheetData sheetId="7635"/>
      <sheetData sheetId="7636"/>
      <sheetData sheetId="7637"/>
      <sheetData sheetId="7638"/>
      <sheetData sheetId="7639"/>
      <sheetData sheetId="7640"/>
      <sheetData sheetId="7641"/>
      <sheetData sheetId="7642"/>
      <sheetData sheetId="7643"/>
      <sheetData sheetId="7644"/>
      <sheetData sheetId="7645"/>
      <sheetData sheetId="7646"/>
      <sheetData sheetId="7647"/>
      <sheetData sheetId="7648"/>
      <sheetData sheetId="7649"/>
      <sheetData sheetId="7650"/>
      <sheetData sheetId="7651"/>
      <sheetData sheetId="7652"/>
      <sheetData sheetId="7653"/>
      <sheetData sheetId="7654"/>
      <sheetData sheetId="7655"/>
      <sheetData sheetId="7656"/>
      <sheetData sheetId="7657"/>
      <sheetData sheetId="7658"/>
      <sheetData sheetId="7659"/>
      <sheetData sheetId="7660"/>
      <sheetData sheetId="7661"/>
      <sheetData sheetId="7662"/>
      <sheetData sheetId="7663"/>
      <sheetData sheetId="7664"/>
      <sheetData sheetId="7665"/>
      <sheetData sheetId="7666"/>
      <sheetData sheetId="7667"/>
      <sheetData sheetId="7668"/>
      <sheetData sheetId="7669"/>
      <sheetData sheetId="7670"/>
      <sheetData sheetId="7671"/>
      <sheetData sheetId="7672"/>
      <sheetData sheetId="7673"/>
      <sheetData sheetId="7674"/>
      <sheetData sheetId="7675"/>
      <sheetData sheetId="7676"/>
      <sheetData sheetId="7677"/>
      <sheetData sheetId="7678"/>
      <sheetData sheetId="7679"/>
      <sheetData sheetId="7680"/>
      <sheetData sheetId="7681"/>
      <sheetData sheetId="7682"/>
      <sheetData sheetId="7683"/>
      <sheetData sheetId="7684"/>
      <sheetData sheetId="7685"/>
      <sheetData sheetId="7686"/>
      <sheetData sheetId="7687"/>
      <sheetData sheetId="7688"/>
      <sheetData sheetId="7689"/>
      <sheetData sheetId="7690"/>
      <sheetData sheetId="7691"/>
      <sheetData sheetId="7692"/>
      <sheetData sheetId="7693"/>
      <sheetData sheetId="7694"/>
      <sheetData sheetId="7695"/>
      <sheetData sheetId="7696"/>
      <sheetData sheetId="7697"/>
      <sheetData sheetId="7698"/>
      <sheetData sheetId="7699"/>
      <sheetData sheetId="7700"/>
      <sheetData sheetId="7701"/>
      <sheetData sheetId="7702"/>
      <sheetData sheetId="7703"/>
      <sheetData sheetId="7704"/>
      <sheetData sheetId="7705"/>
      <sheetData sheetId="7706"/>
      <sheetData sheetId="7707"/>
      <sheetData sheetId="7708"/>
      <sheetData sheetId="7709"/>
      <sheetData sheetId="7710"/>
      <sheetData sheetId="7711"/>
      <sheetData sheetId="7712"/>
      <sheetData sheetId="7713"/>
      <sheetData sheetId="7714"/>
      <sheetData sheetId="7715"/>
      <sheetData sheetId="7716"/>
      <sheetData sheetId="7717"/>
      <sheetData sheetId="7718"/>
      <sheetData sheetId="7719"/>
      <sheetData sheetId="7720"/>
      <sheetData sheetId="7721"/>
      <sheetData sheetId="7722"/>
      <sheetData sheetId="7723"/>
      <sheetData sheetId="7724"/>
      <sheetData sheetId="7725"/>
      <sheetData sheetId="7726"/>
      <sheetData sheetId="7727"/>
      <sheetData sheetId="7728"/>
      <sheetData sheetId="7729"/>
      <sheetData sheetId="7730"/>
      <sheetData sheetId="7731"/>
      <sheetData sheetId="7732"/>
      <sheetData sheetId="7733"/>
      <sheetData sheetId="7734"/>
      <sheetData sheetId="7735"/>
      <sheetData sheetId="7736"/>
      <sheetData sheetId="7737"/>
      <sheetData sheetId="7738"/>
      <sheetData sheetId="7739"/>
      <sheetData sheetId="7740"/>
      <sheetData sheetId="7741"/>
      <sheetData sheetId="7742"/>
      <sheetData sheetId="7743"/>
      <sheetData sheetId="7744"/>
      <sheetData sheetId="7745"/>
      <sheetData sheetId="7746"/>
      <sheetData sheetId="7747"/>
      <sheetData sheetId="7748"/>
      <sheetData sheetId="7749"/>
      <sheetData sheetId="7750"/>
      <sheetData sheetId="7751"/>
      <sheetData sheetId="7752"/>
      <sheetData sheetId="7753"/>
      <sheetData sheetId="7754"/>
      <sheetData sheetId="7755"/>
      <sheetData sheetId="7756"/>
      <sheetData sheetId="7757"/>
      <sheetData sheetId="7758"/>
      <sheetData sheetId="7759"/>
      <sheetData sheetId="7760"/>
      <sheetData sheetId="7761"/>
      <sheetData sheetId="7762"/>
      <sheetData sheetId="7763"/>
      <sheetData sheetId="7764"/>
      <sheetData sheetId="7765"/>
      <sheetData sheetId="7766"/>
      <sheetData sheetId="7767"/>
      <sheetData sheetId="7768"/>
      <sheetData sheetId="7769"/>
      <sheetData sheetId="7770"/>
      <sheetData sheetId="7771"/>
      <sheetData sheetId="7772"/>
      <sheetData sheetId="7773"/>
      <sheetData sheetId="7774"/>
      <sheetData sheetId="7775"/>
      <sheetData sheetId="7776"/>
      <sheetData sheetId="7777"/>
      <sheetData sheetId="7778"/>
      <sheetData sheetId="7779"/>
      <sheetData sheetId="7780"/>
      <sheetData sheetId="7781"/>
      <sheetData sheetId="7782"/>
      <sheetData sheetId="7783"/>
      <sheetData sheetId="7784"/>
      <sheetData sheetId="7785"/>
      <sheetData sheetId="7786"/>
      <sheetData sheetId="7787"/>
      <sheetData sheetId="7788"/>
      <sheetData sheetId="7789"/>
      <sheetData sheetId="7790"/>
      <sheetData sheetId="7791"/>
      <sheetData sheetId="7792"/>
      <sheetData sheetId="7793"/>
      <sheetData sheetId="7794"/>
      <sheetData sheetId="7795"/>
      <sheetData sheetId="7796"/>
      <sheetData sheetId="7797"/>
      <sheetData sheetId="7798"/>
      <sheetData sheetId="7799"/>
      <sheetData sheetId="7800"/>
      <sheetData sheetId="7801"/>
      <sheetData sheetId="7802"/>
      <sheetData sheetId="7803"/>
      <sheetData sheetId="7804"/>
      <sheetData sheetId="7805"/>
      <sheetData sheetId="7806"/>
      <sheetData sheetId="7807"/>
      <sheetData sheetId="7808"/>
      <sheetData sheetId="7809"/>
      <sheetData sheetId="7810"/>
      <sheetData sheetId="7811"/>
      <sheetData sheetId="7812"/>
      <sheetData sheetId="7813"/>
      <sheetData sheetId="7814"/>
      <sheetData sheetId="7815"/>
      <sheetData sheetId="7816"/>
      <sheetData sheetId="7817"/>
      <sheetData sheetId="7818"/>
      <sheetData sheetId="7819"/>
      <sheetData sheetId="7820"/>
      <sheetData sheetId="7821"/>
      <sheetData sheetId="7822"/>
      <sheetData sheetId="7823"/>
      <sheetData sheetId="7824"/>
      <sheetData sheetId="7825"/>
      <sheetData sheetId="7826"/>
      <sheetData sheetId="7827"/>
      <sheetData sheetId="7828"/>
      <sheetData sheetId="7829"/>
      <sheetData sheetId="7830"/>
      <sheetData sheetId="7831"/>
      <sheetData sheetId="7832"/>
      <sheetData sheetId="7833"/>
      <sheetData sheetId="7834"/>
      <sheetData sheetId="7835"/>
      <sheetData sheetId="7836"/>
      <sheetData sheetId="7837"/>
      <sheetData sheetId="7838"/>
      <sheetData sheetId="7839"/>
      <sheetData sheetId="7840"/>
      <sheetData sheetId="7841"/>
      <sheetData sheetId="7842"/>
      <sheetData sheetId="7843"/>
      <sheetData sheetId="7844"/>
      <sheetData sheetId="7845"/>
      <sheetData sheetId="7846"/>
      <sheetData sheetId="7847"/>
      <sheetData sheetId="7848"/>
      <sheetData sheetId="7849"/>
      <sheetData sheetId="7850"/>
      <sheetData sheetId="7851"/>
      <sheetData sheetId="7852"/>
      <sheetData sheetId="7853"/>
      <sheetData sheetId="7854"/>
      <sheetData sheetId="7855"/>
      <sheetData sheetId="7856"/>
      <sheetData sheetId="7857"/>
      <sheetData sheetId="7858"/>
      <sheetData sheetId="7859"/>
      <sheetData sheetId="7860"/>
      <sheetData sheetId="7861"/>
      <sheetData sheetId="7862"/>
      <sheetData sheetId="7863"/>
      <sheetData sheetId="7864"/>
      <sheetData sheetId="7865"/>
      <sheetData sheetId="7866"/>
      <sheetData sheetId="7867"/>
      <sheetData sheetId="7868"/>
      <sheetData sheetId="7869"/>
      <sheetData sheetId="7870"/>
      <sheetData sheetId="7871"/>
      <sheetData sheetId="7872"/>
      <sheetData sheetId="7873"/>
      <sheetData sheetId="7874"/>
      <sheetData sheetId="7875"/>
      <sheetData sheetId="7876"/>
      <sheetData sheetId="7877"/>
      <sheetData sheetId="7878"/>
      <sheetData sheetId="7879"/>
      <sheetData sheetId="7880"/>
      <sheetData sheetId="7881"/>
      <sheetData sheetId="7882"/>
      <sheetData sheetId="7883"/>
      <sheetData sheetId="7884"/>
      <sheetData sheetId="7885"/>
      <sheetData sheetId="7886"/>
      <sheetData sheetId="7887"/>
      <sheetData sheetId="7888"/>
      <sheetData sheetId="7889"/>
      <sheetData sheetId="7890"/>
      <sheetData sheetId="7891"/>
      <sheetData sheetId="7892"/>
      <sheetData sheetId="7893"/>
      <sheetData sheetId="7894"/>
      <sheetData sheetId="7895"/>
      <sheetData sheetId="7896"/>
      <sheetData sheetId="7897"/>
      <sheetData sheetId="7898"/>
      <sheetData sheetId="7899"/>
      <sheetData sheetId="7900"/>
      <sheetData sheetId="7901"/>
      <sheetData sheetId="7902"/>
      <sheetData sheetId="7903"/>
      <sheetData sheetId="7904"/>
      <sheetData sheetId="7905"/>
      <sheetData sheetId="7906"/>
      <sheetData sheetId="7907"/>
      <sheetData sheetId="7908"/>
      <sheetData sheetId="7909"/>
      <sheetData sheetId="7910"/>
      <sheetData sheetId="7911"/>
      <sheetData sheetId="7912"/>
      <sheetData sheetId="7913"/>
      <sheetData sheetId="7914"/>
      <sheetData sheetId="7915"/>
      <sheetData sheetId="7916"/>
      <sheetData sheetId="7917"/>
      <sheetData sheetId="7918"/>
      <sheetData sheetId="7919"/>
      <sheetData sheetId="7920"/>
      <sheetData sheetId="7921"/>
      <sheetData sheetId="7922"/>
      <sheetData sheetId="7923"/>
      <sheetData sheetId="7924"/>
      <sheetData sheetId="7925"/>
      <sheetData sheetId="7926"/>
      <sheetData sheetId="7927"/>
      <sheetData sheetId="7928"/>
      <sheetData sheetId="7929"/>
      <sheetData sheetId="7930"/>
      <sheetData sheetId="7931"/>
      <sheetData sheetId="7932"/>
      <sheetData sheetId="7933"/>
      <sheetData sheetId="7934"/>
      <sheetData sheetId="7935"/>
      <sheetData sheetId="7936"/>
      <sheetData sheetId="7937"/>
      <sheetData sheetId="7938"/>
      <sheetData sheetId="7939"/>
      <sheetData sheetId="7940"/>
      <sheetData sheetId="7941"/>
      <sheetData sheetId="7942"/>
      <sheetData sheetId="7943"/>
      <sheetData sheetId="7944"/>
      <sheetData sheetId="7945"/>
      <sheetData sheetId="7946"/>
      <sheetData sheetId="7947"/>
      <sheetData sheetId="7948"/>
      <sheetData sheetId="7949"/>
      <sheetData sheetId="7950"/>
      <sheetData sheetId="7951"/>
      <sheetData sheetId="7952"/>
      <sheetData sheetId="7953"/>
      <sheetData sheetId="7954"/>
      <sheetData sheetId="7955"/>
      <sheetData sheetId="7956"/>
      <sheetData sheetId="7957"/>
      <sheetData sheetId="7958"/>
      <sheetData sheetId="7959"/>
      <sheetData sheetId="7960"/>
      <sheetData sheetId="7961"/>
      <sheetData sheetId="7962"/>
      <sheetData sheetId="7963"/>
      <sheetData sheetId="7964"/>
      <sheetData sheetId="7965"/>
      <sheetData sheetId="7966"/>
      <sheetData sheetId="7967"/>
      <sheetData sheetId="7968"/>
      <sheetData sheetId="7969"/>
      <sheetData sheetId="7970"/>
      <sheetData sheetId="7971"/>
      <sheetData sheetId="7972"/>
      <sheetData sheetId="7973"/>
      <sheetData sheetId="7974"/>
      <sheetData sheetId="7975"/>
      <sheetData sheetId="7976"/>
      <sheetData sheetId="7977"/>
      <sheetData sheetId="7978"/>
      <sheetData sheetId="7979"/>
      <sheetData sheetId="7980"/>
      <sheetData sheetId="7981"/>
      <sheetData sheetId="7982"/>
      <sheetData sheetId="7983"/>
      <sheetData sheetId="7984"/>
      <sheetData sheetId="7985"/>
      <sheetData sheetId="7986"/>
      <sheetData sheetId="7987"/>
      <sheetData sheetId="7988"/>
      <sheetData sheetId="7989"/>
      <sheetData sheetId="7990"/>
      <sheetData sheetId="7991"/>
      <sheetData sheetId="7992"/>
      <sheetData sheetId="7993"/>
      <sheetData sheetId="7994"/>
      <sheetData sheetId="7995"/>
      <sheetData sheetId="7996"/>
      <sheetData sheetId="7997"/>
      <sheetData sheetId="7998"/>
      <sheetData sheetId="7999"/>
      <sheetData sheetId="8000"/>
      <sheetData sheetId="8001"/>
      <sheetData sheetId="8002"/>
      <sheetData sheetId="8003"/>
      <sheetData sheetId="8004"/>
      <sheetData sheetId="8005"/>
      <sheetData sheetId="8006"/>
      <sheetData sheetId="8007"/>
      <sheetData sheetId="8008"/>
      <sheetData sheetId="8009"/>
      <sheetData sheetId="8010"/>
      <sheetData sheetId="8011"/>
      <sheetData sheetId="8012"/>
      <sheetData sheetId="8013"/>
      <sheetData sheetId="8014"/>
      <sheetData sheetId="8015"/>
      <sheetData sheetId="8016"/>
      <sheetData sheetId="8017"/>
      <sheetData sheetId="8018"/>
      <sheetData sheetId="8019"/>
      <sheetData sheetId="8020"/>
      <sheetData sheetId="8021"/>
      <sheetData sheetId="8022"/>
      <sheetData sheetId="8023"/>
      <sheetData sheetId="8024"/>
      <sheetData sheetId="8025"/>
      <sheetData sheetId="8026"/>
      <sheetData sheetId="8027"/>
      <sheetData sheetId="8028"/>
      <sheetData sheetId="8029"/>
      <sheetData sheetId="8030"/>
      <sheetData sheetId="8031"/>
      <sheetData sheetId="8032"/>
      <sheetData sheetId="8033"/>
      <sheetData sheetId="8034"/>
      <sheetData sheetId="8035"/>
      <sheetData sheetId="8036"/>
      <sheetData sheetId="8037"/>
      <sheetData sheetId="8038"/>
      <sheetData sheetId="8039"/>
      <sheetData sheetId="8040"/>
      <sheetData sheetId="8041"/>
      <sheetData sheetId="8042"/>
      <sheetData sheetId="8043"/>
      <sheetData sheetId="8044"/>
      <sheetData sheetId="8045"/>
      <sheetData sheetId="8046"/>
      <sheetData sheetId="8047"/>
      <sheetData sheetId="8048"/>
      <sheetData sheetId="8049"/>
      <sheetData sheetId="8050"/>
      <sheetData sheetId="8051"/>
      <sheetData sheetId="8052"/>
      <sheetData sheetId="8053"/>
      <sheetData sheetId="8054"/>
      <sheetData sheetId="8055"/>
      <sheetData sheetId="8056"/>
      <sheetData sheetId="8057"/>
      <sheetData sheetId="8058"/>
      <sheetData sheetId="8059"/>
      <sheetData sheetId="8060"/>
      <sheetData sheetId="8061"/>
      <sheetData sheetId="8062"/>
      <sheetData sheetId="8063"/>
      <sheetData sheetId="8064"/>
      <sheetData sheetId="8065"/>
      <sheetData sheetId="8066"/>
      <sheetData sheetId="8067"/>
      <sheetData sheetId="8068"/>
      <sheetData sheetId="8069"/>
      <sheetData sheetId="8070"/>
      <sheetData sheetId="8071"/>
      <sheetData sheetId="8072"/>
      <sheetData sheetId="8073"/>
      <sheetData sheetId="8074"/>
      <sheetData sheetId="8075"/>
      <sheetData sheetId="8076"/>
      <sheetData sheetId="8077"/>
      <sheetData sheetId="8078"/>
      <sheetData sheetId="8079"/>
      <sheetData sheetId="8080"/>
      <sheetData sheetId="8081"/>
      <sheetData sheetId="8082"/>
      <sheetData sheetId="8083"/>
      <sheetData sheetId="8084"/>
      <sheetData sheetId="8085"/>
      <sheetData sheetId="8086"/>
      <sheetData sheetId="8087"/>
      <sheetData sheetId="8088"/>
      <sheetData sheetId="8089"/>
      <sheetData sheetId="8090"/>
      <sheetData sheetId="8091"/>
      <sheetData sheetId="8092"/>
      <sheetData sheetId="8093"/>
      <sheetData sheetId="8094"/>
      <sheetData sheetId="8095"/>
      <sheetData sheetId="8096"/>
      <sheetData sheetId="8097"/>
      <sheetData sheetId="8098"/>
      <sheetData sheetId="8099"/>
      <sheetData sheetId="8100"/>
      <sheetData sheetId="8101"/>
      <sheetData sheetId="8102"/>
      <sheetData sheetId="8103"/>
      <sheetData sheetId="8104"/>
      <sheetData sheetId="8105"/>
      <sheetData sheetId="8106"/>
      <sheetData sheetId="8107"/>
      <sheetData sheetId="8108"/>
      <sheetData sheetId="8109"/>
      <sheetData sheetId="8110"/>
      <sheetData sheetId="8111"/>
      <sheetData sheetId="8112"/>
      <sheetData sheetId="8113"/>
      <sheetData sheetId="8114"/>
      <sheetData sheetId="8115"/>
      <sheetData sheetId="8116"/>
      <sheetData sheetId="8117"/>
      <sheetData sheetId="8118"/>
      <sheetData sheetId="8119"/>
      <sheetData sheetId="8120"/>
      <sheetData sheetId="8121"/>
      <sheetData sheetId="8122"/>
      <sheetData sheetId="8123"/>
      <sheetData sheetId="8124"/>
      <sheetData sheetId="8125"/>
      <sheetData sheetId="8126"/>
      <sheetData sheetId="8127"/>
      <sheetData sheetId="8128"/>
      <sheetData sheetId="8129"/>
      <sheetData sheetId="8130"/>
      <sheetData sheetId="8131"/>
      <sheetData sheetId="8132"/>
      <sheetData sheetId="8133"/>
      <sheetData sheetId="8134"/>
      <sheetData sheetId="8135"/>
      <sheetData sheetId="8136"/>
      <sheetData sheetId="8137"/>
      <sheetData sheetId="8138"/>
      <sheetData sheetId="8139"/>
      <sheetData sheetId="8140"/>
      <sheetData sheetId="8141"/>
      <sheetData sheetId="8142"/>
      <sheetData sheetId="8143"/>
      <sheetData sheetId="8144"/>
      <sheetData sheetId="8145"/>
      <sheetData sheetId="8146"/>
      <sheetData sheetId="8147"/>
      <sheetData sheetId="8148"/>
      <sheetData sheetId="8149"/>
      <sheetData sheetId="8150"/>
      <sheetData sheetId="8151"/>
      <sheetData sheetId="8152"/>
      <sheetData sheetId="8153"/>
      <sheetData sheetId="8154"/>
      <sheetData sheetId="8155"/>
      <sheetData sheetId="8156"/>
      <sheetData sheetId="8157"/>
      <sheetData sheetId="8158"/>
      <sheetData sheetId="8159"/>
      <sheetData sheetId="8160"/>
      <sheetData sheetId="8161"/>
      <sheetData sheetId="8162"/>
      <sheetData sheetId="8163"/>
      <sheetData sheetId="8164"/>
      <sheetData sheetId="8165"/>
      <sheetData sheetId="8166"/>
      <sheetData sheetId="8167"/>
      <sheetData sheetId="8168"/>
      <sheetData sheetId="8169"/>
      <sheetData sheetId="8170"/>
      <sheetData sheetId="8171"/>
      <sheetData sheetId="8172"/>
      <sheetData sheetId="8173"/>
      <sheetData sheetId="8174"/>
      <sheetData sheetId="8175"/>
      <sheetData sheetId="8176"/>
      <sheetData sheetId="8177"/>
      <sheetData sheetId="8178"/>
      <sheetData sheetId="8179"/>
      <sheetData sheetId="8180"/>
      <sheetData sheetId="8181"/>
      <sheetData sheetId="8182"/>
      <sheetData sheetId="8183"/>
      <sheetData sheetId="8184"/>
      <sheetData sheetId="8185"/>
      <sheetData sheetId="8186"/>
      <sheetData sheetId="8187"/>
      <sheetData sheetId="8188"/>
      <sheetData sheetId="8189"/>
      <sheetData sheetId="8190"/>
      <sheetData sheetId="8191"/>
      <sheetData sheetId="8192"/>
      <sheetData sheetId="8193"/>
      <sheetData sheetId="8194"/>
      <sheetData sheetId="8195"/>
      <sheetData sheetId="8196"/>
      <sheetData sheetId="8197"/>
      <sheetData sheetId="8198"/>
      <sheetData sheetId="8199"/>
      <sheetData sheetId="8200"/>
      <sheetData sheetId="8201"/>
      <sheetData sheetId="8202"/>
      <sheetData sheetId="8203"/>
      <sheetData sheetId="8204"/>
      <sheetData sheetId="8205"/>
      <sheetData sheetId="8206"/>
      <sheetData sheetId="8207"/>
      <sheetData sheetId="8208"/>
      <sheetData sheetId="8209"/>
      <sheetData sheetId="8210"/>
      <sheetData sheetId="8211"/>
      <sheetData sheetId="8212"/>
      <sheetData sheetId="8213"/>
      <sheetData sheetId="8214"/>
      <sheetData sheetId="8215"/>
      <sheetData sheetId="8216"/>
      <sheetData sheetId="8217"/>
      <sheetData sheetId="8218"/>
      <sheetData sheetId="8219"/>
      <sheetData sheetId="8220"/>
      <sheetData sheetId="8221"/>
      <sheetData sheetId="8222"/>
      <sheetData sheetId="8223"/>
      <sheetData sheetId="8224"/>
      <sheetData sheetId="8225"/>
      <sheetData sheetId="8226"/>
      <sheetData sheetId="8227"/>
      <sheetData sheetId="8228"/>
      <sheetData sheetId="8229"/>
      <sheetData sheetId="8230"/>
      <sheetData sheetId="8231"/>
      <sheetData sheetId="8232"/>
      <sheetData sheetId="8233"/>
      <sheetData sheetId="8234"/>
      <sheetData sheetId="8235"/>
      <sheetData sheetId="8236"/>
      <sheetData sheetId="8237"/>
      <sheetData sheetId="8238"/>
      <sheetData sheetId="8239"/>
      <sheetData sheetId="8240"/>
      <sheetData sheetId="8241"/>
      <sheetData sheetId="8242"/>
      <sheetData sheetId="8243"/>
      <sheetData sheetId="8244"/>
      <sheetData sheetId="8245"/>
      <sheetData sheetId="8246"/>
      <sheetData sheetId="8247"/>
      <sheetData sheetId="8248"/>
      <sheetData sheetId="8249"/>
      <sheetData sheetId="8250"/>
      <sheetData sheetId="8251"/>
      <sheetData sheetId="8252"/>
      <sheetData sheetId="8253"/>
      <sheetData sheetId="8254"/>
      <sheetData sheetId="8255"/>
      <sheetData sheetId="8256"/>
      <sheetData sheetId="8257"/>
      <sheetData sheetId="8258"/>
      <sheetData sheetId="8259"/>
      <sheetData sheetId="8260"/>
      <sheetData sheetId="8261"/>
      <sheetData sheetId="8262"/>
      <sheetData sheetId="8263"/>
      <sheetData sheetId="8264"/>
      <sheetData sheetId="8265"/>
      <sheetData sheetId="8266"/>
      <sheetData sheetId="8267"/>
      <sheetData sheetId="8268"/>
      <sheetData sheetId="8269"/>
      <sheetData sheetId="8270"/>
      <sheetData sheetId="8271"/>
      <sheetData sheetId="8272"/>
      <sheetData sheetId="8273"/>
      <sheetData sheetId="8274"/>
      <sheetData sheetId="8275"/>
      <sheetData sheetId="8276"/>
      <sheetData sheetId="8277"/>
      <sheetData sheetId="8278"/>
      <sheetData sheetId="8279"/>
      <sheetData sheetId="8280"/>
      <sheetData sheetId="8281"/>
      <sheetData sheetId="8282"/>
      <sheetData sheetId="8283"/>
      <sheetData sheetId="8284"/>
      <sheetData sheetId="8285"/>
      <sheetData sheetId="8286"/>
      <sheetData sheetId="8287"/>
      <sheetData sheetId="8288"/>
      <sheetData sheetId="8289"/>
      <sheetData sheetId="8290"/>
      <sheetData sheetId="8291"/>
      <sheetData sheetId="8292"/>
      <sheetData sheetId="8293"/>
      <sheetData sheetId="8294"/>
      <sheetData sheetId="8295"/>
      <sheetData sheetId="8296"/>
      <sheetData sheetId="8297"/>
      <sheetData sheetId="8298"/>
      <sheetData sheetId="8299"/>
      <sheetData sheetId="8300"/>
      <sheetData sheetId="8301"/>
      <sheetData sheetId="8302"/>
      <sheetData sheetId="8303"/>
      <sheetData sheetId="8304"/>
      <sheetData sheetId="8305"/>
      <sheetData sheetId="8306"/>
      <sheetData sheetId="8307"/>
      <sheetData sheetId="8308"/>
      <sheetData sheetId="8309"/>
      <sheetData sheetId="8310"/>
      <sheetData sheetId="8311"/>
      <sheetData sheetId="8312"/>
      <sheetData sheetId="8313"/>
      <sheetData sheetId="8314"/>
      <sheetData sheetId="8315"/>
      <sheetData sheetId="8316"/>
      <sheetData sheetId="8317"/>
      <sheetData sheetId="8318"/>
      <sheetData sheetId="8319"/>
      <sheetData sheetId="8320"/>
      <sheetData sheetId="8321"/>
      <sheetData sheetId="8322"/>
      <sheetData sheetId="8323"/>
      <sheetData sheetId="8324"/>
      <sheetData sheetId="8325"/>
      <sheetData sheetId="8326"/>
      <sheetData sheetId="8327"/>
      <sheetData sheetId="8328"/>
      <sheetData sheetId="8329"/>
      <sheetData sheetId="8330"/>
      <sheetData sheetId="8331"/>
      <sheetData sheetId="8332"/>
      <sheetData sheetId="8333"/>
      <sheetData sheetId="8334"/>
      <sheetData sheetId="8335"/>
      <sheetData sheetId="8336"/>
      <sheetData sheetId="8337"/>
      <sheetData sheetId="8338"/>
      <sheetData sheetId="8339"/>
      <sheetData sheetId="8340"/>
      <sheetData sheetId="8341"/>
      <sheetData sheetId="8342"/>
      <sheetData sheetId="8343"/>
      <sheetData sheetId="8344"/>
      <sheetData sheetId="8345"/>
      <sheetData sheetId="8346"/>
      <sheetData sheetId="8347"/>
      <sheetData sheetId="8348"/>
      <sheetData sheetId="8349"/>
      <sheetData sheetId="8350"/>
      <sheetData sheetId="8351"/>
      <sheetData sheetId="8352"/>
      <sheetData sheetId="8353"/>
      <sheetData sheetId="8354"/>
      <sheetData sheetId="8355"/>
      <sheetData sheetId="8356"/>
      <sheetData sheetId="8357"/>
      <sheetData sheetId="8358"/>
      <sheetData sheetId="8359"/>
      <sheetData sheetId="8360"/>
      <sheetData sheetId="8361"/>
      <sheetData sheetId="8362"/>
      <sheetData sheetId="8363"/>
      <sheetData sheetId="8364"/>
      <sheetData sheetId="8365"/>
      <sheetData sheetId="8366"/>
      <sheetData sheetId="8367"/>
      <sheetData sheetId="8368"/>
      <sheetData sheetId="8369"/>
      <sheetData sheetId="8370"/>
      <sheetData sheetId="8371"/>
      <sheetData sheetId="8372"/>
      <sheetData sheetId="8373"/>
      <sheetData sheetId="8374"/>
      <sheetData sheetId="8375"/>
      <sheetData sheetId="8376"/>
      <sheetData sheetId="8377"/>
      <sheetData sheetId="8378"/>
      <sheetData sheetId="8379"/>
      <sheetData sheetId="8380"/>
      <sheetData sheetId="8381"/>
      <sheetData sheetId="8382"/>
      <sheetData sheetId="8383"/>
      <sheetData sheetId="8384"/>
      <sheetData sheetId="8385"/>
      <sheetData sheetId="8386"/>
      <sheetData sheetId="8387"/>
      <sheetData sheetId="8388"/>
      <sheetData sheetId="8389"/>
      <sheetData sheetId="8390"/>
      <sheetData sheetId="8391"/>
      <sheetData sheetId="8392"/>
      <sheetData sheetId="8393"/>
      <sheetData sheetId="8394"/>
      <sheetData sheetId="8395"/>
      <sheetData sheetId="8396"/>
      <sheetData sheetId="8397"/>
      <sheetData sheetId="8398"/>
      <sheetData sheetId="8399"/>
      <sheetData sheetId="8400"/>
      <sheetData sheetId="8401"/>
      <sheetData sheetId="8402"/>
      <sheetData sheetId="8403"/>
      <sheetData sheetId="8404"/>
      <sheetData sheetId="8405"/>
      <sheetData sheetId="8406"/>
      <sheetData sheetId="8407"/>
      <sheetData sheetId="8408"/>
      <sheetData sheetId="8409"/>
      <sheetData sheetId="8410"/>
      <sheetData sheetId="8411"/>
      <sheetData sheetId="8412"/>
      <sheetData sheetId="8413"/>
      <sheetData sheetId="8414"/>
      <sheetData sheetId="8415"/>
      <sheetData sheetId="8416"/>
      <sheetData sheetId="8417"/>
      <sheetData sheetId="8418"/>
      <sheetData sheetId="8419"/>
      <sheetData sheetId="8420"/>
      <sheetData sheetId="8421"/>
      <sheetData sheetId="8422"/>
      <sheetData sheetId="8423"/>
      <sheetData sheetId="8424"/>
      <sheetData sheetId="8425"/>
      <sheetData sheetId="8426"/>
      <sheetData sheetId="8427"/>
      <sheetData sheetId="8428"/>
      <sheetData sheetId="8429"/>
      <sheetData sheetId="8430"/>
      <sheetData sheetId="8431"/>
      <sheetData sheetId="8432"/>
      <sheetData sheetId="8433"/>
      <sheetData sheetId="8434"/>
      <sheetData sheetId="8435"/>
      <sheetData sheetId="8436"/>
      <sheetData sheetId="8437"/>
      <sheetData sheetId="8438"/>
      <sheetData sheetId="8439"/>
      <sheetData sheetId="8440"/>
      <sheetData sheetId="8441"/>
      <sheetData sheetId="8442"/>
      <sheetData sheetId="8443"/>
      <sheetData sheetId="8444"/>
      <sheetData sheetId="8445"/>
      <sheetData sheetId="8446"/>
      <sheetData sheetId="8447"/>
      <sheetData sheetId="8448"/>
      <sheetData sheetId="8449"/>
      <sheetData sheetId="8450"/>
      <sheetData sheetId="8451"/>
      <sheetData sheetId="8452"/>
      <sheetData sheetId="8453"/>
      <sheetData sheetId="8454"/>
      <sheetData sheetId="8455"/>
      <sheetData sheetId="8456"/>
      <sheetData sheetId="8457"/>
      <sheetData sheetId="8458"/>
      <sheetData sheetId="8459"/>
      <sheetData sheetId="8460"/>
      <sheetData sheetId="8461"/>
      <sheetData sheetId="8462"/>
      <sheetData sheetId="8463"/>
      <sheetData sheetId="8464"/>
      <sheetData sheetId="8465"/>
      <sheetData sheetId="8466"/>
      <sheetData sheetId="8467"/>
      <sheetData sheetId="8468"/>
      <sheetData sheetId="8469"/>
      <sheetData sheetId="8470"/>
      <sheetData sheetId="8471"/>
      <sheetData sheetId="8472"/>
      <sheetData sheetId="8473"/>
      <sheetData sheetId="8474"/>
      <sheetData sheetId="8475"/>
      <sheetData sheetId="8476"/>
      <sheetData sheetId="8477"/>
      <sheetData sheetId="8478"/>
      <sheetData sheetId="8479"/>
      <sheetData sheetId="8480"/>
      <sheetData sheetId="8481"/>
      <sheetData sheetId="8482"/>
      <sheetData sheetId="8483"/>
      <sheetData sheetId="8484"/>
      <sheetData sheetId="8485"/>
      <sheetData sheetId="8486"/>
      <sheetData sheetId="8487"/>
      <sheetData sheetId="8488"/>
      <sheetData sheetId="8489"/>
      <sheetData sheetId="8490"/>
      <sheetData sheetId="8491"/>
      <sheetData sheetId="8492"/>
      <sheetData sheetId="8493"/>
      <sheetData sheetId="8494"/>
      <sheetData sheetId="8495"/>
      <sheetData sheetId="8496"/>
      <sheetData sheetId="8497"/>
      <sheetData sheetId="8498"/>
      <sheetData sheetId="8499"/>
      <sheetData sheetId="8500"/>
      <sheetData sheetId="8501"/>
      <sheetData sheetId="8502"/>
      <sheetData sheetId="8503"/>
      <sheetData sheetId="8504"/>
      <sheetData sheetId="8505"/>
      <sheetData sheetId="8506"/>
      <sheetData sheetId="8507"/>
      <sheetData sheetId="8508"/>
      <sheetData sheetId="8509"/>
      <sheetData sheetId="8510"/>
      <sheetData sheetId="8511"/>
      <sheetData sheetId="8512"/>
      <sheetData sheetId="8513"/>
      <sheetData sheetId="8514"/>
      <sheetData sheetId="8515"/>
      <sheetData sheetId="8516"/>
      <sheetData sheetId="8517"/>
      <sheetData sheetId="8518"/>
      <sheetData sheetId="8519"/>
      <sheetData sheetId="8520"/>
      <sheetData sheetId="8521"/>
      <sheetData sheetId="8522"/>
      <sheetData sheetId="8523"/>
      <sheetData sheetId="8524"/>
      <sheetData sheetId="8525"/>
      <sheetData sheetId="8526"/>
      <sheetData sheetId="8527"/>
      <sheetData sheetId="8528"/>
      <sheetData sheetId="8529"/>
      <sheetData sheetId="8530"/>
      <sheetData sheetId="8531"/>
      <sheetData sheetId="8532"/>
      <sheetData sheetId="8533"/>
      <sheetData sheetId="8534"/>
      <sheetData sheetId="8535"/>
      <sheetData sheetId="8536"/>
      <sheetData sheetId="8537"/>
      <sheetData sheetId="8538"/>
      <sheetData sheetId="8539"/>
      <sheetData sheetId="8540"/>
      <sheetData sheetId="8541"/>
      <sheetData sheetId="8542"/>
      <sheetData sheetId="8543"/>
      <sheetData sheetId="8544"/>
      <sheetData sheetId="8545"/>
      <sheetData sheetId="8546"/>
      <sheetData sheetId="8547"/>
      <sheetData sheetId="8548"/>
      <sheetData sheetId="8549"/>
      <sheetData sheetId="8550"/>
      <sheetData sheetId="8551"/>
      <sheetData sheetId="8552"/>
      <sheetData sheetId="8553"/>
      <sheetData sheetId="8554"/>
      <sheetData sheetId="8555"/>
      <sheetData sheetId="8556"/>
      <sheetData sheetId="8557"/>
      <sheetData sheetId="8558"/>
      <sheetData sheetId="8559"/>
      <sheetData sheetId="8560"/>
      <sheetData sheetId="8561"/>
      <sheetData sheetId="8562"/>
      <sheetData sheetId="8563"/>
      <sheetData sheetId="8564"/>
      <sheetData sheetId="8565"/>
      <sheetData sheetId="8566"/>
      <sheetData sheetId="8567"/>
      <sheetData sheetId="8568"/>
      <sheetData sheetId="8569"/>
      <sheetData sheetId="8570"/>
      <sheetData sheetId="8571"/>
      <sheetData sheetId="8572"/>
      <sheetData sheetId="8573"/>
      <sheetData sheetId="8574"/>
      <sheetData sheetId="8575"/>
      <sheetData sheetId="8576"/>
      <sheetData sheetId="8577"/>
      <sheetData sheetId="8578"/>
      <sheetData sheetId="8579"/>
      <sheetData sheetId="8580"/>
      <sheetData sheetId="8581"/>
      <sheetData sheetId="8582"/>
      <sheetData sheetId="8583"/>
      <sheetData sheetId="8584"/>
      <sheetData sheetId="8585"/>
      <sheetData sheetId="8586"/>
      <sheetData sheetId="8587"/>
      <sheetData sheetId="8588"/>
      <sheetData sheetId="8589"/>
      <sheetData sheetId="8590"/>
      <sheetData sheetId="8591"/>
      <sheetData sheetId="8592"/>
      <sheetData sheetId="8593"/>
      <sheetData sheetId="8594"/>
      <sheetData sheetId="8595"/>
      <sheetData sheetId="8596"/>
      <sheetData sheetId="8597"/>
      <sheetData sheetId="8598"/>
      <sheetData sheetId="8599"/>
      <sheetData sheetId="8600"/>
      <sheetData sheetId="8601"/>
      <sheetData sheetId="8602"/>
      <sheetData sheetId="8603"/>
      <sheetData sheetId="8604"/>
      <sheetData sheetId="8605"/>
      <sheetData sheetId="8606"/>
      <sheetData sheetId="8607"/>
      <sheetData sheetId="8608"/>
      <sheetData sheetId="8609"/>
      <sheetData sheetId="8610"/>
      <sheetData sheetId="8611"/>
      <sheetData sheetId="8612"/>
      <sheetData sheetId="8613"/>
      <sheetData sheetId="8614"/>
      <sheetData sheetId="8615"/>
      <sheetData sheetId="8616"/>
      <sheetData sheetId="8617"/>
      <sheetData sheetId="8618"/>
      <sheetData sheetId="8619"/>
      <sheetData sheetId="8620"/>
      <sheetData sheetId="8621"/>
      <sheetData sheetId="8622"/>
      <sheetData sheetId="8623"/>
      <sheetData sheetId="8624"/>
      <sheetData sheetId="8625"/>
      <sheetData sheetId="8626"/>
      <sheetData sheetId="8627"/>
      <sheetData sheetId="8628"/>
      <sheetData sheetId="8629"/>
      <sheetData sheetId="8630"/>
      <sheetData sheetId="8631"/>
      <sheetData sheetId="8632"/>
      <sheetData sheetId="8633"/>
      <sheetData sheetId="8634"/>
      <sheetData sheetId="8635"/>
      <sheetData sheetId="8636"/>
      <sheetData sheetId="8637"/>
      <sheetData sheetId="8638"/>
      <sheetData sheetId="8639"/>
      <sheetData sheetId="8640"/>
      <sheetData sheetId="8641"/>
      <sheetData sheetId="8642"/>
      <sheetData sheetId="8643" refreshError="1"/>
      <sheetData sheetId="8644" refreshError="1"/>
      <sheetData sheetId="8645" refreshError="1"/>
      <sheetData sheetId="8646" refreshError="1"/>
      <sheetData sheetId="8647" refreshError="1"/>
      <sheetData sheetId="8648" refreshError="1"/>
      <sheetData sheetId="8649" refreshError="1"/>
      <sheetData sheetId="8650" refreshError="1"/>
      <sheetData sheetId="8651" refreshError="1"/>
      <sheetData sheetId="8652" refreshError="1"/>
      <sheetData sheetId="8653" refreshError="1"/>
      <sheetData sheetId="8654" refreshError="1"/>
      <sheetData sheetId="8655" refreshError="1"/>
      <sheetData sheetId="8656" refreshError="1"/>
      <sheetData sheetId="8657" refreshError="1"/>
      <sheetData sheetId="8658" refreshError="1"/>
      <sheetData sheetId="8659" refreshError="1"/>
      <sheetData sheetId="8660" refreshError="1"/>
      <sheetData sheetId="8661" refreshError="1"/>
      <sheetData sheetId="8662" refreshError="1"/>
      <sheetData sheetId="8663" refreshError="1"/>
      <sheetData sheetId="8664" refreshError="1"/>
      <sheetData sheetId="8665" refreshError="1"/>
      <sheetData sheetId="8666" refreshError="1"/>
      <sheetData sheetId="8667" refreshError="1"/>
      <sheetData sheetId="8668" refreshError="1"/>
      <sheetData sheetId="8669" refreshError="1"/>
      <sheetData sheetId="8670" refreshError="1"/>
      <sheetData sheetId="8671" refreshError="1"/>
      <sheetData sheetId="8672" refreshError="1"/>
      <sheetData sheetId="8673" refreshError="1"/>
      <sheetData sheetId="8674" refreshError="1"/>
      <sheetData sheetId="8675"/>
      <sheetData sheetId="8676"/>
      <sheetData sheetId="8677" refreshError="1"/>
      <sheetData sheetId="8678" refreshError="1"/>
      <sheetData sheetId="8679" refreshError="1"/>
      <sheetData sheetId="8680" refreshError="1"/>
      <sheetData sheetId="8681" refreshError="1"/>
      <sheetData sheetId="8682" refreshError="1"/>
      <sheetData sheetId="8683" refreshError="1"/>
      <sheetData sheetId="8684" refreshError="1"/>
      <sheetData sheetId="8685" refreshError="1"/>
      <sheetData sheetId="8686" refreshError="1"/>
      <sheetData sheetId="8687" refreshError="1"/>
      <sheetData sheetId="8688" refreshError="1"/>
      <sheetData sheetId="8689"/>
      <sheetData sheetId="8690" refreshError="1"/>
      <sheetData sheetId="8691" refreshError="1"/>
      <sheetData sheetId="8692"/>
      <sheetData sheetId="8693"/>
      <sheetData sheetId="8694"/>
      <sheetData sheetId="8695"/>
      <sheetData sheetId="8696"/>
      <sheetData sheetId="8697"/>
      <sheetData sheetId="8698"/>
      <sheetData sheetId="8699"/>
      <sheetData sheetId="8700"/>
      <sheetData sheetId="8701">
        <row r="2">
          <cell r="B2" t="str">
            <v>RENCANA ANGGARAN BIAYA  (RAB)</v>
          </cell>
        </row>
      </sheetData>
      <sheetData sheetId="8702"/>
      <sheetData sheetId="8703"/>
      <sheetData sheetId="8704"/>
      <sheetData sheetId="8705"/>
      <sheetData sheetId="8706"/>
      <sheetData sheetId="8707"/>
      <sheetData sheetId="8708"/>
      <sheetData sheetId="8709"/>
      <sheetData sheetId="8710"/>
      <sheetData sheetId="8711"/>
      <sheetData sheetId="8712"/>
      <sheetData sheetId="8713"/>
      <sheetData sheetId="8714"/>
      <sheetData sheetId="8715"/>
      <sheetData sheetId="8716"/>
      <sheetData sheetId="8717"/>
      <sheetData sheetId="8718"/>
      <sheetData sheetId="8719"/>
      <sheetData sheetId="8720"/>
      <sheetData sheetId="8721"/>
      <sheetData sheetId="8722"/>
      <sheetData sheetId="8723"/>
      <sheetData sheetId="8724"/>
      <sheetData sheetId="8725"/>
      <sheetData sheetId="8726"/>
      <sheetData sheetId="8727"/>
      <sheetData sheetId="8728"/>
      <sheetData sheetId="8729"/>
      <sheetData sheetId="8730"/>
      <sheetData sheetId="8731"/>
      <sheetData sheetId="8732"/>
      <sheetData sheetId="8733"/>
      <sheetData sheetId="8734"/>
      <sheetData sheetId="8735"/>
      <sheetData sheetId="8736"/>
      <sheetData sheetId="8737"/>
      <sheetData sheetId="8738"/>
      <sheetData sheetId="8739"/>
      <sheetData sheetId="8740"/>
      <sheetData sheetId="8741"/>
      <sheetData sheetId="8742"/>
      <sheetData sheetId="8743"/>
      <sheetData sheetId="8744"/>
      <sheetData sheetId="8745"/>
      <sheetData sheetId="8746"/>
      <sheetData sheetId="8747"/>
      <sheetData sheetId="8748"/>
      <sheetData sheetId="8749"/>
      <sheetData sheetId="8750"/>
      <sheetData sheetId="8751"/>
      <sheetData sheetId="8752"/>
      <sheetData sheetId="8753"/>
      <sheetData sheetId="8754"/>
      <sheetData sheetId="8755"/>
      <sheetData sheetId="8756"/>
      <sheetData sheetId="8757"/>
      <sheetData sheetId="8758"/>
      <sheetData sheetId="8759"/>
      <sheetData sheetId="8760"/>
      <sheetData sheetId="8761"/>
      <sheetData sheetId="8762"/>
      <sheetData sheetId="8763"/>
      <sheetData sheetId="8764"/>
      <sheetData sheetId="8765"/>
      <sheetData sheetId="8766"/>
      <sheetData sheetId="8767"/>
      <sheetData sheetId="8768"/>
      <sheetData sheetId="8769"/>
      <sheetData sheetId="8770"/>
      <sheetData sheetId="8771"/>
      <sheetData sheetId="8772"/>
      <sheetData sheetId="8773"/>
      <sheetData sheetId="8774"/>
      <sheetData sheetId="8775"/>
      <sheetData sheetId="8776"/>
      <sheetData sheetId="8777"/>
      <sheetData sheetId="8778"/>
      <sheetData sheetId="8779"/>
      <sheetData sheetId="8780"/>
      <sheetData sheetId="8781"/>
      <sheetData sheetId="8782"/>
      <sheetData sheetId="8783"/>
      <sheetData sheetId="8784"/>
      <sheetData sheetId="8785"/>
      <sheetData sheetId="8786"/>
      <sheetData sheetId="8787"/>
      <sheetData sheetId="8788"/>
      <sheetData sheetId="8789"/>
      <sheetData sheetId="8790"/>
      <sheetData sheetId="8791"/>
      <sheetData sheetId="8792"/>
      <sheetData sheetId="8793"/>
      <sheetData sheetId="8794"/>
      <sheetData sheetId="8795"/>
      <sheetData sheetId="8796"/>
      <sheetData sheetId="8797"/>
      <sheetData sheetId="8798"/>
      <sheetData sheetId="8799"/>
      <sheetData sheetId="8800"/>
      <sheetData sheetId="8801"/>
      <sheetData sheetId="8802"/>
      <sheetData sheetId="8803"/>
      <sheetData sheetId="8804"/>
      <sheetData sheetId="8805"/>
      <sheetData sheetId="8806"/>
      <sheetData sheetId="8807"/>
      <sheetData sheetId="8808"/>
      <sheetData sheetId="8809"/>
      <sheetData sheetId="8810"/>
      <sheetData sheetId="8811"/>
      <sheetData sheetId="8812"/>
      <sheetData sheetId="8813"/>
      <sheetData sheetId="8814"/>
      <sheetData sheetId="8815"/>
      <sheetData sheetId="8816"/>
      <sheetData sheetId="8817"/>
      <sheetData sheetId="8818"/>
      <sheetData sheetId="8819"/>
      <sheetData sheetId="8820"/>
      <sheetData sheetId="8821"/>
      <sheetData sheetId="8822"/>
      <sheetData sheetId="8823"/>
      <sheetData sheetId="8824"/>
      <sheetData sheetId="8825"/>
      <sheetData sheetId="8826"/>
      <sheetData sheetId="8827"/>
      <sheetData sheetId="8828"/>
      <sheetData sheetId="8829"/>
      <sheetData sheetId="8830"/>
      <sheetData sheetId="8831"/>
      <sheetData sheetId="8832"/>
      <sheetData sheetId="8833"/>
      <sheetData sheetId="8834"/>
      <sheetData sheetId="8835"/>
      <sheetData sheetId="8836"/>
      <sheetData sheetId="8837"/>
      <sheetData sheetId="8838"/>
      <sheetData sheetId="8839"/>
      <sheetData sheetId="8840"/>
      <sheetData sheetId="8841"/>
      <sheetData sheetId="8842"/>
      <sheetData sheetId="8843"/>
      <sheetData sheetId="8844"/>
      <sheetData sheetId="8845"/>
      <sheetData sheetId="8846"/>
      <sheetData sheetId="8847"/>
      <sheetData sheetId="8848"/>
      <sheetData sheetId="8849"/>
      <sheetData sheetId="8850"/>
      <sheetData sheetId="8851"/>
      <sheetData sheetId="8852"/>
      <sheetData sheetId="8853"/>
      <sheetData sheetId="8854"/>
      <sheetData sheetId="8855"/>
      <sheetData sheetId="8856"/>
      <sheetData sheetId="8857"/>
      <sheetData sheetId="8858"/>
      <sheetData sheetId="8859"/>
      <sheetData sheetId="8860"/>
      <sheetData sheetId="8861"/>
      <sheetData sheetId="8862"/>
      <sheetData sheetId="8863"/>
      <sheetData sheetId="8864"/>
      <sheetData sheetId="8865"/>
      <sheetData sheetId="8866"/>
      <sheetData sheetId="8867"/>
      <sheetData sheetId="8868"/>
      <sheetData sheetId="8869"/>
      <sheetData sheetId="8870"/>
      <sheetData sheetId="8871"/>
      <sheetData sheetId="8872"/>
      <sheetData sheetId="8873"/>
      <sheetData sheetId="8874"/>
      <sheetData sheetId="8875"/>
      <sheetData sheetId="8876"/>
      <sheetData sheetId="8877"/>
      <sheetData sheetId="8878"/>
      <sheetData sheetId="8879"/>
      <sheetData sheetId="8880"/>
      <sheetData sheetId="8881"/>
      <sheetData sheetId="8882"/>
      <sheetData sheetId="8883"/>
      <sheetData sheetId="8884"/>
      <sheetData sheetId="8885"/>
      <sheetData sheetId="8886"/>
      <sheetData sheetId="8887"/>
      <sheetData sheetId="8888"/>
      <sheetData sheetId="8889"/>
      <sheetData sheetId="8890"/>
      <sheetData sheetId="8891"/>
      <sheetData sheetId="8892"/>
      <sheetData sheetId="8893"/>
      <sheetData sheetId="8894"/>
      <sheetData sheetId="8895"/>
      <sheetData sheetId="8896"/>
      <sheetData sheetId="8897"/>
      <sheetData sheetId="8898"/>
      <sheetData sheetId="8899"/>
      <sheetData sheetId="8900"/>
      <sheetData sheetId="8901"/>
      <sheetData sheetId="8902"/>
      <sheetData sheetId="8903"/>
      <sheetData sheetId="8904"/>
      <sheetData sheetId="8905"/>
      <sheetData sheetId="8906"/>
      <sheetData sheetId="8907"/>
      <sheetData sheetId="8908"/>
      <sheetData sheetId="8909"/>
      <sheetData sheetId="8910"/>
      <sheetData sheetId="8911"/>
      <sheetData sheetId="8912"/>
      <sheetData sheetId="8913"/>
      <sheetData sheetId="8914"/>
      <sheetData sheetId="8915"/>
      <sheetData sheetId="8916"/>
      <sheetData sheetId="8917"/>
      <sheetData sheetId="8918"/>
      <sheetData sheetId="8919"/>
      <sheetData sheetId="8920"/>
      <sheetData sheetId="8921"/>
      <sheetData sheetId="8922"/>
      <sheetData sheetId="8923"/>
      <sheetData sheetId="8924"/>
      <sheetData sheetId="8925"/>
      <sheetData sheetId="8926"/>
      <sheetData sheetId="8927"/>
      <sheetData sheetId="8928"/>
      <sheetData sheetId="8929"/>
      <sheetData sheetId="8930"/>
      <sheetData sheetId="8931"/>
      <sheetData sheetId="8932"/>
      <sheetData sheetId="8933"/>
      <sheetData sheetId="8934"/>
      <sheetData sheetId="8935"/>
      <sheetData sheetId="8936"/>
      <sheetData sheetId="8937"/>
      <sheetData sheetId="8938"/>
      <sheetData sheetId="8939"/>
      <sheetData sheetId="8940"/>
      <sheetData sheetId="8941"/>
      <sheetData sheetId="8942"/>
      <sheetData sheetId="8943"/>
      <sheetData sheetId="8944"/>
      <sheetData sheetId="8945"/>
      <sheetData sheetId="8946"/>
      <sheetData sheetId="8947"/>
      <sheetData sheetId="8948"/>
      <sheetData sheetId="8949"/>
      <sheetData sheetId="8950"/>
      <sheetData sheetId="8951"/>
      <sheetData sheetId="8952"/>
      <sheetData sheetId="8953"/>
      <sheetData sheetId="8954"/>
      <sheetData sheetId="8955"/>
      <sheetData sheetId="8956"/>
      <sheetData sheetId="8957"/>
      <sheetData sheetId="8958"/>
      <sheetData sheetId="8959"/>
      <sheetData sheetId="8960"/>
      <sheetData sheetId="8961"/>
      <sheetData sheetId="8962"/>
      <sheetData sheetId="8963"/>
      <sheetData sheetId="8964"/>
      <sheetData sheetId="8965"/>
      <sheetData sheetId="8966"/>
      <sheetData sheetId="8967"/>
      <sheetData sheetId="8968"/>
      <sheetData sheetId="8969"/>
      <sheetData sheetId="8970"/>
      <sheetData sheetId="8971"/>
      <sheetData sheetId="8972"/>
      <sheetData sheetId="8973"/>
      <sheetData sheetId="8974"/>
      <sheetData sheetId="8975"/>
      <sheetData sheetId="8976"/>
      <sheetData sheetId="8977"/>
      <sheetData sheetId="8978"/>
      <sheetData sheetId="8979"/>
      <sheetData sheetId="8980"/>
      <sheetData sheetId="8981"/>
      <sheetData sheetId="8982"/>
      <sheetData sheetId="8983"/>
      <sheetData sheetId="8984"/>
      <sheetData sheetId="8985"/>
      <sheetData sheetId="8986"/>
      <sheetData sheetId="8987"/>
      <sheetData sheetId="8988"/>
      <sheetData sheetId="8989"/>
      <sheetData sheetId="8990"/>
      <sheetData sheetId="8991"/>
      <sheetData sheetId="8992"/>
      <sheetData sheetId="8993"/>
      <sheetData sheetId="8994"/>
      <sheetData sheetId="8995"/>
      <sheetData sheetId="8996"/>
      <sheetData sheetId="8997"/>
      <sheetData sheetId="8998"/>
      <sheetData sheetId="8999"/>
      <sheetData sheetId="9000"/>
      <sheetData sheetId="9001"/>
      <sheetData sheetId="9002"/>
      <sheetData sheetId="9003"/>
      <sheetData sheetId="9004"/>
      <sheetData sheetId="9005"/>
      <sheetData sheetId="9006"/>
      <sheetData sheetId="9007"/>
      <sheetData sheetId="9008"/>
      <sheetData sheetId="9009"/>
      <sheetData sheetId="9010"/>
      <sheetData sheetId="9011"/>
      <sheetData sheetId="9012"/>
      <sheetData sheetId="9013"/>
      <sheetData sheetId="9014"/>
      <sheetData sheetId="9015"/>
      <sheetData sheetId="9016"/>
      <sheetData sheetId="9017"/>
      <sheetData sheetId="9018"/>
      <sheetData sheetId="9019"/>
      <sheetData sheetId="9020"/>
      <sheetData sheetId="9021"/>
      <sheetData sheetId="9022"/>
      <sheetData sheetId="9023"/>
      <sheetData sheetId="9024"/>
      <sheetData sheetId="9025"/>
      <sheetData sheetId="9026"/>
      <sheetData sheetId="9027"/>
      <sheetData sheetId="9028"/>
      <sheetData sheetId="9029"/>
      <sheetData sheetId="9030"/>
      <sheetData sheetId="9031"/>
      <sheetData sheetId="9032"/>
      <sheetData sheetId="9033"/>
      <sheetData sheetId="9034"/>
      <sheetData sheetId="9035"/>
      <sheetData sheetId="9036"/>
      <sheetData sheetId="9037"/>
      <sheetData sheetId="9038"/>
      <sheetData sheetId="9039"/>
      <sheetData sheetId="9040"/>
      <sheetData sheetId="9041"/>
      <sheetData sheetId="9042"/>
      <sheetData sheetId="9043"/>
      <sheetData sheetId="9044"/>
      <sheetData sheetId="9045"/>
      <sheetData sheetId="9046"/>
      <sheetData sheetId="9047"/>
      <sheetData sheetId="9048"/>
      <sheetData sheetId="9049"/>
      <sheetData sheetId="9050"/>
      <sheetData sheetId="9051"/>
      <sheetData sheetId="9052"/>
      <sheetData sheetId="9053"/>
      <sheetData sheetId="9054"/>
      <sheetData sheetId="9055"/>
      <sheetData sheetId="9056"/>
      <sheetData sheetId="9057"/>
      <sheetData sheetId="9058"/>
      <sheetData sheetId="9059"/>
      <sheetData sheetId="9060"/>
      <sheetData sheetId="9061"/>
      <sheetData sheetId="9062"/>
      <sheetData sheetId="9063"/>
      <sheetData sheetId="9064"/>
      <sheetData sheetId="9065"/>
      <sheetData sheetId="9066"/>
      <sheetData sheetId="9067"/>
      <sheetData sheetId="9068"/>
      <sheetData sheetId="9069"/>
      <sheetData sheetId="9070"/>
      <sheetData sheetId="9071"/>
      <sheetData sheetId="9072"/>
      <sheetData sheetId="9073"/>
      <sheetData sheetId="9074"/>
      <sheetData sheetId="9075"/>
      <sheetData sheetId="9076"/>
      <sheetData sheetId="9077"/>
      <sheetData sheetId="9078"/>
      <sheetData sheetId="9079"/>
      <sheetData sheetId="9080"/>
      <sheetData sheetId="9081"/>
      <sheetData sheetId="9082"/>
      <sheetData sheetId="9083"/>
      <sheetData sheetId="9084"/>
      <sheetData sheetId="9085"/>
      <sheetData sheetId="9086"/>
      <sheetData sheetId="9087"/>
      <sheetData sheetId="9088"/>
      <sheetData sheetId="9089"/>
      <sheetData sheetId="9090"/>
      <sheetData sheetId="9091"/>
      <sheetData sheetId="9092"/>
      <sheetData sheetId="9093"/>
      <sheetData sheetId="9094"/>
      <sheetData sheetId="9095"/>
      <sheetData sheetId="9096"/>
      <sheetData sheetId="9097"/>
      <sheetData sheetId="9098"/>
      <sheetData sheetId="9099"/>
      <sheetData sheetId="9100"/>
      <sheetData sheetId="9101">
        <row r="2">
          <cell r="B2" t="str">
            <v>RENCANA ANGGARAN BIAYA  (RAB)</v>
          </cell>
        </row>
      </sheetData>
      <sheetData sheetId="9102"/>
      <sheetData sheetId="9103"/>
      <sheetData sheetId="9104"/>
      <sheetData sheetId="9105"/>
      <sheetData sheetId="9106"/>
      <sheetData sheetId="9107"/>
      <sheetData sheetId="9108"/>
      <sheetData sheetId="9109"/>
      <sheetData sheetId="9110"/>
      <sheetData sheetId="9111"/>
      <sheetData sheetId="9112"/>
      <sheetData sheetId="9113"/>
      <sheetData sheetId="9114"/>
      <sheetData sheetId="9115"/>
      <sheetData sheetId="9116"/>
      <sheetData sheetId="9117"/>
      <sheetData sheetId="9118"/>
      <sheetData sheetId="9119"/>
      <sheetData sheetId="9120"/>
      <sheetData sheetId="9121"/>
      <sheetData sheetId="9122"/>
      <sheetData sheetId="9123"/>
      <sheetData sheetId="9124"/>
      <sheetData sheetId="9125"/>
      <sheetData sheetId="9126"/>
      <sheetData sheetId="9127"/>
      <sheetData sheetId="9128"/>
      <sheetData sheetId="9129"/>
      <sheetData sheetId="9130"/>
      <sheetData sheetId="9131"/>
      <sheetData sheetId="9132"/>
      <sheetData sheetId="9133"/>
      <sheetData sheetId="9134"/>
      <sheetData sheetId="9135"/>
      <sheetData sheetId="9136"/>
      <sheetData sheetId="9137"/>
      <sheetData sheetId="9138"/>
      <sheetData sheetId="9139"/>
      <sheetData sheetId="9140"/>
      <sheetData sheetId="9141"/>
      <sheetData sheetId="9142"/>
      <sheetData sheetId="9143"/>
      <sheetData sheetId="9144"/>
      <sheetData sheetId="9145"/>
      <sheetData sheetId="9146"/>
      <sheetData sheetId="9147"/>
      <sheetData sheetId="9148"/>
      <sheetData sheetId="9149"/>
      <sheetData sheetId="9150"/>
      <sheetData sheetId="9151"/>
      <sheetData sheetId="9152"/>
      <sheetData sheetId="9153"/>
      <sheetData sheetId="9154"/>
      <sheetData sheetId="9155"/>
      <sheetData sheetId="9156"/>
      <sheetData sheetId="9157"/>
      <sheetData sheetId="9158"/>
      <sheetData sheetId="9159"/>
      <sheetData sheetId="9160"/>
      <sheetData sheetId="9161"/>
      <sheetData sheetId="9162"/>
      <sheetData sheetId="9163"/>
      <sheetData sheetId="9164"/>
      <sheetData sheetId="9165"/>
      <sheetData sheetId="9166"/>
      <sheetData sheetId="9167"/>
      <sheetData sheetId="9168"/>
      <sheetData sheetId="9169"/>
      <sheetData sheetId="9170"/>
      <sheetData sheetId="9171"/>
      <sheetData sheetId="9172"/>
      <sheetData sheetId="9173"/>
      <sheetData sheetId="9174"/>
      <sheetData sheetId="9175"/>
      <sheetData sheetId="9176"/>
      <sheetData sheetId="9177"/>
      <sheetData sheetId="9178"/>
      <sheetData sheetId="9179"/>
      <sheetData sheetId="9180"/>
      <sheetData sheetId="9181"/>
      <sheetData sheetId="9182"/>
      <sheetData sheetId="9183"/>
      <sheetData sheetId="9184"/>
      <sheetData sheetId="9185"/>
      <sheetData sheetId="9186"/>
      <sheetData sheetId="9187"/>
      <sheetData sheetId="9188"/>
      <sheetData sheetId="9189"/>
      <sheetData sheetId="9190"/>
      <sheetData sheetId="9191"/>
      <sheetData sheetId="9192"/>
      <sheetData sheetId="9193"/>
      <sheetData sheetId="9194"/>
      <sheetData sheetId="9195"/>
      <sheetData sheetId="9196"/>
      <sheetData sheetId="9197"/>
      <sheetData sheetId="9198"/>
      <sheetData sheetId="9199"/>
      <sheetData sheetId="9200"/>
      <sheetData sheetId="9201"/>
      <sheetData sheetId="9202"/>
      <sheetData sheetId="9203"/>
      <sheetData sheetId="9204"/>
      <sheetData sheetId="9205"/>
      <sheetData sheetId="9206"/>
      <sheetData sheetId="9207"/>
      <sheetData sheetId="9208"/>
      <sheetData sheetId="9209"/>
      <sheetData sheetId="9210"/>
      <sheetData sheetId="9211"/>
      <sheetData sheetId="9212"/>
      <sheetData sheetId="9213"/>
      <sheetData sheetId="9214"/>
      <sheetData sheetId="9215"/>
      <sheetData sheetId="9216"/>
      <sheetData sheetId="9217"/>
      <sheetData sheetId="9218"/>
      <sheetData sheetId="9219"/>
      <sheetData sheetId="9220"/>
      <sheetData sheetId="9221"/>
      <sheetData sheetId="9222"/>
      <sheetData sheetId="9223"/>
      <sheetData sheetId="9224"/>
      <sheetData sheetId="9225"/>
      <sheetData sheetId="9226"/>
      <sheetData sheetId="9227"/>
      <sheetData sheetId="9228"/>
      <sheetData sheetId="9229"/>
      <sheetData sheetId="9230"/>
      <sheetData sheetId="9231"/>
      <sheetData sheetId="9232"/>
      <sheetData sheetId="9233"/>
      <sheetData sheetId="9234"/>
      <sheetData sheetId="9235"/>
      <sheetData sheetId="9236"/>
      <sheetData sheetId="9237"/>
      <sheetData sheetId="9238"/>
      <sheetData sheetId="9239"/>
      <sheetData sheetId="9240"/>
      <sheetData sheetId="9241"/>
      <sheetData sheetId="9242"/>
      <sheetData sheetId="9243"/>
      <sheetData sheetId="9244"/>
      <sheetData sheetId="9245"/>
      <sheetData sheetId="9246"/>
      <sheetData sheetId="9247"/>
      <sheetData sheetId="9248"/>
      <sheetData sheetId="9249"/>
      <sheetData sheetId="9250"/>
      <sheetData sheetId="9251"/>
      <sheetData sheetId="9252"/>
      <sheetData sheetId="9253"/>
      <sheetData sheetId="9254"/>
      <sheetData sheetId="9255"/>
      <sheetData sheetId="9256"/>
      <sheetData sheetId="9257"/>
      <sheetData sheetId="9258"/>
      <sheetData sheetId="9259"/>
      <sheetData sheetId="9260"/>
      <sheetData sheetId="9261"/>
      <sheetData sheetId="9262"/>
      <sheetData sheetId="9263"/>
      <sheetData sheetId="9264"/>
      <sheetData sheetId="9265"/>
      <sheetData sheetId="9266"/>
      <sheetData sheetId="9267"/>
      <sheetData sheetId="9268"/>
      <sheetData sheetId="9269"/>
      <sheetData sheetId="9270"/>
      <sheetData sheetId="9271"/>
      <sheetData sheetId="9272"/>
      <sheetData sheetId="9273"/>
      <sheetData sheetId="9274"/>
      <sheetData sheetId="9275"/>
      <sheetData sheetId="9276"/>
      <sheetData sheetId="9277"/>
      <sheetData sheetId="9278"/>
      <sheetData sheetId="9279"/>
      <sheetData sheetId="9280"/>
      <sheetData sheetId="9281"/>
      <sheetData sheetId="9282"/>
      <sheetData sheetId="9283"/>
      <sheetData sheetId="9284"/>
      <sheetData sheetId="9285"/>
      <sheetData sheetId="9286"/>
      <sheetData sheetId="9287"/>
      <sheetData sheetId="9288"/>
      <sheetData sheetId="9289"/>
      <sheetData sheetId="9290"/>
      <sheetData sheetId="9291"/>
      <sheetData sheetId="9292"/>
      <sheetData sheetId="9293"/>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334-Summary"/>
      <sheetName val="A"/>
      <sheetName val="B1"/>
      <sheetName val="det-RM"/>
      <sheetName val="4-Basic Price"/>
      <sheetName val="BOQ"/>
      <sheetName val="5-ALAT(1)"/>
      <sheetName val="Rekap"/>
      <sheetName val="OpRev"/>
      <sheetName val="Taxation"/>
      <sheetName val="4-Basic_Price"/>
      <sheetName val="4-Basic_Price1"/>
      <sheetName val="4-Basic_Price2"/>
      <sheetName val="FinAsmp"/>
      <sheetName val="Price"/>
      <sheetName val="GenAsmp"/>
      <sheetName val="CpEx"/>
      <sheetName val="4-Basic_Price3"/>
      <sheetName val="4-Basic_Price4"/>
      <sheetName val="VD-01.8"/>
      <sheetName val="Trading Statement"/>
      <sheetName val="其他货币资金.dbf"/>
      <sheetName val="银行存款.dbf"/>
      <sheetName val="VD-01_8"/>
      <sheetName val="4-Basic_Price5"/>
      <sheetName val="VD-01_81"/>
      <sheetName val="Trading_Statement"/>
      <sheetName val="其他货币资金_dbf"/>
      <sheetName val="银行存款_dbf"/>
      <sheetName val="4-Basic_Price6"/>
      <sheetName val="VD-01_82"/>
      <sheetName val="Trading_Statement1"/>
      <sheetName val="其他货币资金_dbf1"/>
      <sheetName val="银行存款_dbf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refreshError="1"/>
      <sheetData sheetId="14" refreshError="1"/>
      <sheetData sheetId="15" refreshError="1"/>
      <sheetData sheetId="16" refreshError="1"/>
      <sheetData sheetId="17"/>
      <sheetData sheetId="18"/>
      <sheetData sheetId="19" refreshError="1"/>
      <sheetData sheetId="20" refreshError="1"/>
      <sheetData sheetId="21" refreshError="1"/>
      <sheetData sheetId="22" refreshError="1"/>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riance"/>
      <sheetName val="Seedling Cost"/>
      <sheetName val="Detail  Variance"/>
      <sheetName val="Delivery By Species"/>
      <sheetName val="Monthly "/>
      <sheetName val="Summary all"/>
      <sheetName val="Summary CN"/>
      <sheetName val="KCN"/>
      <sheetName val="Dtil KCN "/>
      <sheetName val="PCN"/>
      <sheetName val="Dtl PCN"/>
      <sheetName val="BCN"/>
      <sheetName val="Dtl BCN"/>
      <sheetName val="Del SAP"/>
      <sheetName val="Summary SN"/>
      <sheetName val="PPD"/>
      <sheetName val="Dtl PPD"/>
      <sheetName val="TPK V"/>
      <sheetName val="Dtl TPK V"/>
      <sheetName val="Teso"/>
      <sheetName val="Dtl Tso"/>
      <sheetName val="Srp"/>
      <sheetName val="Dtl Srp"/>
      <sheetName val="Bys"/>
      <sheetName val="Dtl bys "/>
      <sheetName val="BRM"/>
      <sheetName val="Dtl BRm"/>
      <sheetName val="prod"/>
      <sheetName val="Fiesta"/>
      <sheetName val="Resume &amp; Forecast"/>
      <sheetName val="LAR-DATA"/>
      <sheetName val="Attn"/>
      <sheetName val="OKTOBER TARGET"/>
      <sheetName val="30"/>
      <sheetName val="Summary Incl DHM-SAK-MTI"/>
      <sheetName val="Seedling_Cost"/>
      <sheetName val="Detail__Variance"/>
      <sheetName val="Delivery_By_Species"/>
      <sheetName val="Monthly_"/>
      <sheetName val="Summary_all"/>
      <sheetName val="Summary_CN"/>
      <sheetName val="Dtil_KCN_"/>
      <sheetName val="Dtl_PCN"/>
      <sheetName val="Dtl_BCN"/>
      <sheetName val="Del_SAP"/>
      <sheetName val="Summary_SN"/>
      <sheetName val="Dtl_PPD"/>
      <sheetName val="TPK_V"/>
      <sheetName val="Dtl_TPK_V"/>
      <sheetName val="Dtl_Tso"/>
      <sheetName val="Dtl_Srp"/>
      <sheetName val="Dtl_bys_"/>
      <sheetName val="Dtl_BRm"/>
    </sheetNames>
    <sheetDataSet>
      <sheetData sheetId="0" refreshError="1"/>
      <sheetData sheetId="1" refreshError="1"/>
      <sheetData sheetId="2" refreshError="1"/>
      <sheetData sheetId="3" refreshError="1"/>
      <sheetData sheetId="4">
        <row r="7">
          <cell r="E7">
            <v>11011674</v>
          </cell>
        </row>
      </sheetData>
      <sheetData sheetId="5" refreshError="1"/>
      <sheetData sheetId="6" refreshError="1"/>
      <sheetData sheetId="7">
        <row r="2">
          <cell r="C2" t="str">
            <v>Acacia Crassicarpha</v>
          </cell>
        </row>
      </sheetData>
      <sheetData sheetId="8" refreshError="1"/>
      <sheetData sheetId="9">
        <row r="2">
          <cell r="C2" t="str">
            <v>Acacia Crassicarpha</v>
          </cell>
        </row>
      </sheetData>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row r="7">
          <cell r="E7">
            <v>11011674</v>
          </cell>
        </row>
      </sheetData>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Volume Sheets"/>
      <sheetName val="Volume Action Plan"/>
      <sheetName val="89%"/>
      <sheetName val="86%"/>
      <sheetName val="SUMMARY_89%"/>
      <sheetName val="Plan6"/>
      <sheetName val="Produção"/>
      <sheetName val="Industrial"/>
      <sheetName val="Fixed Cost"/>
      <sheetName val="Wood Sheets"/>
      <sheetName val="Wood Cost Action PLan"/>
      <sheetName val="Wood Cost Actual_Set"/>
      <sheetName val="Wood Cost Actual_Oct"/>
      <sheetName val="Procurement"/>
      <sheetName val="Supply Chain"/>
      <sheetName val="Validation"/>
      <sheetName val="Volume_Sheets"/>
      <sheetName val="Volume_Action_Plan"/>
      <sheetName val="Fixed_Cost"/>
      <sheetName val="Wood_Sheets"/>
      <sheetName val="Wood_Cost_Action_PLan"/>
      <sheetName val="Wood_Cost_Actual_Set"/>
      <sheetName val="Wood_Cost_Actual_Oct"/>
      <sheetName val="Supply_Chain"/>
      <sheetName val="Volume_Sheets1"/>
      <sheetName val="Volume_Action_Plan1"/>
      <sheetName val="Fixed_Cost1"/>
      <sheetName val="Wood_Sheets1"/>
      <sheetName val="Wood_Cost_Action_PLan1"/>
      <sheetName val="Wood_Cost_Actual_Set1"/>
      <sheetName val="Wood_Cost_Actual_Oct1"/>
      <sheetName val="Supply_Chain1"/>
      <sheetName val="Volume_Sheets2"/>
      <sheetName val="Volume_Action_Plan2"/>
      <sheetName val="Fixed_Cost2"/>
      <sheetName val="Wood_Sheets2"/>
      <sheetName val="Wood_Cost_Action_PLan2"/>
      <sheetName val="Wood_Cost_Actual_Set2"/>
      <sheetName val="Wood_Cost_Actual_Oct2"/>
      <sheetName val="Supply_Chain2"/>
      <sheetName val="SAIV_86_A_96"/>
      <sheetName val="Volume_Sheets3"/>
      <sheetName val="Volume_Action_Plan3"/>
      <sheetName val="Fixed_Cost3"/>
      <sheetName val="Wood_Sheets3"/>
      <sheetName val="Wood_Cost_Action_PLan3"/>
      <sheetName val="Wood_Cost_Actual_Set3"/>
      <sheetName val="Wood_Cost_Actual_Oct3"/>
      <sheetName val="Supply_Chain3"/>
      <sheetName val="Volume_Sheets4"/>
      <sheetName val="Volume_Action_Plan4"/>
      <sheetName val="Fixed_Cost4"/>
      <sheetName val="Wood_Sheets4"/>
      <sheetName val="Wood_Cost_Action_PLan4"/>
      <sheetName val="Wood_Cost_Actual_Set4"/>
      <sheetName val="Wood_Cost_Actual_Oct4"/>
      <sheetName val="Supply_Chain4"/>
      <sheetName val="prod"/>
      <sheetName val="Volume_Sheets5"/>
      <sheetName val="Volume_Action_Plan5"/>
      <sheetName val="Fixed_Cost5"/>
      <sheetName val="Wood_Sheets5"/>
      <sheetName val="Wood_Cost_Action_PLan5"/>
      <sheetName val="Wood_Cost_Actual_Set5"/>
      <sheetName val="Wood_Cost_Actual_Oct5"/>
      <sheetName val="Supply_Chain5"/>
      <sheetName val="4334-Summary"/>
      <sheetName val="Expense Summary"/>
      <sheetName val="Volume_Sheets6"/>
      <sheetName val="Volume_Action_Plan6"/>
      <sheetName val="Fixed_Cost6"/>
      <sheetName val="Wood_Sheets6"/>
      <sheetName val="Wood_Cost_Action_PLan6"/>
      <sheetName val="Wood_Cost_Actual_Set6"/>
      <sheetName val="Wood_Cost_Actual_Oct6"/>
      <sheetName val="Supply_Chain6"/>
      <sheetName val="Expense_Summary"/>
      <sheetName val="Volume_Sheets7"/>
      <sheetName val="Volume_Action_Plan7"/>
      <sheetName val="Fixed_Cost7"/>
      <sheetName val="Wood_Sheets7"/>
      <sheetName val="Wood_Cost_Action_PLan7"/>
      <sheetName val="Wood_Cost_Actual_Set7"/>
      <sheetName val="Wood_Cost_Actual_Oct7"/>
      <sheetName val="Supply_Chain7"/>
      <sheetName val="Expense_Summary1"/>
      <sheetName val="Volume_Sheets8"/>
      <sheetName val="Volume_Action_Plan8"/>
      <sheetName val="Fixed_Cost8"/>
      <sheetName val="Wood_Sheets8"/>
      <sheetName val="Wood_Cost_Action_PLan8"/>
      <sheetName val="Wood_Cost_Actual_Set8"/>
      <sheetName val="Wood_Cost_Actual_Oct8"/>
      <sheetName val="Supply_Chain8"/>
      <sheetName val="Expense_Summary2"/>
      <sheetName val="Volume_Sheets9"/>
      <sheetName val="Volume_Action_Plan9"/>
      <sheetName val="Fixed_Cost9"/>
      <sheetName val="Wood_Sheets9"/>
      <sheetName val="Wood_Cost_Action_PLan9"/>
      <sheetName val="Wood_Cost_Actual_Set9"/>
      <sheetName val="Wood_Cost_Actual_Oct9"/>
      <sheetName val="Supply_Chain9"/>
      <sheetName val="Expense_Summary3"/>
      <sheetName val="Volume_Sheets10"/>
      <sheetName val="Volume_Action_Plan10"/>
      <sheetName val="Fixed_Cost10"/>
      <sheetName val="Wood_Sheets10"/>
      <sheetName val="Wood_Cost_Action_PLan10"/>
      <sheetName val="Wood_Cost_Actual_Set10"/>
      <sheetName val="Wood_Cost_Actual_Oct10"/>
      <sheetName val="Supply_Chain10"/>
      <sheetName val="Expense_Summary4"/>
      <sheetName val="Volume_Sheets11"/>
      <sheetName val="Volume_Action_Plan11"/>
      <sheetName val="Fixed_Cost11"/>
      <sheetName val="Wood_Sheets11"/>
      <sheetName val="Wood_Cost_Action_PLan11"/>
      <sheetName val="Wood_Cost_Actual_Set11"/>
      <sheetName val="Wood_Cost_Actual_Oct11"/>
      <sheetName val="Supply_Chain11"/>
      <sheetName val="Expense_Summary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refreshError="1"/>
      <sheetData sheetId="59"/>
      <sheetData sheetId="60"/>
      <sheetData sheetId="61"/>
      <sheetData sheetId="62"/>
      <sheetData sheetId="63"/>
      <sheetData sheetId="64"/>
      <sheetData sheetId="65"/>
      <sheetData sheetId="66"/>
      <sheetData sheetId="67" refreshError="1"/>
      <sheetData sheetId="68" refreshError="1"/>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HAL08-09"/>
      <sheetName val="HAL36-37"/>
      <sheetName val="HAL38"/>
      <sheetName val="HAL39"/>
      <sheetName val="Sheet7"/>
      <sheetName val="HAL34-35"/>
      <sheetName val="TDKPROD"/>
      <sheetName val="HAL12"/>
      <sheetName val="HAL03-05"/>
      <sheetName val="HAL02"/>
      <sheetName val="HAL42"/>
      <sheetName val="HAL40"/>
      <sheetName val="HAL29-30"/>
      <sheetName val="HAL49"/>
      <sheetName val="HAL48"/>
      <sheetName val="HAL47"/>
      <sheetName val="HAL46"/>
      <sheetName val="HAL11"/>
      <sheetName val="HAL43-43B&amp;44"/>
      <sheetName val="HAL 31-33A"/>
      <sheetName val="DISI"/>
      <sheetName val="HAL50 -50A"/>
      <sheetName val="HAL01"/>
      <sheetName val="HAL45-45A"/>
      <sheetName val="HAL10"/>
      <sheetName val="VINTHIA"/>
      <sheetName val="HAL_31-33A"/>
      <sheetName val="HAL50_-50A"/>
      <sheetName val="DAT-2"/>
      <sheetName val="INDIRECT DETAIL"/>
      <sheetName val="#REF"/>
      <sheetName val="INDRCT DTL"/>
      <sheetName val="Upah SKUB"/>
      <sheetName val="HAL_31-33A1"/>
      <sheetName val="HAL50_-50A1"/>
      <sheetName val="SAP-KAB &amp; PAN-Buil"/>
      <sheetName val="CPO 16-9-TID "/>
      <sheetName val="MASTER_INPUT"/>
      <sheetName val="Petunjuk Pengisian"/>
      <sheetName val="Resume"/>
      <sheetName val="FAS 01-WIL-KBN"/>
      <sheetName val="FAS 02-MUTASI"/>
      <sheetName val="FAS 03-BUL"/>
      <sheetName val="FPROD-01-KBN"/>
      <sheetName val="F.PROD-WIL-INPLAS-01"/>
      <sheetName val="F.PROD-WIL-INPLAS-02"/>
      <sheetName val="F.PROD-KBN-02"/>
      <sheetName val="FPROD-03-PER BLOK (1)"/>
      <sheetName val="F.PROD BUL KBN-04"/>
      <sheetName val="FPROD BUL WIL-05"/>
      <sheetName val="F.MPP-WIL-02"/>
      <sheetName val="F.MPP-DIV-03"/>
      <sheetName val="F.AKT-01"/>
      <sheetName val="F.MPP-01"/>
      <sheetName val="F.UPAH RATA2 KHT-01"/>
      <sheetName val="F.AKT-01 Orig"/>
      <sheetName val="Upah Rata2"/>
      <sheetName val="DETAIL"/>
      <sheetName val="TBM"/>
      <sheetName val="P21-1"/>
      <sheetName val="TBM-"/>
      <sheetName val="Source"/>
      <sheetName val="AKTIVA"/>
      <sheetName val="Data Master"/>
      <sheetName val="Master Unit Usaha"/>
      <sheetName val="grafik-2000"/>
      <sheetName val="grafik-99"/>
      <sheetName val="grafik-98"/>
      <sheetName val="grafik-97"/>
      <sheetName val="data-hujan"/>
      <sheetName val="data_hujan"/>
      <sheetName val="12"/>
      <sheetName val="08 Jan 2005"/>
      <sheetName val="15 Jan 2005"/>
      <sheetName val="22 Jan 2005"/>
      <sheetName val="29 Jan "/>
      <sheetName val="05 Jan"/>
      <sheetName val="16 Feb 04"/>
      <sheetName val="23 Feb 04 "/>
      <sheetName val="01 Mar 04"/>
      <sheetName val="08 Mar 04 "/>
      <sheetName val="15 Mar 04"/>
      <sheetName val="22  Mar 04"/>
      <sheetName val="28  Mar 04"/>
      <sheetName val="03 April 04 "/>
      <sheetName val="10 April 04 "/>
      <sheetName val="17 April 04  "/>
      <sheetName val="17 April 04 edit"/>
      <sheetName val="24 April 04 "/>
      <sheetName val="24 April 04 edit"/>
      <sheetName val="01 Mei 04"/>
      <sheetName val="08 Mei 04"/>
      <sheetName val="15 Mei 04"/>
      <sheetName val="22 Mei 04 "/>
      <sheetName val="29 Mei 04 "/>
      <sheetName val="05 Juni 04"/>
      <sheetName val="12 Juni 04 "/>
      <sheetName val="19 Juni 04  "/>
      <sheetName val="26 Juni 04 "/>
      <sheetName val=" 30 Juni 04 "/>
      <sheetName val=" 03 Juli 04  "/>
      <sheetName val=" 10 Juli 04   "/>
      <sheetName val=" 17 Juli 04 "/>
      <sheetName val="10 Juli 04 Penyesuaian"/>
      <sheetName val="17 Juli 04 Penyesuaian"/>
      <sheetName val=" 24 Juli 04    "/>
      <sheetName val=" 31 Juli 04 "/>
      <sheetName val="07 Agustus 04"/>
      <sheetName val="14 Agustus 04 "/>
      <sheetName val="22 Agustus 04 "/>
      <sheetName val="28 Agustus 04  "/>
      <sheetName val="Progres"/>
      <sheetName val="DAT_1"/>
      <sheetName val="April"/>
      <sheetName val="K.025CPO-09"/>
      <sheetName val="WP "/>
      <sheetName val="K001-PK-09"/>
      <sheetName val="K.002CPO"/>
      <sheetName val="K.026CPO08"/>
      <sheetName val="MUTU BUAH"/>
      <sheetName val="Pk prod"/>
      <sheetName val="Dumtk"/>
      <sheetName val="08_Jan_2005"/>
      <sheetName val="15_Jan_2005"/>
      <sheetName val="22_Jan_2005"/>
      <sheetName val="29_Jan_"/>
      <sheetName val="05_Jan"/>
      <sheetName val="16_Feb_04"/>
      <sheetName val="23_Feb_04_"/>
      <sheetName val="01_Mar_04"/>
      <sheetName val="08_Mar_04_"/>
      <sheetName val="15_Mar_04"/>
      <sheetName val="22__Mar_04"/>
      <sheetName val="28__Mar_04"/>
      <sheetName val="03_April_04_"/>
      <sheetName val="10_April_04_"/>
      <sheetName val="17_April_04__"/>
      <sheetName val="17_April_04_edit"/>
      <sheetName val="24_April_04_"/>
      <sheetName val="24_April_04_edit"/>
      <sheetName val="01_Mei_04"/>
      <sheetName val="08_Mei_04"/>
      <sheetName val="15_Mei_04"/>
      <sheetName val="22_Mei_04_"/>
      <sheetName val="29_Mei_04_"/>
      <sheetName val="05_Juni_04"/>
      <sheetName val="12_Juni_04_"/>
      <sheetName val="19_Juni_04__"/>
      <sheetName val="26_Juni_04_"/>
      <sheetName val="_30_Juni_04_"/>
      <sheetName val="_03_Juli_04__"/>
      <sheetName val="_10_Juli_04___"/>
      <sheetName val="_17_Juli_04_"/>
      <sheetName val="10_Juli_04_Penyesuaian"/>
      <sheetName val="17_Juli_04_Penyesuaian"/>
      <sheetName val="_24_Juli_04____"/>
      <sheetName val="_31_Juli_04_"/>
      <sheetName val="07_Agustus_04"/>
      <sheetName val="14_Agustus_04_"/>
      <sheetName val="22_Agustus_04_"/>
      <sheetName val="28_Agustus_04__"/>
      <sheetName val="K_025CPO-09"/>
      <sheetName val="WP_"/>
      <sheetName val="K_002CPO"/>
      <sheetName val="K_026CPO08"/>
      <sheetName val="DIRECT COST"/>
      <sheetName val="97EST021"/>
      <sheetName val="NK Oct'11"/>
      <sheetName val="08_Jan_20051"/>
      <sheetName val="15_Jan_20051"/>
      <sheetName val="22_Jan_20051"/>
      <sheetName val="29_Jan_1"/>
      <sheetName val="05_Jan1"/>
      <sheetName val="16_Feb_041"/>
      <sheetName val="23_Feb_04_1"/>
      <sheetName val="01_Mar_041"/>
      <sheetName val="08_Mar_04_1"/>
      <sheetName val="15_Mar_041"/>
      <sheetName val="22__Mar_041"/>
      <sheetName val="28__Mar_041"/>
      <sheetName val="03_April_04_1"/>
      <sheetName val="10_April_04_1"/>
      <sheetName val="17_April_04__1"/>
      <sheetName val="17_April_04_edit1"/>
      <sheetName val="24_April_04_1"/>
      <sheetName val="24_April_04_edit1"/>
      <sheetName val="01_Mei_041"/>
      <sheetName val="08_Mei_041"/>
      <sheetName val="15_Mei_041"/>
      <sheetName val="22_Mei_04_1"/>
      <sheetName val="29_Mei_04_1"/>
      <sheetName val="05_Juni_041"/>
      <sheetName val="12_Juni_04_1"/>
      <sheetName val="19_Juni_04__1"/>
      <sheetName val="26_Juni_04_1"/>
      <sheetName val="_30_Juni_04_1"/>
      <sheetName val="_03_Juli_04__1"/>
      <sheetName val="_10_Juli_04___1"/>
      <sheetName val="_17_Juli_04_1"/>
      <sheetName val="10_Juli_04_Penyesuaian1"/>
      <sheetName val="17_Juli_04_Penyesuaian1"/>
      <sheetName val="_24_Juli_04____1"/>
      <sheetName val="_31_Juli_04_1"/>
      <sheetName val="07_Agustus_041"/>
      <sheetName val="14_Agustus_04_1"/>
      <sheetName val="22_Agustus_04_1"/>
      <sheetName val="28_Agustus_04__1"/>
      <sheetName val="K_025CPO-091"/>
      <sheetName val="WP_1"/>
      <sheetName val="K_002CPO1"/>
      <sheetName val="K_026CPO081"/>
      <sheetName val="MUTU_BUAH"/>
      <sheetName val="INDIRECT_DETAIL"/>
      <sheetName val="Pk_prod"/>
      <sheetName val="DIRECT_COST"/>
      <sheetName val="OPR-99"/>
      <sheetName val="JSiar"/>
      <sheetName val="Ex_Rate"/>
      <sheetName val="KGP Thp I"/>
      <sheetName val="KGP Thp II"/>
      <sheetName val="Book1"/>
      <sheetName val="Akomodasi"/>
      <sheetName val="Daftar Harga Barang"/>
      <sheetName val="F"/>
      <sheetName val="WIL 1"/>
      <sheetName val="MM.PAGE-2.X"/>
      <sheetName val="BAB-1"/>
      <sheetName val="REKAP EST PROD 13 edt"/>
      <sheetName val="36"/>
      <sheetName val="aktual"/>
      <sheetName val="Global"/>
      <sheetName val="Asumsi"/>
      <sheetName val="ocean voyage"/>
      <sheetName val="2002"/>
      <sheetName val="PO"/>
      <sheetName val="FISIK RAB 2000"/>
      <sheetName val="Karung"/>
      <sheetName val="PBG_2"/>
      <sheetName val="Cover"/>
      <sheetName val="Daftar isi"/>
      <sheetName val="Libur"/>
      <sheetName val="MPP"/>
      <sheetName val="Lbr Sched."/>
      <sheetName val="SKU BUL."/>
      <sheetName val="SKU-HAR."/>
      <sheetName val="SKU KHT"/>
      <sheetName val="LBR SLR DTL"/>
      <sheetName val="LEMBUR 2007"/>
      <sheetName val="Prod.smry"/>
      <sheetName val="Rekap Biaya"/>
      <sheetName val="Expens&amp;Rnue (2)"/>
      <sheetName val="DIRECT SMR"/>
      <sheetName val="DIRECT DETAIL"/>
      <sheetName val="INDIRECT SMR"/>
      <sheetName val="INDIRECT COST"/>
      <sheetName val="SE SMR"/>
      <sheetName val="SE COST"/>
      <sheetName val="SE Detail"/>
      <sheetName val="CAPITAL2007"/>
      <sheetName val="TRANS PWR "/>
      <sheetName val="TRANS VEHICL"/>
      <sheetName val="TRANS WATER"/>
      <sheetName val="TRANS WORKM&amp;R"/>
      <sheetName val="TRANS RMH"/>
      <sheetName val="TRANS ALT BERAT"/>
      <sheetName val="_43_9_1"/>
      <sheetName val="CPO Feb-Mar"/>
      <sheetName val="CPO-Mei"/>
      <sheetName val="CPO Juni"/>
      <sheetName val="Per Transportir"/>
      <sheetName val="CPO Juli-TID"/>
      <sheetName val="CPO Juli-Orgnl"/>
      <sheetName val="BAST CPO-7"/>
      <sheetName val="CPO Agst-Orgnl"/>
      <sheetName val="CPO Agsts TID"/>
      <sheetName val="BAST CPO-8"/>
      <sheetName val="CPO 26-8-Orgnl"/>
      <sheetName val="CPO 26-8-TID"/>
      <sheetName val="BAST CPO-26-8"/>
      <sheetName val="Pemakaian Solar 26-8"/>
      <sheetName val="CPO 5-9-Orgnl "/>
      <sheetName val="CPO 5-9-TID"/>
      <sheetName val="BAST CPO-5-9 "/>
      <sheetName val="Pemakaian Solar 5-9 "/>
      <sheetName val="CPO 16-9-TID Orl"/>
      <sheetName val="BAST CPO-16-9 HP"/>
      <sheetName val="BAST CPO-16-9 SM"/>
      <sheetName val="Pemakaian Solar 16-9 "/>
      <sheetName val="CPO 6-10-TID Orl"/>
      <sheetName val="CPO 6-10-TID"/>
      <sheetName val="BAST CPO-6-10 HP"/>
      <sheetName val="BAST CPO-6-10 SM"/>
      <sheetName val="Pemakaian Solar 6-10"/>
      <sheetName val="CPO 27-10-Orgnl"/>
      <sheetName val="BAST CPO-27-10 SM"/>
      <sheetName val="BAST CPO-27-10 HP"/>
      <sheetName val="kmb"/>
      <sheetName val="Pemakaian Solar 27-10"/>
      <sheetName val="CPO 9-11-Orgnl "/>
      <sheetName val="BAST CPO-9-11 SM"/>
      <sheetName val="BAST CPO-9-11 HP"/>
      <sheetName val="kmb 9-11-04"/>
      <sheetName val="Pemakaian Solar 9-11"/>
      <sheetName val="CPO 7-12-Orgnl"/>
      <sheetName val="BAST CPO-7-12 SM"/>
      <sheetName val="BAST CPO-7-12 HP"/>
      <sheetName val="KMB 7-12-04"/>
      <sheetName val="Pemakaian Solar 7-12"/>
      <sheetName val="Sheet8"/>
      <sheetName val="Sheet13"/>
      <sheetName val="Sheet27"/>
      <sheetName val="Sheet28"/>
      <sheetName val="Sheet29"/>
      <sheetName val="Sheet30"/>
      <sheetName val="Sheet17"/>
      <sheetName val="Sheet18"/>
      <sheetName val="Sheet19"/>
      <sheetName val="Sheet20"/>
      <sheetName val="Sheet21"/>
      <sheetName val="Sheet22"/>
      <sheetName val="Sheet23"/>
      <sheetName val="Sheet24"/>
      <sheetName val="Sheet25"/>
      <sheetName val="Sheet26"/>
      <sheetName val="Sheet14"/>
      <sheetName val="Sheet15"/>
      <sheetName val="Sheet16"/>
      <sheetName val="Sheet9"/>
      <sheetName val="Sheet10"/>
      <sheetName val="Sheet11"/>
      <sheetName val="Sheet12"/>
      <sheetName val="Sheet5"/>
      <sheetName val="Sheet6"/>
      <sheetName val="Sheet3"/>
      <sheetName val="Sheet2"/>
      <sheetName val="CH"/>
      <sheetName val="Premi Iuran"/>
      <sheetName val="Master"/>
      <sheetName val="Afd-1"/>
      <sheetName val="BP61"/>
      <sheetName val="BP43"/>
      <sheetName val="PREMI"/>
      <sheetName val="HAL_31-33A2"/>
      <sheetName val="HAL50_-50A2"/>
      <sheetName val="INDRCT_DTL"/>
      <sheetName val="Upah_SKUB"/>
      <sheetName val="CPO_16-9-TID_"/>
      <sheetName val="Petunjuk_Pengisian"/>
      <sheetName val="FAS_01-WIL-KBN"/>
      <sheetName val="FAS_02-MUTASI"/>
      <sheetName val="FAS_03-BUL"/>
      <sheetName val="F_PROD-WIL-INPLAS-01"/>
      <sheetName val="F_PROD-WIL-INPLAS-02"/>
      <sheetName val="F_PROD-KBN-02"/>
      <sheetName val="FPROD-03-PER_BLOK_(1)"/>
      <sheetName val="F_PROD_BUL_KBN-04"/>
      <sheetName val="FPROD_BUL_WIL-05"/>
      <sheetName val="F_MPP-WIL-02"/>
      <sheetName val="F_MPP-DIV-03"/>
      <sheetName val="F_AKT-01"/>
      <sheetName val="F_MPP-01"/>
      <sheetName val="F_UPAH_RATA2_KHT-01"/>
      <sheetName val="F_AKT-01_Orig"/>
      <sheetName val="Upah_Rata2"/>
      <sheetName val="SAP-KAB_&amp;_PAN-Buil"/>
      <sheetName val="Data_Master"/>
      <sheetName val="Teso"/>
      <sheetName val="AKTIVA1TB"/>
      <sheetName val="13"/>
      <sheetName val="8"/>
      <sheetName val="Dosis"/>
      <sheetName val="Noodles (assumptions)"/>
      <sheetName val="TBSv"/>
      <sheetName val="MILL-EXP"/>
      <sheetName val="Acc-12'02 Book II"/>
      <sheetName val="FF-3"/>
      <sheetName val="Attn"/>
      <sheetName val="XXXXXXXXXXXX"/>
      <sheetName val="1"/>
      <sheetName val="RK1"/>
      <sheetName val="MANU"/>
      <sheetName val="COGS"/>
      <sheetName val="Memb Schd"/>
      <sheetName val="DbKtr"/>
      <sheetName val="Sheet 1"/>
      <sheetName val="FF"/>
      <sheetName val="Jobcode"/>
      <sheetName val="PF-OFFICE"/>
      <sheetName val="OpRev"/>
      <sheetName val="Taxation"/>
      <sheetName val="Rate"/>
      <sheetName val="LAR-DATA"/>
      <sheetName val="材料汇总表"/>
      <sheetName val="asmp1"/>
      <sheetName val="JUL-14"/>
      <sheetName val="Asumsi Harga"/>
      <sheetName val="Running_Acc"/>
      <sheetName val="1."/>
      <sheetName val="DIV-1"/>
      <sheetName val="WACC (LB_Y)"/>
      <sheetName val="FRUN_01"/>
      <sheetName val="Form B-CF Legal"/>
      <sheetName val="Seting"/>
      <sheetName val="masuk"/>
      <sheetName val="Mst Real"/>
      <sheetName val="keluar"/>
      <sheetName val="Mutasi"/>
      <sheetName val="tabel"/>
      <sheetName val="EQL_1"/>
      <sheetName val="Cost Ctr"/>
      <sheetName val="Account"/>
      <sheetName val="Aresta"/>
      <sheetName val="INFO"/>
      <sheetName val="OKT"/>
      <sheetName val="HAL_31-33A3"/>
      <sheetName val="HAL50_-50A3"/>
      <sheetName val="INDIRECT_DETAIL1"/>
      <sheetName val="INDRCT_DTL1"/>
      <sheetName val="Upah_SKUB1"/>
      <sheetName val="SAP-KAB_&amp;_PAN-Buil1"/>
      <sheetName val="MM_PAGE-2_X"/>
      <sheetName val="CPO_16-9-TID_1"/>
      <sheetName val="Petunjuk_Pengisian1"/>
      <sheetName val="FAS_01-WIL-KBN1"/>
      <sheetName val="FAS_02-MUTASI1"/>
      <sheetName val="FAS_03-BUL1"/>
      <sheetName val="F_PROD-WIL-INPLAS-011"/>
      <sheetName val="F_PROD-WIL-INPLAS-021"/>
      <sheetName val="F_PROD-KBN-021"/>
      <sheetName val="FPROD-03-PER_BLOK_(1)1"/>
      <sheetName val="F_PROD_BUL_KBN-041"/>
      <sheetName val="FPROD_BUL_WIL-051"/>
      <sheetName val="F_MPP-WIL-021"/>
      <sheetName val="F_MPP-DIV-031"/>
      <sheetName val="F_AKT-011"/>
      <sheetName val="F_MPP-011"/>
      <sheetName val="F_UPAH_RATA2_KHT-011"/>
      <sheetName val="F_AKT-01_Orig1"/>
      <sheetName val="Upah_Rata21"/>
      <sheetName val="1_"/>
      <sheetName val="Premi_Iuran"/>
      <sheetName val="Data_Master1"/>
      <sheetName val="08_Jan_20052"/>
      <sheetName val="15_Jan_20052"/>
      <sheetName val="22_Jan_20052"/>
      <sheetName val="29_Jan_2"/>
      <sheetName val="05_Jan2"/>
      <sheetName val="16_Feb_042"/>
      <sheetName val="23_Feb_04_2"/>
      <sheetName val="01_Mar_042"/>
      <sheetName val="08_Mar_04_2"/>
      <sheetName val="15_Mar_042"/>
      <sheetName val="22__Mar_042"/>
      <sheetName val="28__Mar_042"/>
      <sheetName val="03_April_04_2"/>
      <sheetName val="10_April_04_2"/>
      <sheetName val="17_April_04__2"/>
      <sheetName val="17_April_04_edit2"/>
      <sheetName val="24_April_04_2"/>
      <sheetName val="24_April_04_edit2"/>
      <sheetName val="01_Mei_042"/>
      <sheetName val="08_Mei_042"/>
      <sheetName val="15_Mei_042"/>
      <sheetName val="22_Mei_04_2"/>
      <sheetName val="29_Mei_04_2"/>
      <sheetName val="05_Juni_042"/>
      <sheetName val="12_Juni_04_2"/>
      <sheetName val="19_Juni_04__2"/>
      <sheetName val="26_Juni_04_2"/>
      <sheetName val="_30_Juni_04_2"/>
      <sheetName val="_03_Juli_04__2"/>
      <sheetName val="_10_Juli_04___2"/>
      <sheetName val="_17_Juli_04_2"/>
      <sheetName val="10_Juli_04_Penyesuaian2"/>
      <sheetName val="17_Juli_04_Penyesuaian2"/>
      <sheetName val="_24_Juli_04____2"/>
      <sheetName val="_31_Juli_04_2"/>
      <sheetName val="07_Agustus_042"/>
      <sheetName val="14_Agustus_04_2"/>
      <sheetName val="22_Agustus_04_2"/>
      <sheetName val="28_Agustus_04__2"/>
      <sheetName val="K_025CPO-092"/>
      <sheetName val="WP_2"/>
      <sheetName val="K_002CPO2"/>
      <sheetName val="K_026CPO082"/>
      <sheetName val="MUTU_BUAH1"/>
      <sheetName val="Pk_prod1"/>
      <sheetName val="DIRECT_COST1"/>
      <sheetName val="NK_Oct'11"/>
      <sheetName val="KGP_Thp_I"/>
      <sheetName val="KGP_Thp_II"/>
      <sheetName val="Daftar_Harga_Barang"/>
      <sheetName val="WIL_1"/>
      <sheetName val="REKAP_EST_PROD_13_edt"/>
      <sheetName val="ocean_voyage"/>
      <sheetName val="FISIK_RAB_2000"/>
      <sheetName val="Daftar_isi"/>
      <sheetName val="Lbr_Sched_"/>
      <sheetName val="SKU_BUL_"/>
      <sheetName val="SKU-HAR_"/>
      <sheetName val="SKU_KHT"/>
      <sheetName val="LBR_SLR_DTL"/>
      <sheetName val="LEMBUR_2007"/>
      <sheetName val="Prod_smry"/>
      <sheetName val="Rekap_Biaya"/>
      <sheetName val="Expens&amp;Rnue_(2)"/>
      <sheetName val="DIRECT_SMR"/>
      <sheetName val="DIRECT_DETAIL"/>
      <sheetName val="INDIRECT_SMR"/>
      <sheetName val="INDIRECT_COST"/>
      <sheetName val="SE_SMR"/>
      <sheetName val="SE_COST"/>
      <sheetName val="SE_Detail"/>
      <sheetName val="TRANS_PWR_"/>
      <sheetName val="TRANS_VEHICL"/>
      <sheetName val="TRANS_WATER"/>
      <sheetName val="TRANS_WORKM&amp;R"/>
      <sheetName val="TRANS_RMH"/>
      <sheetName val="TRANS_ALT_BERAT"/>
      <sheetName val="Master_Unit_Usaha"/>
      <sheetName val="29 - Aset in progres"/>
      <sheetName val="27d - PPE - EST"/>
      <sheetName val="27c - PPE - KCP"/>
      <sheetName val="27b - PPE - MILL"/>
      <sheetName val="27a - PPE - RO"/>
      <sheetName val="8 - Notes BS"/>
      <sheetName val="10 - COGS"/>
      <sheetName val="13 - OPEX"/>
      <sheetName val="F1771-2"/>
      <sheetName val="June 2007"/>
      <sheetName val="Bln(1)"/>
      <sheetName val="Bln(2)"/>
      <sheetName val="Bln(3)"/>
      <sheetName val="Bln(4)"/>
      <sheetName val="PPT"/>
      <sheetName val="Jobsite Staff"/>
      <sheetName val="CPO_Feb-Mar"/>
      <sheetName val="CPO_Juni"/>
      <sheetName val="Per_Transportir"/>
      <sheetName val="CPO_Juli-TID"/>
      <sheetName val="CPO_Juli-Orgnl"/>
      <sheetName val="BAST_CPO-7"/>
      <sheetName val="CPO_Agst-Orgnl"/>
      <sheetName val="CPO_Agsts_TID"/>
      <sheetName val="BAST_CPO-8"/>
      <sheetName val="CPO_26-8-Orgnl"/>
      <sheetName val="CPO_26-8-TID"/>
      <sheetName val="BAST_CPO-26-8"/>
      <sheetName val="Pemakaian_Solar_26-8"/>
      <sheetName val="CPO_5-9-Orgnl_"/>
      <sheetName val="CPO_5-9-TID"/>
      <sheetName val="BAST_CPO-5-9_"/>
      <sheetName val="Pemakaian_Solar_5-9_"/>
      <sheetName val="CPO_16-9-TID_Orl"/>
      <sheetName val="BAST_CPO-16-9_HP"/>
      <sheetName val="BAST_CPO-16-9_SM"/>
      <sheetName val="Pemakaian_Solar_16-9_"/>
      <sheetName val="CPO_6-10-TID_Orl"/>
      <sheetName val="CPO_6-10-TID"/>
      <sheetName val="BAST_CPO-6-10_HP"/>
      <sheetName val="BAST_CPO-6-10_SM"/>
      <sheetName val="Pemakaian_Solar_6-10"/>
      <sheetName val="CPO_27-10-Orgnl"/>
      <sheetName val="BAST_CPO-27-10_SM"/>
      <sheetName val="BAST_CPO-27-10_HP"/>
      <sheetName val="Pemakaian_Solar_27-10"/>
      <sheetName val="CPO_9-11-Orgnl_"/>
      <sheetName val="BAST_CPO-9-11_SM"/>
      <sheetName val="BAST_CPO-9-11_HP"/>
      <sheetName val="kmb_9-11-04"/>
      <sheetName val="Pemakaian_Solar_9-11"/>
      <sheetName val="CPO_7-12-Orgnl"/>
      <sheetName val="BAST_CPO-7-12_SM"/>
      <sheetName val="BAST_CPO-7-12_HP"/>
      <sheetName val="KMB_7-12-04"/>
      <sheetName val="Pemakaian_Solar_7-12"/>
      <sheetName val="Sheet_1"/>
      <sheetName val="Noodles_(assumptions)"/>
      <sheetName val="Acc-12'02_Book_II"/>
      <sheetName val="Memb_Schd"/>
      <sheetName val="Asumsi_Harga"/>
      <sheetName val="WACC_(LB_Y)"/>
      <sheetName val="Form_B-CF_Legal"/>
      <sheetName val="Mst_Real"/>
      <sheetName val="94f"/>
      <sheetName val="C1 NOV"/>
      <sheetName val="Q-PC1"/>
      <sheetName val="Q-PC2"/>
      <sheetName val="PF-MACHINE"/>
      <sheetName val="PF-FURNITURE"/>
      <sheetName val="rot"/>
      <sheetName val="hkborong"/>
      <sheetName val="hkdinas"/>
      <sheetName val="INDEKS"/>
      <sheetName val="jjgbgt"/>
      <sheetName val="jjgborong"/>
      <sheetName val="jjgdinas"/>
      <sheetName val="prdbgt"/>
      <sheetName val="prdtbs"/>
      <sheetName val="F-2"/>
      <sheetName val="OMZET OPC"/>
      <sheetName val="OMZET GBG"/>
      <sheetName val="OMZET PCC"/>
      <sheetName val=""/>
      <sheetName val="应付账款明细表"/>
      <sheetName val="2000"/>
      <sheetName val="Rencana Produksi"/>
      <sheetName val="DATA"/>
      <sheetName val="hal-03"/>
      <sheetName val="DATA LTW"/>
      <sheetName val="PK"/>
      <sheetName val="HAL_31-33A4"/>
      <sheetName val="HAL50_-50A4"/>
      <sheetName val="INDIRECT_DETAIL2"/>
      <sheetName val="INDRCT_DTL2"/>
      <sheetName val="Upah_SKUB2"/>
      <sheetName val="SAP-KAB_&amp;_PAN-Buil2"/>
      <sheetName val="CPO_16-9-TID_2"/>
      <sheetName val="Petunjuk_Pengisian2"/>
      <sheetName val="FAS_01-WIL-KBN2"/>
      <sheetName val="FAS_02-MUTASI2"/>
      <sheetName val="FAS_03-BUL2"/>
      <sheetName val="F_PROD-WIL-INPLAS-012"/>
      <sheetName val="F_PROD-WIL-INPLAS-022"/>
      <sheetName val="F_PROD-KBN-022"/>
      <sheetName val="FPROD-03-PER_BLOK_(1)2"/>
      <sheetName val="F_PROD_BUL_KBN-042"/>
      <sheetName val="FPROD_BUL_WIL-052"/>
      <sheetName val="F_MPP-WIL-022"/>
      <sheetName val="F_MPP-DIV-032"/>
      <sheetName val="F_AKT-012"/>
      <sheetName val="F_MPP-012"/>
      <sheetName val="F_UPAH_RATA2_KHT-012"/>
      <sheetName val="F_AKT-01_Orig2"/>
      <sheetName val="Upah_Rata22"/>
      <sheetName val="Data_Master2"/>
      <sheetName val="Master_Unit_Usaha1"/>
      <sheetName val="08_Jan_20053"/>
      <sheetName val="15_Jan_20053"/>
      <sheetName val="22_Jan_20053"/>
      <sheetName val="29_Jan_3"/>
      <sheetName val="05_Jan3"/>
      <sheetName val="16_Feb_043"/>
      <sheetName val="23_Feb_04_3"/>
      <sheetName val="01_Mar_043"/>
      <sheetName val="08_Mar_04_3"/>
      <sheetName val="15_Mar_043"/>
      <sheetName val="22__Mar_043"/>
      <sheetName val="28__Mar_043"/>
      <sheetName val="03_April_04_3"/>
      <sheetName val="10_April_04_3"/>
      <sheetName val="17_April_04__3"/>
      <sheetName val="17_April_04_edit3"/>
      <sheetName val="24_April_04_3"/>
      <sheetName val="24_April_04_edit3"/>
      <sheetName val="01_Mei_043"/>
      <sheetName val="08_Mei_043"/>
      <sheetName val="15_Mei_043"/>
      <sheetName val="22_Mei_04_3"/>
      <sheetName val="29_Mei_04_3"/>
      <sheetName val="05_Juni_043"/>
      <sheetName val="12_Juni_04_3"/>
      <sheetName val="19_Juni_04__3"/>
      <sheetName val="26_Juni_04_3"/>
      <sheetName val="_30_Juni_04_3"/>
      <sheetName val="_03_Juli_04__3"/>
      <sheetName val="_10_Juli_04___3"/>
      <sheetName val="_17_Juli_04_3"/>
      <sheetName val="10_Juli_04_Penyesuaian3"/>
      <sheetName val="17_Juli_04_Penyesuaian3"/>
      <sheetName val="_24_Juli_04____3"/>
      <sheetName val="_31_Juli_04_3"/>
      <sheetName val="07_Agustus_043"/>
      <sheetName val="14_Agustus_04_3"/>
      <sheetName val="22_Agustus_04_3"/>
      <sheetName val="28_Agustus_04__3"/>
      <sheetName val="K_025CPO-093"/>
      <sheetName val="WP_3"/>
      <sheetName val="K_002CPO3"/>
      <sheetName val="K_026CPO083"/>
      <sheetName val="MUTU_BUAH2"/>
      <sheetName val="Pk_prod2"/>
      <sheetName val="DIRECT_COST2"/>
      <sheetName val="NK_Oct'111"/>
      <sheetName val="KGP_Thp_I1"/>
      <sheetName val="KGP_Thp_II1"/>
      <sheetName val="Daftar_Harga_Barang1"/>
      <sheetName val="WIL_11"/>
      <sheetName val="MM_PAGE-2_X1"/>
      <sheetName val="REKAP_EST_PROD_13_edt1"/>
      <sheetName val="ocean_voyage1"/>
      <sheetName val="FISIK_RAB_20001"/>
      <sheetName val="Daftar_isi1"/>
      <sheetName val="Lbr_Sched_1"/>
      <sheetName val="SKU_BUL_1"/>
      <sheetName val="SKU-HAR_1"/>
      <sheetName val="SKU_KHT1"/>
      <sheetName val="LBR_SLR_DTL1"/>
      <sheetName val="LEMBUR_20071"/>
      <sheetName val="Prod_smry1"/>
      <sheetName val="Rekap_Biaya1"/>
      <sheetName val="Expens&amp;Rnue_(2)1"/>
      <sheetName val="DIRECT_SMR1"/>
      <sheetName val="DIRECT_DETAIL1"/>
      <sheetName val="INDIRECT_SMR1"/>
      <sheetName val="INDIRECT_COST1"/>
      <sheetName val="SE_SMR1"/>
      <sheetName val="SE_COST1"/>
      <sheetName val="SE_Detail1"/>
      <sheetName val="TRANS_PWR_1"/>
      <sheetName val="TRANS_VEHICL1"/>
      <sheetName val="TRANS_WATER1"/>
      <sheetName val="TRANS_WORKM&amp;R1"/>
      <sheetName val="TRANS_RMH1"/>
      <sheetName val="TRANS_ALT_BERAT1"/>
      <sheetName val="CPO_Feb-Mar1"/>
      <sheetName val="CPO_Juni1"/>
      <sheetName val="Per_Transportir1"/>
      <sheetName val="CPO_Juli-TID1"/>
      <sheetName val="CPO_Juli-Orgnl1"/>
      <sheetName val="BAST_CPO-71"/>
      <sheetName val="CPO_Agst-Orgnl1"/>
      <sheetName val="CPO_Agsts_TID1"/>
      <sheetName val="BAST_CPO-81"/>
      <sheetName val="CPO_26-8-Orgnl1"/>
      <sheetName val="CPO_26-8-TID1"/>
      <sheetName val="BAST_CPO-26-81"/>
      <sheetName val="Pemakaian_Solar_26-81"/>
      <sheetName val="CPO_5-9-Orgnl_1"/>
      <sheetName val="CPO_5-9-TID1"/>
      <sheetName val="BAST_CPO-5-9_1"/>
      <sheetName val="Pemakaian_Solar_5-9_1"/>
      <sheetName val="CPO_16-9-TID_Orl1"/>
      <sheetName val="BAST_CPO-16-9_HP1"/>
      <sheetName val="BAST_CPO-16-9_SM1"/>
      <sheetName val="Pemakaian_Solar_16-9_1"/>
      <sheetName val="CPO_6-10-TID_Orl1"/>
      <sheetName val="CPO_6-10-TID1"/>
      <sheetName val="BAST_CPO-6-10_HP1"/>
      <sheetName val="BAST_CPO-6-10_SM1"/>
      <sheetName val="Pemakaian_Solar_6-101"/>
      <sheetName val="CPO_27-10-Orgnl1"/>
      <sheetName val="BAST_CPO-27-10_SM1"/>
      <sheetName val="BAST_CPO-27-10_HP1"/>
      <sheetName val="Pemakaian_Solar_27-101"/>
      <sheetName val="CPO_9-11-Orgnl_1"/>
      <sheetName val="BAST_CPO-9-11_SM1"/>
      <sheetName val="BAST_CPO-9-11_HP1"/>
      <sheetName val="kmb_9-11-041"/>
      <sheetName val="Pemakaian_Solar_9-111"/>
      <sheetName val="CPO_7-12-Orgnl1"/>
      <sheetName val="BAST_CPO-7-12_SM1"/>
      <sheetName val="BAST_CPO-7-12_HP1"/>
      <sheetName val="KMB_7-12-041"/>
      <sheetName val="Pemakaian_Solar_7-121"/>
      <sheetName val="Premi_Iuran1"/>
      <sheetName val="Noodles_(assumptions)1"/>
      <sheetName val="Acc-12'02_Book_II1"/>
      <sheetName val="Memb_Schd1"/>
      <sheetName val="Sheet_11"/>
      <sheetName val="Asumsi_Harga1"/>
      <sheetName val="1_1"/>
      <sheetName val="WACC_(LB_Y)1"/>
      <sheetName val="Form_B-CF_Legal1"/>
      <sheetName val="Mst_Real1"/>
      <sheetName val="Cost_Ctr"/>
      <sheetName val="29_-_Aset_in_progres"/>
      <sheetName val="27d_-_PPE_-_EST"/>
      <sheetName val="27c_-_PPE_-_KCP"/>
      <sheetName val="27b_-_PPE_-_MILL"/>
      <sheetName val="27a_-_PPE_-_RO"/>
      <sheetName val="8_-_Notes_BS"/>
      <sheetName val="10_-_COGS"/>
      <sheetName val="13_-_OPEX"/>
      <sheetName val="June_2007"/>
      <sheetName val="Jobsite_Staff"/>
      <sheetName val="C1_NOV"/>
      <sheetName val="OMZET_OPC"/>
      <sheetName val="OMZET_GBG"/>
      <sheetName val="OMZET_PCC"/>
      <sheetName val="Rencana_Produksi"/>
      <sheetName val="DATA_LTW"/>
      <sheetName val="KOR"/>
      <sheetName val="BeliLokal"/>
      <sheetName val="REKAP OMZET KAPAL"/>
      <sheetName val="Quantity"/>
      <sheetName val="Permanent info"/>
      <sheetName val="Marshal"/>
      <sheetName val="HAL_31-33A5"/>
      <sheetName val="HAL50_-50A5"/>
      <sheetName val="INDIRECT_DETAIL3"/>
      <sheetName val="INDRCT_DTL3"/>
      <sheetName val="Upah_SKUB3"/>
      <sheetName val="SAP-KAB_&amp;_PAN-Buil3"/>
      <sheetName val="CPO_16-9-TID_3"/>
      <sheetName val="Petunjuk_Pengisian3"/>
      <sheetName val="FAS_01-WIL-KBN3"/>
      <sheetName val="FAS_02-MUTASI3"/>
      <sheetName val="FAS_03-BUL3"/>
      <sheetName val="F_PROD-WIL-INPLAS-013"/>
      <sheetName val="F_PROD-WIL-INPLAS-023"/>
      <sheetName val="F_PROD-KBN-023"/>
      <sheetName val="FPROD-03-PER_BLOK_(1)3"/>
      <sheetName val="F_PROD_BUL_KBN-043"/>
      <sheetName val="FPROD_BUL_WIL-053"/>
      <sheetName val="F_MPP-WIL-023"/>
      <sheetName val="F_MPP-DIV-033"/>
      <sheetName val="F_AKT-013"/>
      <sheetName val="F_MPP-013"/>
      <sheetName val="F_UPAH_RATA2_KHT-013"/>
      <sheetName val="F_AKT-01_Orig3"/>
      <sheetName val="Upah_Rata23"/>
      <sheetName val="Data_Master3"/>
      <sheetName val="Master_Unit_Usaha2"/>
      <sheetName val="08_Jan_20054"/>
      <sheetName val="15_Jan_20054"/>
      <sheetName val="22_Jan_20054"/>
      <sheetName val="29_Jan_4"/>
      <sheetName val="05_Jan4"/>
      <sheetName val="16_Feb_044"/>
      <sheetName val="23_Feb_04_4"/>
      <sheetName val="01_Mar_044"/>
      <sheetName val="08_Mar_04_4"/>
      <sheetName val="15_Mar_044"/>
      <sheetName val="22__Mar_044"/>
      <sheetName val="28__Mar_044"/>
      <sheetName val="03_April_04_4"/>
      <sheetName val="10_April_04_4"/>
      <sheetName val="17_April_04__4"/>
      <sheetName val="17_April_04_edit4"/>
      <sheetName val="24_April_04_4"/>
      <sheetName val="24_April_04_edit4"/>
      <sheetName val="01_Mei_044"/>
      <sheetName val="08_Mei_044"/>
      <sheetName val="15_Mei_044"/>
      <sheetName val="22_Mei_04_4"/>
      <sheetName val="29_Mei_04_4"/>
      <sheetName val="05_Juni_044"/>
      <sheetName val="12_Juni_04_4"/>
      <sheetName val="19_Juni_04__4"/>
      <sheetName val="26_Juni_04_4"/>
      <sheetName val="_30_Juni_04_4"/>
      <sheetName val="_03_Juli_04__4"/>
      <sheetName val="_10_Juli_04___4"/>
      <sheetName val="_17_Juli_04_4"/>
      <sheetName val="10_Juli_04_Penyesuaian4"/>
      <sheetName val="17_Juli_04_Penyesuaian4"/>
      <sheetName val="_24_Juli_04____4"/>
      <sheetName val="_31_Juli_04_4"/>
      <sheetName val="07_Agustus_044"/>
      <sheetName val="14_Agustus_04_4"/>
      <sheetName val="22_Agustus_04_4"/>
      <sheetName val="28_Agustus_04__4"/>
      <sheetName val="K_025CPO-094"/>
      <sheetName val="WP_4"/>
      <sheetName val="K_002CPO4"/>
      <sheetName val="K_026CPO084"/>
      <sheetName val="MUTU_BUAH3"/>
      <sheetName val="Pk_prod3"/>
      <sheetName val="DIRECT_COST3"/>
      <sheetName val="NK_Oct'112"/>
      <sheetName val="KGP_Thp_I2"/>
      <sheetName val="KGP_Thp_II2"/>
      <sheetName val="Daftar_Harga_Barang2"/>
      <sheetName val="WIL_12"/>
      <sheetName val="MM_PAGE-2_X2"/>
      <sheetName val="REKAP_EST_PROD_13_edt2"/>
      <sheetName val="ocean_voyage2"/>
      <sheetName val="FISIK_RAB_20002"/>
      <sheetName val="Daftar_isi2"/>
      <sheetName val="Lbr_Sched_2"/>
      <sheetName val="SKU_BUL_2"/>
      <sheetName val="SKU-HAR_2"/>
      <sheetName val="SKU_KHT2"/>
      <sheetName val="LBR_SLR_DTL2"/>
      <sheetName val="LEMBUR_20072"/>
      <sheetName val="Prod_smry2"/>
      <sheetName val="Rekap_Biaya2"/>
      <sheetName val="Expens&amp;Rnue_(2)2"/>
      <sheetName val="DIRECT_SMR2"/>
      <sheetName val="DIRECT_DETAIL2"/>
      <sheetName val="INDIRECT_SMR2"/>
      <sheetName val="INDIRECT_COST2"/>
      <sheetName val="SE_SMR2"/>
      <sheetName val="SE_COST2"/>
      <sheetName val="SE_Detail2"/>
      <sheetName val="TRANS_PWR_2"/>
      <sheetName val="TRANS_VEHICL2"/>
      <sheetName val="TRANS_WATER2"/>
      <sheetName val="TRANS_WORKM&amp;R2"/>
      <sheetName val="TRANS_RMH2"/>
      <sheetName val="TRANS_ALT_BERAT2"/>
      <sheetName val="CPO_Feb-Mar2"/>
      <sheetName val="CPO_Juni2"/>
      <sheetName val="Per_Transportir2"/>
      <sheetName val="CPO_Juli-TID2"/>
      <sheetName val="CPO_Juli-Orgnl2"/>
      <sheetName val="BAST_CPO-72"/>
      <sheetName val="CPO_Agst-Orgnl2"/>
      <sheetName val="CPO_Agsts_TID2"/>
      <sheetName val="BAST_CPO-82"/>
      <sheetName val="CPO_26-8-Orgnl2"/>
      <sheetName val="CPO_26-8-TID2"/>
      <sheetName val="BAST_CPO-26-82"/>
      <sheetName val="Pemakaian_Solar_26-82"/>
      <sheetName val="CPO_5-9-Orgnl_2"/>
      <sheetName val="CPO_5-9-TID2"/>
      <sheetName val="BAST_CPO-5-9_2"/>
      <sheetName val="Pemakaian_Solar_5-9_2"/>
      <sheetName val="CPO_16-9-TID_Orl2"/>
      <sheetName val="BAST_CPO-16-9_HP2"/>
      <sheetName val="BAST_CPO-16-9_SM2"/>
      <sheetName val="Pemakaian_Solar_16-9_2"/>
      <sheetName val="CPO_6-10-TID_Orl2"/>
      <sheetName val="CPO_6-10-TID2"/>
      <sheetName val="BAST_CPO-6-10_HP2"/>
      <sheetName val="BAST_CPO-6-10_SM2"/>
      <sheetName val="Pemakaian_Solar_6-102"/>
      <sheetName val="CPO_27-10-Orgnl2"/>
      <sheetName val="BAST_CPO-27-10_SM2"/>
      <sheetName val="BAST_CPO-27-10_HP2"/>
      <sheetName val="Pemakaian_Solar_27-102"/>
      <sheetName val="CPO_9-11-Orgnl_2"/>
      <sheetName val="BAST_CPO-9-11_SM2"/>
      <sheetName val="BAST_CPO-9-11_HP2"/>
      <sheetName val="kmb_9-11-042"/>
      <sheetName val="Pemakaian_Solar_9-112"/>
      <sheetName val="CPO_7-12-Orgnl2"/>
      <sheetName val="BAST_CPO-7-12_SM2"/>
      <sheetName val="BAST_CPO-7-12_HP2"/>
      <sheetName val="KMB_7-12-042"/>
      <sheetName val="Pemakaian_Solar_7-122"/>
      <sheetName val="Premi_Iuran2"/>
      <sheetName val="Noodles_(assumptions)2"/>
      <sheetName val="Acc-12'02_Book_II2"/>
      <sheetName val="Memb_Schd2"/>
      <sheetName val="Sheet_12"/>
      <sheetName val="Asumsi_Harga2"/>
      <sheetName val="1_2"/>
      <sheetName val="WACC_(LB_Y)2"/>
      <sheetName val="Form_B-CF_Legal2"/>
      <sheetName val="Mst_Real2"/>
      <sheetName val="Cost_Ctr1"/>
      <sheetName val="29_-_Aset_in_progres1"/>
      <sheetName val="27d_-_PPE_-_EST1"/>
      <sheetName val="27c_-_PPE_-_KCP1"/>
      <sheetName val="27b_-_PPE_-_MILL1"/>
      <sheetName val="27a_-_PPE_-_RO1"/>
      <sheetName val="8_-_Notes_BS1"/>
      <sheetName val="10_-_COGS1"/>
      <sheetName val="13_-_OPEX1"/>
      <sheetName val="June_20071"/>
      <sheetName val="Jobsite_Staff1"/>
      <sheetName val="C1_NOV1"/>
      <sheetName val="OMZET_OPC1"/>
      <sheetName val="OMZET_GBG1"/>
      <sheetName val="OMZET_PCC1"/>
      <sheetName val="Rencana_Produksi1"/>
      <sheetName val="DATA_LTW1"/>
      <sheetName val="REKAP_OMZET_KAPAL"/>
      <sheetName val="Permanent_info"/>
      <sheetName val="HAL_31-33A6"/>
      <sheetName val="HAL50_-50A6"/>
      <sheetName val="INDIRECT_DETAIL4"/>
      <sheetName val="INDRCT_DTL4"/>
      <sheetName val="Upah_SKUB4"/>
      <sheetName val="SAP-KAB_&amp;_PAN-Buil4"/>
      <sheetName val="CPO_16-9-TID_4"/>
      <sheetName val="Petunjuk_Pengisian4"/>
      <sheetName val="FAS_01-WIL-KBN4"/>
      <sheetName val="FAS_02-MUTASI4"/>
      <sheetName val="FAS_03-BUL4"/>
      <sheetName val="F_PROD-WIL-INPLAS-014"/>
      <sheetName val="F_PROD-WIL-INPLAS-024"/>
      <sheetName val="F_PROD-KBN-024"/>
      <sheetName val="FPROD-03-PER_BLOK_(1)4"/>
      <sheetName val="F_PROD_BUL_KBN-044"/>
      <sheetName val="FPROD_BUL_WIL-054"/>
      <sheetName val="F_MPP-WIL-024"/>
      <sheetName val="F_MPP-DIV-034"/>
      <sheetName val="F_AKT-014"/>
      <sheetName val="F_MPP-014"/>
      <sheetName val="F_UPAH_RATA2_KHT-014"/>
      <sheetName val="F_AKT-01_Orig4"/>
      <sheetName val="Upah_Rata24"/>
      <sheetName val="Data_Master4"/>
      <sheetName val="Master_Unit_Usaha3"/>
      <sheetName val="08_Jan_20055"/>
      <sheetName val="15_Jan_20055"/>
      <sheetName val="22_Jan_20055"/>
      <sheetName val="29_Jan_5"/>
      <sheetName val="05_Jan5"/>
      <sheetName val="16_Feb_045"/>
      <sheetName val="23_Feb_04_5"/>
      <sheetName val="01_Mar_045"/>
      <sheetName val="08_Mar_04_5"/>
      <sheetName val="15_Mar_045"/>
      <sheetName val="22__Mar_045"/>
      <sheetName val="28__Mar_045"/>
      <sheetName val="03_April_04_5"/>
      <sheetName val="10_April_04_5"/>
      <sheetName val="17_April_04__5"/>
      <sheetName val="17_April_04_edit5"/>
      <sheetName val="24_April_04_5"/>
      <sheetName val="24_April_04_edit5"/>
      <sheetName val="01_Mei_045"/>
      <sheetName val="08_Mei_045"/>
      <sheetName val="15_Mei_045"/>
      <sheetName val="22_Mei_04_5"/>
      <sheetName val="29_Mei_04_5"/>
      <sheetName val="05_Juni_045"/>
      <sheetName val="12_Juni_04_5"/>
      <sheetName val="19_Juni_04__5"/>
      <sheetName val="26_Juni_04_5"/>
      <sheetName val="_30_Juni_04_5"/>
      <sheetName val="_03_Juli_04__5"/>
      <sheetName val="_10_Juli_04___5"/>
      <sheetName val="_17_Juli_04_5"/>
      <sheetName val="10_Juli_04_Penyesuaian5"/>
      <sheetName val="17_Juli_04_Penyesuaian5"/>
      <sheetName val="_24_Juli_04____5"/>
      <sheetName val="_31_Juli_04_5"/>
      <sheetName val="07_Agustus_045"/>
      <sheetName val="14_Agustus_04_5"/>
      <sheetName val="22_Agustus_04_5"/>
      <sheetName val="28_Agustus_04__5"/>
      <sheetName val="K_025CPO-095"/>
      <sheetName val="WP_5"/>
      <sheetName val="K_002CPO5"/>
      <sheetName val="K_026CPO085"/>
      <sheetName val="MUTU_BUAH4"/>
      <sheetName val="Pk_prod4"/>
      <sheetName val="DIRECT_COST4"/>
      <sheetName val="NK_Oct'113"/>
      <sheetName val="KGP_Thp_I3"/>
      <sheetName val="KGP_Thp_II3"/>
      <sheetName val="Daftar_Harga_Barang3"/>
      <sheetName val="WIL_13"/>
      <sheetName val="MM_PAGE-2_X3"/>
      <sheetName val="REKAP_EST_PROD_13_edt3"/>
      <sheetName val="ocean_voyage3"/>
      <sheetName val="FISIK_RAB_20003"/>
      <sheetName val="Daftar_isi3"/>
      <sheetName val="Lbr_Sched_3"/>
      <sheetName val="SKU_BUL_3"/>
      <sheetName val="SKU-HAR_3"/>
      <sheetName val="SKU_KHT3"/>
      <sheetName val="LBR_SLR_DTL3"/>
      <sheetName val="LEMBUR_20073"/>
      <sheetName val="Prod_smry3"/>
      <sheetName val="Rekap_Biaya3"/>
      <sheetName val="Expens&amp;Rnue_(2)3"/>
      <sheetName val="DIRECT_SMR3"/>
      <sheetName val="DIRECT_DETAIL3"/>
      <sheetName val="INDIRECT_SMR3"/>
      <sheetName val="INDIRECT_COST3"/>
      <sheetName val="SE_SMR3"/>
      <sheetName val="SE_COST3"/>
      <sheetName val="SE_Detail3"/>
      <sheetName val="TRANS_PWR_3"/>
      <sheetName val="TRANS_VEHICL3"/>
      <sheetName val="TRANS_WATER3"/>
      <sheetName val="TRANS_WORKM&amp;R3"/>
      <sheetName val="TRANS_RMH3"/>
      <sheetName val="TRANS_ALT_BERAT3"/>
      <sheetName val="CPO_Feb-Mar3"/>
      <sheetName val="CPO_Juni3"/>
      <sheetName val="Per_Transportir3"/>
      <sheetName val="CPO_Juli-TID3"/>
      <sheetName val="CPO_Juli-Orgnl3"/>
      <sheetName val="BAST_CPO-73"/>
      <sheetName val="CPO_Agst-Orgnl3"/>
      <sheetName val="CPO_Agsts_TID3"/>
      <sheetName val="BAST_CPO-83"/>
      <sheetName val="CPO_26-8-Orgnl3"/>
      <sheetName val="CPO_26-8-TID3"/>
      <sheetName val="BAST_CPO-26-83"/>
      <sheetName val="Pemakaian_Solar_26-83"/>
      <sheetName val="CPO_5-9-Orgnl_3"/>
      <sheetName val="CPO_5-9-TID3"/>
      <sheetName val="BAST_CPO-5-9_3"/>
      <sheetName val="Pemakaian_Solar_5-9_3"/>
      <sheetName val="CPO_16-9-TID_Orl3"/>
      <sheetName val="BAST_CPO-16-9_HP3"/>
      <sheetName val="BAST_CPO-16-9_SM3"/>
      <sheetName val="Pemakaian_Solar_16-9_3"/>
      <sheetName val="CPO_6-10-TID_Orl3"/>
      <sheetName val="CPO_6-10-TID3"/>
      <sheetName val="BAST_CPO-6-10_HP3"/>
      <sheetName val="BAST_CPO-6-10_SM3"/>
      <sheetName val="Pemakaian_Solar_6-103"/>
      <sheetName val="CPO_27-10-Orgnl3"/>
      <sheetName val="BAST_CPO-27-10_SM3"/>
      <sheetName val="BAST_CPO-27-10_HP3"/>
      <sheetName val="Pemakaian_Solar_27-103"/>
      <sheetName val="CPO_9-11-Orgnl_3"/>
      <sheetName val="BAST_CPO-9-11_SM3"/>
      <sheetName val="BAST_CPO-9-11_HP3"/>
      <sheetName val="kmb_9-11-043"/>
      <sheetName val="Pemakaian_Solar_9-113"/>
      <sheetName val="CPO_7-12-Orgnl3"/>
      <sheetName val="BAST_CPO-7-12_SM3"/>
      <sheetName val="BAST_CPO-7-12_HP3"/>
      <sheetName val="KMB_7-12-043"/>
      <sheetName val="Pemakaian_Solar_7-123"/>
      <sheetName val="Premi_Iuran3"/>
      <sheetName val="Noodles_(assumptions)3"/>
      <sheetName val="Acc-12'02_Book_II3"/>
      <sheetName val="Memb_Schd3"/>
      <sheetName val="Sheet_13"/>
      <sheetName val="Asumsi_Harga3"/>
      <sheetName val="1_3"/>
      <sheetName val="WACC_(LB_Y)3"/>
      <sheetName val="Form_B-CF_Legal3"/>
      <sheetName val="Mst_Real3"/>
      <sheetName val="Cost_Ctr2"/>
      <sheetName val="29_-_Aset_in_progres2"/>
      <sheetName val="27d_-_PPE_-_EST2"/>
      <sheetName val="27c_-_PPE_-_KCP2"/>
      <sheetName val="27b_-_PPE_-_MILL2"/>
      <sheetName val="27a_-_PPE_-_RO2"/>
      <sheetName val="8_-_Notes_BS2"/>
      <sheetName val="10_-_COGS2"/>
      <sheetName val="13_-_OPEX2"/>
      <sheetName val="June_20072"/>
      <sheetName val="Jobsite_Staff2"/>
      <sheetName val="C1_NOV2"/>
      <sheetName val="OMZET_OPC2"/>
      <sheetName val="OMZET_GBG2"/>
      <sheetName val="OMZET_PCC2"/>
      <sheetName val="Rencana_Produksi2"/>
      <sheetName val="DATA_LTW2"/>
      <sheetName val="REKAP_OMZET_KAPAL1"/>
      <sheetName val="Permanent_info1"/>
      <sheetName val="Vehicles"/>
      <sheetName val="REKAP"/>
      <sheetName val="Settings"/>
      <sheetName val="Lead"/>
      <sheetName val="EXTRACONTABLES"/>
      <sheetName val="Acc ALK"/>
      <sheetName val="HAL_31-33A7"/>
      <sheetName val="HAL50_-50A7"/>
      <sheetName val="INDIRECT_DETAIL5"/>
      <sheetName val="INDRCT_DTL5"/>
      <sheetName val="Upah_SKUB5"/>
      <sheetName val="SAP-KAB_&amp;_PAN-Buil5"/>
      <sheetName val="CPO_16-9-TID_5"/>
      <sheetName val="Petunjuk_Pengisian5"/>
      <sheetName val="FAS_01-WIL-KBN5"/>
      <sheetName val="FAS_02-MUTASI5"/>
      <sheetName val="FAS_03-BUL5"/>
      <sheetName val="F_PROD-WIL-INPLAS-015"/>
      <sheetName val="F_PROD-WIL-INPLAS-025"/>
      <sheetName val="F_PROD-KBN-025"/>
      <sheetName val="FPROD-03-PER_BLOK_(1)5"/>
      <sheetName val="F_PROD_BUL_KBN-045"/>
      <sheetName val="FPROD_BUL_WIL-055"/>
      <sheetName val="F_MPP-WIL-025"/>
      <sheetName val="F_MPP-DIV-035"/>
      <sheetName val="F_AKT-015"/>
      <sheetName val="F_MPP-015"/>
      <sheetName val="F_UPAH_RATA2_KHT-015"/>
      <sheetName val="F_AKT-01_Orig5"/>
      <sheetName val="Upah_Rata25"/>
      <sheetName val="Data_Master5"/>
      <sheetName val="Master_Unit_Usaha4"/>
      <sheetName val="08_Jan_20056"/>
      <sheetName val="15_Jan_20056"/>
      <sheetName val="22_Jan_20056"/>
      <sheetName val="29_Jan_6"/>
      <sheetName val="05_Jan6"/>
      <sheetName val="16_Feb_046"/>
      <sheetName val="23_Feb_04_6"/>
      <sheetName val="01_Mar_046"/>
      <sheetName val="08_Mar_04_6"/>
      <sheetName val="15_Mar_046"/>
      <sheetName val="22__Mar_046"/>
      <sheetName val="28__Mar_046"/>
      <sheetName val="03_April_04_6"/>
      <sheetName val="10_April_04_6"/>
      <sheetName val="17_April_04__6"/>
      <sheetName val="17_April_04_edit6"/>
      <sheetName val="24_April_04_6"/>
      <sheetName val="24_April_04_edit6"/>
      <sheetName val="01_Mei_046"/>
      <sheetName val="08_Mei_046"/>
      <sheetName val="15_Mei_046"/>
      <sheetName val="22_Mei_04_6"/>
      <sheetName val="29_Mei_04_6"/>
      <sheetName val="05_Juni_046"/>
      <sheetName val="12_Juni_04_6"/>
      <sheetName val="19_Juni_04__6"/>
      <sheetName val="26_Juni_04_6"/>
      <sheetName val="_30_Juni_04_6"/>
      <sheetName val="_03_Juli_04__6"/>
      <sheetName val="_10_Juli_04___6"/>
      <sheetName val="_17_Juli_04_6"/>
      <sheetName val="10_Juli_04_Penyesuaian6"/>
      <sheetName val="17_Juli_04_Penyesuaian6"/>
      <sheetName val="_24_Juli_04____6"/>
      <sheetName val="_31_Juli_04_6"/>
      <sheetName val="07_Agustus_046"/>
      <sheetName val="14_Agustus_04_6"/>
      <sheetName val="22_Agustus_04_6"/>
      <sheetName val="28_Agustus_04__6"/>
      <sheetName val="K_025CPO-096"/>
      <sheetName val="WP_6"/>
      <sheetName val="K_002CPO6"/>
      <sheetName val="K_026CPO086"/>
      <sheetName val="MUTU_BUAH5"/>
      <sheetName val="Pk_prod5"/>
      <sheetName val="DIRECT_COST5"/>
      <sheetName val="NK_Oct'114"/>
      <sheetName val="KGP_Thp_I4"/>
      <sheetName val="KGP_Thp_II4"/>
      <sheetName val="Daftar_Harga_Barang4"/>
      <sheetName val="WIL_14"/>
      <sheetName val="MM_PAGE-2_X4"/>
      <sheetName val="REKAP_EST_PROD_13_edt4"/>
      <sheetName val="ocean_voyage4"/>
      <sheetName val="FISIK_RAB_20004"/>
      <sheetName val="Daftar_isi4"/>
      <sheetName val="Lbr_Sched_4"/>
      <sheetName val="SKU_BUL_4"/>
      <sheetName val="SKU-HAR_4"/>
      <sheetName val="SKU_KHT4"/>
      <sheetName val="LBR_SLR_DTL4"/>
      <sheetName val="LEMBUR_20074"/>
      <sheetName val="Prod_smry4"/>
      <sheetName val="Rekap_Biaya4"/>
      <sheetName val="Expens&amp;Rnue_(2)4"/>
      <sheetName val="DIRECT_SMR4"/>
      <sheetName val="DIRECT_DETAIL4"/>
      <sheetName val="INDIRECT_SMR4"/>
      <sheetName val="INDIRECT_COST4"/>
      <sheetName val="SE_SMR4"/>
      <sheetName val="SE_COST4"/>
      <sheetName val="SE_Detail4"/>
      <sheetName val="TRANS_PWR_4"/>
      <sheetName val="TRANS_VEHICL4"/>
      <sheetName val="TRANS_WATER4"/>
      <sheetName val="TRANS_WORKM&amp;R4"/>
      <sheetName val="TRANS_RMH4"/>
      <sheetName val="TRANS_ALT_BERAT4"/>
      <sheetName val="CPO_Feb-Mar4"/>
      <sheetName val="CPO_Juni4"/>
      <sheetName val="Per_Transportir4"/>
      <sheetName val="CPO_Juli-TID4"/>
      <sheetName val="CPO_Juli-Orgnl4"/>
      <sheetName val="BAST_CPO-74"/>
      <sheetName val="CPO_Agst-Orgnl4"/>
      <sheetName val="CPO_Agsts_TID4"/>
      <sheetName val="BAST_CPO-84"/>
      <sheetName val="CPO_26-8-Orgnl4"/>
      <sheetName val="CPO_26-8-TID4"/>
      <sheetName val="BAST_CPO-26-84"/>
      <sheetName val="Pemakaian_Solar_26-84"/>
      <sheetName val="CPO_5-9-Orgnl_4"/>
      <sheetName val="CPO_5-9-TID4"/>
      <sheetName val="BAST_CPO-5-9_4"/>
      <sheetName val="Pemakaian_Solar_5-9_4"/>
      <sheetName val="CPO_16-9-TID_Orl4"/>
      <sheetName val="BAST_CPO-16-9_HP4"/>
      <sheetName val="BAST_CPO-16-9_SM4"/>
      <sheetName val="Pemakaian_Solar_16-9_4"/>
      <sheetName val="CPO_6-10-TID_Orl4"/>
      <sheetName val="CPO_6-10-TID4"/>
      <sheetName val="BAST_CPO-6-10_HP4"/>
      <sheetName val="BAST_CPO-6-10_SM4"/>
      <sheetName val="Pemakaian_Solar_6-104"/>
      <sheetName val="CPO_27-10-Orgnl4"/>
      <sheetName val="BAST_CPO-27-10_SM4"/>
      <sheetName val="BAST_CPO-27-10_HP4"/>
      <sheetName val="Pemakaian_Solar_27-104"/>
      <sheetName val="CPO_9-11-Orgnl_4"/>
      <sheetName val="BAST_CPO-9-11_SM4"/>
      <sheetName val="BAST_CPO-9-11_HP4"/>
      <sheetName val="kmb_9-11-044"/>
      <sheetName val="Pemakaian_Solar_9-114"/>
      <sheetName val="CPO_7-12-Orgnl4"/>
      <sheetName val="BAST_CPO-7-12_SM4"/>
      <sheetName val="BAST_CPO-7-12_HP4"/>
      <sheetName val="KMB_7-12-044"/>
      <sheetName val="Pemakaian_Solar_7-124"/>
      <sheetName val="Premi_Iuran4"/>
      <sheetName val="Noodles_(assumptions)4"/>
      <sheetName val="Acc-12'02_Book_II4"/>
      <sheetName val="Memb_Schd4"/>
      <sheetName val="Sheet_14"/>
      <sheetName val="Asumsi_Harga4"/>
      <sheetName val="1_4"/>
      <sheetName val="WACC_(LB_Y)4"/>
      <sheetName val="Form_B-CF_Legal4"/>
      <sheetName val="Mst_Real4"/>
      <sheetName val="Cost_Ctr3"/>
      <sheetName val="29_-_Aset_in_progres3"/>
      <sheetName val="27d_-_PPE_-_EST3"/>
      <sheetName val="27c_-_PPE_-_KCP3"/>
      <sheetName val="27b_-_PPE_-_MILL3"/>
      <sheetName val="27a_-_PPE_-_RO3"/>
      <sheetName val="8_-_Notes_BS3"/>
      <sheetName val="10_-_COGS3"/>
      <sheetName val="13_-_OPEX3"/>
      <sheetName val="June_20073"/>
      <sheetName val="Jobsite_Staff3"/>
      <sheetName val="C1_NOV3"/>
      <sheetName val="OMZET_OPC3"/>
      <sheetName val="OMZET_GBG3"/>
      <sheetName val="OMZET_PCC3"/>
      <sheetName val="Rencana_Produksi3"/>
      <sheetName val="DATA_LTW3"/>
      <sheetName val="REKAP_OMZET_KAPAL2"/>
      <sheetName val="Permanent_info2"/>
      <sheetName val="Acc_ALK"/>
      <sheetName val="OPN203"/>
      <sheetName val="Master harga"/>
      <sheetName val="LUK(B)-KTR12"/>
      <sheetName val="prod"/>
      <sheetName val="CRA-Detail"/>
      <sheetName val="5.TE2"/>
      <sheetName val="Ex-Rate"/>
      <sheetName val="COA (3)"/>
      <sheetName val="SPI"/>
      <sheetName val="A"/>
      <sheetName val="Kend"/>
      <sheetName val="MGR-12"/>
      <sheetName val="PB(B)"/>
      <sheetName val="Master_harga"/>
      <sheetName val="1.Areal Statemen"/>
      <sheetName val="konfigurasi"/>
      <sheetName val="BA"/>
      <sheetName val="ProArcInfo"/>
      <sheetName val="TM"/>
      <sheetName val="DAT-1"/>
      <sheetName val="TOC"/>
      <sheetName val="HPS Slit Coil (Centralia)"/>
      <sheetName val="SAPBEXqueries"/>
      <sheetName val="HAL_31-33A8"/>
      <sheetName val="HAL50_-50A8"/>
      <sheetName val="INDIRECT_DETAIL6"/>
      <sheetName val="INDRCT_DTL6"/>
      <sheetName val="Upah_SKUB6"/>
      <sheetName val="SAP-KAB_&amp;_PAN-Buil6"/>
      <sheetName val="CPO_16-9-TID_6"/>
      <sheetName val="Petunjuk_Pengisian6"/>
      <sheetName val="FAS_01-WIL-KBN6"/>
      <sheetName val="FAS_02-MUTASI6"/>
      <sheetName val="FAS_03-BUL6"/>
      <sheetName val="F_PROD-WIL-INPLAS-016"/>
      <sheetName val="F_PROD-WIL-INPLAS-026"/>
      <sheetName val="F_PROD-KBN-026"/>
      <sheetName val="FPROD-03-PER_BLOK_(1)6"/>
      <sheetName val="F_PROD_BUL_KBN-046"/>
      <sheetName val="FPROD_BUL_WIL-056"/>
      <sheetName val="F_MPP-WIL-026"/>
      <sheetName val="F_MPP-DIV-036"/>
      <sheetName val="F_AKT-016"/>
      <sheetName val="F_MPP-016"/>
      <sheetName val="F_UPAH_RATA2_KHT-016"/>
      <sheetName val="F_AKT-01_Orig6"/>
      <sheetName val="Upah_Rata26"/>
      <sheetName val="Data_Master6"/>
      <sheetName val="Master_Unit_Usaha5"/>
      <sheetName val="08_Jan_20057"/>
      <sheetName val="15_Jan_20057"/>
      <sheetName val="22_Jan_20057"/>
      <sheetName val="29_Jan_7"/>
      <sheetName val="05_Jan7"/>
      <sheetName val="16_Feb_047"/>
      <sheetName val="23_Feb_04_7"/>
      <sheetName val="01_Mar_047"/>
      <sheetName val="08_Mar_04_7"/>
      <sheetName val="15_Mar_047"/>
      <sheetName val="22__Mar_047"/>
      <sheetName val="28__Mar_047"/>
      <sheetName val="03_April_04_7"/>
      <sheetName val="10_April_04_7"/>
      <sheetName val="17_April_04__7"/>
      <sheetName val="17_April_04_edit7"/>
      <sheetName val="24_April_04_7"/>
      <sheetName val="24_April_04_edit7"/>
      <sheetName val="01_Mei_047"/>
      <sheetName val="08_Mei_047"/>
      <sheetName val="15_Mei_047"/>
      <sheetName val="22_Mei_04_7"/>
      <sheetName val="29_Mei_04_7"/>
      <sheetName val="05_Juni_047"/>
      <sheetName val="12_Juni_04_7"/>
      <sheetName val="19_Juni_04__7"/>
      <sheetName val="26_Juni_04_7"/>
      <sheetName val="_30_Juni_04_7"/>
      <sheetName val="_03_Juli_04__7"/>
      <sheetName val="_10_Juli_04___7"/>
      <sheetName val="_17_Juli_04_7"/>
      <sheetName val="10_Juli_04_Penyesuaian7"/>
      <sheetName val="17_Juli_04_Penyesuaian7"/>
      <sheetName val="_24_Juli_04____7"/>
      <sheetName val="_31_Juli_04_7"/>
      <sheetName val="07_Agustus_047"/>
      <sheetName val="14_Agustus_04_7"/>
      <sheetName val="22_Agustus_04_7"/>
      <sheetName val="28_Agustus_04__7"/>
      <sheetName val="K_025CPO-097"/>
      <sheetName val="WP_7"/>
      <sheetName val="K_002CPO7"/>
      <sheetName val="K_026CPO087"/>
      <sheetName val="MUTU_BUAH6"/>
      <sheetName val="Pk_prod6"/>
      <sheetName val="DIRECT_COST6"/>
      <sheetName val="NK_Oct'115"/>
      <sheetName val="KGP_Thp_I5"/>
      <sheetName val="KGP_Thp_II5"/>
      <sheetName val="Daftar_Harga_Barang5"/>
      <sheetName val="WIL_15"/>
      <sheetName val="MM_PAGE-2_X5"/>
      <sheetName val="REKAP_EST_PROD_13_edt5"/>
      <sheetName val="ocean_voyage5"/>
      <sheetName val="FISIK_RAB_20005"/>
      <sheetName val="Daftar_isi5"/>
      <sheetName val="Lbr_Sched_5"/>
      <sheetName val="SKU_BUL_5"/>
      <sheetName val="SKU-HAR_5"/>
      <sheetName val="SKU_KHT5"/>
      <sheetName val="LBR_SLR_DTL5"/>
      <sheetName val="LEMBUR_20075"/>
      <sheetName val="Prod_smry5"/>
      <sheetName val="Rekap_Biaya5"/>
      <sheetName val="Expens&amp;Rnue_(2)5"/>
      <sheetName val="DIRECT_SMR5"/>
      <sheetName val="DIRECT_DETAIL5"/>
      <sheetName val="INDIRECT_SMR5"/>
      <sheetName val="INDIRECT_COST5"/>
      <sheetName val="SE_SMR5"/>
      <sheetName val="SE_COST5"/>
      <sheetName val="SE_Detail5"/>
      <sheetName val="TRANS_PWR_5"/>
      <sheetName val="TRANS_VEHICL5"/>
      <sheetName val="TRANS_WATER5"/>
      <sheetName val="TRANS_WORKM&amp;R5"/>
      <sheetName val="TRANS_RMH5"/>
      <sheetName val="TRANS_ALT_BERAT5"/>
      <sheetName val="CPO_Feb-Mar5"/>
      <sheetName val="CPO_Juni5"/>
      <sheetName val="Per_Transportir5"/>
      <sheetName val="CPO_Juli-TID5"/>
      <sheetName val="CPO_Juli-Orgnl5"/>
      <sheetName val="BAST_CPO-75"/>
      <sheetName val="CPO_Agst-Orgnl5"/>
      <sheetName val="CPO_Agsts_TID5"/>
      <sheetName val="BAST_CPO-85"/>
      <sheetName val="CPO_26-8-Orgnl5"/>
      <sheetName val="CPO_26-8-TID5"/>
      <sheetName val="BAST_CPO-26-85"/>
      <sheetName val="Pemakaian_Solar_26-85"/>
      <sheetName val="CPO_5-9-Orgnl_5"/>
      <sheetName val="CPO_5-9-TID5"/>
      <sheetName val="BAST_CPO-5-9_5"/>
      <sheetName val="Pemakaian_Solar_5-9_5"/>
      <sheetName val="CPO_16-9-TID_Orl5"/>
      <sheetName val="BAST_CPO-16-9_HP5"/>
      <sheetName val="BAST_CPO-16-9_SM5"/>
      <sheetName val="Pemakaian_Solar_16-9_5"/>
      <sheetName val="CPO_6-10-TID_Orl5"/>
      <sheetName val="CPO_6-10-TID5"/>
      <sheetName val="BAST_CPO-6-10_HP5"/>
      <sheetName val="BAST_CPO-6-10_SM5"/>
      <sheetName val="Pemakaian_Solar_6-105"/>
      <sheetName val="CPO_27-10-Orgnl5"/>
      <sheetName val="BAST_CPO-27-10_SM5"/>
      <sheetName val="BAST_CPO-27-10_HP5"/>
      <sheetName val="Pemakaian_Solar_27-105"/>
      <sheetName val="CPO_9-11-Orgnl_5"/>
      <sheetName val="BAST_CPO-9-11_SM5"/>
      <sheetName val="BAST_CPO-9-11_HP5"/>
      <sheetName val="kmb_9-11-045"/>
      <sheetName val="Pemakaian_Solar_9-115"/>
      <sheetName val="CPO_7-12-Orgnl5"/>
      <sheetName val="BAST_CPO-7-12_SM5"/>
      <sheetName val="BAST_CPO-7-12_HP5"/>
      <sheetName val="KMB_7-12-045"/>
      <sheetName val="Pemakaian_Solar_7-125"/>
      <sheetName val="Premi_Iuran5"/>
      <sheetName val="Noodles_(assumptions)5"/>
      <sheetName val="Acc-12'02_Book_II5"/>
      <sheetName val="Memb_Schd5"/>
      <sheetName val="Sheet_15"/>
      <sheetName val="Asumsi_Harga5"/>
      <sheetName val="1_5"/>
      <sheetName val="WACC_(LB_Y)5"/>
      <sheetName val="Form_B-CF_Legal5"/>
      <sheetName val="Mst_Real5"/>
      <sheetName val="Cost_Ctr4"/>
      <sheetName val="29_-_Aset_in_progres4"/>
      <sheetName val="27d_-_PPE_-_EST4"/>
      <sheetName val="27c_-_PPE_-_KCP4"/>
      <sheetName val="27b_-_PPE_-_MILL4"/>
      <sheetName val="27a_-_PPE_-_RO4"/>
      <sheetName val="8_-_Notes_BS4"/>
      <sheetName val="10_-_COGS4"/>
      <sheetName val="13_-_OPEX4"/>
      <sheetName val="June_20074"/>
      <sheetName val="Jobsite_Staff4"/>
      <sheetName val="C1_NOV4"/>
      <sheetName val="OMZET_OPC4"/>
      <sheetName val="OMZET_GBG4"/>
      <sheetName val="OMZET_PCC4"/>
      <sheetName val="Rencana_Produksi4"/>
      <sheetName val="DATA_LTW4"/>
      <sheetName val="REKAP_OMZET_KAPAL3"/>
      <sheetName val="Permanent_info3"/>
      <sheetName val="Acc_ALK1"/>
      <sheetName val="Master_harga1"/>
      <sheetName val="5_TE2"/>
      <sheetName val="COA_(3)"/>
      <sheetName val="1_Areal_Statemen"/>
      <sheetName val="INCOME STATEMENT 3"/>
      <sheetName val="HAL_31-33A9"/>
      <sheetName val="HAL50_-50A9"/>
      <sheetName val="INDIRECT_DETAIL7"/>
      <sheetName val="INDRCT_DTL7"/>
      <sheetName val="Upah_SKUB7"/>
      <sheetName val="SAP-KAB_&amp;_PAN-Buil7"/>
      <sheetName val="CPO_16-9-TID_7"/>
      <sheetName val="Petunjuk_Pengisian7"/>
      <sheetName val="FAS_01-WIL-KBN7"/>
      <sheetName val="FAS_02-MUTASI7"/>
      <sheetName val="FAS_03-BUL7"/>
      <sheetName val="F_PROD-WIL-INPLAS-017"/>
      <sheetName val="F_PROD-WIL-INPLAS-027"/>
      <sheetName val="F_PROD-KBN-027"/>
      <sheetName val="FPROD-03-PER_BLOK_(1)7"/>
      <sheetName val="F_PROD_BUL_KBN-047"/>
      <sheetName val="FPROD_BUL_WIL-057"/>
      <sheetName val="F_MPP-WIL-027"/>
      <sheetName val="F_MPP-DIV-037"/>
      <sheetName val="F_AKT-017"/>
      <sheetName val="F_MPP-017"/>
      <sheetName val="F_UPAH_RATA2_KHT-017"/>
      <sheetName val="F_AKT-01_Orig7"/>
      <sheetName val="Upah_Rata27"/>
      <sheetName val="Data_Master7"/>
      <sheetName val="Master_Unit_Usaha6"/>
      <sheetName val="08_Jan_20058"/>
      <sheetName val="15_Jan_20058"/>
      <sheetName val="22_Jan_20058"/>
      <sheetName val="29_Jan_8"/>
      <sheetName val="05_Jan8"/>
      <sheetName val="16_Feb_048"/>
      <sheetName val="23_Feb_04_8"/>
      <sheetName val="01_Mar_048"/>
      <sheetName val="08_Mar_04_8"/>
      <sheetName val="15_Mar_048"/>
      <sheetName val="22__Mar_048"/>
      <sheetName val="28__Mar_048"/>
      <sheetName val="03_April_04_8"/>
      <sheetName val="10_April_04_8"/>
      <sheetName val="17_April_04__8"/>
      <sheetName val="17_April_04_edit8"/>
      <sheetName val="24_April_04_8"/>
      <sheetName val="24_April_04_edit8"/>
      <sheetName val="01_Mei_048"/>
      <sheetName val="08_Mei_048"/>
      <sheetName val="15_Mei_048"/>
      <sheetName val="22_Mei_04_8"/>
      <sheetName val="29_Mei_04_8"/>
      <sheetName val="05_Juni_048"/>
      <sheetName val="12_Juni_04_8"/>
      <sheetName val="19_Juni_04__8"/>
      <sheetName val="26_Juni_04_8"/>
      <sheetName val="_30_Juni_04_8"/>
      <sheetName val="_03_Juli_04__8"/>
      <sheetName val="_10_Juli_04___8"/>
      <sheetName val="_17_Juli_04_8"/>
      <sheetName val="10_Juli_04_Penyesuaian8"/>
      <sheetName val="17_Juli_04_Penyesuaian8"/>
      <sheetName val="_24_Juli_04____8"/>
      <sheetName val="_31_Juli_04_8"/>
      <sheetName val="07_Agustus_048"/>
      <sheetName val="14_Agustus_04_8"/>
      <sheetName val="22_Agustus_04_8"/>
      <sheetName val="28_Agustus_04__8"/>
      <sheetName val="K_025CPO-098"/>
      <sheetName val="WP_8"/>
      <sheetName val="K_002CPO8"/>
      <sheetName val="K_026CPO088"/>
      <sheetName val="MUTU_BUAH7"/>
      <sheetName val="Pk_prod7"/>
      <sheetName val="DIRECT_COST7"/>
      <sheetName val="NK_Oct'116"/>
      <sheetName val="KGP_Thp_I6"/>
      <sheetName val="KGP_Thp_II6"/>
      <sheetName val="Daftar_Harga_Barang6"/>
      <sheetName val="WIL_16"/>
      <sheetName val="MM_PAGE-2_X6"/>
      <sheetName val="REKAP_EST_PROD_13_edt6"/>
      <sheetName val="ocean_voyage6"/>
      <sheetName val="FISIK_RAB_20006"/>
      <sheetName val="Daftar_isi6"/>
      <sheetName val="Lbr_Sched_6"/>
      <sheetName val="SKU_BUL_6"/>
      <sheetName val="SKU-HAR_6"/>
      <sheetName val="SKU_KHT6"/>
      <sheetName val="LBR_SLR_DTL6"/>
      <sheetName val="LEMBUR_20076"/>
      <sheetName val="Prod_smry6"/>
      <sheetName val="Rekap_Biaya6"/>
      <sheetName val="Expens&amp;Rnue_(2)6"/>
      <sheetName val="DIRECT_SMR6"/>
      <sheetName val="DIRECT_DETAIL6"/>
      <sheetName val="INDIRECT_SMR6"/>
      <sheetName val="INDIRECT_COST6"/>
      <sheetName val="SE_SMR6"/>
      <sheetName val="SE_COST6"/>
      <sheetName val="SE_Detail6"/>
      <sheetName val="TRANS_PWR_6"/>
      <sheetName val="TRANS_VEHICL6"/>
      <sheetName val="TRANS_WATER6"/>
      <sheetName val="TRANS_WORKM&amp;R6"/>
      <sheetName val="TRANS_RMH6"/>
      <sheetName val="TRANS_ALT_BERAT6"/>
      <sheetName val="CPO_Feb-Mar6"/>
      <sheetName val="CPO_Juni6"/>
      <sheetName val="Per_Transportir6"/>
      <sheetName val="CPO_Juli-TID6"/>
      <sheetName val="CPO_Juli-Orgnl6"/>
      <sheetName val="BAST_CPO-76"/>
      <sheetName val="CPO_Agst-Orgnl6"/>
      <sheetName val="CPO_Agsts_TID6"/>
      <sheetName val="BAST_CPO-86"/>
      <sheetName val="CPO_26-8-Orgnl6"/>
      <sheetName val="CPO_26-8-TID6"/>
      <sheetName val="BAST_CPO-26-86"/>
      <sheetName val="Pemakaian_Solar_26-86"/>
      <sheetName val="CPO_5-9-Orgnl_6"/>
      <sheetName val="CPO_5-9-TID6"/>
      <sheetName val="BAST_CPO-5-9_6"/>
      <sheetName val="Pemakaian_Solar_5-9_6"/>
      <sheetName val="CPO_16-9-TID_Orl6"/>
      <sheetName val="BAST_CPO-16-9_HP6"/>
      <sheetName val="BAST_CPO-16-9_SM6"/>
      <sheetName val="Pemakaian_Solar_16-9_6"/>
      <sheetName val="CPO_6-10-TID_Orl6"/>
      <sheetName val="CPO_6-10-TID6"/>
      <sheetName val="BAST_CPO-6-10_HP6"/>
      <sheetName val="BAST_CPO-6-10_SM6"/>
      <sheetName val="Pemakaian_Solar_6-106"/>
      <sheetName val="CPO_27-10-Orgnl6"/>
      <sheetName val="BAST_CPO-27-10_SM6"/>
      <sheetName val="BAST_CPO-27-10_HP6"/>
      <sheetName val="Pemakaian_Solar_27-106"/>
      <sheetName val="CPO_9-11-Orgnl_6"/>
      <sheetName val="BAST_CPO-9-11_SM6"/>
      <sheetName val="BAST_CPO-9-11_HP6"/>
      <sheetName val="kmb_9-11-046"/>
      <sheetName val="Pemakaian_Solar_9-116"/>
      <sheetName val="CPO_7-12-Orgnl6"/>
      <sheetName val="BAST_CPO-7-12_SM6"/>
      <sheetName val="BAST_CPO-7-12_HP6"/>
      <sheetName val="KMB_7-12-046"/>
      <sheetName val="Pemakaian_Solar_7-126"/>
      <sheetName val="Premi_Iuran6"/>
      <sheetName val="Noodles_(assumptions)6"/>
      <sheetName val="Acc-12'02_Book_II6"/>
      <sheetName val="Memb_Schd6"/>
      <sheetName val="Sheet_16"/>
      <sheetName val="Asumsi_Harga6"/>
      <sheetName val="1_6"/>
      <sheetName val="WACC_(LB_Y)6"/>
      <sheetName val="Form_B-CF_Legal6"/>
      <sheetName val="Mst_Real6"/>
      <sheetName val="Cost_Ctr5"/>
      <sheetName val="29_-_Aset_in_progres5"/>
      <sheetName val="27d_-_PPE_-_EST5"/>
      <sheetName val="27c_-_PPE_-_KCP5"/>
      <sheetName val="27b_-_PPE_-_MILL5"/>
      <sheetName val="27a_-_PPE_-_RO5"/>
      <sheetName val="8_-_Notes_BS5"/>
      <sheetName val="10_-_COGS5"/>
      <sheetName val="13_-_OPEX5"/>
      <sheetName val="June_20075"/>
      <sheetName val="Jobsite_Staff5"/>
      <sheetName val="C1_NOV5"/>
      <sheetName val="OMZET_OPC5"/>
      <sheetName val="OMZET_GBG5"/>
      <sheetName val="OMZET_PCC5"/>
      <sheetName val="Rencana_Produksi5"/>
      <sheetName val="DATA_LTW5"/>
      <sheetName val="REKAP_OMZET_KAPAL4"/>
      <sheetName val="Permanent_info4"/>
      <sheetName val="Acc_ALK2"/>
      <sheetName val="Master_harga2"/>
      <sheetName val="5_TE21"/>
      <sheetName val="COA_(3)1"/>
      <sheetName val="1_Areal_Statemen1"/>
      <sheetName val="HPS_Slit_Coil_(Centralia)"/>
      <sheetName val="HAL_31-33A10"/>
      <sheetName val="HAL50_-50A10"/>
      <sheetName val="INDIRECT_DETAIL8"/>
      <sheetName val="INDRCT_DTL8"/>
      <sheetName val="Upah_SKUB8"/>
      <sheetName val="SAP-KAB_&amp;_PAN-Buil8"/>
      <sheetName val="CPO_16-9-TID_8"/>
      <sheetName val="Petunjuk_Pengisian8"/>
      <sheetName val="FAS_01-WIL-KBN8"/>
      <sheetName val="FAS_02-MUTASI8"/>
      <sheetName val="FAS_03-BUL8"/>
      <sheetName val="F_PROD-WIL-INPLAS-018"/>
      <sheetName val="F_PROD-WIL-INPLAS-028"/>
      <sheetName val="F_PROD-KBN-028"/>
      <sheetName val="FPROD-03-PER_BLOK_(1)8"/>
      <sheetName val="F_PROD_BUL_KBN-048"/>
      <sheetName val="FPROD_BUL_WIL-058"/>
      <sheetName val="F_MPP-WIL-028"/>
      <sheetName val="F_MPP-DIV-038"/>
      <sheetName val="F_AKT-018"/>
      <sheetName val="F_MPP-018"/>
      <sheetName val="F_UPAH_RATA2_KHT-018"/>
      <sheetName val="F_AKT-01_Orig8"/>
      <sheetName val="Upah_Rata28"/>
      <sheetName val="Data_Master8"/>
      <sheetName val="Master_Unit_Usaha7"/>
      <sheetName val="08_Jan_20059"/>
      <sheetName val="15_Jan_20059"/>
      <sheetName val="22_Jan_20059"/>
      <sheetName val="29_Jan_9"/>
      <sheetName val="05_Jan9"/>
      <sheetName val="16_Feb_049"/>
      <sheetName val="23_Feb_04_9"/>
      <sheetName val="01_Mar_049"/>
      <sheetName val="08_Mar_04_9"/>
      <sheetName val="15_Mar_049"/>
      <sheetName val="22__Mar_049"/>
      <sheetName val="28__Mar_049"/>
      <sheetName val="03_April_04_9"/>
      <sheetName val="10_April_04_9"/>
      <sheetName val="17_April_04__9"/>
      <sheetName val="17_April_04_edit9"/>
      <sheetName val="24_April_04_9"/>
      <sheetName val="24_April_04_edit9"/>
      <sheetName val="01_Mei_049"/>
      <sheetName val="08_Mei_049"/>
      <sheetName val="15_Mei_049"/>
      <sheetName val="22_Mei_04_9"/>
      <sheetName val="29_Mei_04_9"/>
      <sheetName val="05_Juni_049"/>
      <sheetName val="12_Juni_04_9"/>
      <sheetName val="19_Juni_04__9"/>
      <sheetName val="26_Juni_04_9"/>
      <sheetName val="_30_Juni_04_9"/>
      <sheetName val="_03_Juli_04__9"/>
      <sheetName val="_10_Juli_04___9"/>
      <sheetName val="_17_Juli_04_9"/>
      <sheetName val="10_Juli_04_Penyesuaian9"/>
      <sheetName val="17_Juli_04_Penyesuaian9"/>
      <sheetName val="_24_Juli_04____9"/>
      <sheetName val="_31_Juli_04_9"/>
      <sheetName val="07_Agustus_049"/>
      <sheetName val="14_Agustus_04_9"/>
      <sheetName val="22_Agustus_04_9"/>
      <sheetName val="28_Agustus_04__9"/>
      <sheetName val="K_025CPO-099"/>
      <sheetName val="WP_9"/>
      <sheetName val="K_002CPO9"/>
      <sheetName val="K_026CPO089"/>
      <sheetName val="MUTU_BUAH8"/>
      <sheetName val="Pk_prod8"/>
      <sheetName val="DIRECT_COST8"/>
      <sheetName val="NK_Oct'117"/>
      <sheetName val="KGP_Thp_I7"/>
      <sheetName val="KGP_Thp_II7"/>
      <sheetName val="Daftar_Harga_Barang7"/>
      <sheetName val="WIL_17"/>
      <sheetName val="MM_PAGE-2_X7"/>
      <sheetName val="REKAP_EST_PROD_13_edt7"/>
      <sheetName val="ocean_voyage7"/>
      <sheetName val="FISIK_RAB_20007"/>
      <sheetName val="Daftar_isi7"/>
      <sheetName val="Lbr_Sched_7"/>
      <sheetName val="SKU_BUL_7"/>
      <sheetName val="SKU-HAR_7"/>
      <sheetName val="SKU_KHT7"/>
      <sheetName val="LBR_SLR_DTL7"/>
      <sheetName val="LEMBUR_20077"/>
      <sheetName val="Prod_smry7"/>
      <sheetName val="Rekap_Biaya7"/>
      <sheetName val="Expens&amp;Rnue_(2)7"/>
      <sheetName val="DIRECT_SMR7"/>
      <sheetName val="DIRECT_DETAIL7"/>
      <sheetName val="INDIRECT_SMR7"/>
      <sheetName val="INDIRECT_COST7"/>
      <sheetName val="SE_SMR7"/>
      <sheetName val="SE_COST7"/>
      <sheetName val="SE_Detail7"/>
      <sheetName val="TRANS_PWR_7"/>
      <sheetName val="TRANS_VEHICL7"/>
      <sheetName val="TRANS_WATER7"/>
      <sheetName val="TRANS_WORKM&amp;R7"/>
      <sheetName val="TRANS_RMH7"/>
      <sheetName val="TRANS_ALT_BERAT7"/>
      <sheetName val="CPO_Feb-Mar7"/>
      <sheetName val="CPO_Juni7"/>
      <sheetName val="Per_Transportir7"/>
      <sheetName val="CPO_Juli-TID7"/>
      <sheetName val="CPO_Juli-Orgnl7"/>
      <sheetName val="BAST_CPO-77"/>
      <sheetName val="CPO_Agst-Orgnl7"/>
      <sheetName val="CPO_Agsts_TID7"/>
      <sheetName val="BAST_CPO-87"/>
      <sheetName val="CPO_26-8-Orgnl7"/>
      <sheetName val="CPO_26-8-TID7"/>
      <sheetName val="BAST_CPO-26-87"/>
      <sheetName val="Pemakaian_Solar_26-87"/>
      <sheetName val="CPO_5-9-Orgnl_7"/>
      <sheetName val="CPO_5-9-TID7"/>
      <sheetName val="BAST_CPO-5-9_7"/>
      <sheetName val="Pemakaian_Solar_5-9_7"/>
      <sheetName val="CPO_16-9-TID_Orl7"/>
      <sheetName val="BAST_CPO-16-9_HP7"/>
      <sheetName val="BAST_CPO-16-9_SM7"/>
      <sheetName val="Pemakaian_Solar_16-9_7"/>
      <sheetName val="CPO_6-10-TID_Orl7"/>
      <sheetName val="CPO_6-10-TID7"/>
      <sheetName val="BAST_CPO-6-10_HP7"/>
      <sheetName val="BAST_CPO-6-10_SM7"/>
      <sheetName val="Pemakaian_Solar_6-107"/>
      <sheetName val="CPO_27-10-Orgnl7"/>
      <sheetName val="BAST_CPO-27-10_SM7"/>
      <sheetName val="BAST_CPO-27-10_HP7"/>
      <sheetName val="Pemakaian_Solar_27-107"/>
      <sheetName val="CPO_9-11-Orgnl_7"/>
      <sheetName val="BAST_CPO-9-11_SM7"/>
      <sheetName val="BAST_CPO-9-11_HP7"/>
      <sheetName val="kmb_9-11-047"/>
      <sheetName val="Pemakaian_Solar_9-117"/>
      <sheetName val="CPO_7-12-Orgnl7"/>
      <sheetName val="BAST_CPO-7-12_SM7"/>
      <sheetName val="BAST_CPO-7-12_HP7"/>
      <sheetName val="KMB_7-12-047"/>
      <sheetName val="Pemakaian_Solar_7-127"/>
      <sheetName val="Premi_Iuran7"/>
      <sheetName val="Noodles_(assumptions)7"/>
      <sheetName val="Acc-12'02_Book_II7"/>
      <sheetName val="Memb_Schd7"/>
      <sheetName val="Sheet_17"/>
      <sheetName val="Asumsi_Harga7"/>
      <sheetName val="1_7"/>
      <sheetName val="WACC_(LB_Y)7"/>
      <sheetName val="Form_B-CF_Legal7"/>
      <sheetName val="Mst_Real7"/>
      <sheetName val="Cost_Ctr6"/>
      <sheetName val="29_-_Aset_in_progres6"/>
      <sheetName val="27d_-_PPE_-_EST6"/>
      <sheetName val="27c_-_PPE_-_KCP6"/>
      <sheetName val="27b_-_PPE_-_MILL6"/>
      <sheetName val="27a_-_PPE_-_RO6"/>
      <sheetName val="8_-_Notes_BS6"/>
      <sheetName val="10_-_COGS6"/>
      <sheetName val="13_-_OPEX6"/>
      <sheetName val="June_20076"/>
      <sheetName val="Jobsite_Staff6"/>
      <sheetName val="C1_NOV6"/>
      <sheetName val="OMZET_OPC6"/>
      <sheetName val="OMZET_GBG6"/>
      <sheetName val="OMZET_PCC6"/>
      <sheetName val="Rencana_Produksi6"/>
      <sheetName val="DATA_LTW6"/>
      <sheetName val="REKAP_OMZET_KAPAL5"/>
      <sheetName val="Permanent_info5"/>
      <sheetName val="Acc_ALK3"/>
      <sheetName val="Master_harga3"/>
      <sheetName val="5_TE22"/>
      <sheetName val="COA_(3)2"/>
      <sheetName val="1_Areal_Statemen2"/>
      <sheetName val="HPS_Slit_Coil_(Centralia)1"/>
      <sheetName val="INCOME_STATEMENT_3"/>
      <sheetName val="HAL_31-33A11"/>
      <sheetName val="HAL50_-50A11"/>
      <sheetName val="INDIRECT_DETAIL9"/>
      <sheetName val="INDRCT_DTL9"/>
      <sheetName val="Upah_SKUB9"/>
      <sheetName val="SAP-KAB_&amp;_PAN-Buil9"/>
      <sheetName val="CPO_16-9-TID_9"/>
      <sheetName val="Petunjuk_Pengisian9"/>
      <sheetName val="FAS_01-WIL-KBN9"/>
      <sheetName val="FAS_02-MUTASI9"/>
      <sheetName val="FAS_03-BUL9"/>
      <sheetName val="F_PROD-WIL-INPLAS-019"/>
      <sheetName val="F_PROD-WIL-INPLAS-029"/>
      <sheetName val="F_PROD-KBN-029"/>
      <sheetName val="FPROD-03-PER_BLOK_(1)9"/>
      <sheetName val="F_PROD_BUL_KBN-049"/>
      <sheetName val="FPROD_BUL_WIL-059"/>
      <sheetName val="F_MPP-WIL-029"/>
      <sheetName val="F_MPP-DIV-039"/>
      <sheetName val="F_AKT-019"/>
      <sheetName val="F_MPP-019"/>
      <sheetName val="F_UPAH_RATA2_KHT-019"/>
      <sheetName val="F_AKT-01_Orig9"/>
      <sheetName val="Upah_Rata29"/>
      <sheetName val="Data_Master9"/>
      <sheetName val="Master_Unit_Usaha8"/>
      <sheetName val="08_Jan_200510"/>
      <sheetName val="15_Jan_200510"/>
      <sheetName val="22_Jan_200510"/>
      <sheetName val="29_Jan_10"/>
      <sheetName val="05_Jan10"/>
      <sheetName val="16_Feb_0410"/>
      <sheetName val="23_Feb_04_10"/>
      <sheetName val="01_Mar_0410"/>
      <sheetName val="08_Mar_04_10"/>
      <sheetName val="15_Mar_0410"/>
      <sheetName val="22__Mar_0410"/>
      <sheetName val="28__Mar_0410"/>
      <sheetName val="03_April_04_10"/>
      <sheetName val="10_April_04_10"/>
      <sheetName val="17_April_04__10"/>
      <sheetName val="17_April_04_edit10"/>
      <sheetName val="24_April_04_10"/>
      <sheetName val="24_April_04_edit10"/>
      <sheetName val="01_Mei_0410"/>
      <sheetName val="08_Mei_0410"/>
      <sheetName val="15_Mei_0410"/>
      <sheetName val="22_Mei_04_10"/>
      <sheetName val="29_Mei_04_10"/>
      <sheetName val="05_Juni_0410"/>
      <sheetName val="12_Juni_04_10"/>
      <sheetName val="19_Juni_04__10"/>
      <sheetName val="26_Juni_04_10"/>
      <sheetName val="_30_Juni_04_10"/>
      <sheetName val="_03_Juli_04__10"/>
      <sheetName val="_10_Juli_04___10"/>
      <sheetName val="_17_Juli_04_10"/>
      <sheetName val="10_Juli_04_Penyesuaian10"/>
      <sheetName val="17_Juli_04_Penyesuaian10"/>
      <sheetName val="_24_Juli_04____10"/>
      <sheetName val="_31_Juli_04_10"/>
      <sheetName val="07_Agustus_0410"/>
      <sheetName val="14_Agustus_04_10"/>
      <sheetName val="22_Agustus_04_10"/>
      <sheetName val="28_Agustus_04__10"/>
      <sheetName val="K_025CPO-0910"/>
      <sheetName val="WP_10"/>
      <sheetName val="K_002CPO10"/>
      <sheetName val="K_026CPO0810"/>
      <sheetName val="MUTU_BUAH9"/>
      <sheetName val="Pk_prod9"/>
      <sheetName val="DIRECT_COST9"/>
      <sheetName val="NK_Oct'118"/>
      <sheetName val="KGP_Thp_I8"/>
      <sheetName val="KGP_Thp_II8"/>
      <sheetName val="Daftar_Harga_Barang8"/>
      <sheetName val="WIL_18"/>
      <sheetName val="MM_PAGE-2_X8"/>
      <sheetName val="REKAP_EST_PROD_13_edt8"/>
      <sheetName val="ocean_voyage8"/>
      <sheetName val="FISIK_RAB_20008"/>
      <sheetName val="Daftar_isi8"/>
      <sheetName val="Lbr_Sched_8"/>
      <sheetName val="SKU_BUL_8"/>
      <sheetName val="SKU-HAR_8"/>
      <sheetName val="SKU_KHT8"/>
      <sheetName val="LBR_SLR_DTL8"/>
      <sheetName val="LEMBUR_20078"/>
      <sheetName val="Prod_smry8"/>
      <sheetName val="Rekap_Biaya8"/>
      <sheetName val="Expens&amp;Rnue_(2)8"/>
      <sheetName val="DIRECT_SMR8"/>
      <sheetName val="DIRECT_DETAIL8"/>
      <sheetName val="INDIRECT_SMR8"/>
      <sheetName val="INDIRECT_COST8"/>
      <sheetName val="SE_SMR8"/>
      <sheetName val="SE_COST8"/>
      <sheetName val="SE_Detail8"/>
      <sheetName val="TRANS_PWR_8"/>
      <sheetName val="TRANS_VEHICL8"/>
      <sheetName val="TRANS_WATER8"/>
      <sheetName val="TRANS_WORKM&amp;R8"/>
      <sheetName val="TRANS_RMH8"/>
      <sheetName val="TRANS_ALT_BERAT8"/>
      <sheetName val="CPO_Feb-Mar8"/>
      <sheetName val="CPO_Juni8"/>
      <sheetName val="Per_Transportir8"/>
      <sheetName val="CPO_Juli-TID8"/>
      <sheetName val="CPO_Juli-Orgnl8"/>
      <sheetName val="BAST_CPO-78"/>
      <sheetName val="CPO_Agst-Orgnl8"/>
      <sheetName val="CPO_Agsts_TID8"/>
      <sheetName val="BAST_CPO-88"/>
      <sheetName val="CPO_26-8-Orgnl8"/>
      <sheetName val="CPO_26-8-TID8"/>
      <sheetName val="BAST_CPO-26-88"/>
      <sheetName val="Pemakaian_Solar_26-88"/>
      <sheetName val="CPO_5-9-Orgnl_8"/>
      <sheetName val="CPO_5-9-TID8"/>
      <sheetName val="BAST_CPO-5-9_8"/>
      <sheetName val="Pemakaian_Solar_5-9_8"/>
      <sheetName val="CPO_16-9-TID_Orl8"/>
      <sheetName val="BAST_CPO-16-9_HP8"/>
      <sheetName val="BAST_CPO-16-9_SM8"/>
      <sheetName val="Pemakaian_Solar_16-9_8"/>
      <sheetName val="CPO_6-10-TID_Orl8"/>
      <sheetName val="CPO_6-10-TID8"/>
      <sheetName val="BAST_CPO-6-10_HP8"/>
      <sheetName val="BAST_CPO-6-10_SM8"/>
      <sheetName val="Pemakaian_Solar_6-108"/>
      <sheetName val="CPO_27-10-Orgnl8"/>
      <sheetName val="BAST_CPO-27-10_SM8"/>
      <sheetName val="BAST_CPO-27-10_HP8"/>
      <sheetName val="Pemakaian_Solar_27-108"/>
      <sheetName val="CPO_9-11-Orgnl_8"/>
      <sheetName val="BAST_CPO-9-11_SM8"/>
      <sheetName val="BAST_CPO-9-11_HP8"/>
      <sheetName val="kmb_9-11-048"/>
      <sheetName val="Pemakaian_Solar_9-118"/>
      <sheetName val="CPO_7-12-Orgnl8"/>
      <sheetName val="BAST_CPO-7-12_SM8"/>
      <sheetName val="BAST_CPO-7-12_HP8"/>
      <sheetName val="KMB_7-12-048"/>
      <sheetName val="Pemakaian_Solar_7-128"/>
      <sheetName val="Premi_Iuran8"/>
      <sheetName val="Noodles_(assumptions)8"/>
      <sheetName val="Acc-12'02_Book_II8"/>
      <sheetName val="Memb_Schd8"/>
      <sheetName val="Sheet_18"/>
      <sheetName val="Asumsi_Harga8"/>
      <sheetName val="1_8"/>
      <sheetName val="WACC_(LB_Y)8"/>
      <sheetName val="Form_B-CF_Legal8"/>
      <sheetName val="Mst_Real8"/>
      <sheetName val="Cost_Ctr7"/>
      <sheetName val="29_-_Aset_in_progres7"/>
      <sheetName val="27d_-_PPE_-_EST7"/>
      <sheetName val="27c_-_PPE_-_KCP7"/>
      <sheetName val="27b_-_PPE_-_MILL7"/>
      <sheetName val="27a_-_PPE_-_RO7"/>
      <sheetName val="8_-_Notes_BS7"/>
      <sheetName val="10_-_COGS7"/>
      <sheetName val="13_-_OPEX7"/>
      <sheetName val="June_20077"/>
      <sheetName val="Jobsite_Staff7"/>
      <sheetName val="C1_NOV7"/>
      <sheetName val="OMZET_OPC7"/>
      <sheetName val="OMZET_GBG7"/>
      <sheetName val="OMZET_PCC7"/>
      <sheetName val="Rencana_Produksi7"/>
      <sheetName val="DATA_LTW7"/>
      <sheetName val="REKAP_OMZET_KAPAL6"/>
      <sheetName val="Permanent_info6"/>
      <sheetName val="Acc_ALK4"/>
      <sheetName val="Master_harga4"/>
      <sheetName val="5_TE23"/>
      <sheetName val="COA_(3)3"/>
      <sheetName val="1_Areal_Statemen3"/>
      <sheetName val="HPS_Slit_Coil_(Centralia)2"/>
      <sheetName val="INCOME_STATEMENT_31"/>
      <sheetName val="HAL_31-33A12"/>
      <sheetName val="HAL50_-50A12"/>
      <sheetName val="INDIRECT_DETAIL10"/>
      <sheetName val="INDRCT_DTL10"/>
      <sheetName val="Upah_SKUB10"/>
      <sheetName val="SAP-KAB_&amp;_PAN-Buil10"/>
      <sheetName val="CPO_16-9-TID_10"/>
      <sheetName val="Petunjuk_Pengisian10"/>
      <sheetName val="FAS_01-WIL-KBN10"/>
      <sheetName val="FAS_02-MUTASI10"/>
      <sheetName val="FAS_03-BUL10"/>
      <sheetName val="F_PROD-WIL-INPLAS-0110"/>
      <sheetName val="F_PROD-WIL-INPLAS-0210"/>
      <sheetName val="F_PROD-KBN-0210"/>
      <sheetName val="FPROD-03-PER_BLOK_(1)10"/>
      <sheetName val="F_PROD_BUL_KBN-0410"/>
      <sheetName val="FPROD_BUL_WIL-0510"/>
      <sheetName val="F_MPP-WIL-0210"/>
      <sheetName val="F_MPP-DIV-0310"/>
      <sheetName val="F_AKT-0110"/>
      <sheetName val="F_MPP-0110"/>
      <sheetName val="F_UPAH_RATA2_KHT-0110"/>
      <sheetName val="F_AKT-01_Orig10"/>
      <sheetName val="Upah_Rata210"/>
      <sheetName val="Data_Master10"/>
      <sheetName val="Master_Unit_Usaha9"/>
      <sheetName val="08_Jan_200511"/>
      <sheetName val="15_Jan_200511"/>
      <sheetName val="22_Jan_200511"/>
      <sheetName val="29_Jan_11"/>
      <sheetName val="05_Jan11"/>
      <sheetName val="16_Feb_0411"/>
      <sheetName val="23_Feb_04_11"/>
      <sheetName val="01_Mar_0411"/>
      <sheetName val="08_Mar_04_11"/>
      <sheetName val="15_Mar_0411"/>
      <sheetName val="22__Mar_0411"/>
      <sheetName val="28__Mar_0411"/>
      <sheetName val="03_April_04_11"/>
      <sheetName val="10_April_04_11"/>
      <sheetName val="17_April_04__11"/>
      <sheetName val="17_April_04_edit11"/>
      <sheetName val="24_April_04_11"/>
      <sheetName val="24_April_04_edit11"/>
      <sheetName val="01_Mei_0411"/>
      <sheetName val="08_Mei_0411"/>
      <sheetName val="15_Mei_0411"/>
      <sheetName val="22_Mei_04_11"/>
      <sheetName val="29_Mei_04_11"/>
      <sheetName val="05_Juni_0411"/>
      <sheetName val="12_Juni_04_11"/>
      <sheetName val="19_Juni_04__11"/>
      <sheetName val="26_Juni_04_11"/>
      <sheetName val="_30_Juni_04_11"/>
      <sheetName val="_03_Juli_04__11"/>
      <sheetName val="_10_Juli_04___11"/>
      <sheetName val="_17_Juli_04_11"/>
      <sheetName val="10_Juli_04_Penyesuaian11"/>
      <sheetName val="17_Juli_04_Penyesuaian11"/>
      <sheetName val="_24_Juli_04____11"/>
      <sheetName val="_31_Juli_04_11"/>
      <sheetName val="07_Agustus_0411"/>
      <sheetName val="14_Agustus_04_11"/>
      <sheetName val="22_Agustus_04_11"/>
      <sheetName val="28_Agustus_04__11"/>
      <sheetName val="K_025CPO-0911"/>
      <sheetName val="WP_11"/>
      <sheetName val="K_002CPO11"/>
      <sheetName val="K_026CPO0811"/>
      <sheetName val="MUTU_BUAH10"/>
      <sheetName val="Pk_prod10"/>
      <sheetName val="DIRECT_COST10"/>
      <sheetName val="NK_Oct'119"/>
      <sheetName val="KGP_Thp_I9"/>
      <sheetName val="KGP_Thp_II9"/>
      <sheetName val="Daftar_Harga_Barang9"/>
      <sheetName val="WIL_19"/>
      <sheetName val="MM_PAGE-2_X9"/>
      <sheetName val="REKAP_EST_PROD_13_edt9"/>
      <sheetName val="ocean_voyage9"/>
      <sheetName val="FISIK_RAB_20009"/>
      <sheetName val="Daftar_isi9"/>
      <sheetName val="Lbr_Sched_9"/>
      <sheetName val="SKU_BUL_9"/>
      <sheetName val="SKU-HAR_9"/>
      <sheetName val="SKU_KHT9"/>
      <sheetName val="LBR_SLR_DTL9"/>
      <sheetName val="LEMBUR_20079"/>
      <sheetName val="Prod_smry9"/>
      <sheetName val="Rekap_Biaya9"/>
      <sheetName val="Expens&amp;Rnue_(2)9"/>
      <sheetName val="DIRECT_SMR9"/>
      <sheetName val="DIRECT_DETAIL9"/>
      <sheetName val="INDIRECT_SMR9"/>
      <sheetName val="INDIRECT_COST9"/>
      <sheetName val="SE_SMR9"/>
      <sheetName val="SE_COST9"/>
      <sheetName val="SE_Detail9"/>
      <sheetName val="TRANS_PWR_9"/>
      <sheetName val="TRANS_VEHICL9"/>
      <sheetName val="TRANS_WATER9"/>
      <sheetName val="TRANS_WORKM&amp;R9"/>
      <sheetName val="TRANS_RMH9"/>
      <sheetName val="TRANS_ALT_BERAT9"/>
      <sheetName val="CPO_Feb-Mar9"/>
      <sheetName val="CPO_Juni9"/>
      <sheetName val="Per_Transportir9"/>
      <sheetName val="CPO_Juli-TID9"/>
      <sheetName val="CPO_Juli-Orgnl9"/>
      <sheetName val="BAST_CPO-79"/>
      <sheetName val="CPO_Agst-Orgnl9"/>
      <sheetName val="CPO_Agsts_TID9"/>
      <sheetName val="BAST_CPO-89"/>
      <sheetName val="CPO_26-8-Orgnl9"/>
      <sheetName val="CPO_26-8-TID9"/>
      <sheetName val="BAST_CPO-26-89"/>
      <sheetName val="Pemakaian_Solar_26-89"/>
      <sheetName val="CPO_5-9-Orgnl_9"/>
      <sheetName val="CPO_5-9-TID9"/>
      <sheetName val="BAST_CPO-5-9_9"/>
      <sheetName val="Pemakaian_Solar_5-9_9"/>
      <sheetName val="CPO_16-9-TID_Orl9"/>
      <sheetName val="BAST_CPO-16-9_HP9"/>
      <sheetName val="BAST_CPO-16-9_SM9"/>
      <sheetName val="Pemakaian_Solar_16-9_9"/>
      <sheetName val="CPO_6-10-TID_Orl9"/>
      <sheetName val="CPO_6-10-TID9"/>
      <sheetName val="BAST_CPO-6-10_HP9"/>
      <sheetName val="BAST_CPO-6-10_SM9"/>
      <sheetName val="Pemakaian_Solar_6-109"/>
      <sheetName val="CPO_27-10-Orgnl9"/>
      <sheetName val="BAST_CPO-27-10_SM9"/>
      <sheetName val="BAST_CPO-27-10_HP9"/>
      <sheetName val="Pemakaian_Solar_27-109"/>
      <sheetName val="CPO_9-11-Orgnl_9"/>
      <sheetName val="BAST_CPO-9-11_SM9"/>
      <sheetName val="BAST_CPO-9-11_HP9"/>
      <sheetName val="kmb_9-11-049"/>
      <sheetName val="Pemakaian_Solar_9-119"/>
      <sheetName val="CPO_7-12-Orgnl9"/>
      <sheetName val="BAST_CPO-7-12_SM9"/>
      <sheetName val="BAST_CPO-7-12_HP9"/>
      <sheetName val="KMB_7-12-049"/>
      <sheetName val="Pemakaian_Solar_7-129"/>
      <sheetName val="Premi_Iuran9"/>
      <sheetName val="Noodles_(assumptions)9"/>
      <sheetName val="Acc-12'02_Book_II9"/>
      <sheetName val="Memb_Schd9"/>
      <sheetName val="Sheet_19"/>
      <sheetName val="Asumsi_Harga9"/>
      <sheetName val="1_9"/>
      <sheetName val="WACC_(LB_Y)9"/>
      <sheetName val="Form_B-CF_Legal9"/>
      <sheetName val="Mst_Real9"/>
      <sheetName val="Cost_Ctr8"/>
      <sheetName val="29_-_Aset_in_progres8"/>
      <sheetName val="27d_-_PPE_-_EST8"/>
      <sheetName val="27c_-_PPE_-_KCP8"/>
      <sheetName val="27b_-_PPE_-_MILL8"/>
      <sheetName val="27a_-_PPE_-_RO8"/>
      <sheetName val="8_-_Notes_BS8"/>
      <sheetName val="10_-_COGS8"/>
      <sheetName val="13_-_OPEX8"/>
      <sheetName val="June_20078"/>
      <sheetName val="Jobsite_Staff8"/>
      <sheetName val="C1_NOV8"/>
      <sheetName val="OMZET_OPC8"/>
      <sheetName val="OMZET_GBG8"/>
      <sheetName val="OMZET_PCC8"/>
      <sheetName val="Rencana_Produksi8"/>
      <sheetName val="DATA_LTW8"/>
      <sheetName val="REKAP_OMZET_KAPAL7"/>
      <sheetName val="Permanent_info7"/>
      <sheetName val="Acc_ALK5"/>
      <sheetName val="Master_harga5"/>
      <sheetName val="5_TE24"/>
      <sheetName val="COA_(3)4"/>
      <sheetName val="1_Areal_Statemen4"/>
      <sheetName val="HPS_Slit_Coil_(Centralia)3"/>
      <sheetName val="INCOME_STATEMENT_32"/>
      <sheetName val="det-RM"/>
      <sheetName val="BANK"/>
      <sheetName val="alt"/>
      <sheetName val="uph"/>
      <sheetName val="5.1(1)"/>
      <sheetName val="6.1.1"/>
      <sheetName val="4334-Summary"/>
      <sheetName val="tiket&amp;hotel"/>
      <sheetName val="SPPD"/>
      <sheetName val="HAL_31-33A13"/>
      <sheetName val="HAL50_-50A13"/>
      <sheetName val="INDIRECT_DETAIL11"/>
      <sheetName val="INDRCT_DTL11"/>
      <sheetName val="Upah_SKUB11"/>
      <sheetName val="SAP-KAB_&amp;_PAN-Buil11"/>
      <sheetName val="CPO_16-9-TID_11"/>
      <sheetName val="Petunjuk_Pengisian11"/>
      <sheetName val="FAS_01-WIL-KBN11"/>
      <sheetName val="FAS_02-MUTASI11"/>
      <sheetName val="FAS_03-BUL11"/>
      <sheetName val="F_PROD-WIL-INPLAS-0111"/>
      <sheetName val="F_PROD-WIL-INPLAS-0211"/>
      <sheetName val="F_PROD-KBN-0211"/>
      <sheetName val="FPROD-03-PER_BLOK_(1)11"/>
      <sheetName val="F_PROD_BUL_KBN-0411"/>
      <sheetName val="FPROD_BUL_WIL-0511"/>
      <sheetName val="F_MPP-WIL-0211"/>
      <sheetName val="F_MPP-DIV-0311"/>
      <sheetName val="F_AKT-0111"/>
      <sheetName val="F_MPP-0111"/>
      <sheetName val="F_UPAH_RATA2_KHT-0111"/>
      <sheetName val="F_AKT-01_Orig11"/>
      <sheetName val="Upah_Rata211"/>
      <sheetName val="Data_Master11"/>
      <sheetName val="Master_Unit_Usaha10"/>
      <sheetName val="08_Jan_200512"/>
      <sheetName val="15_Jan_200512"/>
      <sheetName val="22_Jan_200512"/>
      <sheetName val="29_Jan_12"/>
      <sheetName val="05_Jan12"/>
      <sheetName val="16_Feb_0412"/>
      <sheetName val="23_Feb_04_12"/>
      <sheetName val="01_Mar_0412"/>
      <sheetName val="08_Mar_04_12"/>
      <sheetName val="15_Mar_0412"/>
      <sheetName val="22__Mar_0412"/>
      <sheetName val="28__Mar_0412"/>
      <sheetName val="03_April_04_12"/>
      <sheetName val="10_April_04_12"/>
      <sheetName val="17_April_04__12"/>
      <sheetName val="17_April_04_edit12"/>
      <sheetName val="24_April_04_12"/>
      <sheetName val="24_April_04_edit12"/>
      <sheetName val="01_Mei_0412"/>
      <sheetName val="08_Mei_0412"/>
      <sheetName val="15_Mei_0412"/>
      <sheetName val="22_Mei_04_12"/>
      <sheetName val="29_Mei_04_12"/>
      <sheetName val="05_Juni_0412"/>
      <sheetName val="12_Juni_04_12"/>
      <sheetName val="19_Juni_04__12"/>
      <sheetName val="26_Juni_04_12"/>
      <sheetName val="_30_Juni_04_12"/>
      <sheetName val="_03_Juli_04__12"/>
      <sheetName val="_10_Juli_04___12"/>
      <sheetName val="_17_Juli_04_12"/>
      <sheetName val="10_Juli_04_Penyesuaian12"/>
      <sheetName val="17_Juli_04_Penyesuaian12"/>
      <sheetName val="_24_Juli_04____12"/>
      <sheetName val="_31_Juli_04_12"/>
      <sheetName val="07_Agustus_0412"/>
      <sheetName val="14_Agustus_04_12"/>
      <sheetName val="22_Agustus_04_12"/>
      <sheetName val="28_Agustus_04__12"/>
      <sheetName val="K_025CPO-0912"/>
      <sheetName val="WP_12"/>
      <sheetName val="K_002CPO12"/>
      <sheetName val="K_026CPO0812"/>
      <sheetName val="MUTU_BUAH11"/>
      <sheetName val="Pk_prod11"/>
      <sheetName val="DIRECT_COST11"/>
      <sheetName val="NK_Oct'1110"/>
      <sheetName val="KGP_Thp_I10"/>
      <sheetName val="KGP_Thp_II10"/>
      <sheetName val="Daftar_Harga_Barang10"/>
      <sheetName val="WIL_110"/>
      <sheetName val="MM_PAGE-2_X10"/>
      <sheetName val="REKAP_EST_PROD_13_edt10"/>
      <sheetName val="ocean_voyage10"/>
      <sheetName val="FISIK_RAB_200010"/>
      <sheetName val="Daftar_isi10"/>
      <sheetName val="Lbr_Sched_10"/>
      <sheetName val="SKU_BUL_10"/>
      <sheetName val="SKU-HAR_10"/>
      <sheetName val="SKU_KHT10"/>
      <sheetName val="LBR_SLR_DTL10"/>
      <sheetName val="LEMBUR_200710"/>
      <sheetName val="Prod_smry10"/>
      <sheetName val="Rekap_Biaya10"/>
      <sheetName val="Expens&amp;Rnue_(2)10"/>
      <sheetName val="DIRECT_SMR10"/>
      <sheetName val="DIRECT_DETAIL10"/>
      <sheetName val="INDIRECT_SMR10"/>
      <sheetName val="INDIRECT_COST10"/>
      <sheetName val="SE_SMR10"/>
      <sheetName val="SE_COST10"/>
      <sheetName val="SE_Detail10"/>
      <sheetName val="TRANS_PWR_10"/>
      <sheetName val="TRANS_VEHICL10"/>
      <sheetName val="TRANS_WATER10"/>
      <sheetName val="TRANS_WORKM&amp;R10"/>
      <sheetName val="TRANS_RMH10"/>
      <sheetName val="TRANS_ALT_BERAT10"/>
      <sheetName val="CPO_Feb-Mar10"/>
      <sheetName val="CPO_Juni10"/>
      <sheetName val="Per_Transportir10"/>
      <sheetName val="CPO_Juli-TID10"/>
      <sheetName val="CPO_Juli-Orgnl10"/>
      <sheetName val="BAST_CPO-710"/>
      <sheetName val="CPO_Agst-Orgnl10"/>
      <sheetName val="CPO_Agsts_TID10"/>
      <sheetName val="BAST_CPO-810"/>
      <sheetName val="CPO_26-8-Orgnl10"/>
      <sheetName val="CPO_26-8-TID10"/>
      <sheetName val="BAST_CPO-26-810"/>
      <sheetName val="Pemakaian_Solar_26-810"/>
      <sheetName val="CPO_5-9-Orgnl_10"/>
      <sheetName val="CPO_5-9-TID10"/>
      <sheetName val="BAST_CPO-5-9_10"/>
      <sheetName val="Pemakaian_Solar_5-9_10"/>
      <sheetName val="CPO_16-9-TID_Orl10"/>
      <sheetName val="BAST_CPO-16-9_HP10"/>
      <sheetName val="BAST_CPO-16-9_SM10"/>
      <sheetName val="Pemakaian_Solar_16-9_10"/>
      <sheetName val="CPO_6-10-TID_Orl10"/>
      <sheetName val="CPO_6-10-TID10"/>
      <sheetName val="BAST_CPO-6-10_HP10"/>
      <sheetName val="BAST_CPO-6-10_SM10"/>
      <sheetName val="Pemakaian_Solar_6-1010"/>
      <sheetName val="CPO_27-10-Orgnl10"/>
      <sheetName val="BAST_CPO-27-10_SM10"/>
      <sheetName val="BAST_CPO-27-10_HP10"/>
      <sheetName val="Pemakaian_Solar_27-1010"/>
      <sheetName val="CPO_9-11-Orgnl_10"/>
      <sheetName val="BAST_CPO-9-11_SM10"/>
      <sheetName val="BAST_CPO-9-11_HP10"/>
      <sheetName val="kmb_9-11-0410"/>
      <sheetName val="Pemakaian_Solar_9-1110"/>
      <sheetName val="CPO_7-12-Orgnl10"/>
      <sheetName val="BAST_CPO-7-12_SM10"/>
      <sheetName val="BAST_CPO-7-12_HP10"/>
      <sheetName val="KMB_7-12-0410"/>
      <sheetName val="Pemakaian_Solar_7-1210"/>
      <sheetName val="Premi_Iuran10"/>
      <sheetName val="Noodles_(assumptions)10"/>
      <sheetName val="Acc-12'02_Book_II10"/>
      <sheetName val="Memb_Schd10"/>
      <sheetName val="Sheet_110"/>
      <sheetName val="Asumsi_Harga10"/>
      <sheetName val="1_10"/>
      <sheetName val="WACC_(LB_Y)10"/>
      <sheetName val="Form_B-CF_Legal10"/>
      <sheetName val="Mst_Real10"/>
      <sheetName val="Cost_Ctr9"/>
      <sheetName val="29_-_Aset_in_progres9"/>
      <sheetName val="27d_-_PPE_-_EST9"/>
      <sheetName val="27c_-_PPE_-_KCP9"/>
      <sheetName val="27b_-_PPE_-_MILL9"/>
      <sheetName val="27a_-_PPE_-_RO9"/>
      <sheetName val="8_-_Notes_BS9"/>
      <sheetName val="10_-_COGS9"/>
      <sheetName val="13_-_OPEX9"/>
      <sheetName val="June_20079"/>
      <sheetName val="Jobsite_Staff9"/>
      <sheetName val="C1_NOV9"/>
      <sheetName val="OMZET_OPC9"/>
      <sheetName val="OMZET_GBG9"/>
      <sheetName val="OMZET_PCC9"/>
      <sheetName val="Rencana_Produksi9"/>
      <sheetName val="DATA_LTW9"/>
      <sheetName val="REKAP_OMZET_KAPAL8"/>
      <sheetName val="Permanent_info8"/>
      <sheetName val="Acc_ALK6"/>
      <sheetName val="Master_harga6"/>
      <sheetName val="5_TE25"/>
      <sheetName val="COA_(3)5"/>
      <sheetName val="1_Areal_Statemen5"/>
      <sheetName val="HPS_Slit_Coil_(Centralia)4"/>
      <sheetName val="INCOME_STATEMENT_33"/>
      <sheetName val="HAL_31-33A14"/>
      <sheetName val="HAL50_-50A14"/>
      <sheetName val="INDIRECT_DETAIL12"/>
      <sheetName val="INDRCT_DTL12"/>
      <sheetName val="Upah_SKUB12"/>
      <sheetName val="SAP-KAB_&amp;_PAN-Buil12"/>
      <sheetName val="CPO_16-9-TID_12"/>
      <sheetName val="Petunjuk_Pengisian12"/>
      <sheetName val="FAS_01-WIL-KBN12"/>
      <sheetName val="FAS_02-MUTASI12"/>
      <sheetName val="FAS_03-BUL12"/>
      <sheetName val="F_PROD-WIL-INPLAS-0112"/>
      <sheetName val="F_PROD-WIL-INPLAS-0212"/>
      <sheetName val="F_PROD-KBN-0212"/>
      <sheetName val="FPROD-03-PER_BLOK_(1)12"/>
      <sheetName val="F_PROD_BUL_KBN-0412"/>
      <sheetName val="FPROD_BUL_WIL-0512"/>
      <sheetName val="F_MPP-WIL-0212"/>
      <sheetName val="F_MPP-DIV-0312"/>
      <sheetName val="F_AKT-0112"/>
      <sheetName val="F_MPP-0112"/>
      <sheetName val="F_UPAH_RATA2_KHT-0112"/>
      <sheetName val="F_AKT-01_Orig12"/>
      <sheetName val="Upah_Rata212"/>
      <sheetName val="Data_Master12"/>
      <sheetName val="Master_Unit_Usaha11"/>
      <sheetName val="08_Jan_200513"/>
      <sheetName val="15_Jan_200513"/>
      <sheetName val="22_Jan_200513"/>
      <sheetName val="29_Jan_13"/>
      <sheetName val="05_Jan13"/>
      <sheetName val="16_Feb_0413"/>
      <sheetName val="23_Feb_04_13"/>
      <sheetName val="01_Mar_0413"/>
      <sheetName val="08_Mar_04_13"/>
      <sheetName val="15_Mar_0413"/>
      <sheetName val="22__Mar_0413"/>
      <sheetName val="28__Mar_0413"/>
      <sheetName val="03_April_04_13"/>
      <sheetName val="10_April_04_13"/>
      <sheetName val="17_April_04__13"/>
      <sheetName val="17_April_04_edit13"/>
      <sheetName val="24_April_04_13"/>
      <sheetName val="24_April_04_edit13"/>
      <sheetName val="01_Mei_0413"/>
      <sheetName val="08_Mei_0413"/>
      <sheetName val="15_Mei_0413"/>
      <sheetName val="22_Mei_04_13"/>
      <sheetName val="29_Mei_04_13"/>
      <sheetName val="05_Juni_0413"/>
      <sheetName val="12_Juni_04_13"/>
      <sheetName val="19_Juni_04__13"/>
      <sheetName val="26_Juni_04_13"/>
      <sheetName val="_30_Juni_04_13"/>
      <sheetName val="_03_Juli_04__13"/>
      <sheetName val="_10_Juli_04___13"/>
      <sheetName val="_17_Juli_04_13"/>
      <sheetName val="10_Juli_04_Penyesuaian13"/>
      <sheetName val="17_Juli_04_Penyesuaian13"/>
      <sheetName val="_24_Juli_04____13"/>
      <sheetName val="_31_Juli_04_13"/>
      <sheetName val="07_Agustus_0413"/>
      <sheetName val="14_Agustus_04_13"/>
      <sheetName val="22_Agustus_04_13"/>
      <sheetName val="28_Agustus_04__13"/>
      <sheetName val="K_025CPO-0913"/>
      <sheetName val="WP_13"/>
      <sheetName val="K_002CPO13"/>
      <sheetName val="K_026CPO0813"/>
      <sheetName val="MUTU_BUAH12"/>
      <sheetName val="Pk_prod12"/>
      <sheetName val="DIRECT_COST12"/>
      <sheetName val="NK_Oct'1111"/>
      <sheetName val="KGP_Thp_I11"/>
      <sheetName val="KGP_Thp_II11"/>
      <sheetName val="Daftar_Harga_Barang11"/>
      <sheetName val="WIL_111"/>
      <sheetName val="MM_PAGE-2_X11"/>
      <sheetName val="REKAP_EST_PROD_13_edt11"/>
      <sheetName val="ocean_voyage11"/>
      <sheetName val="FISIK_RAB_200011"/>
      <sheetName val="Daftar_isi11"/>
      <sheetName val="Lbr_Sched_11"/>
      <sheetName val="SKU_BUL_11"/>
      <sheetName val="SKU-HAR_11"/>
      <sheetName val="SKU_KHT11"/>
      <sheetName val="LBR_SLR_DTL11"/>
      <sheetName val="LEMBUR_200711"/>
      <sheetName val="Prod_smry11"/>
      <sheetName val="Rekap_Biaya11"/>
      <sheetName val="Expens&amp;Rnue_(2)11"/>
      <sheetName val="DIRECT_SMR11"/>
      <sheetName val="DIRECT_DETAIL11"/>
      <sheetName val="INDIRECT_SMR11"/>
      <sheetName val="INDIRECT_COST11"/>
      <sheetName val="SE_SMR11"/>
      <sheetName val="SE_COST11"/>
      <sheetName val="SE_Detail11"/>
      <sheetName val="TRANS_PWR_11"/>
      <sheetName val="TRANS_VEHICL11"/>
      <sheetName val="TRANS_WATER11"/>
      <sheetName val="TRANS_WORKM&amp;R11"/>
      <sheetName val="TRANS_RMH11"/>
      <sheetName val="TRANS_ALT_BERAT11"/>
      <sheetName val="CPO_Feb-Mar11"/>
      <sheetName val="CPO_Juni11"/>
      <sheetName val="Per_Transportir11"/>
      <sheetName val="CPO_Juli-TID11"/>
      <sheetName val="CPO_Juli-Orgnl11"/>
      <sheetName val="BAST_CPO-711"/>
      <sheetName val="CPO_Agst-Orgnl11"/>
      <sheetName val="CPO_Agsts_TID11"/>
      <sheetName val="BAST_CPO-811"/>
      <sheetName val="CPO_26-8-Orgnl11"/>
      <sheetName val="CPO_26-8-TID11"/>
      <sheetName val="BAST_CPO-26-811"/>
      <sheetName val="Pemakaian_Solar_26-811"/>
      <sheetName val="CPO_5-9-Orgnl_11"/>
      <sheetName val="CPO_5-9-TID11"/>
      <sheetName val="BAST_CPO-5-9_11"/>
      <sheetName val="Pemakaian_Solar_5-9_11"/>
      <sheetName val="CPO_16-9-TID_Orl11"/>
      <sheetName val="BAST_CPO-16-9_HP11"/>
      <sheetName val="BAST_CPO-16-9_SM11"/>
      <sheetName val="Pemakaian_Solar_16-9_11"/>
      <sheetName val="CPO_6-10-TID_Orl11"/>
      <sheetName val="CPO_6-10-TID11"/>
      <sheetName val="BAST_CPO-6-10_HP11"/>
      <sheetName val="BAST_CPO-6-10_SM11"/>
      <sheetName val="Pemakaian_Solar_6-1011"/>
      <sheetName val="CPO_27-10-Orgnl11"/>
      <sheetName val="BAST_CPO-27-10_SM11"/>
      <sheetName val="BAST_CPO-27-10_HP11"/>
      <sheetName val="Pemakaian_Solar_27-1011"/>
      <sheetName val="CPO_9-11-Orgnl_11"/>
      <sheetName val="BAST_CPO-9-11_SM11"/>
      <sheetName val="BAST_CPO-9-11_HP11"/>
      <sheetName val="kmb_9-11-0411"/>
      <sheetName val="Pemakaian_Solar_9-1111"/>
      <sheetName val="CPO_7-12-Orgnl11"/>
      <sheetName val="BAST_CPO-7-12_SM11"/>
      <sheetName val="BAST_CPO-7-12_HP11"/>
      <sheetName val="KMB_7-12-0411"/>
      <sheetName val="Pemakaian_Solar_7-1211"/>
      <sheetName val="Premi_Iuran11"/>
      <sheetName val="Noodles_(assumptions)11"/>
      <sheetName val="Acc-12'02_Book_II11"/>
      <sheetName val="Memb_Schd11"/>
      <sheetName val="Sheet_111"/>
      <sheetName val="Asumsi_Harga11"/>
      <sheetName val="1_11"/>
      <sheetName val="WACC_(LB_Y)11"/>
      <sheetName val="Form_B-CF_Legal11"/>
      <sheetName val="Mst_Real11"/>
      <sheetName val="Cost_Ctr10"/>
      <sheetName val="29_-_Aset_in_progres10"/>
      <sheetName val="27d_-_PPE_-_EST10"/>
      <sheetName val="27c_-_PPE_-_KCP10"/>
      <sheetName val="27b_-_PPE_-_MILL10"/>
      <sheetName val="27a_-_PPE_-_RO10"/>
      <sheetName val="8_-_Notes_BS10"/>
      <sheetName val="10_-_COGS10"/>
      <sheetName val="13_-_OPEX10"/>
      <sheetName val="June_200710"/>
      <sheetName val="Jobsite_Staff10"/>
      <sheetName val="C1_NOV10"/>
      <sheetName val="OMZET_OPC10"/>
      <sheetName val="OMZET_GBG10"/>
      <sheetName val="OMZET_PCC10"/>
      <sheetName val="Rencana_Produksi10"/>
      <sheetName val="DATA_LTW10"/>
      <sheetName val="REKAP_OMZET_KAPAL9"/>
      <sheetName val="Permanent_info9"/>
      <sheetName val="Acc_ALK7"/>
      <sheetName val="Master_harga7"/>
      <sheetName val="5_TE26"/>
      <sheetName val="COA_(3)6"/>
      <sheetName val="1_Areal_Statemen6"/>
      <sheetName val="HPS_Slit_Coil_(Centralia)5"/>
      <sheetName val="INCOME_STATEMENT_34"/>
      <sheetName val="5_1(1)"/>
      <sheetName val="6_1_1"/>
      <sheetName val="USDt_FS(4)"/>
      <sheetName val="HAL_31-33A15"/>
      <sheetName val="HAL50_-50A15"/>
      <sheetName val="INDIRECT_DETAIL13"/>
      <sheetName val="INDRCT_DTL13"/>
      <sheetName val="Upah_SKUB13"/>
      <sheetName val="SAP-KAB_&amp;_PAN-Buil13"/>
      <sheetName val="CPO_16-9-TID_13"/>
      <sheetName val="Petunjuk_Pengisian13"/>
      <sheetName val="FAS_01-WIL-KBN13"/>
      <sheetName val="FAS_02-MUTASI13"/>
      <sheetName val="FAS_03-BUL13"/>
      <sheetName val="F_PROD-WIL-INPLAS-0113"/>
      <sheetName val="F_PROD-WIL-INPLAS-0213"/>
      <sheetName val="F_PROD-KBN-0213"/>
      <sheetName val="FPROD-03-PER_BLOK_(1)13"/>
      <sheetName val="F_PROD_BUL_KBN-0413"/>
      <sheetName val="FPROD_BUL_WIL-0513"/>
      <sheetName val="F_MPP-WIL-0213"/>
      <sheetName val="F_MPP-DIV-0313"/>
      <sheetName val="F_AKT-0113"/>
      <sheetName val="F_MPP-0113"/>
      <sheetName val="F_UPAH_RATA2_KHT-0113"/>
      <sheetName val="F_AKT-01_Orig13"/>
      <sheetName val="Upah_Rata213"/>
      <sheetName val="Data_Master13"/>
      <sheetName val="Master_Unit_Usaha12"/>
      <sheetName val="08_Jan_200514"/>
      <sheetName val="15_Jan_200514"/>
      <sheetName val="22_Jan_200514"/>
      <sheetName val="29_Jan_14"/>
      <sheetName val="05_Jan14"/>
      <sheetName val="16_Feb_0414"/>
      <sheetName val="23_Feb_04_14"/>
      <sheetName val="01_Mar_0414"/>
      <sheetName val="08_Mar_04_14"/>
      <sheetName val="15_Mar_0414"/>
      <sheetName val="22__Mar_0414"/>
      <sheetName val="28__Mar_0414"/>
      <sheetName val="03_April_04_14"/>
      <sheetName val="10_April_04_14"/>
      <sheetName val="17_April_04__14"/>
      <sheetName val="17_April_04_edit14"/>
      <sheetName val="24_April_04_14"/>
      <sheetName val="24_April_04_edit14"/>
      <sheetName val="01_Mei_0414"/>
      <sheetName val="08_Mei_0414"/>
      <sheetName val="15_Mei_0414"/>
      <sheetName val="22_Mei_04_14"/>
      <sheetName val="29_Mei_04_14"/>
      <sheetName val="05_Juni_0414"/>
      <sheetName val="12_Juni_04_14"/>
      <sheetName val="19_Juni_04__14"/>
      <sheetName val="26_Juni_04_14"/>
      <sheetName val="_30_Juni_04_14"/>
      <sheetName val="_03_Juli_04__14"/>
      <sheetName val="_10_Juli_04___14"/>
      <sheetName val="_17_Juli_04_14"/>
      <sheetName val="10_Juli_04_Penyesuaian14"/>
      <sheetName val="17_Juli_04_Penyesuaian14"/>
      <sheetName val="_24_Juli_04____14"/>
      <sheetName val="_31_Juli_04_14"/>
      <sheetName val="07_Agustus_0414"/>
      <sheetName val="14_Agustus_04_14"/>
      <sheetName val="22_Agustus_04_14"/>
      <sheetName val="28_Agustus_04__14"/>
      <sheetName val="K_025CPO-0914"/>
      <sheetName val="WP_14"/>
      <sheetName val="K_002CPO14"/>
      <sheetName val="K_026CPO0814"/>
      <sheetName val="MUTU_BUAH13"/>
      <sheetName val="Pk_prod13"/>
      <sheetName val="DIRECT_COST13"/>
      <sheetName val="NK_Oct'1112"/>
      <sheetName val="KGP_Thp_I12"/>
      <sheetName val="KGP_Thp_II12"/>
      <sheetName val="Daftar_Harga_Barang12"/>
      <sheetName val="WIL_112"/>
      <sheetName val="MM_PAGE-2_X12"/>
      <sheetName val="REKAP_EST_PROD_13_edt12"/>
      <sheetName val="ocean_voyage12"/>
      <sheetName val="FISIK_RAB_200012"/>
      <sheetName val="Daftar_isi12"/>
      <sheetName val="Lbr_Sched_12"/>
      <sheetName val="SKU_BUL_12"/>
      <sheetName val="SKU-HAR_12"/>
      <sheetName val="SKU_KHT12"/>
      <sheetName val="LBR_SLR_DTL12"/>
      <sheetName val="LEMBUR_200712"/>
      <sheetName val="Prod_smry12"/>
      <sheetName val="Rekap_Biaya12"/>
      <sheetName val="Expens&amp;Rnue_(2)12"/>
      <sheetName val="DIRECT_SMR12"/>
      <sheetName val="DIRECT_DETAIL12"/>
      <sheetName val="INDIRECT_SMR12"/>
      <sheetName val="INDIRECT_COST12"/>
      <sheetName val="SE_SMR12"/>
      <sheetName val="SE_COST12"/>
      <sheetName val="SE_Detail12"/>
      <sheetName val="TRANS_PWR_12"/>
      <sheetName val="TRANS_VEHICL12"/>
      <sheetName val="TRANS_WATER12"/>
      <sheetName val="TRANS_WORKM&amp;R12"/>
      <sheetName val="TRANS_RMH12"/>
      <sheetName val="TRANS_ALT_BERAT12"/>
      <sheetName val="CPO_Feb-Mar12"/>
      <sheetName val="CPO_Juni12"/>
      <sheetName val="Per_Transportir12"/>
      <sheetName val="CPO_Juli-TID12"/>
      <sheetName val="CPO_Juli-Orgnl12"/>
      <sheetName val="BAST_CPO-712"/>
      <sheetName val="CPO_Agst-Orgnl12"/>
      <sheetName val="CPO_Agsts_TID12"/>
      <sheetName val="BAST_CPO-812"/>
      <sheetName val="CPO_26-8-Orgnl12"/>
      <sheetName val="CPO_26-8-TID12"/>
      <sheetName val="BAST_CPO-26-812"/>
      <sheetName val="Pemakaian_Solar_26-812"/>
      <sheetName val="CPO_5-9-Orgnl_12"/>
      <sheetName val="CPO_5-9-TID12"/>
      <sheetName val="BAST_CPO-5-9_12"/>
      <sheetName val="Pemakaian_Solar_5-9_12"/>
      <sheetName val="CPO_16-9-TID_Orl12"/>
      <sheetName val="BAST_CPO-16-9_HP12"/>
      <sheetName val="BAST_CPO-16-9_SM12"/>
      <sheetName val="Pemakaian_Solar_16-9_12"/>
      <sheetName val="CPO_6-10-TID_Orl12"/>
      <sheetName val="CPO_6-10-TID12"/>
      <sheetName val="BAST_CPO-6-10_HP12"/>
      <sheetName val="BAST_CPO-6-10_SM12"/>
      <sheetName val="Pemakaian_Solar_6-1012"/>
      <sheetName val="CPO_27-10-Orgnl12"/>
      <sheetName val="BAST_CPO-27-10_SM12"/>
      <sheetName val="BAST_CPO-27-10_HP12"/>
      <sheetName val="Pemakaian_Solar_27-1012"/>
      <sheetName val="CPO_9-11-Orgnl_12"/>
      <sheetName val="BAST_CPO-9-11_SM12"/>
      <sheetName val="BAST_CPO-9-11_HP12"/>
      <sheetName val="kmb_9-11-0412"/>
      <sheetName val="Pemakaian_Solar_9-1112"/>
      <sheetName val="CPO_7-12-Orgnl12"/>
      <sheetName val="BAST_CPO-7-12_SM12"/>
      <sheetName val="BAST_CPO-7-12_HP12"/>
      <sheetName val="KMB_7-12-0412"/>
      <sheetName val="Pemakaian_Solar_7-1212"/>
      <sheetName val="Premi_Iuran12"/>
      <sheetName val="Noodles_(assumptions)12"/>
      <sheetName val="Acc-12'02_Book_II12"/>
      <sheetName val="Memb_Schd12"/>
      <sheetName val="Sheet_112"/>
      <sheetName val="Asumsi_Harga12"/>
      <sheetName val="1_12"/>
      <sheetName val="WACC_(LB_Y)12"/>
      <sheetName val="Form_B-CF_Legal12"/>
      <sheetName val="Mst_Real12"/>
      <sheetName val="Cost_Ctr11"/>
      <sheetName val="29_-_Aset_in_progres11"/>
      <sheetName val="27d_-_PPE_-_EST11"/>
      <sheetName val="27c_-_PPE_-_KCP11"/>
      <sheetName val="27b_-_PPE_-_MILL11"/>
      <sheetName val="27a_-_PPE_-_RO11"/>
      <sheetName val="8_-_Notes_BS11"/>
      <sheetName val="10_-_COGS11"/>
      <sheetName val="13_-_OPEX11"/>
      <sheetName val="June_200711"/>
      <sheetName val="Jobsite_Staff11"/>
      <sheetName val="C1_NOV11"/>
      <sheetName val="OMZET_OPC11"/>
      <sheetName val="OMZET_GBG11"/>
      <sheetName val="OMZET_PCC11"/>
      <sheetName val="Rencana_Produksi11"/>
      <sheetName val="DATA_LTW11"/>
      <sheetName val="REKAP_OMZET_KAPAL10"/>
      <sheetName val="Permanent_info10"/>
      <sheetName val="Acc_ALK8"/>
      <sheetName val="Master_harga8"/>
      <sheetName val="5_TE27"/>
      <sheetName val="COA_(3)7"/>
      <sheetName val="1_Areal_Statemen7"/>
      <sheetName val="HPS_Slit_Coil_(Centralia)6"/>
      <sheetName val="INCOME_STATEMENT_35"/>
      <sheetName val="5_1(1)1"/>
      <sheetName val="6_1_11"/>
      <sheetName val="WMMS"/>
      <sheetName val="PAMJ"/>
      <sheetName val="PENM"/>
      <sheetName val="PKSA"/>
      <sheetName val="PLM"/>
      <sheetName val="PTSA"/>
      <sheetName val="CBD"/>
      <sheetName val="HAL_31-33A16"/>
      <sheetName val="HAL50_-50A16"/>
      <sheetName val="INDIRECT_DETAIL14"/>
      <sheetName val="INDRCT_DTL14"/>
      <sheetName val="Upah_SKUB14"/>
      <sheetName val="SAP-KAB_&amp;_PAN-Buil14"/>
      <sheetName val="CPO_16-9-TID_14"/>
      <sheetName val="Petunjuk_Pengisian14"/>
      <sheetName val="FAS_01-WIL-KBN14"/>
      <sheetName val="FAS_02-MUTASI14"/>
      <sheetName val="FAS_03-BUL14"/>
      <sheetName val="F_PROD-WIL-INPLAS-0114"/>
      <sheetName val="F_PROD-WIL-INPLAS-0214"/>
      <sheetName val="F_PROD-KBN-0214"/>
      <sheetName val="FPROD-03-PER_BLOK_(1)14"/>
      <sheetName val="F_PROD_BUL_KBN-0414"/>
      <sheetName val="FPROD_BUL_WIL-0514"/>
      <sheetName val="F_MPP-WIL-0214"/>
      <sheetName val="F_MPP-DIV-0314"/>
      <sheetName val="F_AKT-0114"/>
      <sheetName val="F_MPP-0114"/>
      <sheetName val="F_UPAH_RATA2_KHT-0114"/>
      <sheetName val="F_AKT-01_Orig14"/>
      <sheetName val="Upah_Rata214"/>
      <sheetName val="Data_Master14"/>
      <sheetName val="Master_Unit_Usaha13"/>
      <sheetName val="08_Jan_200515"/>
      <sheetName val="15_Jan_200515"/>
      <sheetName val="22_Jan_200515"/>
      <sheetName val="29_Jan_15"/>
      <sheetName val="05_Jan15"/>
      <sheetName val="16_Feb_0415"/>
      <sheetName val="23_Feb_04_15"/>
      <sheetName val="01_Mar_0415"/>
      <sheetName val="08_Mar_04_15"/>
      <sheetName val="15_Mar_0415"/>
      <sheetName val="22__Mar_0415"/>
      <sheetName val="28__Mar_0415"/>
      <sheetName val="03_April_04_15"/>
      <sheetName val="10_April_04_15"/>
      <sheetName val="17_April_04__15"/>
      <sheetName val="17_April_04_edit15"/>
      <sheetName val="24_April_04_15"/>
      <sheetName val="24_April_04_edit15"/>
      <sheetName val="01_Mei_0415"/>
      <sheetName val="08_Mei_0415"/>
      <sheetName val="15_Mei_0415"/>
      <sheetName val="22_Mei_04_15"/>
      <sheetName val="29_Mei_04_15"/>
      <sheetName val="05_Juni_0415"/>
      <sheetName val="12_Juni_04_15"/>
      <sheetName val="19_Juni_04__15"/>
      <sheetName val="26_Juni_04_15"/>
      <sheetName val="_30_Juni_04_15"/>
      <sheetName val="_03_Juli_04__15"/>
      <sheetName val="_10_Juli_04___15"/>
      <sheetName val="_17_Juli_04_15"/>
      <sheetName val="10_Juli_04_Penyesuaian15"/>
      <sheetName val="17_Juli_04_Penyesuaian15"/>
      <sheetName val="_24_Juli_04____15"/>
      <sheetName val="_31_Juli_04_15"/>
      <sheetName val="07_Agustus_0415"/>
      <sheetName val="14_Agustus_04_15"/>
      <sheetName val="22_Agustus_04_15"/>
      <sheetName val="28_Agustus_04__15"/>
      <sheetName val="K_025CPO-0915"/>
      <sheetName val="WP_15"/>
      <sheetName val="K_002CPO15"/>
      <sheetName val="K_026CPO0815"/>
      <sheetName val="MUTU_BUAH14"/>
      <sheetName val="Pk_prod14"/>
      <sheetName val="DIRECT_COST14"/>
      <sheetName val="NK_Oct'1113"/>
      <sheetName val="KGP_Thp_I13"/>
      <sheetName val="KGP_Thp_II13"/>
      <sheetName val="Daftar_Harga_Barang13"/>
      <sheetName val="WIL_113"/>
      <sheetName val="MM_PAGE-2_X13"/>
      <sheetName val="REKAP_EST_PROD_13_edt13"/>
      <sheetName val="ocean_voyage13"/>
      <sheetName val="FISIK_RAB_200013"/>
      <sheetName val="Daftar_isi13"/>
      <sheetName val="Lbr_Sched_13"/>
      <sheetName val="SKU_BUL_13"/>
      <sheetName val="SKU-HAR_13"/>
      <sheetName val="SKU_KHT13"/>
      <sheetName val="LBR_SLR_DTL13"/>
      <sheetName val="LEMBUR_200713"/>
      <sheetName val="Prod_smry13"/>
      <sheetName val="Rekap_Biaya13"/>
      <sheetName val="Expens&amp;Rnue_(2)13"/>
      <sheetName val="DIRECT_SMR13"/>
      <sheetName val="DIRECT_DETAIL13"/>
      <sheetName val="INDIRECT_SMR13"/>
      <sheetName val="INDIRECT_COST13"/>
      <sheetName val="SE_SMR13"/>
      <sheetName val="SE_COST13"/>
      <sheetName val="SE_Detail13"/>
      <sheetName val="TRANS_PWR_13"/>
      <sheetName val="TRANS_VEHICL13"/>
      <sheetName val="TRANS_WATER13"/>
      <sheetName val="TRANS_WORKM&amp;R13"/>
      <sheetName val="TRANS_RMH13"/>
      <sheetName val="TRANS_ALT_BERAT13"/>
      <sheetName val="CPO_Feb-Mar13"/>
      <sheetName val="CPO_Juni13"/>
      <sheetName val="Per_Transportir13"/>
      <sheetName val="CPO_Juli-TID13"/>
      <sheetName val="CPO_Juli-Orgnl13"/>
      <sheetName val="BAST_CPO-713"/>
      <sheetName val="CPO_Agst-Orgnl13"/>
      <sheetName val="CPO_Agsts_TID13"/>
      <sheetName val="BAST_CPO-813"/>
      <sheetName val="CPO_26-8-Orgnl13"/>
      <sheetName val="CPO_26-8-TID13"/>
      <sheetName val="BAST_CPO-26-813"/>
      <sheetName val="Pemakaian_Solar_26-813"/>
      <sheetName val="CPO_5-9-Orgnl_13"/>
      <sheetName val="CPO_5-9-TID13"/>
      <sheetName val="BAST_CPO-5-9_13"/>
      <sheetName val="Pemakaian_Solar_5-9_13"/>
      <sheetName val="CPO_16-9-TID_Orl13"/>
      <sheetName val="BAST_CPO-16-9_HP13"/>
      <sheetName val="BAST_CPO-16-9_SM13"/>
      <sheetName val="Pemakaian_Solar_16-9_13"/>
      <sheetName val="CPO_6-10-TID_Orl13"/>
      <sheetName val="CPO_6-10-TID13"/>
      <sheetName val="BAST_CPO-6-10_HP13"/>
      <sheetName val="BAST_CPO-6-10_SM13"/>
      <sheetName val="Pemakaian_Solar_6-1013"/>
      <sheetName val="CPO_27-10-Orgnl13"/>
      <sheetName val="BAST_CPO-27-10_SM13"/>
      <sheetName val="BAST_CPO-27-10_HP13"/>
      <sheetName val="Pemakaian_Solar_27-1013"/>
      <sheetName val="CPO_9-11-Orgnl_13"/>
      <sheetName val="BAST_CPO-9-11_SM13"/>
      <sheetName val="BAST_CPO-9-11_HP13"/>
      <sheetName val="kmb_9-11-0413"/>
      <sheetName val="Pemakaian_Solar_9-1113"/>
      <sheetName val="CPO_7-12-Orgnl13"/>
      <sheetName val="BAST_CPO-7-12_SM13"/>
      <sheetName val="BAST_CPO-7-12_HP13"/>
      <sheetName val="KMB_7-12-0413"/>
      <sheetName val="Pemakaian_Solar_7-1213"/>
      <sheetName val="Premi_Iuran13"/>
      <sheetName val="Noodles_(assumptions)13"/>
      <sheetName val="Acc-12'02_Book_II13"/>
      <sheetName val="Memb_Schd13"/>
      <sheetName val="Sheet_113"/>
      <sheetName val="Asumsi_Harga13"/>
      <sheetName val="1_13"/>
      <sheetName val="WACC_(LB_Y)13"/>
      <sheetName val="Form_B-CF_Legal13"/>
      <sheetName val="Mst_Real13"/>
      <sheetName val="Cost_Ctr12"/>
      <sheetName val="29_-_Aset_in_progres12"/>
      <sheetName val="27d_-_PPE_-_EST12"/>
      <sheetName val="27c_-_PPE_-_KCP12"/>
      <sheetName val="27b_-_PPE_-_MILL12"/>
      <sheetName val="27a_-_PPE_-_RO12"/>
      <sheetName val="8_-_Notes_BS12"/>
      <sheetName val="10_-_COGS12"/>
      <sheetName val="13_-_OPEX12"/>
      <sheetName val="June_200712"/>
      <sheetName val="Jobsite_Staff12"/>
      <sheetName val="C1_NOV12"/>
      <sheetName val="OMZET_OPC12"/>
      <sheetName val="OMZET_GBG12"/>
      <sheetName val="OMZET_PCC12"/>
      <sheetName val="Rencana_Produksi12"/>
      <sheetName val="DATA_LTW12"/>
      <sheetName val="REKAP_OMZET_KAPAL11"/>
      <sheetName val="Permanent_info11"/>
      <sheetName val="Acc_ALK9"/>
      <sheetName val="Master_harga9"/>
      <sheetName val="5_TE28"/>
      <sheetName val="COA_(3)8"/>
      <sheetName val="1_Areal_Statemen8"/>
      <sheetName val="HPS_Slit_Coil_(Centralia)7"/>
      <sheetName val="INCOME_STATEMENT_36"/>
      <sheetName val="5_1(1)2"/>
      <sheetName val="6_1_12"/>
      <sheetName val="TON  per Ja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ow r="6">
          <cell r="E6" t="str">
            <v>1</v>
          </cell>
        </row>
      </sheetData>
      <sheetData sheetId="416">
        <row r="6">
          <cell r="E6" t="str">
            <v>1</v>
          </cell>
        </row>
      </sheetData>
      <sheetData sheetId="417">
        <row r="6">
          <cell r="E6" t="str">
            <v>1</v>
          </cell>
        </row>
      </sheetData>
      <sheetData sheetId="418">
        <row r="6">
          <cell r="E6" t="str">
            <v>1</v>
          </cell>
        </row>
      </sheetData>
      <sheetData sheetId="419">
        <row r="6">
          <cell r="E6" t="str">
            <v>1</v>
          </cell>
        </row>
      </sheetData>
      <sheetData sheetId="420">
        <row r="6">
          <cell r="E6" t="str">
            <v>1</v>
          </cell>
        </row>
      </sheetData>
      <sheetData sheetId="421" refreshError="1"/>
      <sheetData sheetId="422">
        <row r="6">
          <cell r="E6" t="str">
            <v>1</v>
          </cell>
        </row>
      </sheetData>
      <sheetData sheetId="423">
        <row r="6">
          <cell r="E6" t="str">
            <v>1</v>
          </cell>
        </row>
      </sheetData>
      <sheetData sheetId="424">
        <row r="6">
          <cell r="E6" t="str">
            <v>1</v>
          </cell>
        </row>
      </sheetData>
      <sheetData sheetId="425">
        <row r="6">
          <cell r="E6" t="str">
            <v>1</v>
          </cell>
        </row>
      </sheetData>
      <sheetData sheetId="426">
        <row r="6">
          <cell r="E6" t="str">
            <v>1</v>
          </cell>
        </row>
      </sheetData>
      <sheetData sheetId="427">
        <row r="6">
          <cell r="E6" t="str">
            <v>1</v>
          </cell>
        </row>
      </sheetData>
      <sheetData sheetId="428">
        <row r="6">
          <cell r="E6" t="str">
            <v>1</v>
          </cell>
        </row>
      </sheetData>
      <sheetData sheetId="429">
        <row r="6">
          <cell r="E6" t="str">
            <v>1</v>
          </cell>
        </row>
      </sheetData>
      <sheetData sheetId="430">
        <row r="6">
          <cell r="E6" t="str">
            <v>1</v>
          </cell>
        </row>
      </sheetData>
      <sheetData sheetId="431">
        <row r="6">
          <cell r="E6" t="str">
            <v>1</v>
          </cell>
        </row>
      </sheetData>
      <sheetData sheetId="432">
        <row r="6">
          <cell r="E6" t="str">
            <v>1</v>
          </cell>
        </row>
      </sheetData>
      <sheetData sheetId="433">
        <row r="6">
          <cell r="E6" t="str">
            <v>1</v>
          </cell>
        </row>
      </sheetData>
      <sheetData sheetId="434">
        <row r="6">
          <cell r="E6" t="str">
            <v>1</v>
          </cell>
        </row>
      </sheetData>
      <sheetData sheetId="435">
        <row r="6">
          <cell r="E6" t="str">
            <v>1</v>
          </cell>
        </row>
      </sheetData>
      <sheetData sheetId="436">
        <row r="6">
          <cell r="E6" t="str">
            <v>1</v>
          </cell>
        </row>
      </sheetData>
      <sheetData sheetId="437">
        <row r="6">
          <cell r="E6" t="str">
            <v>1</v>
          </cell>
        </row>
      </sheetData>
      <sheetData sheetId="438">
        <row r="6">
          <cell r="E6" t="str">
            <v>1</v>
          </cell>
        </row>
      </sheetData>
      <sheetData sheetId="439">
        <row r="6">
          <cell r="E6" t="str">
            <v>1</v>
          </cell>
        </row>
      </sheetData>
      <sheetData sheetId="440">
        <row r="6">
          <cell r="E6" t="str">
            <v>1</v>
          </cell>
        </row>
      </sheetData>
      <sheetData sheetId="441">
        <row r="6">
          <cell r="E6" t="str">
            <v>1</v>
          </cell>
        </row>
      </sheetData>
      <sheetData sheetId="442">
        <row r="6">
          <cell r="E6" t="str">
            <v>1</v>
          </cell>
        </row>
      </sheetData>
      <sheetData sheetId="443">
        <row r="6">
          <cell r="E6" t="str">
            <v>1</v>
          </cell>
        </row>
      </sheetData>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ow r="6">
          <cell r="E6" t="str">
            <v>1</v>
          </cell>
        </row>
      </sheetData>
      <sheetData sheetId="532">
        <row r="6">
          <cell r="E6" t="str">
            <v>1</v>
          </cell>
        </row>
      </sheetData>
      <sheetData sheetId="533">
        <row r="6">
          <cell r="E6" t="str">
            <v>1</v>
          </cell>
        </row>
      </sheetData>
      <sheetData sheetId="534">
        <row r="6">
          <cell r="E6" t="str">
            <v>1</v>
          </cell>
        </row>
      </sheetData>
      <sheetData sheetId="535">
        <row r="6">
          <cell r="E6" t="str">
            <v>1</v>
          </cell>
        </row>
      </sheetData>
      <sheetData sheetId="536" refreshError="1"/>
      <sheetData sheetId="537">
        <row r="6">
          <cell r="E6" t="str">
            <v>1</v>
          </cell>
        </row>
      </sheetData>
      <sheetData sheetId="538">
        <row r="6">
          <cell r="E6" t="str">
            <v>1</v>
          </cell>
        </row>
      </sheetData>
      <sheetData sheetId="539">
        <row r="6">
          <cell r="E6" t="str">
            <v>1</v>
          </cell>
        </row>
      </sheetData>
      <sheetData sheetId="540">
        <row r="6">
          <cell r="E6" t="str">
            <v>1</v>
          </cell>
        </row>
      </sheetData>
      <sheetData sheetId="541">
        <row r="6">
          <cell r="E6" t="str">
            <v>1</v>
          </cell>
        </row>
      </sheetData>
      <sheetData sheetId="542">
        <row r="6">
          <cell r="E6" t="str">
            <v>1</v>
          </cell>
        </row>
      </sheetData>
      <sheetData sheetId="543">
        <row r="6">
          <cell r="E6" t="str">
            <v>1</v>
          </cell>
        </row>
      </sheetData>
      <sheetData sheetId="544">
        <row r="6">
          <cell r="E6" t="str">
            <v>1</v>
          </cell>
        </row>
      </sheetData>
      <sheetData sheetId="545">
        <row r="6">
          <cell r="E6" t="str">
            <v>1</v>
          </cell>
        </row>
      </sheetData>
      <sheetData sheetId="546">
        <row r="6">
          <cell r="E6" t="str">
            <v>1</v>
          </cell>
        </row>
      </sheetData>
      <sheetData sheetId="547">
        <row r="6">
          <cell r="E6" t="str">
            <v>1</v>
          </cell>
        </row>
      </sheetData>
      <sheetData sheetId="548">
        <row r="6">
          <cell r="E6" t="str">
            <v>1</v>
          </cell>
        </row>
      </sheetData>
      <sheetData sheetId="549">
        <row r="6">
          <cell r="E6" t="str">
            <v>1</v>
          </cell>
        </row>
      </sheetData>
      <sheetData sheetId="550">
        <row r="6">
          <cell r="E6" t="str">
            <v>1</v>
          </cell>
        </row>
      </sheetData>
      <sheetData sheetId="551">
        <row r="6">
          <cell r="E6" t="str">
            <v>1</v>
          </cell>
        </row>
      </sheetData>
      <sheetData sheetId="552">
        <row r="6">
          <cell r="E6" t="str">
            <v>1</v>
          </cell>
        </row>
      </sheetData>
      <sheetData sheetId="553">
        <row r="6">
          <cell r="E6" t="str">
            <v>1</v>
          </cell>
        </row>
      </sheetData>
      <sheetData sheetId="554">
        <row r="6">
          <cell r="E6" t="str">
            <v>1</v>
          </cell>
        </row>
      </sheetData>
      <sheetData sheetId="555">
        <row r="6">
          <cell r="E6" t="str">
            <v>1</v>
          </cell>
        </row>
      </sheetData>
      <sheetData sheetId="556">
        <row r="6">
          <cell r="E6" t="str">
            <v>1</v>
          </cell>
        </row>
      </sheetData>
      <sheetData sheetId="557">
        <row r="6">
          <cell r="E6" t="str">
            <v>1</v>
          </cell>
        </row>
      </sheetData>
      <sheetData sheetId="558">
        <row r="6">
          <cell r="E6" t="str">
            <v>1</v>
          </cell>
        </row>
      </sheetData>
      <sheetData sheetId="559">
        <row r="6">
          <cell r="E6" t="str">
            <v>1</v>
          </cell>
        </row>
      </sheetData>
      <sheetData sheetId="560">
        <row r="6">
          <cell r="E6" t="str">
            <v>1</v>
          </cell>
        </row>
      </sheetData>
      <sheetData sheetId="561">
        <row r="6">
          <cell r="E6" t="str">
            <v>1</v>
          </cell>
        </row>
      </sheetData>
      <sheetData sheetId="562">
        <row r="6">
          <cell r="E6" t="str">
            <v>1</v>
          </cell>
        </row>
      </sheetData>
      <sheetData sheetId="563">
        <row r="6">
          <cell r="E6" t="str">
            <v>1</v>
          </cell>
        </row>
      </sheetData>
      <sheetData sheetId="564">
        <row r="6">
          <cell r="E6" t="str">
            <v>1</v>
          </cell>
        </row>
      </sheetData>
      <sheetData sheetId="565">
        <row r="6">
          <cell r="E6" t="str">
            <v>1</v>
          </cell>
        </row>
      </sheetData>
      <sheetData sheetId="566">
        <row r="6">
          <cell r="E6" t="str">
            <v>1</v>
          </cell>
        </row>
      </sheetData>
      <sheetData sheetId="567">
        <row r="6">
          <cell r="E6" t="str">
            <v>1</v>
          </cell>
        </row>
      </sheetData>
      <sheetData sheetId="568">
        <row r="6">
          <cell r="E6" t="str">
            <v>1</v>
          </cell>
        </row>
      </sheetData>
      <sheetData sheetId="569">
        <row r="6">
          <cell r="E6" t="str">
            <v>1</v>
          </cell>
        </row>
      </sheetData>
      <sheetData sheetId="570">
        <row r="6">
          <cell r="E6" t="str">
            <v>1</v>
          </cell>
        </row>
      </sheetData>
      <sheetData sheetId="571">
        <row r="6">
          <cell r="E6" t="str">
            <v>1</v>
          </cell>
        </row>
      </sheetData>
      <sheetData sheetId="572">
        <row r="6">
          <cell r="E6" t="str">
            <v>1</v>
          </cell>
        </row>
      </sheetData>
      <sheetData sheetId="573">
        <row r="6">
          <cell r="E6" t="str">
            <v>1</v>
          </cell>
        </row>
      </sheetData>
      <sheetData sheetId="574">
        <row r="6">
          <cell r="E6" t="str">
            <v>1</v>
          </cell>
        </row>
      </sheetData>
      <sheetData sheetId="575">
        <row r="6">
          <cell r="E6" t="str">
            <v>1</v>
          </cell>
        </row>
      </sheetData>
      <sheetData sheetId="576">
        <row r="6">
          <cell r="E6" t="str">
            <v>1</v>
          </cell>
        </row>
      </sheetData>
      <sheetData sheetId="577">
        <row r="6">
          <cell r="E6" t="str">
            <v>1</v>
          </cell>
        </row>
      </sheetData>
      <sheetData sheetId="578">
        <row r="6">
          <cell r="E6" t="str">
            <v>1</v>
          </cell>
        </row>
      </sheetData>
      <sheetData sheetId="579">
        <row r="6">
          <cell r="E6" t="str">
            <v>1</v>
          </cell>
        </row>
      </sheetData>
      <sheetData sheetId="580">
        <row r="6">
          <cell r="E6" t="str">
            <v>1</v>
          </cell>
        </row>
      </sheetData>
      <sheetData sheetId="581">
        <row r="6">
          <cell r="E6" t="str">
            <v>1</v>
          </cell>
        </row>
      </sheetData>
      <sheetData sheetId="582">
        <row r="6">
          <cell r="E6" t="str">
            <v>1</v>
          </cell>
        </row>
      </sheetData>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refreshError="1"/>
      <sheetData sheetId="784" refreshError="1"/>
      <sheetData sheetId="785" refreshError="1"/>
      <sheetData sheetId="786" refreshError="1"/>
      <sheetData sheetId="787" refreshError="1"/>
      <sheetData sheetId="788" refreshError="1"/>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refreshError="1"/>
      <sheetData sheetId="1136" refreshError="1"/>
      <sheetData sheetId="1137" refreshError="1"/>
      <sheetData sheetId="1138" refreshError="1"/>
      <sheetData sheetId="1139" refreshError="1"/>
      <sheetData sheetId="1140" refreshError="1"/>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refreshError="1"/>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sheetData sheetId="1592"/>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sheetData sheetId="1668"/>
      <sheetData sheetId="1669"/>
      <sheetData sheetId="1670"/>
      <sheetData sheetId="1671"/>
      <sheetData sheetId="1672"/>
      <sheetData sheetId="1673"/>
      <sheetData sheetId="1674"/>
      <sheetData sheetId="1675"/>
      <sheetData sheetId="1676"/>
      <sheetData sheetId="1677"/>
      <sheetData sheetId="1678"/>
      <sheetData sheetId="1679"/>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sheetData sheetId="1694"/>
      <sheetData sheetId="1695"/>
      <sheetData sheetId="1696"/>
      <sheetData sheetId="1697"/>
      <sheetData sheetId="1698"/>
      <sheetData sheetId="1699"/>
      <sheetData sheetId="1700"/>
      <sheetData sheetId="1701"/>
      <sheetData sheetId="1702"/>
      <sheetData sheetId="1703"/>
      <sheetData sheetId="1704"/>
      <sheetData sheetId="1705"/>
      <sheetData sheetId="1706"/>
      <sheetData sheetId="1707"/>
      <sheetData sheetId="1708"/>
      <sheetData sheetId="1709"/>
      <sheetData sheetId="1710"/>
      <sheetData sheetId="1711"/>
      <sheetData sheetId="1712"/>
      <sheetData sheetId="1713"/>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sheetData sheetId="1727"/>
      <sheetData sheetId="1728"/>
      <sheetData sheetId="1729"/>
      <sheetData sheetId="1730"/>
      <sheetData sheetId="1731"/>
      <sheetData sheetId="1732"/>
      <sheetData sheetId="1733"/>
      <sheetData sheetId="1734"/>
      <sheetData sheetId="1735"/>
      <sheetData sheetId="1736"/>
      <sheetData sheetId="1737"/>
      <sheetData sheetId="1738"/>
      <sheetData sheetId="1739"/>
      <sheetData sheetId="1740"/>
      <sheetData sheetId="1741"/>
      <sheetData sheetId="1742"/>
      <sheetData sheetId="1743"/>
      <sheetData sheetId="1744"/>
      <sheetData sheetId="1745"/>
      <sheetData sheetId="1746"/>
      <sheetData sheetId="1747"/>
      <sheetData sheetId="1748"/>
      <sheetData sheetId="1749"/>
      <sheetData sheetId="1750"/>
      <sheetData sheetId="1751"/>
      <sheetData sheetId="1752"/>
      <sheetData sheetId="1753"/>
      <sheetData sheetId="1754"/>
      <sheetData sheetId="1755"/>
      <sheetData sheetId="1756"/>
      <sheetData sheetId="1757"/>
      <sheetData sheetId="1758"/>
      <sheetData sheetId="1759"/>
      <sheetData sheetId="1760"/>
      <sheetData sheetId="1761"/>
      <sheetData sheetId="1762"/>
      <sheetData sheetId="1763"/>
      <sheetData sheetId="1764"/>
      <sheetData sheetId="1765"/>
      <sheetData sheetId="1766"/>
      <sheetData sheetId="1767"/>
      <sheetData sheetId="1768"/>
      <sheetData sheetId="1769"/>
      <sheetData sheetId="1770"/>
      <sheetData sheetId="1771"/>
      <sheetData sheetId="1772"/>
      <sheetData sheetId="1773"/>
      <sheetData sheetId="1774"/>
      <sheetData sheetId="1775"/>
      <sheetData sheetId="1776"/>
      <sheetData sheetId="1777"/>
      <sheetData sheetId="1778"/>
      <sheetData sheetId="1779"/>
      <sheetData sheetId="1780"/>
      <sheetData sheetId="1781"/>
      <sheetData sheetId="1782"/>
      <sheetData sheetId="1783"/>
      <sheetData sheetId="1784"/>
      <sheetData sheetId="1785"/>
      <sheetData sheetId="1786"/>
      <sheetData sheetId="1787"/>
      <sheetData sheetId="1788"/>
      <sheetData sheetId="1789"/>
      <sheetData sheetId="1790"/>
      <sheetData sheetId="1791"/>
      <sheetData sheetId="1792"/>
      <sheetData sheetId="1793"/>
      <sheetData sheetId="1794"/>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sheetData sheetId="1838"/>
      <sheetData sheetId="1839"/>
      <sheetData sheetId="1840"/>
      <sheetData sheetId="1841"/>
      <sheetData sheetId="1842"/>
      <sheetData sheetId="1843"/>
      <sheetData sheetId="1844"/>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sheetData sheetId="1882"/>
      <sheetData sheetId="1883"/>
      <sheetData sheetId="1884"/>
      <sheetData sheetId="1885"/>
      <sheetData sheetId="1886"/>
      <sheetData sheetId="1887"/>
      <sheetData sheetId="1888"/>
      <sheetData sheetId="1889"/>
      <sheetData sheetId="1890"/>
      <sheetData sheetId="1891"/>
      <sheetData sheetId="1892"/>
      <sheetData sheetId="1893"/>
      <sheetData sheetId="1894"/>
      <sheetData sheetId="1895"/>
      <sheetData sheetId="1896"/>
      <sheetData sheetId="1897"/>
      <sheetData sheetId="1898"/>
      <sheetData sheetId="1899"/>
      <sheetData sheetId="1900"/>
      <sheetData sheetId="1901"/>
      <sheetData sheetId="1902"/>
      <sheetData sheetId="1903"/>
      <sheetData sheetId="1904"/>
      <sheetData sheetId="1905"/>
      <sheetData sheetId="1906"/>
      <sheetData sheetId="1907"/>
      <sheetData sheetId="1908"/>
      <sheetData sheetId="1909"/>
      <sheetData sheetId="1910"/>
      <sheetData sheetId="1911"/>
      <sheetData sheetId="1912"/>
      <sheetData sheetId="1913"/>
      <sheetData sheetId="1914"/>
      <sheetData sheetId="1915"/>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sheetData sheetId="1934"/>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sheetData sheetId="2071"/>
      <sheetData sheetId="2072"/>
      <sheetData sheetId="2073"/>
      <sheetData sheetId="2074"/>
      <sheetData sheetId="2075"/>
      <sheetData sheetId="2076"/>
      <sheetData sheetId="2077"/>
      <sheetData sheetId="2078"/>
      <sheetData sheetId="2079"/>
      <sheetData sheetId="2080"/>
      <sheetData sheetId="2081"/>
      <sheetData sheetId="2082"/>
      <sheetData sheetId="2083"/>
      <sheetData sheetId="2084"/>
      <sheetData sheetId="2085"/>
      <sheetData sheetId="2086"/>
      <sheetData sheetId="2087"/>
      <sheetData sheetId="2088"/>
      <sheetData sheetId="2089"/>
      <sheetData sheetId="2090"/>
      <sheetData sheetId="2091"/>
      <sheetData sheetId="2092"/>
      <sheetData sheetId="2093"/>
      <sheetData sheetId="2094"/>
      <sheetData sheetId="2095"/>
      <sheetData sheetId="2096"/>
      <sheetData sheetId="2097"/>
      <sheetData sheetId="2098"/>
      <sheetData sheetId="2099"/>
      <sheetData sheetId="2100"/>
      <sheetData sheetId="2101"/>
      <sheetData sheetId="2102"/>
      <sheetData sheetId="2103"/>
      <sheetData sheetId="2104"/>
      <sheetData sheetId="2105"/>
      <sheetData sheetId="2106"/>
      <sheetData sheetId="2107"/>
      <sheetData sheetId="2108"/>
      <sheetData sheetId="2109"/>
      <sheetData sheetId="2110"/>
      <sheetData sheetId="2111"/>
      <sheetData sheetId="2112"/>
      <sheetData sheetId="2113"/>
      <sheetData sheetId="2114"/>
      <sheetData sheetId="2115"/>
      <sheetData sheetId="2116"/>
      <sheetData sheetId="2117"/>
      <sheetData sheetId="2118"/>
      <sheetData sheetId="2119"/>
      <sheetData sheetId="2120"/>
      <sheetData sheetId="2121"/>
      <sheetData sheetId="2122"/>
      <sheetData sheetId="2123"/>
      <sheetData sheetId="2124"/>
      <sheetData sheetId="2125"/>
      <sheetData sheetId="2126"/>
      <sheetData sheetId="2127"/>
      <sheetData sheetId="2128"/>
      <sheetData sheetId="2129"/>
      <sheetData sheetId="2130"/>
      <sheetData sheetId="2131"/>
      <sheetData sheetId="2132"/>
      <sheetData sheetId="2133"/>
      <sheetData sheetId="2134"/>
      <sheetData sheetId="2135"/>
      <sheetData sheetId="2136"/>
      <sheetData sheetId="2137"/>
      <sheetData sheetId="2138"/>
      <sheetData sheetId="2139"/>
      <sheetData sheetId="2140"/>
      <sheetData sheetId="2141"/>
      <sheetData sheetId="2142"/>
      <sheetData sheetId="2143"/>
      <sheetData sheetId="2144"/>
      <sheetData sheetId="2145"/>
      <sheetData sheetId="2146"/>
      <sheetData sheetId="2147"/>
      <sheetData sheetId="2148"/>
      <sheetData sheetId="2149"/>
      <sheetData sheetId="2150"/>
      <sheetData sheetId="2151"/>
      <sheetData sheetId="2152"/>
      <sheetData sheetId="2153"/>
      <sheetData sheetId="2154"/>
      <sheetData sheetId="2155"/>
      <sheetData sheetId="2156"/>
      <sheetData sheetId="2157"/>
      <sheetData sheetId="2158"/>
      <sheetData sheetId="2159"/>
      <sheetData sheetId="2160"/>
      <sheetData sheetId="2161"/>
      <sheetData sheetId="2162"/>
      <sheetData sheetId="2163"/>
      <sheetData sheetId="2164"/>
      <sheetData sheetId="2165"/>
      <sheetData sheetId="2166"/>
      <sheetData sheetId="2167"/>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sheetData sheetId="2181"/>
      <sheetData sheetId="2182"/>
      <sheetData sheetId="2183"/>
      <sheetData sheetId="2184"/>
      <sheetData sheetId="2185"/>
      <sheetData sheetId="2186"/>
      <sheetData sheetId="2187"/>
      <sheetData sheetId="2188"/>
      <sheetData sheetId="2189"/>
      <sheetData sheetId="2190"/>
      <sheetData sheetId="2191"/>
      <sheetData sheetId="2192"/>
      <sheetData sheetId="2193"/>
      <sheetData sheetId="2194"/>
      <sheetData sheetId="2195"/>
      <sheetData sheetId="2196"/>
      <sheetData sheetId="2197"/>
      <sheetData sheetId="2198"/>
      <sheetData sheetId="2199"/>
      <sheetData sheetId="2200"/>
      <sheetData sheetId="2201"/>
      <sheetData sheetId="2202"/>
      <sheetData sheetId="2203"/>
      <sheetData sheetId="2204"/>
      <sheetData sheetId="2205"/>
      <sheetData sheetId="2206"/>
      <sheetData sheetId="2207"/>
      <sheetData sheetId="2208"/>
      <sheetData sheetId="2209"/>
      <sheetData sheetId="2210"/>
      <sheetData sheetId="2211"/>
      <sheetData sheetId="2212"/>
      <sheetData sheetId="2213"/>
      <sheetData sheetId="2214"/>
      <sheetData sheetId="2215"/>
      <sheetData sheetId="2216"/>
      <sheetData sheetId="2217"/>
      <sheetData sheetId="2218"/>
      <sheetData sheetId="2219"/>
      <sheetData sheetId="2220"/>
      <sheetData sheetId="2221"/>
      <sheetData sheetId="2222"/>
      <sheetData sheetId="2223"/>
      <sheetData sheetId="2224"/>
      <sheetData sheetId="2225"/>
      <sheetData sheetId="2226"/>
      <sheetData sheetId="2227"/>
      <sheetData sheetId="2228"/>
      <sheetData sheetId="2229"/>
      <sheetData sheetId="2230"/>
      <sheetData sheetId="2231"/>
      <sheetData sheetId="2232"/>
      <sheetData sheetId="2233"/>
      <sheetData sheetId="2234"/>
      <sheetData sheetId="2235"/>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sheetData sheetId="2246"/>
      <sheetData sheetId="2247"/>
      <sheetData sheetId="2248"/>
      <sheetData sheetId="2249"/>
      <sheetData sheetId="2250"/>
      <sheetData sheetId="2251"/>
      <sheetData sheetId="2252"/>
      <sheetData sheetId="2253"/>
      <sheetData sheetId="2254"/>
      <sheetData sheetId="2255"/>
      <sheetData sheetId="2256"/>
      <sheetData sheetId="2257"/>
      <sheetData sheetId="2258"/>
      <sheetData sheetId="2259"/>
      <sheetData sheetId="2260"/>
      <sheetData sheetId="2261"/>
      <sheetData sheetId="2262"/>
      <sheetData sheetId="2263"/>
      <sheetData sheetId="2264"/>
      <sheetData sheetId="2265"/>
      <sheetData sheetId="2266"/>
      <sheetData sheetId="2267"/>
      <sheetData sheetId="2268"/>
      <sheetData sheetId="2269"/>
      <sheetData sheetId="2270"/>
      <sheetData sheetId="2271"/>
      <sheetData sheetId="2272"/>
      <sheetData sheetId="2273"/>
      <sheetData sheetId="2274"/>
      <sheetData sheetId="2275"/>
      <sheetData sheetId="2276"/>
      <sheetData sheetId="2277"/>
      <sheetData sheetId="2278"/>
      <sheetData sheetId="2279"/>
      <sheetData sheetId="2280"/>
      <sheetData sheetId="2281"/>
      <sheetData sheetId="2282"/>
      <sheetData sheetId="2283"/>
      <sheetData sheetId="2284"/>
      <sheetData sheetId="2285"/>
      <sheetData sheetId="2286"/>
      <sheetData sheetId="2287"/>
      <sheetData sheetId="2288"/>
      <sheetData sheetId="2289"/>
      <sheetData sheetId="2290"/>
      <sheetData sheetId="2291"/>
      <sheetData sheetId="2292"/>
      <sheetData sheetId="2293"/>
      <sheetData sheetId="2294"/>
      <sheetData sheetId="2295"/>
      <sheetData sheetId="2296"/>
      <sheetData sheetId="2297"/>
      <sheetData sheetId="2298"/>
      <sheetData sheetId="2299"/>
      <sheetData sheetId="2300"/>
      <sheetData sheetId="2301"/>
      <sheetData sheetId="2302"/>
      <sheetData sheetId="2303"/>
      <sheetData sheetId="2304"/>
      <sheetData sheetId="2305"/>
      <sheetData sheetId="2306"/>
      <sheetData sheetId="2307"/>
      <sheetData sheetId="2308"/>
      <sheetData sheetId="2309"/>
      <sheetData sheetId="2310"/>
      <sheetData sheetId="2311"/>
      <sheetData sheetId="2312"/>
      <sheetData sheetId="2313"/>
      <sheetData sheetId="2314"/>
      <sheetData sheetId="2315"/>
      <sheetData sheetId="2316"/>
      <sheetData sheetId="2317"/>
      <sheetData sheetId="2318"/>
      <sheetData sheetId="2319"/>
      <sheetData sheetId="2320"/>
      <sheetData sheetId="2321"/>
      <sheetData sheetId="2322"/>
      <sheetData sheetId="2323"/>
      <sheetData sheetId="2324"/>
      <sheetData sheetId="2325"/>
      <sheetData sheetId="2326"/>
      <sheetData sheetId="2327"/>
      <sheetData sheetId="2328"/>
      <sheetData sheetId="2329"/>
      <sheetData sheetId="2330"/>
      <sheetData sheetId="2331"/>
      <sheetData sheetId="2332"/>
      <sheetData sheetId="2333"/>
      <sheetData sheetId="2334"/>
      <sheetData sheetId="2335"/>
      <sheetData sheetId="2336"/>
      <sheetData sheetId="2337"/>
      <sheetData sheetId="2338"/>
      <sheetData sheetId="2339"/>
      <sheetData sheetId="2340"/>
      <sheetData sheetId="2341"/>
      <sheetData sheetId="2342"/>
      <sheetData sheetId="2343"/>
      <sheetData sheetId="2344"/>
      <sheetData sheetId="2345"/>
      <sheetData sheetId="2346"/>
      <sheetData sheetId="2347"/>
      <sheetData sheetId="2348"/>
      <sheetData sheetId="2349"/>
      <sheetData sheetId="2350"/>
      <sheetData sheetId="2351"/>
      <sheetData sheetId="2352"/>
      <sheetData sheetId="2353"/>
      <sheetData sheetId="2354"/>
      <sheetData sheetId="2355"/>
      <sheetData sheetId="2356"/>
      <sheetData sheetId="2357"/>
      <sheetData sheetId="2358"/>
      <sheetData sheetId="2359"/>
      <sheetData sheetId="2360"/>
      <sheetData sheetId="2361"/>
      <sheetData sheetId="2362"/>
      <sheetData sheetId="2363"/>
      <sheetData sheetId="2364"/>
      <sheetData sheetId="2365"/>
      <sheetData sheetId="2366"/>
      <sheetData sheetId="2367"/>
      <sheetData sheetId="2368"/>
      <sheetData sheetId="2369"/>
      <sheetData sheetId="2370"/>
      <sheetData sheetId="2371"/>
      <sheetData sheetId="2372"/>
      <sheetData sheetId="2373"/>
      <sheetData sheetId="2374"/>
      <sheetData sheetId="2375"/>
      <sheetData sheetId="2376"/>
      <sheetData sheetId="2377"/>
      <sheetData sheetId="2378"/>
      <sheetData sheetId="2379"/>
      <sheetData sheetId="2380"/>
      <sheetData sheetId="2381"/>
      <sheetData sheetId="2382"/>
      <sheetData sheetId="2383"/>
      <sheetData sheetId="2384"/>
      <sheetData sheetId="2385"/>
      <sheetData sheetId="2386"/>
      <sheetData sheetId="2387"/>
      <sheetData sheetId="2388"/>
      <sheetData sheetId="2389"/>
      <sheetData sheetId="2390"/>
      <sheetData sheetId="2391"/>
      <sheetData sheetId="2392"/>
      <sheetData sheetId="2393"/>
      <sheetData sheetId="2394"/>
      <sheetData sheetId="2395"/>
      <sheetData sheetId="2396"/>
      <sheetData sheetId="2397"/>
      <sheetData sheetId="2398"/>
      <sheetData sheetId="2399"/>
      <sheetData sheetId="2400"/>
      <sheetData sheetId="2401"/>
      <sheetData sheetId="2402"/>
      <sheetData sheetId="2403"/>
      <sheetData sheetId="2404"/>
      <sheetData sheetId="2405"/>
      <sheetData sheetId="2406"/>
      <sheetData sheetId="2407"/>
      <sheetData sheetId="2408"/>
      <sheetData sheetId="2409"/>
      <sheetData sheetId="2410"/>
      <sheetData sheetId="2411"/>
      <sheetData sheetId="2412"/>
      <sheetData sheetId="2413"/>
      <sheetData sheetId="2414"/>
      <sheetData sheetId="2415"/>
      <sheetData sheetId="2416"/>
      <sheetData sheetId="2417"/>
      <sheetData sheetId="2418"/>
      <sheetData sheetId="2419"/>
      <sheetData sheetId="2420"/>
      <sheetData sheetId="2421"/>
      <sheetData sheetId="2422"/>
      <sheetData sheetId="2423"/>
      <sheetData sheetId="2424"/>
      <sheetData sheetId="2425"/>
      <sheetData sheetId="2426"/>
      <sheetData sheetId="2427"/>
      <sheetData sheetId="2428"/>
      <sheetData sheetId="2429"/>
      <sheetData sheetId="2430"/>
      <sheetData sheetId="2431"/>
      <sheetData sheetId="2432"/>
      <sheetData sheetId="2433"/>
      <sheetData sheetId="2434"/>
      <sheetData sheetId="2435"/>
      <sheetData sheetId="2436"/>
      <sheetData sheetId="2437"/>
      <sheetData sheetId="2438"/>
      <sheetData sheetId="2439"/>
      <sheetData sheetId="2440"/>
      <sheetData sheetId="2441"/>
      <sheetData sheetId="2442"/>
      <sheetData sheetId="2443"/>
      <sheetData sheetId="2444"/>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sheetData sheetId="2484"/>
      <sheetData sheetId="2485"/>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sheetData sheetId="2504"/>
      <sheetData sheetId="2505"/>
      <sheetData sheetId="2506"/>
      <sheetData sheetId="2507"/>
      <sheetData sheetId="2508"/>
      <sheetData sheetId="2509"/>
      <sheetData sheetId="2510"/>
      <sheetData sheetId="2511"/>
      <sheetData sheetId="2512"/>
      <sheetData sheetId="2513"/>
      <sheetData sheetId="2514"/>
      <sheetData sheetId="2515"/>
      <sheetData sheetId="2516"/>
      <sheetData sheetId="2517"/>
      <sheetData sheetId="2518"/>
      <sheetData sheetId="2519"/>
      <sheetData sheetId="2520"/>
      <sheetData sheetId="2521"/>
      <sheetData sheetId="2522"/>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sheetData sheetId="2564"/>
      <sheetData sheetId="2565"/>
      <sheetData sheetId="2566"/>
      <sheetData sheetId="2567"/>
      <sheetData sheetId="2568"/>
      <sheetData sheetId="2569"/>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refreshError="1"/>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sheetData sheetId="2672"/>
      <sheetData sheetId="2673"/>
      <sheetData sheetId="2674"/>
      <sheetData sheetId="2675"/>
      <sheetData sheetId="2676"/>
      <sheetData sheetId="2677"/>
      <sheetData sheetId="2678"/>
      <sheetData sheetId="2679"/>
      <sheetData sheetId="2680"/>
      <sheetData sheetId="2681"/>
      <sheetData sheetId="2682"/>
      <sheetData sheetId="2683"/>
      <sheetData sheetId="2684"/>
      <sheetData sheetId="2685"/>
      <sheetData sheetId="2686"/>
      <sheetData sheetId="2687"/>
      <sheetData sheetId="2688"/>
      <sheetData sheetId="2689"/>
      <sheetData sheetId="2690"/>
      <sheetData sheetId="2691"/>
      <sheetData sheetId="2692"/>
      <sheetData sheetId="2693"/>
      <sheetData sheetId="2694"/>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sheetData sheetId="2731"/>
      <sheetData sheetId="2732"/>
      <sheetData sheetId="2733"/>
      <sheetData sheetId="2734"/>
      <sheetData sheetId="2735"/>
      <sheetData sheetId="2736"/>
      <sheetData sheetId="2737"/>
      <sheetData sheetId="2738"/>
      <sheetData sheetId="2739"/>
      <sheetData sheetId="2740"/>
      <sheetData sheetId="2741"/>
      <sheetData sheetId="2742"/>
      <sheetData sheetId="2743"/>
      <sheetData sheetId="2744"/>
      <sheetData sheetId="2745"/>
      <sheetData sheetId="2746"/>
      <sheetData sheetId="2747"/>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refreshError="1"/>
      <sheetData sheetId="2791" refreshError="1"/>
      <sheetData sheetId="2792" refreshError="1"/>
      <sheetData sheetId="2793" refreshError="1"/>
      <sheetData sheetId="2794" refreshError="1"/>
      <sheetData sheetId="2795" refreshError="1"/>
      <sheetData sheetId="2796" refreshError="1"/>
      <sheetData sheetId="2797"/>
      <sheetData sheetId="2798"/>
      <sheetData sheetId="2799"/>
      <sheetData sheetId="2800"/>
      <sheetData sheetId="2801"/>
      <sheetData sheetId="2802"/>
      <sheetData sheetId="2803"/>
      <sheetData sheetId="2804"/>
      <sheetData sheetId="2805"/>
      <sheetData sheetId="2806"/>
      <sheetData sheetId="2807"/>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sheetData sheetId="2862"/>
      <sheetData sheetId="2863"/>
      <sheetData sheetId="2864"/>
      <sheetData sheetId="2865"/>
      <sheetData sheetId="2866"/>
      <sheetData sheetId="2867"/>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sheetData sheetId="2898"/>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sheetData sheetId="2913"/>
      <sheetData sheetId="2914"/>
      <sheetData sheetId="2915"/>
      <sheetData sheetId="2916"/>
      <sheetData sheetId="2917"/>
      <sheetData sheetId="2918"/>
      <sheetData sheetId="2919"/>
      <sheetData sheetId="2920"/>
      <sheetData sheetId="2921"/>
      <sheetData sheetId="2922"/>
      <sheetData sheetId="2923"/>
      <sheetData sheetId="2924"/>
      <sheetData sheetId="2925"/>
      <sheetData sheetId="2926"/>
      <sheetData sheetId="2927"/>
      <sheetData sheetId="2928"/>
      <sheetData sheetId="2929"/>
      <sheetData sheetId="2930"/>
      <sheetData sheetId="2931"/>
      <sheetData sheetId="2932"/>
      <sheetData sheetId="2933"/>
      <sheetData sheetId="2934"/>
      <sheetData sheetId="2935"/>
      <sheetData sheetId="2936"/>
      <sheetData sheetId="2937"/>
      <sheetData sheetId="2938"/>
      <sheetData sheetId="2939"/>
      <sheetData sheetId="2940"/>
      <sheetData sheetId="2941"/>
      <sheetData sheetId="2942"/>
      <sheetData sheetId="2943"/>
      <sheetData sheetId="2944"/>
      <sheetData sheetId="2945"/>
      <sheetData sheetId="2946"/>
      <sheetData sheetId="2947"/>
      <sheetData sheetId="2948"/>
      <sheetData sheetId="2949"/>
      <sheetData sheetId="2950"/>
      <sheetData sheetId="2951"/>
      <sheetData sheetId="2952"/>
      <sheetData sheetId="2953"/>
      <sheetData sheetId="2954"/>
      <sheetData sheetId="2955"/>
      <sheetData sheetId="2956"/>
      <sheetData sheetId="2957"/>
      <sheetData sheetId="2958"/>
      <sheetData sheetId="2959"/>
      <sheetData sheetId="2960"/>
      <sheetData sheetId="2961"/>
      <sheetData sheetId="2962"/>
      <sheetData sheetId="2963"/>
      <sheetData sheetId="2964"/>
      <sheetData sheetId="2965"/>
      <sheetData sheetId="2966"/>
      <sheetData sheetId="2967"/>
      <sheetData sheetId="2968"/>
      <sheetData sheetId="2969"/>
      <sheetData sheetId="2970"/>
      <sheetData sheetId="2971"/>
      <sheetData sheetId="2972"/>
      <sheetData sheetId="2973"/>
      <sheetData sheetId="2974"/>
      <sheetData sheetId="2975"/>
      <sheetData sheetId="2976"/>
      <sheetData sheetId="2977"/>
      <sheetData sheetId="2978"/>
      <sheetData sheetId="297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Attn"/>
      <sheetName val="♥."/>
      <sheetName val="Cover A"/>
      <sheetName val="BTL"/>
      <sheetName val="♥.."/>
      <sheetName val="Cover B"/>
      <sheetName val="Console TM"/>
      <sheetName val="♥..."/>
      <sheetName val="Cover C"/>
      <sheetName val="TM A1'91"/>
      <sheetName val="♥...."/>
      <sheetName val="Cover D"/>
      <sheetName val="TM A2'91"/>
      <sheetName val="♥....."/>
      <sheetName val="Cover E"/>
      <sheetName val="TM A3'91'97'98"/>
      <sheetName val="TM A3'91"/>
      <sheetName val="TM A3'97"/>
      <sheetName val="TM A3'98"/>
      <sheetName val="♥......"/>
      <sheetName val="Cover F"/>
      <sheetName val="TM A4'93'96"/>
      <sheetName val="TM A4'93"/>
      <sheetName val="TM A4'96"/>
      <sheetName val="TRIAL"/>
      <sheetName val="KR A2"/>
      <sheetName val="KR A3"/>
      <sheetName val="KR A4"/>
      <sheetName val="#REF"/>
      <sheetName val="Sheet1"/>
      <sheetName val="02Ktr"/>
      <sheetName val="TBSv"/>
      <sheetName val="HAL10"/>
      <sheetName val="TBM-"/>
      <sheetName val="♥_"/>
      <sheetName val="Cover_A"/>
      <sheetName val="♥__"/>
      <sheetName val="Cover_B"/>
      <sheetName val="Console_TM"/>
      <sheetName val="♥___"/>
      <sheetName val="Cover_C"/>
      <sheetName val="TM_A1'91"/>
      <sheetName val="♥____"/>
      <sheetName val="Cover_D"/>
      <sheetName val="TM_A2'91"/>
      <sheetName val="♥_____"/>
      <sheetName val="Cover_E"/>
      <sheetName val="TM_A3'91'97'98"/>
      <sheetName val="TM_A3'91"/>
      <sheetName val="TM_A3'97"/>
      <sheetName val="TM_A3'98"/>
      <sheetName val="♥______"/>
      <sheetName val="Cover_F"/>
      <sheetName val="TM_A4'93'96"/>
      <sheetName val="TM_A4'93"/>
      <sheetName val="TM_A4'96"/>
      <sheetName val="KR_A2"/>
      <sheetName val="KR_A3"/>
      <sheetName val="KR_A4"/>
      <sheetName val="MASTER_INPUT"/>
      <sheetName val="Sheet 1"/>
      <sheetName val="SAP-KAB &amp; PAN-Buil"/>
      <sheetName val="TOTAL KNC"/>
      <sheetName val="KG"/>
      <sheetName val="HIT BQ"/>
      <sheetName val="WACC (LB_Y)"/>
      <sheetName val="VINTHIA"/>
      <sheetName val="II"/>
      <sheetName val="Sheet4"/>
      <sheetName val="Comment Account 06"/>
      <sheetName val="Model"/>
      <sheetName val="SDS0308"/>
      <sheetName val="LUK(B)-KTR12"/>
      <sheetName val="PREMI"/>
      <sheetName val="Bolt"/>
      <sheetName val="13"/>
      <sheetName val="TBM"/>
      <sheetName val="Ex-Rate"/>
      <sheetName val="KOR"/>
      <sheetName val="AKTIVA1TB"/>
      <sheetName val="Alokasi"/>
      <sheetName val="Ketentuan"/>
      <sheetName val="Pembebanan"/>
      <sheetName val="08011.0"/>
      <sheetName val="Areal"/>
      <sheetName val="Produksi"/>
      <sheetName val="DAT-2"/>
      <sheetName val="Define"/>
      <sheetName val="Afd-1"/>
      <sheetName val="DIV INC"/>
      <sheetName val="MAIN"/>
      <sheetName val="LTM"/>
      <sheetName val="DropZone"/>
      <sheetName val="Data"/>
      <sheetName val="DCF 3"/>
      <sheetName val="EQ. IRR"/>
      <sheetName val="Debt Return Analy"/>
      <sheetName val="Toggles"/>
      <sheetName val="Report"/>
      <sheetName val="FA1999"/>
      <sheetName val="CETAK BUKTI"/>
      <sheetName val="annual charge"/>
      <sheetName val="SummaryPL"/>
      <sheetName val="賦課費比較"/>
      <sheetName val="8"/>
      <sheetName val="Ref"/>
      <sheetName val="A-2"/>
      <sheetName val="JAN"/>
      <sheetName val="General"/>
      <sheetName val="Upah SKUB"/>
      <sheetName val="INDRCT DTL"/>
      <sheetName val="H.Satuan"/>
      <sheetName val="RK1"/>
      <sheetName val="Budget 2006"/>
      <sheetName val="AKTIVA"/>
      <sheetName val="Akomodasi"/>
      <sheetName val="COMP"/>
      <sheetName val="Assumptions"/>
      <sheetName val="UP KCK 11 km"/>
      <sheetName val="Calc. Sheet for Road"/>
      <sheetName val="Tabel"/>
      <sheetName val="Master"/>
      <sheetName val="Kary Masuk"/>
      <sheetName val="Kary Mutasi"/>
      <sheetName val="Kary Keluar"/>
      <sheetName val="(43)9.1"/>
      <sheetName val="11 CH"/>
      <sheetName val="A"/>
      <sheetName val="Variance Salaries"/>
      <sheetName val="XREF"/>
      <sheetName val="Market Positioning"/>
      <sheetName val="MTL$-INTER"/>
      <sheetName val="CYCLE CJ"/>
      <sheetName val="CYCLE DM"/>
      <sheetName val="(Global Parameters)"/>
      <sheetName val="list of ac"/>
      <sheetName val="COGS"/>
      <sheetName val="BANK"/>
      <sheetName val="POTO MAC"/>
      <sheetName val="Inpu data"/>
      <sheetName val="LOKASI"/>
      <sheetName val="1105-B&amp;I-OK"/>
      <sheetName val="DES 02"/>
      <sheetName val="Calc"/>
      <sheetName val="Tools"/>
      <sheetName val="Admin"/>
      <sheetName val="Output"/>
      <sheetName val="Back1"/>
      <sheetName val="Index"/>
      <sheetName val="DP-I "/>
      <sheetName val="WBS1"/>
      <sheetName val="11"/>
      <sheetName val="12"/>
      <sheetName val="14"/>
      <sheetName val="15"/>
      <sheetName val="16"/>
      <sheetName val="17"/>
      <sheetName val="18"/>
      <sheetName val="19"/>
      <sheetName val="20"/>
      <sheetName val="21"/>
      <sheetName val="22"/>
      <sheetName val="23"/>
      <sheetName val="24"/>
      <sheetName val="25"/>
      <sheetName val="26"/>
      <sheetName val="27"/>
      <sheetName val="28"/>
      <sheetName val="ALAT 01 IMAM"/>
      <sheetName val="ALAT 02 DODI"/>
      <sheetName val="AlAT 03 HENGKI"/>
      <sheetName val="REKAP KURNIA MANDIRI SAPTA"/>
      <sheetName val="Rekap"/>
      <sheetName val="BBM"/>
      <sheetName val="Transport "/>
      <sheetName val="GL500"/>
      <sheetName val="LAMP_ADMI"/>
      <sheetName val="RPP"/>
      <sheetName val="LPJ-Bm"/>
      <sheetName val="DETAIL"/>
      <sheetName val="SISIP"/>
      <sheetName val="TBS BLOK"/>
      <sheetName val="NPK Mg Bo"/>
      <sheetName val="DAT-1"/>
      <sheetName val="OpRev"/>
      <sheetName val="Taxation"/>
      <sheetName val="Premi Iuran"/>
      <sheetName val="RBSB"/>
      <sheetName val="LPJ_Bm"/>
      <sheetName val="GM"/>
      <sheetName val="COV φ"/>
      <sheetName val="Drawdowns"/>
      <sheetName val="GL"/>
      <sheetName val="BEBAN"/>
      <sheetName val="JUAL"/>
      <sheetName val="KOREKSI"/>
      <sheetName val="MUSNAH"/>
      <sheetName val="MUTASI"/>
      <sheetName val="RECLASS"/>
      <sheetName val="Permanent info"/>
      <sheetName val="Marshal"/>
      <sheetName val="1.Rollfwd"/>
      <sheetName val="Lead"/>
      <sheetName val=""/>
      <sheetName val="♥_1"/>
      <sheetName val="Cover_A1"/>
      <sheetName val="♥__1"/>
      <sheetName val="Cover_B1"/>
      <sheetName val="Console_TM1"/>
      <sheetName val="♥___1"/>
      <sheetName val="Cover_C1"/>
      <sheetName val="TM_A1'911"/>
      <sheetName val="♥____1"/>
      <sheetName val="Cover_D1"/>
      <sheetName val="TM_A2'911"/>
      <sheetName val="♥_____1"/>
      <sheetName val="Cover_E1"/>
      <sheetName val="TM_A3'91'97'981"/>
      <sheetName val="TM_A3'911"/>
      <sheetName val="TM_A3'971"/>
      <sheetName val="TM_A3'981"/>
      <sheetName val="♥______1"/>
      <sheetName val="Cover_F1"/>
      <sheetName val="TM_A4'93'961"/>
      <sheetName val="TM_A4'931"/>
      <sheetName val="TM_A4'961"/>
      <sheetName val="KR_A21"/>
      <sheetName val="KR_A31"/>
      <sheetName val="KR_A41"/>
      <sheetName val="Lookup2"/>
      <sheetName val="Lookup"/>
      <sheetName val="lhp7"/>
      <sheetName val="Kode"/>
      <sheetName val="Per monthly"/>
      <sheetName val="Conc.Status"/>
      <sheetName val="Proses"/>
      <sheetName val="A u g"/>
      <sheetName val="J u l"/>
      <sheetName val="O c t"/>
      <sheetName val="A p r"/>
      <sheetName val="M a y"/>
      <sheetName val="S e p"/>
      <sheetName val="00 received in 01"/>
      <sheetName val="F e b"/>
      <sheetName val="Per GL J a n"/>
      <sheetName val="J u n"/>
      <sheetName val="M a r"/>
      <sheetName val="应付账款明细表"/>
      <sheetName val="低值品"/>
      <sheetName val="Exc. Rate"/>
      <sheetName val="MGR-12"/>
      <sheetName val="Noodles (assumptions)"/>
      <sheetName val="♥_2"/>
      <sheetName val="Cover_A2"/>
      <sheetName val="♥__2"/>
      <sheetName val="Cover_B2"/>
      <sheetName val="Console_TM2"/>
      <sheetName val="♥___2"/>
      <sheetName val="Cover_C2"/>
      <sheetName val="TM_A1'912"/>
      <sheetName val="♥____2"/>
      <sheetName val="Cover_D2"/>
      <sheetName val="TM_A2'912"/>
      <sheetName val="♥_____2"/>
      <sheetName val="Cover_E2"/>
      <sheetName val="TM_A3'91'97'982"/>
      <sheetName val="TM_A3'912"/>
      <sheetName val="TM_A3'972"/>
      <sheetName val="TM_A3'982"/>
      <sheetName val="♥______2"/>
      <sheetName val="Cover_F2"/>
      <sheetName val="TM_A4'93'962"/>
      <sheetName val="TM_A4'932"/>
      <sheetName val="TM_A4'962"/>
      <sheetName val="KR_A22"/>
      <sheetName val="KR_A32"/>
      <sheetName val="KR_A42"/>
      <sheetName val="Sheet_1"/>
      <sheetName val="SAP-KAB_&amp;_PAN-Buil"/>
      <sheetName val="TOTAL_KNC"/>
      <sheetName val="HIT_BQ"/>
      <sheetName val="WACC_(LB_Y)"/>
      <sheetName val="Comment_Account_06"/>
      <sheetName val="08011_0"/>
      <sheetName val="DIV_INC"/>
      <sheetName val="DCF_3"/>
      <sheetName val="EQ__IRR"/>
      <sheetName val="Debt_Return_Analy"/>
      <sheetName val="CETAK_BUKTI"/>
      <sheetName val="annual_charge"/>
      <sheetName val="Upah_SKUB"/>
      <sheetName val="INDRCT_DTL"/>
      <sheetName val="H_Satuan"/>
      <sheetName val="Budget_2006"/>
      <sheetName val="UP_KCK_11_km"/>
      <sheetName val="Calc__Sheet_for_Road"/>
      <sheetName val="Kary_Masuk"/>
      <sheetName val="Kary_Mutasi"/>
      <sheetName val="Kary_Keluar"/>
      <sheetName val="(43)9_1"/>
      <sheetName val="11_CH"/>
      <sheetName val="Variance_Salaries"/>
      <sheetName val="Market_Positioning"/>
      <sheetName val="CYCLE_CJ"/>
      <sheetName val="CYCLE_DM"/>
      <sheetName val="(Global_Parameters)"/>
      <sheetName val="list_of_ac"/>
      <sheetName val="POTO_MAC"/>
      <sheetName val="Inpu_data"/>
      <sheetName val="DES_02"/>
      <sheetName val="DP-I_"/>
      <sheetName val="ALAT_01_IMAM"/>
      <sheetName val="ALAT_02_DODI"/>
      <sheetName val="AlAT_03_HENGKI"/>
      <sheetName val="REKAP_KURNIA_MANDIRI_SAPTA"/>
      <sheetName val="Transport_"/>
      <sheetName val="TBS_BLOK"/>
      <sheetName val="NPK_Mg_Bo"/>
      <sheetName val="Premi_Iuran"/>
      <sheetName val="COV_φ"/>
      <sheetName val="Permanent_info"/>
      <sheetName val="1_Rollfwd"/>
      <sheetName val="Per_monthly"/>
      <sheetName val="Conc_Status"/>
      <sheetName val="A_u_g"/>
      <sheetName val="J_u_l"/>
      <sheetName val="O_c_t"/>
      <sheetName val="A_p_r"/>
      <sheetName val="M_a_y"/>
      <sheetName val="S_e_p"/>
      <sheetName val="00_received_in_01"/>
      <sheetName val="F_e_b"/>
      <sheetName val="Per_GL_J_a_n"/>
      <sheetName val="J_u_n"/>
      <sheetName val="M_a_r"/>
      <sheetName val="Exc__Rate"/>
      <sheetName val="Noodles_(assumptions)"/>
      <sheetName val="tables"/>
      <sheetName val="RateLetter"/>
      <sheetName val="GlobalVPN"/>
      <sheetName val="buildingBlocks"/>
      <sheetName val="Indicators"/>
      <sheetName val="Setting"/>
      <sheetName val="0220"/>
      <sheetName val="N719(NC)"/>
      <sheetName val="PK"/>
      <sheetName val="Tickmarks"/>
      <sheetName val="TB 12 BBR DES 2022"/>
      <sheetName val="TB PL - BBR DES 2022"/>
      <sheetName val="JURNAL"/>
      <sheetName val="♥_3"/>
      <sheetName val="Cover_A3"/>
      <sheetName val="♥__3"/>
      <sheetName val="Cover_B3"/>
      <sheetName val="Console_TM3"/>
      <sheetName val="♥___3"/>
      <sheetName val="Cover_C3"/>
      <sheetName val="TM_A1'913"/>
      <sheetName val="♥____3"/>
      <sheetName val="Cover_D3"/>
      <sheetName val="TM_A2'913"/>
      <sheetName val="♥_____3"/>
      <sheetName val="Cover_E3"/>
      <sheetName val="TM_A3'91'97'983"/>
      <sheetName val="TM_A3'913"/>
      <sheetName val="TM_A3'973"/>
      <sheetName val="TM_A3'983"/>
      <sheetName val="♥______3"/>
      <sheetName val="Cover_F3"/>
      <sheetName val="TM_A4'93'963"/>
      <sheetName val="TM_A4'933"/>
      <sheetName val="TM_A4'963"/>
      <sheetName val="KR_A23"/>
      <sheetName val="KR_A33"/>
      <sheetName val="KR_A43"/>
      <sheetName val="Sheet_11"/>
      <sheetName val="SAP-KAB_&amp;_PAN-Buil1"/>
      <sheetName val="TOTAL_KNC1"/>
      <sheetName val="HIT_BQ1"/>
      <sheetName val="WACC_(LB_Y)1"/>
      <sheetName val="Comment_Account_061"/>
      <sheetName val="08011_01"/>
      <sheetName val="DIV_INC1"/>
      <sheetName val="DCF_31"/>
      <sheetName val="EQ__IRR1"/>
      <sheetName val="Debt_Return_Analy1"/>
      <sheetName val="CETAK_BUKTI1"/>
      <sheetName val="annual_charge1"/>
      <sheetName val="Upah_SKUB1"/>
      <sheetName val="INDRCT_DTL1"/>
      <sheetName val="H_Satuan1"/>
      <sheetName val="Budget_20061"/>
      <sheetName val="UP_KCK_11_km1"/>
      <sheetName val="Calc__Sheet_for_Road1"/>
      <sheetName val="Kary_Masuk1"/>
      <sheetName val="Kary_Mutasi1"/>
      <sheetName val="Kary_Keluar1"/>
      <sheetName val="(43)9_11"/>
      <sheetName val="11_CH1"/>
      <sheetName val="Variance_Salaries1"/>
      <sheetName val="Market_Positioning1"/>
      <sheetName val="CYCLE_CJ1"/>
      <sheetName val="CYCLE_DM1"/>
      <sheetName val="(Global_Parameters)1"/>
      <sheetName val="list_of_ac1"/>
      <sheetName val="POTO_MAC1"/>
      <sheetName val="Inpu_data1"/>
      <sheetName val="DES_021"/>
      <sheetName val="DP-I_1"/>
      <sheetName val="ALAT_01_IMAM1"/>
      <sheetName val="ALAT_02_DODI1"/>
      <sheetName val="AlAT_03_HENGKI1"/>
      <sheetName val="REKAP_KURNIA_MANDIRI_SAPTA1"/>
      <sheetName val="Transport_1"/>
      <sheetName val="TBS_BLOK1"/>
      <sheetName val="NPK_Mg_Bo1"/>
      <sheetName val="Premi_Iuran1"/>
      <sheetName val="COV_φ1"/>
      <sheetName val="Permanent_info1"/>
      <sheetName val="1_Rollfwd1"/>
      <sheetName val="Per_monthly1"/>
      <sheetName val="Conc_Status1"/>
      <sheetName val="Exc__Rate1"/>
      <sheetName val="Noodles_(assumptions)1"/>
      <sheetName val="A_u_g1"/>
      <sheetName val="J_u_l1"/>
      <sheetName val="O_c_t1"/>
      <sheetName val="A_p_r1"/>
      <sheetName val="M_a_y1"/>
      <sheetName val="S_e_p1"/>
      <sheetName val="00_received_in_011"/>
      <sheetName val="F_e_b1"/>
      <sheetName val="Per_GL_J_a_n1"/>
      <sheetName val="J_u_n1"/>
      <sheetName val="M_a_r1"/>
      <sheetName val="TB_12_BBR_DES_2022"/>
      <sheetName val="TB_PL_-_BBR_DES_2022"/>
      <sheetName val="♥_4"/>
      <sheetName val="Cover_A4"/>
      <sheetName val="♥__4"/>
      <sheetName val="Cover_B4"/>
      <sheetName val="Console_TM4"/>
      <sheetName val="♥___4"/>
      <sheetName val="Cover_C4"/>
      <sheetName val="TM_A1'914"/>
      <sheetName val="♥____4"/>
      <sheetName val="Cover_D4"/>
      <sheetName val="TM_A2'914"/>
      <sheetName val="♥_____4"/>
      <sheetName val="Cover_E4"/>
      <sheetName val="TM_A3'91'97'984"/>
      <sheetName val="TM_A3'914"/>
      <sheetName val="TM_A3'974"/>
      <sheetName val="TM_A3'984"/>
      <sheetName val="♥______4"/>
      <sheetName val="Cover_F4"/>
      <sheetName val="TM_A4'93'964"/>
      <sheetName val="TM_A4'934"/>
      <sheetName val="TM_A4'964"/>
      <sheetName val="KR_A24"/>
      <sheetName val="KR_A34"/>
      <sheetName val="KR_A44"/>
      <sheetName val="Sheet_12"/>
      <sheetName val="SAP-KAB_&amp;_PAN-Buil2"/>
      <sheetName val="TOTAL_KNC2"/>
      <sheetName val="HIT_BQ2"/>
      <sheetName val="WACC_(LB_Y)2"/>
      <sheetName val="Comment_Account_062"/>
      <sheetName val="08011_02"/>
      <sheetName val="DIV_INC2"/>
      <sheetName val="DCF_32"/>
      <sheetName val="EQ__IRR2"/>
      <sheetName val="Debt_Return_Analy2"/>
      <sheetName val="CETAK_BUKTI2"/>
      <sheetName val="annual_charge2"/>
      <sheetName val="Upah_SKUB2"/>
      <sheetName val="INDRCT_DTL2"/>
      <sheetName val="H_Satuan2"/>
      <sheetName val="Budget_20062"/>
      <sheetName val="UP_KCK_11_km2"/>
      <sheetName val="Calc__Sheet_for_Road2"/>
      <sheetName val="Kary_Masuk2"/>
      <sheetName val="Kary_Mutasi2"/>
      <sheetName val="Kary_Keluar2"/>
      <sheetName val="(43)9_12"/>
      <sheetName val="11_CH2"/>
      <sheetName val="Variance_Salaries2"/>
      <sheetName val="Market_Positioning2"/>
      <sheetName val="CYCLE_CJ2"/>
      <sheetName val="CYCLE_DM2"/>
      <sheetName val="(Global_Parameters)2"/>
      <sheetName val="list_of_ac2"/>
      <sheetName val="POTO_MAC2"/>
      <sheetName val="Inpu_data2"/>
      <sheetName val="DES_022"/>
      <sheetName val="DP-I_2"/>
      <sheetName val="ALAT_01_IMAM2"/>
      <sheetName val="ALAT_02_DODI2"/>
      <sheetName val="AlAT_03_HENGKI2"/>
      <sheetName val="REKAP_KURNIA_MANDIRI_SAPTA2"/>
      <sheetName val="Transport_2"/>
      <sheetName val="TBS_BLOK2"/>
      <sheetName val="NPK_Mg_Bo2"/>
      <sheetName val="Premi_Iuran2"/>
      <sheetName val="COV_φ2"/>
      <sheetName val="Permanent_info2"/>
      <sheetName val="1_Rollfwd2"/>
      <sheetName val="Per_monthly2"/>
      <sheetName val="Conc_Status2"/>
      <sheetName val="A_u_g2"/>
      <sheetName val="J_u_l2"/>
      <sheetName val="O_c_t2"/>
      <sheetName val="A_p_r2"/>
      <sheetName val="M_a_y2"/>
      <sheetName val="S_e_p2"/>
      <sheetName val="00_received_in_012"/>
      <sheetName val="F_e_b2"/>
      <sheetName val="Per_GL_J_a_n2"/>
      <sheetName val="J_u_n2"/>
      <sheetName val="M_a_r2"/>
      <sheetName val="Exc__Rate2"/>
      <sheetName val="Noodles_(assumptions)2"/>
      <sheetName val="TB_12_BBR_DES_20221"/>
      <sheetName val="TB_PL_-_BBR_DES_20221"/>
      <sheetName val="P&amp;L"/>
      <sheetName val="Sheet3"/>
      <sheetName val="PF-OFFICE"/>
      <sheetName val="Maintenance Services"/>
      <sheetName val="WBS2"/>
      <sheetName val="OtherKPI"/>
      <sheetName val="WS May '06"/>
      <sheetName val="1106-M&amp;E"/>
      <sheetName val="Selection Options"/>
      <sheetName val="L_23"/>
      <sheetName val="aug02"/>
      <sheetName val="Reflist"/>
      <sheetName val="HRG BHN"/>
      <sheetName val="♥_5"/>
      <sheetName val="Cover_A5"/>
      <sheetName val="♥__5"/>
      <sheetName val="Cover_B5"/>
      <sheetName val="Console_TM5"/>
      <sheetName val="♥___5"/>
      <sheetName val="Cover_C5"/>
      <sheetName val="TM_A1'915"/>
      <sheetName val="♥____5"/>
      <sheetName val="Cover_D5"/>
      <sheetName val="TM_A2'915"/>
      <sheetName val="♥_____5"/>
      <sheetName val="Cover_E5"/>
      <sheetName val="TM_A3'91'97'985"/>
      <sheetName val="TM_A3'915"/>
      <sheetName val="TM_A3'975"/>
      <sheetName val="TM_A3'985"/>
      <sheetName val="♥______5"/>
      <sheetName val="Cover_F5"/>
      <sheetName val="TM_A4'93'965"/>
      <sheetName val="TM_A4'935"/>
      <sheetName val="TM_A4'965"/>
      <sheetName val="KR_A25"/>
      <sheetName val="KR_A35"/>
      <sheetName val="KR_A45"/>
      <sheetName val="Sheet_13"/>
      <sheetName val="SAP-KAB_&amp;_PAN-Buil3"/>
      <sheetName val="TOTAL_KNC3"/>
      <sheetName val="HIT_BQ3"/>
      <sheetName val="WACC_(LB_Y)3"/>
      <sheetName val="Comment_Account_063"/>
      <sheetName val="08011_03"/>
      <sheetName val="DIV_INC3"/>
      <sheetName val="DCF_33"/>
      <sheetName val="EQ__IRR3"/>
      <sheetName val="Debt_Return_Analy3"/>
      <sheetName val="CETAK_BUKTI3"/>
      <sheetName val="annual_charge3"/>
      <sheetName val="Upah_SKUB3"/>
      <sheetName val="INDRCT_DTL3"/>
      <sheetName val="H_Satuan3"/>
      <sheetName val="Budget_20063"/>
      <sheetName val="UP_KCK_11_km3"/>
      <sheetName val="Calc__Sheet_for_Road3"/>
      <sheetName val="Kary_Masuk3"/>
      <sheetName val="Kary_Mutasi3"/>
      <sheetName val="Kary_Keluar3"/>
      <sheetName val="(43)9_13"/>
      <sheetName val="11_CH3"/>
      <sheetName val="Variance_Salaries3"/>
      <sheetName val="Market_Positioning3"/>
      <sheetName val="CYCLE_CJ3"/>
      <sheetName val="CYCLE_DM3"/>
      <sheetName val="(Global_Parameters)3"/>
      <sheetName val="list_of_ac3"/>
      <sheetName val="POTO_MAC3"/>
      <sheetName val="Inpu_data3"/>
      <sheetName val="DES_023"/>
      <sheetName val="DP-I_3"/>
      <sheetName val="ALAT_01_IMAM3"/>
      <sheetName val="ALAT_02_DODI3"/>
      <sheetName val="AlAT_03_HENGKI3"/>
      <sheetName val="REKAP_KURNIA_MANDIRI_SAPTA3"/>
      <sheetName val="Transport_3"/>
      <sheetName val="TBS_BLOK3"/>
      <sheetName val="NPK_Mg_Bo3"/>
      <sheetName val="Premi_Iuran3"/>
      <sheetName val="COV_φ3"/>
      <sheetName val="Permanent_info3"/>
      <sheetName val="1_Rollfwd3"/>
      <sheetName val="Per_monthly3"/>
      <sheetName val="Conc_Status3"/>
      <sheetName val="A_u_g3"/>
      <sheetName val="J_u_l3"/>
      <sheetName val="O_c_t3"/>
      <sheetName val="A_p_r3"/>
      <sheetName val="M_a_y3"/>
      <sheetName val="S_e_p3"/>
      <sheetName val="00_received_in_013"/>
      <sheetName val="F_e_b3"/>
      <sheetName val="Per_GL_J_a_n3"/>
      <sheetName val="J_u_n3"/>
      <sheetName val="M_a_r3"/>
      <sheetName val="Exc__Rate3"/>
      <sheetName val="Noodles_(assumptions)3"/>
      <sheetName val="TB_12_BBR_DES_20222"/>
      <sheetName val="TB_PL_-_BBR_DES_20222"/>
      <sheetName val="Maintenance_Services"/>
      <sheetName val="WS_May_'06"/>
      <sheetName val="Selection_Options"/>
      <sheetName val="HRG_BHN"/>
      <sheetName val="ren.kerj 2014"/>
      <sheetName val="Tc"/>
      <sheetName val="rekap impor"/>
      <sheetName val="STN2006"/>
      <sheetName val="Sheet2"/>
      <sheetName val="TKCJ20_5%"/>
      <sheetName val="PH Data"/>
      <sheetName val="Syarat"/>
      <sheetName val="UGDK 2005"/>
      <sheetName val="Trading Statement"/>
      <sheetName val="Rckp Excess"/>
      <sheetName val="Listing"/>
      <sheetName val="r.tnm"/>
      <sheetName val="r.shoot"/>
      <sheetName val="DailyCetak"/>
      <sheetName val="Sumary"/>
      <sheetName val="♥_6"/>
      <sheetName val="Cover_A6"/>
      <sheetName val="♥__6"/>
      <sheetName val="Cover_B6"/>
      <sheetName val="Console_TM6"/>
      <sheetName val="♥___6"/>
      <sheetName val="Cover_C6"/>
      <sheetName val="TM_A1'916"/>
      <sheetName val="♥____6"/>
      <sheetName val="Cover_D6"/>
      <sheetName val="TM_A2'916"/>
      <sheetName val="♥_____6"/>
      <sheetName val="Cover_E6"/>
      <sheetName val="TM_A3'91'97'986"/>
      <sheetName val="TM_A3'916"/>
      <sheetName val="TM_A3'976"/>
      <sheetName val="TM_A3'986"/>
      <sheetName val="♥______6"/>
      <sheetName val="Cover_F6"/>
      <sheetName val="TM_A4'93'966"/>
      <sheetName val="TM_A4'936"/>
      <sheetName val="TM_A4'966"/>
      <sheetName val="KR_A26"/>
      <sheetName val="KR_A36"/>
      <sheetName val="KR_A46"/>
      <sheetName val="Sheet_14"/>
      <sheetName val="SAP-KAB_&amp;_PAN-Buil4"/>
      <sheetName val="TOTAL_KNC4"/>
      <sheetName val="HIT_BQ4"/>
      <sheetName val="WACC_(LB_Y)4"/>
      <sheetName val="Comment_Account_064"/>
      <sheetName val="08011_04"/>
      <sheetName val="DIV_INC4"/>
      <sheetName val="DCF_34"/>
      <sheetName val="EQ__IRR4"/>
      <sheetName val="Debt_Return_Analy4"/>
      <sheetName val="CETAK_BUKTI4"/>
      <sheetName val="annual_charge4"/>
      <sheetName val="Upah_SKUB4"/>
      <sheetName val="INDRCT_DTL4"/>
      <sheetName val="H_Satuan4"/>
      <sheetName val="Budget_20064"/>
      <sheetName val="UP_KCK_11_km4"/>
      <sheetName val="Calc__Sheet_for_Road4"/>
      <sheetName val="Kary_Masuk4"/>
      <sheetName val="Kary_Mutasi4"/>
      <sheetName val="Kary_Keluar4"/>
      <sheetName val="(43)9_14"/>
      <sheetName val="11_CH4"/>
      <sheetName val="Variance_Salaries4"/>
      <sheetName val="Market_Positioning4"/>
      <sheetName val="CYCLE_CJ4"/>
      <sheetName val="CYCLE_DM4"/>
      <sheetName val="(Global_Parameters)4"/>
      <sheetName val="list_of_ac4"/>
      <sheetName val="POTO_MAC4"/>
      <sheetName val="Inpu_data4"/>
      <sheetName val="DES_024"/>
      <sheetName val="DP-I_4"/>
      <sheetName val="ALAT_01_IMAM4"/>
      <sheetName val="ALAT_02_DODI4"/>
      <sheetName val="AlAT_03_HENGKI4"/>
      <sheetName val="REKAP_KURNIA_MANDIRI_SAPTA4"/>
      <sheetName val="Transport_4"/>
      <sheetName val="TBS_BLOK4"/>
      <sheetName val="NPK_Mg_Bo4"/>
      <sheetName val="Premi_Iuran4"/>
      <sheetName val="COV_φ4"/>
      <sheetName val="Permanent_info4"/>
      <sheetName val="1_Rollfwd4"/>
      <sheetName val="Per_monthly4"/>
      <sheetName val="Conc_Status4"/>
      <sheetName val="A_u_g4"/>
      <sheetName val="J_u_l4"/>
      <sheetName val="O_c_t4"/>
      <sheetName val="A_p_r4"/>
      <sheetName val="M_a_y4"/>
      <sheetName val="S_e_p4"/>
      <sheetName val="00_received_in_014"/>
      <sheetName val="F_e_b4"/>
      <sheetName val="Per_GL_J_a_n4"/>
      <sheetName val="J_u_n4"/>
      <sheetName val="M_a_r4"/>
      <sheetName val="Exc__Rate4"/>
      <sheetName val="Noodles_(assumptions)4"/>
      <sheetName val="TB_12_BBR_DES_20223"/>
      <sheetName val="TB_PL_-_BBR_DES_20223"/>
      <sheetName val="Maintenance_Services1"/>
      <sheetName val="WS_May_'061"/>
      <sheetName val="Selection_Options1"/>
      <sheetName val="HRG_BHN1"/>
      <sheetName val="ren_kerj_2014"/>
      <sheetName val="rekap_impor"/>
      <sheetName val="PH_Data"/>
      <sheetName val="UGDK_2005"/>
      <sheetName val="Trading_Statement"/>
      <sheetName val="Rckp_Excess"/>
      <sheetName val="r_tnm"/>
      <sheetName val="r_shoot"/>
      <sheetName val="GS02 Summary"/>
      <sheetName val="GS02 Distribution"/>
      <sheetName val="VRA Summ"/>
      <sheetName val="Summary"/>
      <sheetName val="EH-12"/>
      <sheetName val="EH-35"/>
      <sheetName val="EH-39"/>
      <sheetName val="EH-60"/>
      <sheetName val="EH-75"/>
      <sheetName val="TM-77"/>
      <sheetName val="TM-83"/>
      <sheetName val="VL-85"/>
      <sheetName val="VL-108"/>
      <sheetName val="VL-113"/>
      <sheetName val="VL-112"/>
      <sheetName val="VL-170"/>
      <sheetName val="Detail_Dist TM77"/>
      <sheetName val="Yield Potential"/>
      <sheetName val="Prosentase Sebaran"/>
      <sheetName val="HS"/>
      <sheetName val="analis"/>
      <sheetName val="UV.10"/>
      <sheetName val="DB"/>
      <sheetName val="Std Hrg"/>
      <sheetName val="sbl"/>
      <sheetName val="♥_7"/>
      <sheetName val="Cover_A7"/>
      <sheetName val="♥__7"/>
      <sheetName val="Cover_B7"/>
      <sheetName val="Console_TM7"/>
      <sheetName val="♥___7"/>
      <sheetName val="Cover_C7"/>
      <sheetName val="TM_A1'917"/>
      <sheetName val="♥____7"/>
      <sheetName val="Cover_D7"/>
      <sheetName val="TM_A2'917"/>
      <sheetName val="♥_____7"/>
      <sheetName val="Cover_E7"/>
      <sheetName val="TM_A3'91'97'987"/>
      <sheetName val="TM_A3'917"/>
      <sheetName val="TM_A3'977"/>
      <sheetName val="TM_A3'987"/>
      <sheetName val="♥______7"/>
      <sheetName val="Cover_F7"/>
      <sheetName val="TM_A4'93'967"/>
      <sheetName val="TM_A4'937"/>
      <sheetName val="TM_A4'967"/>
      <sheetName val="KR_A27"/>
      <sheetName val="KR_A37"/>
      <sheetName val="KR_A47"/>
      <sheetName val="Sheet_15"/>
      <sheetName val="SAP-KAB_&amp;_PAN-Buil5"/>
      <sheetName val="TOTAL_KNC5"/>
      <sheetName val="HIT_BQ5"/>
      <sheetName val="WACC_(LB_Y)5"/>
      <sheetName val="Comment_Account_065"/>
      <sheetName val="08011_05"/>
      <sheetName val="DIV_INC5"/>
      <sheetName val="DCF_35"/>
      <sheetName val="EQ__IRR5"/>
      <sheetName val="Debt_Return_Analy5"/>
      <sheetName val="CETAK_BUKTI5"/>
      <sheetName val="annual_charge5"/>
      <sheetName val="Upah_SKUB5"/>
      <sheetName val="INDRCT_DTL5"/>
      <sheetName val="H_Satuan5"/>
      <sheetName val="Budget_20065"/>
      <sheetName val="UP_KCK_11_km5"/>
      <sheetName val="Calc__Sheet_for_Road5"/>
      <sheetName val="Kary_Masuk5"/>
      <sheetName val="Kary_Mutasi5"/>
      <sheetName val="Kary_Keluar5"/>
      <sheetName val="(43)9_15"/>
      <sheetName val="11_CH5"/>
      <sheetName val="Variance_Salaries5"/>
      <sheetName val="Market_Positioning5"/>
      <sheetName val="CYCLE_CJ5"/>
      <sheetName val="CYCLE_DM5"/>
      <sheetName val="(Global_Parameters)5"/>
      <sheetName val="list_of_ac5"/>
      <sheetName val="POTO_MAC5"/>
      <sheetName val="Inpu_data5"/>
      <sheetName val="DES_025"/>
      <sheetName val="DP-I_5"/>
      <sheetName val="ALAT_01_IMAM5"/>
      <sheetName val="ALAT_02_DODI5"/>
      <sheetName val="AlAT_03_HENGKI5"/>
      <sheetName val="REKAP_KURNIA_MANDIRI_SAPTA5"/>
      <sheetName val="Transport_5"/>
      <sheetName val="TBS_BLOK5"/>
      <sheetName val="NPK_Mg_Bo5"/>
      <sheetName val="Premi_Iuran5"/>
      <sheetName val="COV_φ5"/>
      <sheetName val="Permanent_info5"/>
      <sheetName val="1_Rollfwd5"/>
      <sheetName val="Per_monthly5"/>
      <sheetName val="Conc_Status5"/>
      <sheetName val="A_u_g5"/>
      <sheetName val="J_u_l5"/>
      <sheetName val="O_c_t5"/>
      <sheetName val="A_p_r5"/>
      <sheetName val="M_a_y5"/>
      <sheetName val="S_e_p5"/>
      <sheetName val="00_received_in_015"/>
      <sheetName val="F_e_b5"/>
      <sheetName val="Per_GL_J_a_n5"/>
      <sheetName val="J_u_n5"/>
      <sheetName val="M_a_r5"/>
      <sheetName val="Exc__Rate5"/>
      <sheetName val="Noodles_(assumptions)5"/>
      <sheetName val="TB_12_BBR_DES_20224"/>
      <sheetName val="TB_PL_-_BBR_DES_20224"/>
      <sheetName val="Maintenance_Services2"/>
      <sheetName val="WS_May_'062"/>
      <sheetName val="Selection_Options2"/>
      <sheetName val="HRG_BHN2"/>
      <sheetName val="ren_kerj_20141"/>
      <sheetName val="rekap_impor1"/>
      <sheetName val="PH_Data1"/>
      <sheetName val="UGDK_20051"/>
      <sheetName val="Trading_Statement1"/>
      <sheetName val="Rckp_Excess1"/>
      <sheetName val="r_tnm1"/>
      <sheetName val="r_shoot1"/>
      <sheetName val="GS02_Summary"/>
      <sheetName val="GS02_Distribution"/>
      <sheetName val="VRA_Summ"/>
      <sheetName val="Detail_Dist_TM77"/>
      <sheetName val="Yield_Potential"/>
      <sheetName val="Prosentase_Sebaran"/>
      <sheetName val="UV_10"/>
      <sheetName val="Std_Hrg"/>
      <sheetName val="Current Price with TPC Format"/>
      <sheetName val="Schedule"/>
      <sheetName val="Airstrip km 56"/>
      <sheetName val="RETENSI"/>
      <sheetName val="♥_8"/>
      <sheetName val="Cover_A8"/>
      <sheetName val="♥__8"/>
      <sheetName val="Cover_B8"/>
      <sheetName val="Console_TM8"/>
      <sheetName val="♥___8"/>
      <sheetName val="Cover_C8"/>
      <sheetName val="TM_A1'918"/>
      <sheetName val="♥____8"/>
      <sheetName val="Cover_D8"/>
      <sheetName val="TM_A2'918"/>
      <sheetName val="♥_____8"/>
      <sheetName val="Cover_E8"/>
      <sheetName val="TM_A3'91'97'988"/>
      <sheetName val="TM_A3'918"/>
      <sheetName val="TM_A3'978"/>
      <sheetName val="TM_A3'988"/>
      <sheetName val="♥______8"/>
      <sheetName val="Cover_F8"/>
      <sheetName val="TM_A4'93'968"/>
      <sheetName val="TM_A4'938"/>
      <sheetName val="TM_A4'968"/>
      <sheetName val="KR_A28"/>
      <sheetName val="KR_A38"/>
      <sheetName val="KR_A48"/>
      <sheetName val="Sheet_16"/>
      <sheetName val="SAP-KAB_&amp;_PAN-Buil6"/>
      <sheetName val="TOTAL_KNC6"/>
      <sheetName val="HIT_BQ6"/>
      <sheetName val="WACC_(LB_Y)6"/>
      <sheetName val="Comment_Account_066"/>
      <sheetName val="08011_06"/>
      <sheetName val="DIV_INC6"/>
      <sheetName val="DCF_36"/>
      <sheetName val="EQ__IRR6"/>
      <sheetName val="Debt_Return_Analy6"/>
      <sheetName val="CETAK_BUKTI6"/>
      <sheetName val="annual_charge6"/>
      <sheetName val="Upah_SKUB6"/>
      <sheetName val="INDRCT_DTL6"/>
      <sheetName val="H_Satuan6"/>
      <sheetName val="Budget_20066"/>
      <sheetName val="UP_KCK_11_km6"/>
      <sheetName val="Calc__Sheet_for_Road6"/>
      <sheetName val="Kary_Masuk6"/>
      <sheetName val="Kary_Mutasi6"/>
      <sheetName val="Kary_Keluar6"/>
      <sheetName val="(43)9_16"/>
      <sheetName val="11_CH6"/>
      <sheetName val="Variance_Salaries6"/>
      <sheetName val="Market_Positioning6"/>
      <sheetName val="CYCLE_CJ6"/>
      <sheetName val="CYCLE_DM6"/>
      <sheetName val="(Global_Parameters)6"/>
      <sheetName val="list_of_ac6"/>
      <sheetName val="POTO_MAC6"/>
      <sheetName val="Inpu_data6"/>
      <sheetName val="DES_026"/>
      <sheetName val="DP-I_6"/>
      <sheetName val="ALAT_01_IMAM6"/>
      <sheetName val="ALAT_02_DODI6"/>
      <sheetName val="AlAT_03_HENGKI6"/>
      <sheetName val="REKAP_KURNIA_MANDIRI_SAPTA6"/>
      <sheetName val="Transport_6"/>
      <sheetName val="TBS_BLOK6"/>
      <sheetName val="NPK_Mg_Bo6"/>
      <sheetName val="Premi_Iuran6"/>
      <sheetName val="COV_φ6"/>
      <sheetName val="Permanent_info6"/>
      <sheetName val="1_Rollfwd6"/>
      <sheetName val="Per_monthly6"/>
      <sheetName val="Conc_Status6"/>
      <sheetName val="A_u_g6"/>
      <sheetName val="J_u_l6"/>
      <sheetName val="O_c_t6"/>
      <sheetName val="A_p_r6"/>
      <sheetName val="M_a_y6"/>
      <sheetName val="S_e_p6"/>
      <sheetName val="00_received_in_016"/>
      <sheetName val="F_e_b6"/>
      <sheetName val="Per_GL_J_a_n6"/>
      <sheetName val="J_u_n6"/>
      <sheetName val="M_a_r6"/>
      <sheetName val="Exc__Rate6"/>
      <sheetName val="Noodles_(assumptions)6"/>
      <sheetName val="TB_12_BBR_DES_20225"/>
      <sheetName val="TB_PL_-_BBR_DES_20225"/>
      <sheetName val="Maintenance_Services3"/>
      <sheetName val="WS_May_'063"/>
      <sheetName val="Selection_Options3"/>
      <sheetName val="HRG_BHN3"/>
      <sheetName val="ren_kerj_20142"/>
      <sheetName val="rekap_impor2"/>
      <sheetName val="PH_Data2"/>
      <sheetName val="UGDK_20052"/>
      <sheetName val="Trading_Statement2"/>
      <sheetName val="Rckp_Excess2"/>
      <sheetName val="r_tnm2"/>
      <sheetName val="r_shoot2"/>
      <sheetName val="GS02_Summary1"/>
      <sheetName val="GS02_Distribution1"/>
      <sheetName val="VRA_Summ1"/>
      <sheetName val="Detail_Dist_TM771"/>
      <sheetName val="Yield_Potential1"/>
      <sheetName val="Prosentase_Sebaran1"/>
      <sheetName val="UV_101"/>
      <sheetName val="Std_Hrg1"/>
      <sheetName val="ProArcInfo"/>
      <sheetName val="tifico"/>
      <sheetName val="Materai"/>
      <sheetName val="Rencana Produksi"/>
      <sheetName val="Sales"/>
      <sheetName val="BeliLokal"/>
      <sheetName val="TB"/>
      <sheetName val="Harvesting-Total"/>
      <sheetName val="COGS-ACCPAC"/>
      <sheetName val="A.4.2"/>
      <sheetName val="Balance"/>
      <sheetName val="Vendors"/>
      <sheetName val="Landuse"/>
      <sheetName val="♥_9"/>
      <sheetName val="Cover_A9"/>
      <sheetName val="♥__9"/>
      <sheetName val="Cover_B9"/>
      <sheetName val="Console_TM9"/>
      <sheetName val="♥___9"/>
      <sheetName val="Cover_C9"/>
      <sheetName val="TM_A1'919"/>
      <sheetName val="♥____9"/>
      <sheetName val="Cover_D9"/>
      <sheetName val="TM_A2'919"/>
      <sheetName val="♥_____9"/>
      <sheetName val="Cover_E9"/>
      <sheetName val="TM_A3'91'97'989"/>
      <sheetName val="TM_A3'919"/>
      <sheetName val="TM_A3'979"/>
      <sheetName val="TM_A3'989"/>
      <sheetName val="♥______9"/>
      <sheetName val="Cover_F9"/>
      <sheetName val="TM_A4'93'969"/>
      <sheetName val="TM_A4'939"/>
      <sheetName val="TM_A4'969"/>
      <sheetName val="KR_A29"/>
      <sheetName val="KR_A39"/>
      <sheetName val="KR_A49"/>
      <sheetName val="Sheet_17"/>
      <sheetName val="SAP-KAB_&amp;_PAN-Buil7"/>
      <sheetName val="TOTAL_KNC7"/>
      <sheetName val="HIT_BQ7"/>
      <sheetName val="WACC_(LB_Y)7"/>
      <sheetName val="Comment_Account_067"/>
      <sheetName val="08011_07"/>
      <sheetName val="DIV_INC7"/>
      <sheetName val="DCF_37"/>
      <sheetName val="EQ__IRR7"/>
      <sheetName val="Debt_Return_Analy7"/>
      <sheetName val="CETAK_BUKTI7"/>
      <sheetName val="annual_charge7"/>
      <sheetName val="Upah_SKUB7"/>
      <sheetName val="INDRCT_DTL7"/>
      <sheetName val="H_Satuan7"/>
      <sheetName val="Budget_20067"/>
      <sheetName val="UP_KCK_11_km7"/>
      <sheetName val="Calc__Sheet_for_Road7"/>
      <sheetName val="Kary_Masuk7"/>
      <sheetName val="Kary_Mutasi7"/>
      <sheetName val="Kary_Keluar7"/>
      <sheetName val="(43)9_17"/>
      <sheetName val="11_CH7"/>
      <sheetName val="Variance_Salaries7"/>
      <sheetName val="Market_Positioning7"/>
      <sheetName val="CYCLE_CJ7"/>
      <sheetName val="CYCLE_DM7"/>
      <sheetName val="(Global_Parameters)7"/>
      <sheetName val="list_of_ac7"/>
      <sheetName val="POTO_MAC7"/>
      <sheetName val="Inpu_data7"/>
      <sheetName val="DES_027"/>
      <sheetName val="DP-I_7"/>
      <sheetName val="ALAT_01_IMAM7"/>
      <sheetName val="ALAT_02_DODI7"/>
      <sheetName val="AlAT_03_HENGKI7"/>
      <sheetName val="REKAP_KURNIA_MANDIRI_SAPTA7"/>
      <sheetName val="Transport_7"/>
      <sheetName val="TBS_BLOK7"/>
      <sheetName val="NPK_Mg_Bo7"/>
      <sheetName val="Premi_Iuran7"/>
      <sheetName val="COV_φ7"/>
      <sheetName val="Permanent_info7"/>
      <sheetName val="1_Rollfwd7"/>
      <sheetName val="Per_monthly7"/>
      <sheetName val="Conc_Status7"/>
      <sheetName val="A_u_g7"/>
      <sheetName val="J_u_l7"/>
      <sheetName val="O_c_t7"/>
      <sheetName val="A_p_r7"/>
      <sheetName val="M_a_y7"/>
      <sheetName val="S_e_p7"/>
      <sheetName val="00_received_in_017"/>
      <sheetName val="F_e_b7"/>
      <sheetName val="Per_GL_J_a_n7"/>
      <sheetName val="J_u_n7"/>
      <sheetName val="M_a_r7"/>
      <sheetName val="Exc__Rate7"/>
      <sheetName val="Noodles_(assumptions)7"/>
      <sheetName val="TB_12_BBR_DES_20226"/>
      <sheetName val="TB_PL_-_BBR_DES_20226"/>
      <sheetName val="Maintenance_Services4"/>
      <sheetName val="WS_May_'064"/>
      <sheetName val="Selection_Options4"/>
      <sheetName val="HRG_BHN4"/>
      <sheetName val="ren_kerj_20143"/>
      <sheetName val="rekap_impor3"/>
      <sheetName val="PH_Data3"/>
      <sheetName val="UGDK_20053"/>
      <sheetName val="Trading_Statement3"/>
      <sheetName val="Rckp_Excess3"/>
      <sheetName val="r_tnm3"/>
      <sheetName val="r_shoot3"/>
      <sheetName val="GS02_Summary2"/>
      <sheetName val="GS02_Distribution2"/>
      <sheetName val="VRA_Summ2"/>
      <sheetName val="Detail_Dist_TM772"/>
      <sheetName val="Yield_Potential2"/>
      <sheetName val="Prosentase_Sebaran2"/>
      <sheetName val="UV_102"/>
      <sheetName val="Std_Hrg2"/>
      <sheetName val="Current_Price_with_TPC_Format"/>
      <sheetName val="Airstrip_km_56"/>
      <sheetName val="ZLR1"/>
      <sheetName val="prod"/>
      <sheetName val="Ex_Rate"/>
      <sheetName val="tiket&amp;hotel"/>
      <sheetName val="SPPD"/>
      <sheetName val="4334-Summary"/>
      <sheetName val="Mth-Vana"/>
      <sheetName val="♥_10"/>
      <sheetName val="Cover_A10"/>
      <sheetName val="♥__10"/>
      <sheetName val="Cover_B10"/>
      <sheetName val="Console_TM10"/>
      <sheetName val="♥___10"/>
      <sheetName val="Cover_C10"/>
      <sheetName val="TM_A1'9110"/>
      <sheetName val="♥____10"/>
      <sheetName val="Cover_D10"/>
      <sheetName val="TM_A2'9110"/>
      <sheetName val="♥_____10"/>
      <sheetName val="Cover_E10"/>
      <sheetName val="TM_A3'91'97'9810"/>
      <sheetName val="TM_A3'9110"/>
      <sheetName val="TM_A3'9710"/>
      <sheetName val="TM_A3'9810"/>
      <sheetName val="♥______10"/>
      <sheetName val="Cover_F10"/>
      <sheetName val="TM_A4'93'9610"/>
      <sheetName val="TM_A4'9310"/>
      <sheetName val="TM_A4'9610"/>
      <sheetName val="KR_A210"/>
      <sheetName val="KR_A310"/>
      <sheetName val="KR_A410"/>
      <sheetName val="Sheet_18"/>
      <sheetName val="SAP-KAB_&amp;_PAN-Buil8"/>
      <sheetName val="TOTAL_KNC8"/>
      <sheetName val="HIT_BQ8"/>
      <sheetName val="WACC_(LB_Y)8"/>
      <sheetName val="Comment_Account_068"/>
      <sheetName val="08011_08"/>
      <sheetName val="DIV_INC8"/>
      <sheetName val="DCF_38"/>
      <sheetName val="EQ__IRR8"/>
      <sheetName val="Debt_Return_Analy8"/>
      <sheetName val="CETAK_BUKTI8"/>
      <sheetName val="annual_charge8"/>
      <sheetName val="Upah_SKUB8"/>
      <sheetName val="INDRCT_DTL8"/>
      <sheetName val="H_Satuan8"/>
      <sheetName val="Budget_20068"/>
      <sheetName val="UP_KCK_11_km8"/>
      <sheetName val="Calc__Sheet_for_Road8"/>
      <sheetName val="Kary_Masuk8"/>
      <sheetName val="Kary_Mutasi8"/>
      <sheetName val="Kary_Keluar8"/>
      <sheetName val="(43)9_18"/>
      <sheetName val="11_CH8"/>
      <sheetName val="Variance_Salaries8"/>
      <sheetName val="Market_Positioning8"/>
      <sheetName val="CYCLE_CJ8"/>
      <sheetName val="CYCLE_DM8"/>
      <sheetName val="(Global_Parameters)8"/>
      <sheetName val="list_of_ac8"/>
      <sheetName val="POTO_MAC8"/>
      <sheetName val="Inpu_data8"/>
      <sheetName val="DES_028"/>
      <sheetName val="DP-I_8"/>
      <sheetName val="ALAT_01_IMAM8"/>
      <sheetName val="ALAT_02_DODI8"/>
      <sheetName val="AlAT_03_HENGKI8"/>
      <sheetName val="REKAP_KURNIA_MANDIRI_SAPTA8"/>
      <sheetName val="Transport_8"/>
      <sheetName val="TBS_BLOK8"/>
      <sheetName val="NPK_Mg_Bo8"/>
      <sheetName val="Premi_Iuran8"/>
      <sheetName val="COV_φ8"/>
      <sheetName val="Permanent_info8"/>
      <sheetName val="1_Rollfwd8"/>
      <sheetName val="Per_monthly8"/>
      <sheetName val="Conc_Status8"/>
      <sheetName val="A_u_g8"/>
      <sheetName val="J_u_l8"/>
      <sheetName val="O_c_t8"/>
      <sheetName val="A_p_r8"/>
      <sheetName val="M_a_y8"/>
      <sheetName val="S_e_p8"/>
      <sheetName val="00_received_in_018"/>
      <sheetName val="F_e_b8"/>
      <sheetName val="Per_GL_J_a_n8"/>
      <sheetName val="J_u_n8"/>
      <sheetName val="M_a_r8"/>
      <sheetName val="Exc__Rate8"/>
      <sheetName val="Noodles_(assumptions)8"/>
      <sheetName val="TB_12_BBR_DES_20227"/>
      <sheetName val="TB_PL_-_BBR_DES_20227"/>
      <sheetName val="Maintenance_Services5"/>
      <sheetName val="WS_May_'065"/>
      <sheetName val="Selection_Options5"/>
      <sheetName val="HRG_BHN5"/>
      <sheetName val="ren_kerj_20144"/>
      <sheetName val="rekap_impor4"/>
      <sheetName val="PH_Data4"/>
      <sheetName val="UGDK_20054"/>
      <sheetName val="Trading_Statement4"/>
      <sheetName val="Rckp_Excess4"/>
      <sheetName val="r_tnm4"/>
      <sheetName val="r_shoot4"/>
      <sheetName val="GS02_Summary3"/>
      <sheetName val="GS02_Distribution3"/>
      <sheetName val="VRA_Summ3"/>
      <sheetName val="Detail_Dist_TM773"/>
      <sheetName val="Yield_Potential3"/>
      <sheetName val="Prosentase_Sebaran3"/>
      <sheetName val="UV_103"/>
      <sheetName val="Std_Hrg3"/>
      <sheetName val="Current_Price_with_TPC_Format1"/>
      <sheetName val="Airstrip_km_561"/>
      <sheetName val="A_4_2"/>
      <sheetName val="Rencana_Produksi"/>
      <sheetName val="ANALISA-K"/>
      <sheetName val="♥_11"/>
      <sheetName val="Cover_A11"/>
      <sheetName val="♥__11"/>
      <sheetName val="Cover_B11"/>
      <sheetName val="Console_TM11"/>
      <sheetName val="♥___11"/>
      <sheetName val="Cover_C11"/>
      <sheetName val="TM_A1'9111"/>
      <sheetName val="♥____11"/>
      <sheetName val="Cover_D11"/>
      <sheetName val="TM_A2'9111"/>
      <sheetName val="♥_____11"/>
      <sheetName val="Cover_E11"/>
      <sheetName val="TM_A3'91'97'9811"/>
      <sheetName val="TM_A3'9111"/>
      <sheetName val="TM_A3'9711"/>
      <sheetName val="TM_A3'9811"/>
      <sheetName val="♥______11"/>
      <sheetName val="Cover_F11"/>
      <sheetName val="TM_A4'93'9611"/>
      <sheetName val="TM_A4'9311"/>
      <sheetName val="TM_A4'9611"/>
      <sheetName val="KR_A211"/>
      <sheetName val="KR_A311"/>
      <sheetName val="KR_A411"/>
      <sheetName val="Sheet_19"/>
      <sheetName val="SAP-KAB_&amp;_PAN-Buil9"/>
      <sheetName val="TOTAL_KNC9"/>
      <sheetName val="HIT_BQ9"/>
      <sheetName val="WACC_(LB_Y)9"/>
      <sheetName val="Comment_Account_069"/>
      <sheetName val="08011_09"/>
      <sheetName val="DIV_INC9"/>
      <sheetName val="DCF_39"/>
      <sheetName val="EQ__IRR9"/>
      <sheetName val="Debt_Return_Analy9"/>
      <sheetName val="CETAK_BUKTI9"/>
      <sheetName val="annual_charge9"/>
      <sheetName val="Upah_SKUB9"/>
      <sheetName val="INDRCT_DTL9"/>
      <sheetName val="H_Satuan9"/>
      <sheetName val="Budget_20069"/>
      <sheetName val="UP_KCK_11_km9"/>
      <sheetName val="Calc__Sheet_for_Road9"/>
      <sheetName val="Kary_Masuk9"/>
      <sheetName val="Kary_Mutasi9"/>
      <sheetName val="Kary_Keluar9"/>
      <sheetName val="(43)9_19"/>
      <sheetName val="11_CH9"/>
      <sheetName val="Variance_Salaries9"/>
      <sheetName val="Market_Positioning9"/>
      <sheetName val="CYCLE_CJ9"/>
      <sheetName val="CYCLE_DM9"/>
      <sheetName val="(Global_Parameters)9"/>
      <sheetName val="list_of_ac9"/>
      <sheetName val="POTO_MAC9"/>
      <sheetName val="Inpu_data9"/>
      <sheetName val="DES_029"/>
      <sheetName val="DP-I_9"/>
      <sheetName val="ALAT_01_IMAM9"/>
      <sheetName val="ALAT_02_DODI9"/>
      <sheetName val="AlAT_03_HENGKI9"/>
      <sheetName val="REKAP_KURNIA_MANDIRI_SAPTA9"/>
      <sheetName val="Transport_9"/>
      <sheetName val="TBS_BLOK9"/>
      <sheetName val="NPK_Mg_Bo9"/>
      <sheetName val="Premi_Iuran9"/>
      <sheetName val="COV_φ9"/>
      <sheetName val="Permanent_info9"/>
      <sheetName val="1_Rollfwd9"/>
      <sheetName val="Per_monthly9"/>
      <sheetName val="Conc_Status9"/>
      <sheetName val="A_u_g9"/>
      <sheetName val="J_u_l9"/>
      <sheetName val="O_c_t9"/>
      <sheetName val="A_p_r9"/>
      <sheetName val="M_a_y9"/>
      <sheetName val="S_e_p9"/>
      <sheetName val="00_received_in_019"/>
      <sheetName val="F_e_b9"/>
      <sheetName val="Per_GL_J_a_n9"/>
      <sheetName val="J_u_n9"/>
      <sheetName val="M_a_r9"/>
      <sheetName val="Exc__Rate9"/>
      <sheetName val="Noodles_(assumptions)9"/>
      <sheetName val="TB_12_BBR_DES_20228"/>
      <sheetName val="TB_PL_-_BBR_DES_20228"/>
      <sheetName val="Maintenance_Services6"/>
      <sheetName val="WS_May_'066"/>
      <sheetName val="Selection_Options6"/>
      <sheetName val="HRG_BHN6"/>
      <sheetName val="ren_kerj_20145"/>
      <sheetName val="rekap_impor5"/>
      <sheetName val="PH_Data5"/>
      <sheetName val="UGDK_20055"/>
      <sheetName val="Trading_Statement5"/>
      <sheetName val="Rckp_Excess5"/>
      <sheetName val="r_tnm5"/>
      <sheetName val="r_shoot5"/>
      <sheetName val="GS02_Summary4"/>
      <sheetName val="GS02_Distribution4"/>
      <sheetName val="VRA_Summ4"/>
      <sheetName val="Detail_Dist_TM774"/>
      <sheetName val="Yield_Potential4"/>
      <sheetName val="Prosentase_Sebaran4"/>
      <sheetName val="UV_104"/>
      <sheetName val="Std_Hrg4"/>
      <sheetName val="Current_Price_with_TPC_Format2"/>
      <sheetName val="Airstrip_km_562"/>
      <sheetName val="Rencana_Produksi1"/>
      <sheetName val="A_4_21"/>
      <sheetName val="villa"/>
      <sheetName val="♥_12"/>
      <sheetName val="Cover_A12"/>
      <sheetName val="♥__12"/>
      <sheetName val="Cover_B12"/>
      <sheetName val="Console_TM12"/>
      <sheetName val="♥___12"/>
      <sheetName val="Cover_C12"/>
      <sheetName val="TM_A1'9112"/>
      <sheetName val="♥____12"/>
      <sheetName val="Cover_D12"/>
      <sheetName val="TM_A2'9112"/>
      <sheetName val="♥_____12"/>
      <sheetName val="Cover_E12"/>
      <sheetName val="TM_A3'91'97'9812"/>
      <sheetName val="TM_A3'9112"/>
      <sheetName val="TM_A3'9712"/>
      <sheetName val="TM_A3'9812"/>
      <sheetName val="♥______12"/>
      <sheetName val="Cover_F12"/>
      <sheetName val="TM_A4'93'9612"/>
      <sheetName val="TM_A4'9312"/>
      <sheetName val="TM_A4'9612"/>
      <sheetName val="KR_A212"/>
      <sheetName val="KR_A312"/>
      <sheetName val="KR_A412"/>
      <sheetName val="Sheet_110"/>
      <sheetName val="SAP-KAB_&amp;_PAN-Buil10"/>
      <sheetName val="TOTAL_KNC10"/>
      <sheetName val="HIT_BQ10"/>
      <sheetName val="WACC_(LB_Y)10"/>
      <sheetName val="Comment_Account_0610"/>
      <sheetName val="08011_010"/>
      <sheetName val="DIV_INC10"/>
      <sheetName val="DCF_310"/>
      <sheetName val="EQ__IRR10"/>
      <sheetName val="Debt_Return_Analy10"/>
      <sheetName val="CETAK_BUKTI10"/>
      <sheetName val="annual_charge10"/>
      <sheetName val="Upah_SKUB10"/>
      <sheetName val="INDRCT_DTL10"/>
      <sheetName val="H_Satuan10"/>
      <sheetName val="Budget_200610"/>
      <sheetName val="UP_KCK_11_km10"/>
      <sheetName val="Calc__Sheet_for_Road10"/>
      <sheetName val="Kary_Masuk10"/>
      <sheetName val="Kary_Mutasi10"/>
      <sheetName val="Kary_Keluar10"/>
      <sheetName val="(43)9_110"/>
      <sheetName val="11_CH10"/>
      <sheetName val="Variance_Salaries10"/>
      <sheetName val="Market_Positioning10"/>
      <sheetName val="CYCLE_CJ10"/>
      <sheetName val="CYCLE_DM10"/>
      <sheetName val="(Global_Parameters)10"/>
      <sheetName val="list_of_ac10"/>
      <sheetName val="POTO_MAC10"/>
      <sheetName val="Inpu_data10"/>
      <sheetName val="DES_0210"/>
      <sheetName val="DP-I_10"/>
      <sheetName val="ALAT_01_IMAM10"/>
      <sheetName val="ALAT_02_DODI10"/>
      <sheetName val="AlAT_03_HENGKI10"/>
      <sheetName val="REKAP_KURNIA_MANDIRI_SAPTA10"/>
      <sheetName val="Transport_10"/>
      <sheetName val="TBS_BLOK10"/>
      <sheetName val="NPK_Mg_Bo10"/>
      <sheetName val="Premi_Iuran10"/>
      <sheetName val="COV_φ10"/>
      <sheetName val="Permanent_info10"/>
      <sheetName val="1_Rollfwd10"/>
      <sheetName val="Per_monthly10"/>
      <sheetName val="Conc_Status10"/>
      <sheetName val="A_u_g10"/>
      <sheetName val="J_u_l10"/>
      <sheetName val="O_c_t10"/>
      <sheetName val="A_p_r10"/>
      <sheetName val="M_a_y10"/>
      <sheetName val="S_e_p10"/>
      <sheetName val="00_received_in_0110"/>
      <sheetName val="F_e_b10"/>
      <sheetName val="Per_GL_J_a_n10"/>
      <sheetName val="J_u_n10"/>
      <sheetName val="M_a_r10"/>
      <sheetName val="Exc__Rate10"/>
      <sheetName val="Noodles_(assumptions)10"/>
      <sheetName val="TB_12_BBR_DES_20229"/>
      <sheetName val="TB_PL_-_BBR_DES_20229"/>
      <sheetName val="Maintenance_Services7"/>
      <sheetName val="WS_May_'067"/>
      <sheetName val="Selection_Options7"/>
      <sheetName val="HRG_BHN7"/>
      <sheetName val="ren_kerj_20146"/>
      <sheetName val="rekap_impor6"/>
      <sheetName val="PH_Data6"/>
      <sheetName val="UGDK_20056"/>
      <sheetName val="Trading_Statement6"/>
      <sheetName val="Rckp_Excess6"/>
      <sheetName val="r_tnm6"/>
      <sheetName val="r_shoot6"/>
      <sheetName val="GS02_Summary5"/>
      <sheetName val="GS02_Distribution5"/>
      <sheetName val="VRA_Summ5"/>
      <sheetName val="Detail_Dist_TM775"/>
      <sheetName val="Yield_Potential5"/>
      <sheetName val="Prosentase_Sebaran5"/>
      <sheetName val="UV_105"/>
      <sheetName val="Std_Hrg5"/>
      <sheetName val="Current_Price_with_TPC_Format3"/>
      <sheetName val="Airstrip_km_563"/>
      <sheetName val="Rencana_Produksi2"/>
      <sheetName val="A_4_22"/>
      <sheetName val="Price"/>
      <sheetName val="PBKI&amp;E"/>
      <sheetName val="F1771-2"/>
      <sheetName val="♥_13"/>
      <sheetName val="Cover_A13"/>
      <sheetName val="♥__13"/>
      <sheetName val="Cover_B13"/>
      <sheetName val="Console_TM13"/>
      <sheetName val="♥___13"/>
      <sheetName val="Cover_C13"/>
      <sheetName val="TM_A1'9113"/>
      <sheetName val="♥____13"/>
      <sheetName val="Cover_D13"/>
      <sheetName val="TM_A2'9113"/>
      <sheetName val="♥_____13"/>
      <sheetName val="Cover_E13"/>
      <sheetName val="TM_A3'91'97'9813"/>
      <sheetName val="TM_A3'9113"/>
      <sheetName val="TM_A3'9713"/>
      <sheetName val="TM_A3'9813"/>
      <sheetName val="♥______13"/>
      <sheetName val="Cover_F13"/>
      <sheetName val="TM_A4'93'9613"/>
      <sheetName val="TM_A4'9313"/>
      <sheetName val="TM_A4'9613"/>
      <sheetName val="KR_A213"/>
      <sheetName val="KR_A313"/>
      <sheetName val="KR_A413"/>
      <sheetName val="Sheet_111"/>
      <sheetName val="SAP-KAB_&amp;_PAN-Buil11"/>
      <sheetName val="TOTAL_KNC11"/>
      <sheetName val="HIT_BQ11"/>
      <sheetName val="WACC_(LB_Y)11"/>
      <sheetName val="Comment_Account_0611"/>
      <sheetName val="08011_011"/>
      <sheetName val="DIV_INC11"/>
      <sheetName val="DCF_311"/>
      <sheetName val="EQ__IRR11"/>
      <sheetName val="Debt_Return_Analy11"/>
      <sheetName val="CETAK_BUKTI11"/>
      <sheetName val="annual_charge11"/>
      <sheetName val="Upah_SKUB11"/>
      <sheetName val="INDRCT_DTL11"/>
      <sheetName val="H_Satuan11"/>
      <sheetName val="Budget_200611"/>
      <sheetName val="UP_KCK_11_km11"/>
      <sheetName val="Calc__Sheet_for_Road11"/>
      <sheetName val="Kary_Masuk11"/>
      <sheetName val="Kary_Mutasi11"/>
      <sheetName val="Kary_Keluar11"/>
      <sheetName val="(43)9_111"/>
      <sheetName val="11_CH11"/>
      <sheetName val="Variance_Salaries11"/>
      <sheetName val="Market_Positioning11"/>
      <sheetName val="CYCLE_CJ11"/>
      <sheetName val="CYCLE_DM11"/>
      <sheetName val="(Global_Parameters)11"/>
      <sheetName val="list_of_ac11"/>
      <sheetName val="POTO_MAC11"/>
      <sheetName val="Inpu_data11"/>
      <sheetName val="DES_0211"/>
      <sheetName val="DP-I_11"/>
      <sheetName val="ALAT_01_IMAM11"/>
      <sheetName val="ALAT_02_DODI11"/>
      <sheetName val="AlAT_03_HENGKI11"/>
      <sheetName val="REKAP_KURNIA_MANDIRI_SAPTA11"/>
      <sheetName val="Transport_11"/>
      <sheetName val="TBS_BLOK11"/>
      <sheetName val="NPK_Mg_Bo11"/>
      <sheetName val="Premi_Iuran11"/>
      <sheetName val="COV_φ11"/>
      <sheetName val="Permanent_info11"/>
      <sheetName val="1_Rollfwd11"/>
      <sheetName val="Per_monthly11"/>
      <sheetName val="Conc_Status11"/>
      <sheetName val="A_u_g11"/>
      <sheetName val="J_u_l11"/>
      <sheetName val="O_c_t11"/>
      <sheetName val="A_p_r11"/>
      <sheetName val="M_a_y11"/>
      <sheetName val="S_e_p11"/>
      <sheetName val="00_received_in_0111"/>
      <sheetName val="F_e_b11"/>
      <sheetName val="Per_GL_J_a_n11"/>
      <sheetName val="J_u_n11"/>
      <sheetName val="M_a_r11"/>
      <sheetName val="Exc__Rate11"/>
      <sheetName val="Noodles_(assumptions)11"/>
      <sheetName val="TB_12_BBR_DES_202210"/>
      <sheetName val="TB_PL_-_BBR_DES_202210"/>
      <sheetName val="Maintenance_Services8"/>
      <sheetName val="WS_May_'068"/>
      <sheetName val="Selection_Options8"/>
      <sheetName val="HRG_BHN8"/>
      <sheetName val="ren_kerj_20147"/>
      <sheetName val="rekap_impor7"/>
      <sheetName val="PH_Data7"/>
      <sheetName val="UGDK_20057"/>
      <sheetName val="Trading_Statement7"/>
      <sheetName val="Rckp_Excess7"/>
      <sheetName val="r_tnm7"/>
      <sheetName val="r_shoot7"/>
      <sheetName val="GS02_Summary6"/>
      <sheetName val="GS02_Distribution6"/>
      <sheetName val="VRA_Summ6"/>
      <sheetName val="Detail_Dist_TM776"/>
      <sheetName val="Yield_Potential6"/>
      <sheetName val="Prosentase_Sebaran6"/>
      <sheetName val="UV_106"/>
      <sheetName val="Std_Hrg6"/>
      <sheetName val="Current_Price_with_TPC_Format4"/>
      <sheetName val="Airstrip_km_564"/>
      <sheetName val="Rencana_Produksi3"/>
      <sheetName val="A_4_23"/>
    </sheetNames>
    <sheetDataSet>
      <sheetData sheetId="0" refreshError="1"/>
      <sheetData sheetId="1" refreshError="1">
        <row r="4">
          <cell r="B4" t="str">
            <v>ATTENTION !!!</v>
          </cell>
        </row>
        <row r="6">
          <cell r="B6" t="str">
            <v>FORMAT INI BERLAKU UNTUK 1 TAHUN</v>
          </cell>
        </row>
        <row r="7">
          <cell r="B7" t="str">
            <v>KOLOM YANG DIISI HANYA REALISASI</v>
          </cell>
        </row>
        <row r="8">
          <cell r="B8" t="str">
            <v xml:space="preserve">DAN DITULIS DENGAN PENSIL </v>
          </cell>
        </row>
        <row r="10">
          <cell r="B10" t="str">
            <v>TERIMA KASIH</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sheetData sheetId="536"/>
      <sheetData sheetId="537" refreshError="1"/>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refreshError="1"/>
      <sheetData sheetId="630"/>
      <sheetData sheetId="631" refreshError="1"/>
      <sheetData sheetId="632"/>
      <sheetData sheetId="633"/>
      <sheetData sheetId="634"/>
      <sheetData sheetId="635" refreshError="1"/>
      <sheetData sheetId="636"/>
      <sheetData sheetId="637" refreshError="1"/>
      <sheetData sheetId="638" refreshError="1"/>
      <sheetData sheetId="639" refreshError="1"/>
      <sheetData sheetId="640"/>
      <sheetData sheetId="641" refreshError="1"/>
      <sheetData sheetId="642" refreshError="1"/>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row r="5">
          <cell r="A5"/>
        </row>
      </sheetData>
      <sheetData sheetId="745">
        <row r="5">
          <cell r="A5">
            <v>0</v>
          </cell>
        </row>
      </sheetData>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refreshError="1"/>
      <sheetData sheetId="877" refreshError="1"/>
      <sheetData sheetId="878" refreshError="1"/>
      <sheetData sheetId="879" refreshError="1"/>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refreshError="1"/>
      <sheetData sheetId="1110" refreshError="1"/>
      <sheetData sheetId="1111" refreshError="1"/>
      <sheetData sheetId="1112" refreshError="1"/>
      <sheetData sheetId="1113" refreshError="1"/>
      <sheetData sheetId="1114" refreshError="1"/>
      <sheetData sheetId="1115" refreshError="1"/>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row r="5">
          <cell r="A5">
            <v>0</v>
          </cell>
        </row>
      </sheetData>
      <sheetData sheetId="1217"/>
      <sheetData sheetId="1218"/>
      <sheetData sheetId="1219"/>
      <sheetData sheetId="1220"/>
      <sheetData sheetId="1221"/>
      <sheetData sheetId="1222"/>
      <sheetData sheetId="1223"/>
      <sheetData sheetId="1224"/>
      <sheetData sheetId="1225"/>
      <sheetData sheetId="1226"/>
      <sheetData sheetId="1227" refreshError="1"/>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row r="5">
          <cell r="A5">
            <v>0</v>
          </cell>
        </row>
      </sheetData>
      <sheetData sheetId="1329"/>
      <sheetData sheetId="1330"/>
      <sheetData sheetId="1331"/>
      <sheetData sheetId="1332"/>
      <sheetData sheetId="1333"/>
      <sheetData sheetId="1334"/>
      <sheetData sheetId="1335"/>
      <sheetData sheetId="1336"/>
      <sheetData sheetId="1337"/>
      <sheetData sheetId="1338"/>
      <sheetData sheetId="1339" refreshError="1"/>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row r="5">
          <cell r="A5">
            <v>0</v>
          </cell>
        </row>
      </sheetData>
      <sheetData sheetId="1441"/>
      <sheetData sheetId="1442"/>
      <sheetData sheetId="1443"/>
      <sheetData sheetId="1444"/>
      <sheetData sheetId="1445"/>
      <sheetData sheetId="1446"/>
      <sheetData sheetId="1447"/>
      <sheetData sheetId="1448"/>
      <sheetData sheetId="1449"/>
      <sheetData sheetId="1450"/>
      <sheetData sheetId="1451" refreshError="1"/>
      <sheetData sheetId="1452" refreshError="1"/>
      <sheetData sheetId="1453" refreshError="1"/>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row r="5">
          <cell r="A5">
            <v>0</v>
          </cell>
        </row>
      </sheetData>
      <sheetData sheetId="1555"/>
      <sheetData sheetId="1556"/>
      <sheetData sheetId="1557"/>
      <sheetData sheetId="1558"/>
      <sheetData sheetId="1559"/>
      <sheetData sheetId="1560"/>
      <sheetData sheetId="1561"/>
      <sheetData sheetId="1562"/>
      <sheetData sheetId="1563"/>
      <sheetData sheetId="156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B - Signing"/>
      <sheetName val="#REF"/>
      <sheetName val="Attn"/>
      <sheetName val="TBSv"/>
      <sheetName val="CETAK BUKTI"/>
      <sheetName val="SPB_-_Signing"/>
      <sheetName val="MASTER_INPUT"/>
      <sheetName val="BM"/>
      <sheetName val="KEAMANAN"/>
      <sheetName val="PEGAWAI"/>
      <sheetName val="STAFF"/>
      <sheetName val="Umum"/>
      <sheetName val="CETAK_BUKTI"/>
      <sheetName val="P1"/>
      <sheetName val="SAP-KAB &amp; PAN-Buil"/>
      <sheetName val="A"/>
      <sheetName val="DAT-2"/>
      <sheetName val="Pupuk"/>
      <sheetName val="Vehicle"/>
      <sheetName val="Master"/>
      <sheetName val="Price"/>
      <sheetName val="Standard"/>
      <sheetName val="Sheet1"/>
      <sheetName val="LUK(B)-KTR12"/>
      <sheetName val="HAL10"/>
      <sheetName val="WIL 1"/>
      <sheetName val="Consumo"/>
      <sheetName val="Report"/>
      <sheetName val="TBM-"/>
      <sheetName val="Sheet 1"/>
      <sheetName val="Department"/>
      <sheetName val="Alokasi"/>
      <sheetName val="Ketentuan"/>
      <sheetName val="Pembebanan"/>
      <sheetName val="Areal"/>
      <sheetName val="Produksi"/>
      <sheetName val="Teso"/>
      <sheetName val="SDS0308"/>
      <sheetName val="賦課費比較"/>
      <sheetName val="0220"/>
      <sheetName val="PEB"/>
      <sheetName val="Ex-Rate"/>
      <sheetName val="F1771-2"/>
      <sheetName val="VINTHIA"/>
      <sheetName val="INDRCT DTL"/>
      <sheetName val="KOR"/>
      <sheetName val="Akomodasi"/>
      <sheetName val="Afd-1"/>
      <sheetName val="Assumptions"/>
      <sheetName val="UP KCK 11 km"/>
      <sheetName val="Calc. Sheet for Road"/>
      <sheetName val="Budget 2006"/>
      <sheetName val="Bolt"/>
      <sheetName val="低值品"/>
      <sheetName val="Sheet4"/>
      <sheetName val="GeneralInfo"/>
      <sheetName val="Journal"/>
      <sheetName val="Std Cost"/>
      <sheetName val="CPI"/>
      <sheetName val="SPB_-_Signing1"/>
      <sheetName val="CETAK_BUKTI1"/>
      <sheetName val="ProductionTarget50Pct"/>
      <sheetName val="CAPEX"/>
      <sheetName val="BA"/>
      <sheetName val="DIV-1"/>
      <sheetName val="TM"/>
      <sheetName val="INDIRECT DETAIL"/>
      <sheetName val="Drawdowns"/>
      <sheetName val="SAP-KAB_&amp;_PAN-Buil"/>
      <sheetName val="WIL_1"/>
      <sheetName val="Sheet_1"/>
      <sheetName val="Budget_2006"/>
      <sheetName val="INDRCT_DTL"/>
      <sheetName val="UP_KCK_11_km"/>
      <sheetName val="Calc__Sheet_for_Road"/>
      <sheetName val="DETAIL"/>
      <sheetName val="ProArcInfo"/>
      <sheetName val="PBKI&amp;E"/>
      <sheetName val="PF-OFFICE"/>
      <sheetName val="Interest"/>
      <sheetName val="GL"/>
      <sheetName val="BEBAN"/>
      <sheetName val="JUAL"/>
      <sheetName val="KOREKSI"/>
      <sheetName val="MUSNAH"/>
      <sheetName val="MUTASI"/>
      <sheetName val="RECLASS"/>
      <sheetName val="Fixset"/>
      <sheetName val="III"/>
      <sheetName val="FOC Augs"/>
      <sheetName val="alamat"/>
      <sheetName val="TAGIHAN"/>
      <sheetName val="AKTIVA1TB"/>
      <sheetName val="Ex_Rate"/>
      <sheetName val="LOADDAT"/>
      <sheetName val="Summary"/>
      <sheetName val="审定表 (2)"/>
      <sheetName val="WBS1"/>
      <sheetName val="SPB_-_Signing2"/>
      <sheetName val="CETAK_BUKTI2"/>
      <sheetName val="SAP-KAB_&amp;_PAN-Buil1"/>
      <sheetName val="WIL_11"/>
      <sheetName val="Sheet_11"/>
      <sheetName val="INDRCT_DTL1"/>
      <sheetName val="UP_KCK_11_km1"/>
      <sheetName val="Calc__Sheet_for_Road1"/>
      <sheetName val="Budget_20061"/>
      <sheetName val="Std_Cost"/>
      <sheetName val="INDIRECT_DETAIL"/>
      <sheetName val="FOC_Augs"/>
      <sheetName val="审定表_(2)"/>
      <sheetName val="F-3"/>
      <sheetName val="BP1_23"/>
      <sheetName val="A300 and U"/>
      <sheetName val="A500"/>
      <sheetName val="A510 - SAD"/>
      <sheetName val="C - Cash"/>
      <sheetName val="E - AR"/>
      <sheetName val="F - Stock"/>
      <sheetName val="K - FA"/>
      <sheetName val="O - Tax pay"/>
      <sheetName val="P - Other pay"/>
      <sheetName val="U200 - Selling expenses"/>
      <sheetName val="PROD."/>
      <sheetName val="PABRIK (2)"/>
      <sheetName val="PO"/>
      <sheetName val="kkp"/>
      <sheetName val="COGS"/>
      <sheetName val="Permanent info"/>
      <sheetName val="Marshal"/>
      <sheetName val="SPB_-_Signing3"/>
      <sheetName val="CETAK_BUKTI3"/>
      <sheetName val="SAP-KAB_&amp;_PAN-Buil2"/>
      <sheetName val="WIL_12"/>
      <sheetName val="Sheet_12"/>
      <sheetName val="INDRCT_DTL2"/>
      <sheetName val="UP_KCK_11_km2"/>
      <sheetName val="Calc__Sheet_for_Road2"/>
      <sheetName val="Budget_20062"/>
      <sheetName val="Std_Cost1"/>
      <sheetName val="INDIRECT_DETAIL1"/>
      <sheetName val="FOC_Augs1"/>
      <sheetName val="审定表_(2)1"/>
      <sheetName val="A300_and_U"/>
      <sheetName val="A510_-_SAD"/>
      <sheetName val="C_-_Cash"/>
      <sheetName val="E_-_AR"/>
      <sheetName val="F_-_Stock"/>
      <sheetName val="K_-_FA"/>
      <sheetName val="O_-_Tax_pay"/>
      <sheetName val="P_-_Other_pay"/>
      <sheetName val="U200_-_Selling_expenses"/>
      <sheetName val="PROD_"/>
      <sheetName val="PABRIK_(2)"/>
      <sheetName val="Permanent_info"/>
      <sheetName val="SPB_-_Signing4"/>
      <sheetName val="CETAK_BUKTI4"/>
      <sheetName val="SAP-KAB_&amp;_PAN-Buil3"/>
      <sheetName val="WIL_13"/>
      <sheetName val="Sheet_13"/>
      <sheetName val="INDRCT_DTL3"/>
      <sheetName val="UP_KCK_11_km3"/>
      <sheetName val="Calc__Sheet_for_Road3"/>
      <sheetName val="Budget_20063"/>
      <sheetName val="Std_Cost2"/>
      <sheetName val="INDIRECT_DETAIL2"/>
      <sheetName val="FOC_Augs2"/>
      <sheetName val="审定表_(2)2"/>
      <sheetName val="A300_and_U1"/>
      <sheetName val="A510_-_SAD1"/>
      <sheetName val="C_-_Cash1"/>
      <sheetName val="E_-_AR1"/>
      <sheetName val="F_-_Stock1"/>
      <sheetName val="K_-_FA1"/>
      <sheetName val="O_-_Tax_pay1"/>
      <sheetName val="P_-_Other_pay1"/>
      <sheetName val="U200_-_Selling_expenses1"/>
      <sheetName val="PROD_1"/>
      <sheetName val="PABRIK_(2)1"/>
      <sheetName val="Permanent_info1"/>
      <sheetName val="GAJI1"/>
      <sheetName val="MGR-12"/>
      <sheetName val="Premi Iuran"/>
      <sheetName val="Dumtk"/>
      <sheetName val="AKTIVA"/>
      <sheetName val="Dosis"/>
      <sheetName val="Terms"/>
      <sheetName val="12"/>
      <sheetName val="POTO MAC"/>
      <sheetName val="Current Price with TPC Format"/>
      <sheetName val="Differences with DMC"/>
      <sheetName val="GENS"/>
      <sheetName val="PF-MACHINE"/>
      <sheetName val="PF-FURNITURE"/>
      <sheetName val="DENSO"/>
      <sheetName val="adj"/>
      <sheetName val="Rate"/>
      <sheetName val="Consol view"/>
      <sheetName val="Income Statements"/>
      <sheetName val="EPS Growth"/>
      <sheetName val="TTA"/>
      <sheetName val="SBU Summaries"/>
      <sheetName val="SPB_-_Signing5"/>
      <sheetName val="CETAK_BUKTI5"/>
      <sheetName val="SAP-KAB_&amp;_PAN-Buil4"/>
      <sheetName val="WIL_14"/>
      <sheetName val="Sheet_14"/>
      <sheetName val="INDRCT_DTL4"/>
      <sheetName val="UP_KCK_11_km4"/>
      <sheetName val="Calc__Sheet_for_Road4"/>
      <sheetName val="Budget_20064"/>
      <sheetName val="Std_Cost3"/>
      <sheetName val="INDIRECT_DETAIL3"/>
      <sheetName val="FOC_Augs3"/>
      <sheetName val="审定表_(2)3"/>
      <sheetName val="A300_and_U2"/>
      <sheetName val="A510_-_SAD2"/>
      <sheetName val="C_-_Cash2"/>
      <sheetName val="E_-_AR2"/>
      <sheetName val="F_-_Stock2"/>
      <sheetName val="K_-_FA2"/>
      <sheetName val="O_-_Tax_pay2"/>
      <sheetName val="P_-_Other_pay2"/>
      <sheetName val="U200_-_Selling_expenses2"/>
      <sheetName val="PROD_2"/>
      <sheetName val="PABRIK_(2)2"/>
      <sheetName val="Permanent_info2"/>
      <sheetName val="Premi_Iuran"/>
      <sheetName val="POTO_MAC"/>
      <sheetName val="Current_Price_with_TPC_Format"/>
      <sheetName val="Differences_with_DMC"/>
      <sheetName val="Consol_view"/>
      <sheetName val="Income_Statements"/>
      <sheetName val="EPS_Growth"/>
      <sheetName val="SBU_Summaries"/>
      <sheetName val="PEMUPUKAN AFD I  TT 2008 "/>
      <sheetName val="SPB_-_Signing6"/>
      <sheetName val="CETAK_BUKTI6"/>
      <sheetName val="SAP-KAB_&amp;_PAN-Buil5"/>
      <sheetName val="WIL_15"/>
      <sheetName val="Sheet_15"/>
      <sheetName val="INDRCT_DTL5"/>
      <sheetName val="UP_KCK_11_km5"/>
      <sheetName val="Calc__Sheet_for_Road5"/>
      <sheetName val="Budget_20065"/>
      <sheetName val="Std_Cost4"/>
      <sheetName val="INDIRECT_DETAIL4"/>
      <sheetName val="FOC_Augs4"/>
      <sheetName val="审定表_(2)4"/>
      <sheetName val="A300_and_U3"/>
      <sheetName val="A510_-_SAD3"/>
      <sheetName val="C_-_Cash3"/>
      <sheetName val="E_-_AR3"/>
      <sheetName val="F_-_Stock3"/>
      <sheetName val="K_-_FA3"/>
      <sheetName val="O_-_Tax_pay3"/>
      <sheetName val="P_-_Other_pay3"/>
      <sheetName val="U200_-_Selling_expenses3"/>
      <sheetName val="PROD_3"/>
      <sheetName val="PABRIK_(2)3"/>
      <sheetName val="Permanent_info3"/>
      <sheetName val="Premi_Iuran1"/>
      <sheetName val="POTO_MAC1"/>
      <sheetName val="Current_Price_with_TPC_Format1"/>
      <sheetName val="Differences_with_DMC1"/>
      <sheetName val="Consol_view1"/>
      <sheetName val="Income_Statements1"/>
      <sheetName val="EPS_Growth1"/>
      <sheetName val="SBU_Summaries1"/>
      <sheetName val="PEMUPUKAN_AFD_I__TT_2008_"/>
      <sheetName val="Data"/>
      <sheetName val="Schedule"/>
      <sheetName val="Airstrip km 56"/>
      <sheetName val="BC DL"/>
      <sheetName val="CoBBP"/>
      <sheetName val="Ekawana"/>
      <sheetName val="MHJ-Canal"/>
      <sheetName val="MKS-Canal"/>
      <sheetName val="NPM Gondai II"/>
      <sheetName val="NTFP"/>
      <sheetName val="TB"/>
      <sheetName val="BeliLokal"/>
      <sheetName val="Link"/>
      <sheetName val="SPB_-_Signing7"/>
      <sheetName val="CETAK_BUKTI7"/>
      <sheetName val="SAP-KAB_&amp;_PAN-Buil6"/>
      <sheetName val="WIL_16"/>
      <sheetName val="Sheet_16"/>
      <sheetName val="INDRCT_DTL6"/>
      <sheetName val="UP_KCK_11_km6"/>
      <sheetName val="Calc__Sheet_for_Road6"/>
      <sheetName val="Budget_20066"/>
      <sheetName val="Std_Cost5"/>
      <sheetName val="INDIRECT_DETAIL5"/>
      <sheetName val="FOC_Augs5"/>
      <sheetName val="审定表_(2)5"/>
      <sheetName val="A300_and_U4"/>
      <sheetName val="A510_-_SAD4"/>
      <sheetName val="C_-_Cash4"/>
      <sheetName val="E_-_AR4"/>
      <sheetName val="F_-_Stock4"/>
      <sheetName val="K_-_FA4"/>
      <sheetName val="O_-_Tax_pay4"/>
      <sheetName val="P_-_Other_pay4"/>
      <sheetName val="U200_-_Selling_expenses4"/>
      <sheetName val="PROD_4"/>
      <sheetName val="PABRIK_(2)4"/>
      <sheetName val="Permanent_info4"/>
      <sheetName val="Premi_Iuran2"/>
      <sheetName val="POTO_MAC2"/>
      <sheetName val="Current_Price_with_TPC_Format2"/>
      <sheetName val="Differences_with_DMC2"/>
      <sheetName val="Consol_view2"/>
      <sheetName val="Income_Statements2"/>
      <sheetName val="EPS_Growth2"/>
      <sheetName val="SBU_Summaries2"/>
      <sheetName val="PEMUPUKAN_AFD_I__TT_2008_1"/>
      <sheetName val="DRE Realizado Dados"/>
      <sheetName val="Notes"/>
      <sheetName val="OMZET OPC"/>
      <sheetName val="OMZET GBG"/>
      <sheetName val="OMZET PCC"/>
      <sheetName val="OpRev"/>
      <sheetName val="Taxation"/>
      <sheetName val="Peralatan"/>
      <sheetName val="Basic Price"/>
      <sheetName val="SPB_-_Signing8"/>
      <sheetName val="CETAK_BUKTI8"/>
      <sheetName val="SAP-KAB_&amp;_PAN-Buil7"/>
      <sheetName val="WIL_17"/>
      <sheetName val="Sheet_17"/>
      <sheetName val="INDRCT_DTL7"/>
      <sheetName val="UP_KCK_11_km7"/>
      <sheetName val="Calc__Sheet_for_Road7"/>
      <sheetName val="Budget_20067"/>
      <sheetName val="Std_Cost6"/>
      <sheetName val="INDIRECT_DETAIL6"/>
      <sheetName val="FOC_Augs6"/>
      <sheetName val="审定表_(2)6"/>
      <sheetName val="A300_and_U5"/>
      <sheetName val="A510_-_SAD5"/>
      <sheetName val="C_-_Cash5"/>
      <sheetName val="E_-_AR5"/>
      <sheetName val="F_-_Stock5"/>
      <sheetName val="K_-_FA5"/>
      <sheetName val="O_-_Tax_pay5"/>
      <sheetName val="P_-_Other_pay5"/>
      <sheetName val="U200_-_Selling_expenses5"/>
      <sheetName val="PROD_5"/>
      <sheetName val="PABRIK_(2)5"/>
      <sheetName val="Permanent_info5"/>
      <sheetName val="Premi_Iuran3"/>
      <sheetName val="POTO_MAC3"/>
      <sheetName val="Current_Price_with_TPC_Format3"/>
      <sheetName val="Differences_with_DMC3"/>
      <sheetName val="Consol_view3"/>
      <sheetName val="Income_Statements3"/>
      <sheetName val="EPS_Growth3"/>
      <sheetName val="SBU_Summaries3"/>
      <sheetName val="PEMUPUKAN_AFD_I__TT_2008_2"/>
      <sheetName val="Airstrip_km_56"/>
      <sheetName val="BC_DL"/>
      <sheetName val="NPM_Gondai_II"/>
      <sheetName val="DRE_Realizado_Dados"/>
      <sheetName val="JADI"/>
      <sheetName val="A u g"/>
      <sheetName val="J u l"/>
      <sheetName val="O c t"/>
      <sheetName val="A p r"/>
      <sheetName val="M a y"/>
      <sheetName val="S e p"/>
      <sheetName val="00 received in 01"/>
      <sheetName val="F e b"/>
      <sheetName val="Per GL J a n"/>
      <sheetName val="J u n"/>
      <sheetName val="M a r"/>
      <sheetName val="AP Trade"/>
      <sheetName val="Feb-03"/>
      <sheetName val="Rawat 96"/>
      <sheetName val="ARP-U501"/>
      <sheetName val="UP Rangsang 10 km"/>
      <sheetName val="C101"/>
      <sheetName val="4334-Summary"/>
      <sheetName val="電源計画"/>
      <sheetName val="MCBR"/>
      <sheetName val="WT-LIST"/>
      <sheetName val="Div2"/>
      <sheetName val="13"/>
      <sheetName val="Readme"/>
      <sheetName val="HARGA MATERIAL"/>
      <sheetName val="Eng_Hrs"/>
      <sheetName val="CBD"/>
      <sheetName val="inter"/>
      <sheetName val="영동(D)"/>
      <sheetName val="Manpower Active"/>
      <sheetName val="SPB_-_Signing9"/>
      <sheetName val="CETAK_BUKTI9"/>
      <sheetName val="SAP-KAB_&amp;_PAN-Buil8"/>
      <sheetName val="WIL_18"/>
      <sheetName val="Sheet_18"/>
      <sheetName val="INDRCT_DTL8"/>
      <sheetName val="UP_KCK_11_km8"/>
      <sheetName val="Calc__Sheet_for_Road8"/>
      <sheetName val="Budget_20068"/>
      <sheetName val="Std_Cost7"/>
      <sheetName val="INDIRECT_DETAIL7"/>
      <sheetName val="FOC_Augs7"/>
      <sheetName val="审定表_(2)7"/>
      <sheetName val="A300_and_U6"/>
      <sheetName val="A510_-_SAD6"/>
      <sheetName val="C_-_Cash6"/>
      <sheetName val="E_-_AR6"/>
      <sheetName val="F_-_Stock6"/>
      <sheetName val="K_-_FA6"/>
      <sheetName val="O_-_Tax_pay6"/>
      <sheetName val="P_-_Other_pay6"/>
      <sheetName val="U200_-_Selling_expenses6"/>
      <sheetName val="PROD_6"/>
      <sheetName val="PABRIK_(2)6"/>
      <sheetName val="Permanent_info6"/>
      <sheetName val="Premi_Iuran4"/>
      <sheetName val="POTO_MAC4"/>
      <sheetName val="Current_Price_with_TPC_Format4"/>
      <sheetName val="Differences_with_DMC4"/>
      <sheetName val="Consol_view4"/>
      <sheetName val="Income_Statements4"/>
      <sheetName val="EPS_Growth4"/>
      <sheetName val="SBU_Summaries4"/>
      <sheetName val="PEMUPUKAN_AFD_I__TT_2008_3"/>
      <sheetName val="Airstrip_km_561"/>
      <sheetName val="BC_DL1"/>
      <sheetName val="NPM_Gondai_II1"/>
      <sheetName val="DRE_Realizado_Dados1"/>
      <sheetName val="A_u_g"/>
      <sheetName val="J_u_l"/>
      <sheetName val="O_c_t"/>
      <sheetName val="A_p_r"/>
      <sheetName val="M_a_y"/>
      <sheetName val="S_e_p"/>
      <sheetName val="00_received_in_01"/>
      <sheetName val="F_e_b"/>
      <sheetName val="Per_GL_J_a_n"/>
      <sheetName val="J_u_n"/>
      <sheetName val="M_a_r"/>
      <sheetName val="AP_Trade"/>
      <sheetName val="OMZET_OPC"/>
      <sheetName val="OMZET_GBG"/>
      <sheetName val="OMZET_PCC"/>
      <sheetName val="Rawat_96"/>
      <sheetName val="UP_Rangsang_10_km"/>
      <sheetName val="Basic_Price"/>
      <sheetName val="Metodee"/>
      <sheetName val="SPB_-_Signing10"/>
      <sheetName val="CETAK_BUKTI10"/>
      <sheetName val="SAP-KAB_&amp;_PAN-Buil9"/>
      <sheetName val="WIL_19"/>
      <sheetName val="Sheet_19"/>
      <sheetName val="INDRCT_DTL9"/>
      <sheetName val="UP_KCK_11_km9"/>
      <sheetName val="Calc__Sheet_for_Road9"/>
      <sheetName val="Budget_20069"/>
      <sheetName val="Std_Cost8"/>
      <sheetName val="INDIRECT_DETAIL8"/>
      <sheetName val="FOC_Augs8"/>
      <sheetName val="审定表_(2)8"/>
      <sheetName val="A300_and_U7"/>
      <sheetName val="A510_-_SAD7"/>
      <sheetName val="C_-_Cash7"/>
      <sheetName val="E_-_AR7"/>
      <sheetName val="F_-_Stock7"/>
      <sheetName val="K_-_FA7"/>
      <sheetName val="O_-_Tax_pay7"/>
      <sheetName val="P_-_Other_pay7"/>
      <sheetName val="U200_-_Selling_expenses7"/>
      <sheetName val="PROD_7"/>
      <sheetName val="PABRIK_(2)7"/>
      <sheetName val="Permanent_info7"/>
      <sheetName val="Premi_Iuran5"/>
      <sheetName val="POTO_MAC5"/>
      <sheetName val="Current_Price_with_TPC_Format5"/>
      <sheetName val="Differences_with_DMC5"/>
      <sheetName val="Consol_view5"/>
      <sheetName val="Income_Statements5"/>
      <sheetName val="EPS_Growth5"/>
      <sheetName val="SBU_Summaries5"/>
      <sheetName val="PEMUPUKAN_AFD_I__TT_2008_4"/>
      <sheetName val="Airstrip_km_562"/>
      <sheetName val="BC_DL2"/>
      <sheetName val="NPM_Gondai_II2"/>
      <sheetName val="DRE_Realizado_Dados2"/>
      <sheetName val="OMZET_OPC1"/>
      <sheetName val="OMZET_GBG1"/>
      <sheetName val="OMZET_PCC1"/>
      <sheetName val="Basic_Price1"/>
      <sheetName val="A_u_g1"/>
      <sheetName val="J_u_l1"/>
      <sheetName val="O_c_t1"/>
      <sheetName val="A_p_r1"/>
      <sheetName val="M_a_y1"/>
      <sheetName val="S_e_p1"/>
      <sheetName val="00_received_in_011"/>
      <sheetName val="F_e_b1"/>
      <sheetName val="Per_GL_J_a_n1"/>
      <sheetName val="J_u_n1"/>
      <sheetName val="M_a_r1"/>
      <sheetName val="AP_Trade1"/>
      <sheetName val="Rawat_961"/>
      <sheetName val="UP_Rangsang_10_km1"/>
      <sheetName val="HARGA_MATERIAL"/>
      <sheetName val="Manpower_Active"/>
      <sheetName val="SPB_-_Signing11"/>
      <sheetName val="CETAK_BUKTI11"/>
      <sheetName val="SAP-KAB_&amp;_PAN-Buil10"/>
      <sheetName val="WIL_110"/>
      <sheetName val="Sheet_110"/>
      <sheetName val="INDRCT_DTL10"/>
      <sheetName val="UP_KCK_11_km10"/>
      <sheetName val="Calc__Sheet_for_Road10"/>
      <sheetName val="Budget_200610"/>
      <sheetName val="Std_Cost9"/>
      <sheetName val="INDIRECT_DETAIL9"/>
      <sheetName val="FOC_Augs9"/>
      <sheetName val="审定表_(2)9"/>
      <sheetName val="A300_and_U8"/>
      <sheetName val="A510_-_SAD8"/>
      <sheetName val="C_-_Cash8"/>
      <sheetName val="E_-_AR8"/>
      <sheetName val="F_-_Stock8"/>
      <sheetName val="K_-_FA8"/>
      <sheetName val="O_-_Tax_pay8"/>
      <sheetName val="P_-_Other_pay8"/>
      <sheetName val="U200_-_Selling_expenses8"/>
      <sheetName val="PROD_8"/>
      <sheetName val="PABRIK_(2)8"/>
      <sheetName val="Permanent_info8"/>
      <sheetName val="Premi_Iuran6"/>
      <sheetName val="POTO_MAC6"/>
      <sheetName val="Current_Price_with_TPC_Format6"/>
      <sheetName val="Differences_with_DMC6"/>
      <sheetName val="Consol_view6"/>
      <sheetName val="Income_Statements6"/>
      <sheetName val="EPS_Growth6"/>
      <sheetName val="SBU_Summaries6"/>
      <sheetName val="PEMUPUKAN_AFD_I__TT_2008_5"/>
      <sheetName val="Airstrip_km_563"/>
      <sheetName val="BC_DL3"/>
      <sheetName val="NPM_Gondai_II3"/>
      <sheetName val="DRE_Realizado_Dados3"/>
      <sheetName val="OMZET_OPC2"/>
      <sheetName val="OMZET_GBG2"/>
      <sheetName val="OMZET_PCC2"/>
      <sheetName val="Basic_Price2"/>
      <sheetName val="A_u_g2"/>
      <sheetName val="J_u_l2"/>
      <sheetName val="O_c_t2"/>
      <sheetName val="A_p_r2"/>
      <sheetName val="M_a_y2"/>
      <sheetName val="S_e_p2"/>
      <sheetName val="00_received_in_012"/>
      <sheetName val="F_e_b2"/>
      <sheetName val="Per_GL_J_a_n2"/>
      <sheetName val="J_u_n2"/>
      <sheetName val="M_a_r2"/>
      <sheetName val="AP_Trade2"/>
      <sheetName val="Rawat_962"/>
      <sheetName val="UP_Rangsang_10_km2"/>
      <sheetName val="HARGA_MATERIAL1"/>
      <sheetName val="Manpower_Active1"/>
      <sheetName val="A-2"/>
      <sheetName val="SPB_-_Signing12"/>
      <sheetName val="CETAK_BUKTI12"/>
      <sheetName val="SAP-KAB_&amp;_PAN-Buil11"/>
      <sheetName val="WIL_111"/>
      <sheetName val="Sheet_111"/>
      <sheetName val="INDRCT_DTL11"/>
      <sheetName val="UP_KCK_11_km11"/>
      <sheetName val="Calc__Sheet_for_Road11"/>
      <sheetName val="Budget_200611"/>
      <sheetName val="Std_Cost10"/>
      <sheetName val="INDIRECT_DETAIL10"/>
      <sheetName val="FOC_Augs10"/>
      <sheetName val="审定表_(2)10"/>
      <sheetName val="A300_and_U9"/>
      <sheetName val="A510_-_SAD9"/>
      <sheetName val="C_-_Cash9"/>
      <sheetName val="E_-_AR9"/>
      <sheetName val="F_-_Stock9"/>
      <sheetName val="K_-_FA9"/>
      <sheetName val="O_-_Tax_pay9"/>
      <sheetName val="P_-_Other_pay9"/>
      <sheetName val="U200_-_Selling_expenses9"/>
      <sheetName val="PROD_9"/>
      <sheetName val="PABRIK_(2)9"/>
      <sheetName val="Permanent_info9"/>
      <sheetName val="Premi_Iuran7"/>
      <sheetName val="POTO_MAC7"/>
      <sheetName val="Current_Price_with_TPC_Format7"/>
      <sheetName val="Differences_with_DMC7"/>
      <sheetName val="Consol_view7"/>
      <sheetName val="Income_Statements7"/>
      <sheetName val="EPS_Growth7"/>
      <sheetName val="SBU_Summaries7"/>
      <sheetName val="PEMUPUKAN_AFD_I__TT_2008_6"/>
      <sheetName val="Airstrip_km_564"/>
      <sheetName val="BC_DL4"/>
      <sheetName val="NPM_Gondai_II4"/>
      <sheetName val="DRE_Realizado_Dados4"/>
      <sheetName val="OMZET_OPC3"/>
      <sheetName val="OMZET_GBG3"/>
      <sheetName val="OMZET_PCC3"/>
      <sheetName val="Basic_Price3"/>
      <sheetName val="A_u_g3"/>
      <sheetName val="J_u_l3"/>
      <sheetName val="O_c_t3"/>
      <sheetName val="A_p_r3"/>
      <sheetName val="M_a_y3"/>
      <sheetName val="S_e_p3"/>
      <sheetName val="00_received_in_013"/>
      <sheetName val="F_e_b3"/>
      <sheetName val="Per_GL_J_a_n3"/>
      <sheetName val="J_u_n3"/>
      <sheetName val="M_a_r3"/>
      <sheetName val="AP_Trade3"/>
      <sheetName val="Rawat_963"/>
      <sheetName val="UP_Rangsang_10_km3"/>
      <sheetName val="HARGA_MATERIAL2"/>
      <sheetName val="Manpower_Active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sheetData sheetId="60"/>
      <sheetData sheetId="61" refreshError="1"/>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sheetData sheetId="73"/>
      <sheetData sheetId="74"/>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refreshError="1"/>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refreshError="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refreshError="1"/>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AKTIVA1TB"/>
      <sheetName val="AKTIVA2TB"/>
      <sheetName val="AKTIVAMDN"/>
      <sheetName val="OoR-AKTIVA1TB"/>
      <sheetName val="OoR-AKTIVA3TB"/>
      <sheetName val="OoR-AKTIVA4TB"/>
      <sheetName val="BP"/>
      <sheetName val="Ativo e Passivo"/>
      <sheetName val="ACUM"/>
      <sheetName val="CB"/>
      <sheetName val="LP"/>
      <sheetName val="OR"/>
      <sheetName val="SC"/>
      <sheetName val="SU"/>
      <sheetName val="TR"/>
      <sheetName val="CM"/>
      <sheetName val="USDt_FS(4)"/>
      <sheetName val="table"/>
      <sheetName val="Ativo_e_Passivo"/>
      <sheetName val="Ativo_e_Passivo1"/>
      <sheetName val="Ativo_e_Passivo2"/>
    </sheetNames>
    <sheetDataSet>
      <sheetData sheetId="0"/>
      <sheetData sheetId="1" refreshError="1"/>
      <sheetData sheetId="2" refreshError="1"/>
      <sheetData sheetId="3" refreshError="1"/>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
      <sheetName val="25"/>
      <sheetName val="26"/>
      <sheetName val="27"/>
      <sheetName val="28"/>
      <sheetName val="29"/>
      <sheetName val="30"/>
      <sheetName val="31"/>
      <sheetName val="32"/>
      <sheetName val="33 (03)"/>
      <sheetName val="33(04)"/>
      <sheetName val="33 (02)"/>
      <sheetName val="34"/>
      <sheetName val="35"/>
      <sheetName val="36"/>
      <sheetName val="37"/>
      <sheetName val="37 Revisi"/>
      <sheetName val="Angkutan TBS"/>
      <sheetName val="38"/>
      <sheetName val="Rek-BTL"/>
      <sheetName val="39"/>
      <sheetName val="40"/>
      <sheetName val="41"/>
      <sheetName val="42"/>
      <sheetName val="43"/>
      <sheetName val="44"/>
      <sheetName val="45"/>
      <sheetName val="Lampiran Produksi SM1"/>
      <sheetName val="Lampiran Produksi SM2"/>
      <sheetName val="SHEET-KEBUN"/>
      <sheetName val="#REF"/>
      <sheetName val="LUK(B)-KTR12"/>
      <sheetName val="32 REKAP"/>
      <sheetName val="32 (0612)"/>
      <sheetName val="32 (0701)"/>
      <sheetName val="32 (0708)"/>
      <sheetName val="32 (0710)"/>
      <sheetName val="32 (0711)"/>
      <sheetName val="32 (0803)"/>
      <sheetName val="32 (0812)"/>
      <sheetName val="32 (0901)"/>
      <sheetName val="32 (0904)"/>
      <sheetName val="33"/>
      <sheetName val="34(1)"/>
      <sheetName val="Lamp Crop SMI"/>
      <sheetName val="Lamp Crop SMII"/>
      <sheetName val="Lamp Kinerja"/>
      <sheetName val="ProArcInfo"/>
      <sheetName val="Bolt"/>
      <sheetName val="prod"/>
      <sheetName val="Sheet4"/>
      <sheetName val="TBSv"/>
      <sheetName val="COVER"/>
      <sheetName val="33_(03)"/>
      <sheetName val="33_(02)"/>
      <sheetName val="37_Revisi"/>
      <sheetName val="Angkutan_TBS"/>
      <sheetName val="Lampiran_Produksi_SM1"/>
      <sheetName val="Lampiran_Produksi_SM2"/>
      <sheetName val="32_REKAP"/>
      <sheetName val="32_(0612)"/>
      <sheetName val="32_(0701)"/>
      <sheetName val="32_(0708)"/>
      <sheetName val="32_(0710)"/>
      <sheetName val="32_(0711)"/>
      <sheetName val="32_(0803)"/>
      <sheetName val="32_(0812)"/>
      <sheetName val="32_(0901)"/>
      <sheetName val="32_(0904)"/>
      <sheetName val="Lamp_Crop_SMI"/>
      <sheetName val="Lamp_Crop_SMII"/>
      <sheetName val="Lamp_Kinerja"/>
      <sheetName val="Attn"/>
      <sheetName val="INDIRECT DETAIL"/>
      <sheetName val="INDRCT DTL"/>
      <sheetName val="Gi-10"/>
      <sheetName val="LE_Total(G_Summ Proj)"/>
      <sheetName val="HAL10"/>
      <sheetName val="tiket&amp;hotel"/>
      <sheetName val="SPPD"/>
      <sheetName val="TBM"/>
      <sheetName val="Teso"/>
      <sheetName val="MASTER"/>
      <sheetName val="33_(03)1"/>
      <sheetName val="33_(02)1"/>
      <sheetName val="37_Revisi1"/>
      <sheetName val="Angkutan_TBS1"/>
      <sheetName val="Lampiran_Produksi_SM11"/>
      <sheetName val="Lampiran_Produksi_SM21"/>
      <sheetName val="32_REKAP1"/>
      <sheetName val="32_(0612)1"/>
      <sheetName val="32_(0701)1"/>
      <sheetName val="32_(0708)1"/>
      <sheetName val="32_(0710)1"/>
      <sheetName val="32_(0711)1"/>
      <sheetName val="32_(0803)1"/>
      <sheetName val="32_(0812)1"/>
      <sheetName val="32_(0901)1"/>
      <sheetName val="32_(0904)1"/>
      <sheetName val="Lamp_Crop_SMI1"/>
      <sheetName val="Lamp_Crop_SMII1"/>
      <sheetName val="Lamp_Kinerja1"/>
      <sheetName val="INDIRECT_DETAIL"/>
      <sheetName val="MASTER_INPUT"/>
      <sheetName val="BA"/>
      <sheetName val="cumm-a&amp;S"/>
      <sheetName val="cumm-ohd"/>
      <sheetName val="OHD"/>
      <sheetName val="Drawdowns"/>
      <sheetName val="USDt_FS(4)"/>
      <sheetName val="table"/>
      <sheetName val="Master TB"/>
      <sheetName val="FF"/>
      <sheetName val="Jobcode"/>
      <sheetName val="LAMPUNG"/>
      <sheetName val="#REF!"/>
      <sheetName val="CH-NER09"/>
      <sheetName val="Workings"/>
      <sheetName val="Forecast"/>
      <sheetName val="Sheet1"/>
      <sheetName val="PO"/>
      <sheetName val="Pemupukan"/>
      <sheetName val="Pemangkasan"/>
      <sheetName val="P&amp;D"/>
      <sheetName val="Premi Iuran"/>
      <sheetName val="Dumtk"/>
      <sheetName val="VINTHIA"/>
      <sheetName val="Akomodasi"/>
      <sheetName val="Expense Summary"/>
      <sheetName val="Contents"/>
      <sheetName val="WIL 1"/>
      <sheetName val="Harvesting-Total"/>
      <sheetName val="Department"/>
      <sheetName val="General"/>
      <sheetName val="DIV-1"/>
      <sheetName val="TM"/>
      <sheetName val="13"/>
      <sheetName val="Sheet 1"/>
      <sheetName val="AKTIVA"/>
      <sheetName val="Cost Ctr"/>
      <sheetName val="Account"/>
      <sheetName val="FINFO97"/>
      <sheetName val="Basic Info"/>
      <sheetName val="Actual FFB"/>
      <sheetName val="RO"/>
      <sheetName val="Formula"/>
      <sheetName val="GC_Est"/>
      <sheetName val="KCP"/>
      <sheetName val="GC_POM"/>
      <sheetName val="Despatch"/>
      <sheetName val="MF_POM"/>
      <sheetName val="PM_Est"/>
      <sheetName val="Estate(MT)"/>
      <sheetName val="MM.PAGE-2.X"/>
      <sheetName val="CPO 16-9-TID "/>
      <sheetName val="Prog. Pupuk - Immature"/>
      <sheetName val="ServerSetup"/>
      <sheetName val="DIRECT COST"/>
      <sheetName val="INDRCT_DTL"/>
      <sheetName val="DIRECT_COST"/>
      <sheetName val="In_Shift"/>
      <sheetName val="33_(03)2"/>
      <sheetName val="33_(02)2"/>
      <sheetName val="37_Revisi2"/>
      <sheetName val="Angkutan_TBS2"/>
      <sheetName val="Lampiran_Produksi_SM12"/>
      <sheetName val="Lampiran_Produksi_SM22"/>
      <sheetName val="32_REKAP2"/>
      <sheetName val="32_(0612)2"/>
      <sheetName val="32_(0701)2"/>
      <sheetName val="32_(0708)2"/>
      <sheetName val="32_(0710)2"/>
      <sheetName val="32_(0711)2"/>
      <sheetName val="32_(0803)2"/>
      <sheetName val="32_(0812)2"/>
      <sheetName val="32_(0901)2"/>
      <sheetName val="32_(0904)2"/>
      <sheetName val="Lamp_Crop_SMI2"/>
      <sheetName val="Lamp_Crop_SMII2"/>
      <sheetName val="Lamp_Kinerja2"/>
      <sheetName val="INDIRECT_DETAIL1"/>
      <sheetName val="LE_Total(G_Summ_Proj)"/>
      <sheetName val="Master_TB"/>
      <sheetName val="Premi_Iuran"/>
      <sheetName val="WIL_1"/>
      <sheetName val="Expense_Summary"/>
      <sheetName val="Sheet_1"/>
      <sheetName val="Cost_Ctr"/>
      <sheetName val="Hr"/>
      <sheetName val="PPT"/>
      <sheetName val="Bln(1)"/>
      <sheetName val="Bln(2)"/>
      <sheetName val="Bln(3)"/>
      <sheetName val="Bln(4)"/>
      <sheetName val="Bln(5)"/>
      <sheetName val="Bln(6)"/>
      <sheetName val="Bln(7)"/>
      <sheetName val="Bln(8)"/>
      <sheetName val="Bln(9)"/>
      <sheetName val="Bln(10)"/>
      <sheetName val="Bln(11)"/>
      <sheetName val="Bln(12)"/>
      <sheetName val="Report"/>
      <sheetName val="Price"/>
      <sheetName val="Budget 2006"/>
      <sheetName val="PREMI"/>
      <sheetName val="HARVEST"/>
      <sheetName val="BPBKS"/>
      <sheetName val="Notes"/>
      <sheetName val="PMBKS &amp; PHP"/>
      <sheetName val="SENSUS TANDAN"/>
      <sheetName val="KAR LOG UNIT"/>
      <sheetName val="MOU"/>
      <sheetName val="RITASE ANGKUTAN"/>
      <sheetName val="Permintaan Unit"/>
      <sheetName val="HARVEST-Emplasment&amp;TPA"/>
      <sheetName val="POTONG BUAH"/>
      <sheetName val="HARVEST-CE"/>
      <sheetName val="HARVEST-SECURITY"/>
      <sheetName val="SPL-Office"/>
      <sheetName val="SPL-1"/>
      <sheetName val="SPL-2"/>
      <sheetName val="SPL-3"/>
      <sheetName val="SPL-4"/>
      <sheetName val="SPL-TUS-TUP"/>
      <sheetName val="SPL-Traksi"/>
      <sheetName val="Harian"/>
      <sheetName val="Mingguan"/>
      <sheetName val="Bulanan"/>
      <sheetName val="MUSTER CHIT"/>
      <sheetName val="SERAH TERIMA SAFETY"/>
      <sheetName val="PIAGAM"/>
      <sheetName val="Peringatan"/>
      <sheetName val="LK3MKP"/>
      <sheetName val="FORM CUTI"/>
      <sheetName val="Pengantar BON Koperasi"/>
      <sheetName val="MLbr"/>
      <sheetName val="SPKL"/>
      <sheetName val="VL"/>
      <sheetName val="TL"/>
      <sheetName val="EH"/>
      <sheetName val="BS"/>
      <sheetName val="FM"/>
      <sheetName val="GL"/>
      <sheetName val="GB"/>
      <sheetName val="FS"/>
      <sheetName val="GS"/>
      <sheetName val="B'Cutter"/>
      <sheetName val="LF"/>
      <sheetName val="LM"/>
      <sheetName val="LS"/>
      <sheetName val="BK"/>
      <sheetName val="HA"/>
      <sheetName val="BO"/>
      <sheetName val="SP"/>
      <sheetName val="PW"/>
      <sheetName val="Sum"/>
      <sheetName val="FOH Details"/>
      <sheetName val="T&amp;E"/>
      <sheetName val="Funiture"/>
      <sheetName val="Safety_Program"/>
      <sheetName val="Salary AP Up"/>
      <sheetName val="Salary SS"/>
      <sheetName val="MPP"/>
      <sheetName val="VRA"/>
      <sheetName val="Housing_RM"/>
      <sheetName val="Printing_Stationery"/>
      <sheetName val="Sundry_Supplies"/>
      <sheetName val="710900509"/>
      <sheetName val="710900209"/>
      <sheetName val="Panduan Account"/>
      <sheetName val="710900204-205-512"/>
      <sheetName val="FOH Direct Allocation"/>
      <sheetName val="Sheet2"/>
      <sheetName val="Sheet3"/>
      <sheetName val="BBM"/>
      <sheetName val="Premi Mandor"/>
      <sheetName val="Costperblok"/>
      <sheetName val="Absen"/>
      <sheetName val="Input Panen"/>
      <sheetName val="LHD PANEN"/>
      <sheetName val="Blok"/>
      <sheetName val="DU_SKU"/>
      <sheetName val="DU PHL"/>
      <sheetName val="Upah"/>
      <sheetName val="CEK"/>
      <sheetName val="Pemanen"/>
      <sheetName val="Master SKU"/>
      <sheetName val="Tarif"/>
      <sheetName val="Umum"/>
      <sheetName val="Pekerjaan"/>
      <sheetName val="Hari"/>
      <sheetName val="WBS1"/>
      <sheetName val="AKTIVA1TB"/>
      <sheetName val="5"/>
      <sheetName val="低值品"/>
      <sheetName val="TransInput"/>
      <sheetName val="MGR-12"/>
      <sheetName val="XXXXXXXXXXXX"/>
      <sheetName val="Upah SKUB"/>
      <sheetName val="Afd-1"/>
      <sheetName val="1.Rollfwd"/>
      <sheetName val="Lead"/>
      <sheetName val="XREF"/>
      <sheetName val="UUK13"/>
      <sheetName val="Mortalitas"/>
      <sheetName val="长期待摊费用导引表"/>
      <sheetName val="长期待摊费用审定表"/>
      <sheetName val="无形资产审定表"/>
      <sheetName val="无形资产明细表"/>
      <sheetName val="长期待摊费用明细表"/>
      <sheetName val="Factor Tables"/>
      <sheetName val="Calculation"/>
      <sheetName val="BOQ EXTERN"/>
      <sheetName val="CIP_USD"/>
      <sheetName val="HARGA &amp; TARIF"/>
      <sheetName val="AM"/>
      <sheetName val="ITNE"/>
      <sheetName val="KAA"/>
      <sheetName val="KB"/>
      <sheetName val="KMYE"/>
      <sheetName val="KT"/>
      <sheetName val="MDLE"/>
      <sheetName val="MM"/>
      <sheetName val="SAMAN"/>
      <sheetName val="SFRE"/>
      <sheetName val="SK"/>
      <sheetName val="TRG"/>
      <sheetName val="RKP 1"/>
      <sheetName val="COA"/>
      <sheetName val="33_(03)3"/>
      <sheetName val="33_(02)3"/>
      <sheetName val="37_Revisi3"/>
      <sheetName val="Angkutan_TBS3"/>
      <sheetName val="Lampiran_Produksi_SM13"/>
      <sheetName val="Lampiran_Produksi_SM23"/>
      <sheetName val="32_REKAP3"/>
      <sheetName val="32_(0612)3"/>
      <sheetName val="32_(0701)3"/>
      <sheetName val="32_(0708)3"/>
      <sheetName val="32_(0710)3"/>
      <sheetName val="32_(0711)3"/>
      <sheetName val="32_(0803)3"/>
      <sheetName val="32_(0812)3"/>
      <sheetName val="32_(0901)3"/>
      <sheetName val="32_(0904)3"/>
      <sheetName val="Lamp_Crop_SMI3"/>
      <sheetName val="Lamp_Crop_SMII3"/>
      <sheetName val="Lamp_Kinerja3"/>
      <sheetName val="INDIRECT_DETAIL2"/>
      <sheetName val="INDRCT_DTL1"/>
      <sheetName val="LE_Total(G_Summ_Proj)1"/>
      <sheetName val="Master_TB1"/>
      <sheetName val="Premi_Iuran1"/>
      <sheetName val="Expense_Summary1"/>
      <sheetName val="WIL_11"/>
      <sheetName val="Sheet_11"/>
      <sheetName val="Cost_Ctr1"/>
      <sheetName val="Basic_Info"/>
      <sheetName val="Actual_FFB"/>
      <sheetName val="MM_PAGE-2_X"/>
      <sheetName val="CPO_16-9-TID_"/>
      <sheetName val="Prog__Pupuk_-_Immature"/>
      <sheetName val="DIRECT_COST1"/>
      <sheetName val="Budget_2006"/>
      <sheetName val="PMBKS_&amp;_PHP"/>
      <sheetName val="SENSUS_TANDAN"/>
      <sheetName val="KAR_LOG_UNIT"/>
      <sheetName val="RITASE_ANGKUTAN"/>
      <sheetName val="Permintaan_Unit"/>
      <sheetName val="POTONG_BUAH"/>
      <sheetName val="MUSTER_CHIT"/>
      <sheetName val="SERAH_TERIMA_SAFETY"/>
      <sheetName val="FORM_CUTI"/>
      <sheetName val="Pengantar_BON_Koperasi"/>
      <sheetName val="FOH_Details"/>
      <sheetName val="Salary_AP_Up"/>
      <sheetName val="Salary_SS"/>
      <sheetName val="Panduan_Account"/>
      <sheetName val="FOH_Direct_Allocation"/>
      <sheetName val="Premi_Mandor"/>
      <sheetName val="Input_Panen"/>
      <sheetName val="LHD_PANEN"/>
      <sheetName val="DU_PHL"/>
      <sheetName val="Master_SKU"/>
      <sheetName val="Upah_SKUB"/>
      <sheetName val="1_Rollfwd"/>
      <sheetName val="Factor_Tables"/>
      <sheetName val="BOQ_EXTERN"/>
      <sheetName val="HARGA_&amp;_TARIF"/>
      <sheetName val="RKP_1"/>
      <sheetName val="Karung"/>
      <sheetName val="Maintenance"/>
      <sheetName val="SPI"/>
      <sheetName val="Tickmarks"/>
      <sheetName val="39f - Detail Forex Others"/>
      <sheetName val="PF-OFFICE"/>
      <sheetName val="33_(03)4"/>
      <sheetName val="33_(02)4"/>
      <sheetName val="37_Revisi4"/>
      <sheetName val="Angkutan_TBS4"/>
      <sheetName val="Lampiran_Produksi_SM14"/>
      <sheetName val="Lampiran_Produksi_SM24"/>
      <sheetName val="32_REKAP4"/>
      <sheetName val="32_(0612)4"/>
      <sheetName val="32_(0701)4"/>
      <sheetName val="32_(0708)4"/>
      <sheetName val="32_(0710)4"/>
      <sheetName val="32_(0711)4"/>
      <sheetName val="32_(0803)4"/>
      <sheetName val="32_(0812)4"/>
      <sheetName val="32_(0901)4"/>
      <sheetName val="32_(0904)4"/>
      <sheetName val="Lamp_Crop_SMI4"/>
      <sheetName val="Lamp_Crop_SMII4"/>
      <sheetName val="Lamp_Kinerja4"/>
      <sheetName val="INDIRECT_DETAIL3"/>
      <sheetName val="INDRCT_DTL2"/>
      <sheetName val="LE_Total(G_Summ_Proj)2"/>
      <sheetName val="Master_TB2"/>
      <sheetName val="Premi_Iuran2"/>
      <sheetName val="Expense_Summary2"/>
      <sheetName val="WIL_12"/>
      <sheetName val="Sheet_12"/>
      <sheetName val="Cost_Ctr2"/>
      <sheetName val="Basic_Info1"/>
      <sheetName val="Actual_FFB1"/>
      <sheetName val="MM_PAGE-2_X1"/>
      <sheetName val="CPO_16-9-TID_1"/>
      <sheetName val="Prog__Pupuk_-_Immature1"/>
      <sheetName val="DIRECT_COST2"/>
      <sheetName val="Budget_20061"/>
      <sheetName val="PMBKS_&amp;_PHP1"/>
      <sheetName val="SENSUS_TANDAN1"/>
      <sheetName val="KAR_LOG_UNIT1"/>
      <sheetName val="RITASE_ANGKUTAN1"/>
      <sheetName val="Permintaan_Unit1"/>
      <sheetName val="POTONG_BUAH1"/>
      <sheetName val="MUSTER_CHIT1"/>
      <sheetName val="SERAH_TERIMA_SAFETY1"/>
      <sheetName val="FORM_CUTI1"/>
      <sheetName val="Pengantar_BON_Koperasi1"/>
      <sheetName val="FOH_Details1"/>
      <sheetName val="Salary_AP_Up1"/>
      <sheetName val="Salary_SS1"/>
      <sheetName val="Panduan_Account1"/>
      <sheetName val="FOH_Direct_Allocation1"/>
      <sheetName val="Premi_Mandor1"/>
      <sheetName val="Input_Panen1"/>
      <sheetName val="LHD_PANEN1"/>
      <sheetName val="DU_PHL1"/>
      <sheetName val="Master_SKU1"/>
      <sheetName val="Upah_SKUB1"/>
      <sheetName val="1_Rollfwd1"/>
      <sheetName val="Factor_Tables1"/>
      <sheetName val="BOQ_EXTERN1"/>
      <sheetName val="HARGA_&amp;_TARIF1"/>
      <sheetName val="RKP_11"/>
      <sheetName val="39f_-_Detail_Forex_Others"/>
      <sheetName val="33_(03)5"/>
      <sheetName val="33_(02)5"/>
      <sheetName val="37_Revisi5"/>
      <sheetName val="Angkutan_TBS5"/>
      <sheetName val="Lampiran_Produksi_SM15"/>
      <sheetName val="Lampiran_Produksi_SM25"/>
      <sheetName val="32_REKAP5"/>
      <sheetName val="32_(0612)5"/>
      <sheetName val="32_(0701)5"/>
      <sheetName val="32_(0708)5"/>
      <sheetName val="32_(0710)5"/>
      <sheetName val="32_(0711)5"/>
      <sheetName val="32_(0803)5"/>
      <sheetName val="32_(0812)5"/>
      <sheetName val="32_(0901)5"/>
      <sheetName val="32_(0904)5"/>
      <sheetName val="Lamp_Crop_SMI5"/>
      <sheetName val="Lamp_Crop_SMII5"/>
      <sheetName val="Lamp_Kinerja5"/>
      <sheetName val="INDIRECT_DETAIL4"/>
      <sheetName val="INDRCT_DTL3"/>
      <sheetName val="LE_Total(G_Summ_Proj)3"/>
      <sheetName val="Master_TB3"/>
      <sheetName val="Premi_Iuran3"/>
      <sheetName val="Expense_Summary3"/>
      <sheetName val="WIL_13"/>
      <sheetName val="Sheet_13"/>
      <sheetName val="Cost_Ctr3"/>
      <sheetName val="Basic_Info2"/>
      <sheetName val="Actual_FFB2"/>
      <sheetName val="MM_PAGE-2_X2"/>
      <sheetName val="CPO_16-9-TID_2"/>
      <sheetName val="Prog__Pupuk_-_Immature2"/>
      <sheetName val="DIRECT_COST3"/>
      <sheetName val="Budget_20062"/>
      <sheetName val="PMBKS_&amp;_PHP2"/>
      <sheetName val="SENSUS_TANDAN2"/>
      <sheetName val="KAR_LOG_UNIT2"/>
      <sheetName val="RITASE_ANGKUTAN2"/>
      <sheetName val="Permintaan_Unit2"/>
      <sheetName val="POTONG_BUAH2"/>
      <sheetName val="MUSTER_CHIT2"/>
      <sheetName val="SERAH_TERIMA_SAFETY2"/>
      <sheetName val="FORM_CUTI2"/>
      <sheetName val="Pengantar_BON_Koperasi2"/>
      <sheetName val="FOH_Details2"/>
      <sheetName val="Salary_AP_Up2"/>
      <sheetName val="Salary_SS2"/>
      <sheetName val="Panduan_Account2"/>
      <sheetName val="FOH_Direct_Allocation2"/>
      <sheetName val="Premi_Mandor2"/>
      <sheetName val="Input_Panen2"/>
      <sheetName val="LHD_PANEN2"/>
      <sheetName val="DU_PHL2"/>
      <sheetName val="Master_SKU2"/>
      <sheetName val="Upah_SKUB2"/>
      <sheetName val="1_Rollfwd2"/>
      <sheetName val="Factor_Tables2"/>
      <sheetName val="BOQ_EXTERN2"/>
      <sheetName val="HARGA_&amp;_TARIF2"/>
      <sheetName val="RKP_12"/>
      <sheetName val="39f_-_Detail_Forex_Others1"/>
      <sheetName val="RK1"/>
      <sheetName val="COGS-ACCPAC"/>
      <sheetName val="pks"/>
      <sheetName val="97EST021"/>
      <sheetName val="No Perkiraan Koperasi"/>
      <sheetName val="Anggota"/>
      <sheetName val="Peminjam"/>
      <sheetName val="Tabungan"/>
      <sheetName val="Supplier"/>
      <sheetName val="Form Kas"/>
      <sheetName val="Populasi"/>
      <sheetName val="SC_FLDCOST_2010"/>
      <sheetName val="keb-bbm"/>
      <sheetName val="NOPAT_VDF"/>
      <sheetName val="Invested capital_VDF"/>
      <sheetName val="DCF_VDF"/>
      <sheetName val="WACC_VDF"/>
      <sheetName val="Summary Page_VDF"/>
      <sheetName val="PV of Op Leases_VDF"/>
      <sheetName val="Income Statement_VDF"/>
      <sheetName val="33_(03)6"/>
      <sheetName val="33_(02)6"/>
      <sheetName val="37_Revisi6"/>
      <sheetName val="Angkutan_TBS6"/>
      <sheetName val="Lampiran_Produksi_SM16"/>
      <sheetName val="Lampiran_Produksi_SM26"/>
      <sheetName val="32_REKAP6"/>
      <sheetName val="32_(0612)6"/>
      <sheetName val="32_(0701)6"/>
      <sheetName val="32_(0708)6"/>
      <sheetName val="32_(0710)6"/>
      <sheetName val="32_(0711)6"/>
      <sheetName val="32_(0803)6"/>
      <sheetName val="32_(0812)6"/>
      <sheetName val="32_(0901)6"/>
      <sheetName val="32_(0904)6"/>
      <sheetName val="Lamp_Crop_SMI6"/>
      <sheetName val="Lamp_Crop_SMII6"/>
      <sheetName val="Lamp_Kinerja6"/>
      <sheetName val="INDIRECT_DETAIL5"/>
      <sheetName val="INDRCT_DTL4"/>
      <sheetName val="LE_Total(G_Summ_Proj)4"/>
      <sheetName val="Master_TB4"/>
      <sheetName val="Premi_Iuran4"/>
      <sheetName val="Expense_Summary4"/>
      <sheetName val="WIL_14"/>
      <sheetName val="Sheet_14"/>
      <sheetName val="Cost_Ctr4"/>
      <sheetName val="Basic_Info3"/>
      <sheetName val="Actual_FFB3"/>
      <sheetName val="MM_PAGE-2_X3"/>
      <sheetName val="CPO_16-9-TID_3"/>
      <sheetName val="Prog__Pupuk_-_Immature3"/>
      <sheetName val="DIRECT_COST4"/>
      <sheetName val="Budget_20063"/>
      <sheetName val="PMBKS_&amp;_PHP3"/>
      <sheetName val="SENSUS_TANDAN3"/>
      <sheetName val="KAR_LOG_UNIT3"/>
      <sheetName val="RITASE_ANGKUTAN3"/>
      <sheetName val="Permintaan_Unit3"/>
      <sheetName val="POTONG_BUAH3"/>
      <sheetName val="MUSTER_CHIT3"/>
      <sheetName val="SERAH_TERIMA_SAFETY3"/>
      <sheetName val="FORM_CUTI3"/>
      <sheetName val="Pengantar_BON_Koperasi3"/>
      <sheetName val="FOH_Details3"/>
      <sheetName val="Salary_AP_Up3"/>
      <sheetName val="Salary_SS3"/>
      <sheetName val="Panduan_Account3"/>
      <sheetName val="FOH_Direct_Allocation3"/>
      <sheetName val="Premi_Mandor3"/>
      <sheetName val="Input_Panen3"/>
      <sheetName val="LHD_PANEN3"/>
      <sheetName val="DU_PHL3"/>
      <sheetName val="Master_SKU3"/>
      <sheetName val="Upah_SKUB3"/>
      <sheetName val="1_Rollfwd3"/>
      <sheetName val="Factor_Tables3"/>
      <sheetName val="BOQ_EXTERN3"/>
      <sheetName val="HARGA_&amp;_TARIF3"/>
      <sheetName val="RKP_13"/>
      <sheetName val="39f_-_Detail_Forex_Others2"/>
      <sheetName val="No_Perkiraan_Koperasi"/>
      <sheetName val="Form_Kas"/>
      <sheetName val="Invested_capital_VDF"/>
      <sheetName val="Summary_Page_VDF"/>
      <sheetName val="PV_of_Op_Leases_VDF"/>
      <sheetName val="Income_Statement_VDF"/>
      <sheetName val="Noodles (assumptions)"/>
      <sheetName val="sppd Anton Niarjo"/>
      <sheetName val="ADVANCE PERJALANAN KE PONTI "/>
      <sheetName val="STAFF"/>
      <sheetName val="Claim Staff"/>
      <sheetName val="form"/>
      <sheetName val="MONITORING"/>
      <sheetName val="Kacamata"/>
      <sheetName val="Berobat"/>
      <sheetName val="Marthin"/>
      <sheetName val="Reflist"/>
      <sheetName val="Info"/>
      <sheetName val="OTHER PREPAID EXPENSE"/>
      <sheetName val="DATA LTW"/>
      <sheetName val="33_(03)7"/>
      <sheetName val="33_(02)7"/>
      <sheetName val="37_Revisi7"/>
      <sheetName val="Angkutan_TBS7"/>
      <sheetName val="Lampiran_Produksi_SM17"/>
      <sheetName val="Lampiran_Produksi_SM27"/>
      <sheetName val="32_REKAP7"/>
      <sheetName val="32_(0612)7"/>
      <sheetName val="32_(0701)7"/>
      <sheetName val="32_(0708)7"/>
      <sheetName val="32_(0710)7"/>
      <sheetName val="32_(0711)7"/>
      <sheetName val="32_(0803)7"/>
      <sheetName val="32_(0812)7"/>
      <sheetName val="32_(0901)7"/>
      <sheetName val="32_(0904)7"/>
      <sheetName val="Lamp_Crop_SMI7"/>
      <sheetName val="Lamp_Crop_SMII7"/>
      <sheetName val="Lamp_Kinerja7"/>
      <sheetName val="INDIRECT_DETAIL6"/>
      <sheetName val="INDRCT_DTL5"/>
      <sheetName val="LE_Total(G_Summ_Proj)5"/>
      <sheetName val="Master_TB5"/>
      <sheetName val="Premi_Iuran5"/>
      <sheetName val="Expense_Summary5"/>
      <sheetName val="WIL_15"/>
      <sheetName val="Sheet_15"/>
      <sheetName val="Cost_Ctr5"/>
      <sheetName val="Basic_Info4"/>
      <sheetName val="Actual_FFB4"/>
      <sheetName val="MM_PAGE-2_X4"/>
      <sheetName val="CPO_16-9-TID_4"/>
      <sheetName val="Prog__Pupuk_-_Immature4"/>
      <sheetName val="DIRECT_COST5"/>
      <sheetName val="Budget_20064"/>
      <sheetName val="PMBKS_&amp;_PHP4"/>
      <sheetName val="SENSUS_TANDAN4"/>
      <sheetName val="KAR_LOG_UNIT4"/>
      <sheetName val="RITASE_ANGKUTAN4"/>
      <sheetName val="Permintaan_Unit4"/>
      <sheetName val="POTONG_BUAH4"/>
      <sheetName val="MUSTER_CHIT4"/>
      <sheetName val="SERAH_TERIMA_SAFETY4"/>
      <sheetName val="FORM_CUTI4"/>
      <sheetName val="Pengantar_BON_Koperasi4"/>
      <sheetName val="FOH_Details4"/>
      <sheetName val="Salary_AP_Up4"/>
      <sheetName val="Salary_SS4"/>
      <sheetName val="Panduan_Account4"/>
      <sheetName val="FOH_Direct_Allocation4"/>
      <sheetName val="Premi_Mandor4"/>
      <sheetName val="Input_Panen4"/>
      <sheetName val="LHD_PANEN4"/>
      <sheetName val="DU_PHL4"/>
      <sheetName val="Master_SKU4"/>
      <sheetName val="Upah_SKUB4"/>
      <sheetName val="1_Rollfwd4"/>
      <sheetName val="Factor_Tables4"/>
      <sheetName val="BOQ_EXTERN4"/>
      <sheetName val="HARGA_&amp;_TARIF4"/>
      <sheetName val="RKP_14"/>
      <sheetName val="39f_-_Detail_Forex_Others3"/>
      <sheetName val="No_Perkiraan_Koperasi1"/>
      <sheetName val="Form_Kas1"/>
      <sheetName val="Invested_capital_VDF1"/>
      <sheetName val="Summary_Page_VDF1"/>
      <sheetName val="PV_of_Op_Leases_VDF1"/>
      <sheetName val="Income_Statement_VDF1"/>
      <sheetName val="Noodles_(assumptions)"/>
      <sheetName val="sppd_Anton_Niarjo"/>
      <sheetName val="ADVANCE_PERJALANAN_KE_PONTI_"/>
      <sheetName val="Claim_Staff"/>
      <sheetName val="tables"/>
      <sheetName val="ISBASE"/>
      <sheetName val="33_(03)8"/>
      <sheetName val="33_(02)8"/>
      <sheetName val="37_Revisi8"/>
      <sheetName val="Angkutan_TBS8"/>
      <sheetName val="Lampiran_Produksi_SM18"/>
      <sheetName val="Lampiran_Produksi_SM28"/>
      <sheetName val="32_REKAP8"/>
      <sheetName val="32_(0612)8"/>
      <sheetName val="32_(0701)8"/>
      <sheetName val="32_(0708)8"/>
      <sheetName val="32_(0710)8"/>
      <sheetName val="32_(0711)8"/>
      <sheetName val="32_(0803)8"/>
      <sheetName val="32_(0812)8"/>
      <sheetName val="32_(0901)8"/>
      <sheetName val="32_(0904)8"/>
      <sheetName val="Lamp_Crop_SMI8"/>
      <sheetName val="Lamp_Crop_SMII8"/>
      <sheetName val="Lamp_Kinerja8"/>
      <sheetName val="INDIRECT_DETAIL7"/>
      <sheetName val="INDRCT_DTL6"/>
      <sheetName val="LE_Total(G_Summ_Proj)6"/>
      <sheetName val="Master_TB6"/>
      <sheetName val="Premi_Iuran6"/>
      <sheetName val="Expense_Summary6"/>
      <sheetName val="WIL_16"/>
      <sheetName val="Sheet_16"/>
      <sheetName val="Cost_Ctr6"/>
      <sheetName val="Basic_Info5"/>
      <sheetName val="Actual_FFB5"/>
      <sheetName val="MM_PAGE-2_X5"/>
      <sheetName val="CPO_16-9-TID_5"/>
      <sheetName val="Prog__Pupuk_-_Immature5"/>
      <sheetName val="DIRECT_COST6"/>
      <sheetName val="Budget_20065"/>
      <sheetName val="PMBKS_&amp;_PHP5"/>
      <sheetName val="SENSUS_TANDAN5"/>
      <sheetName val="KAR_LOG_UNIT5"/>
      <sheetName val="RITASE_ANGKUTAN5"/>
      <sheetName val="Permintaan_Unit5"/>
      <sheetName val="POTONG_BUAH5"/>
      <sheetName val="MUSTER_CHIT5"/>
      <sheetName val="SERAH_TERIMA_SAFETY5"/>
      <sheetName val="FORM_CUTI5"/>
      <sheetName val="Pengantar_BON_Koperasi5"/>
      <sheetName val="FOH_Details5"/>
      <sheetName val="Salary_AP_Up5"/>
      <sheetName val="Salary_SS5"/>
      <sheetName val="Panduan_Account5"/>
      <sheetName val="FOH_Direct_Allocation5"/>
      <sheetName val="Premi_Mandor5"/>
      <sheetName val="Input_Panen5"/>
      <sheetName val="LHD_PANEN5"/>
      <sheetName val="DU_PHL5"/>
      <sheetName val="Master_SKU5"/>
      <sheetName val="Upah_SKUB5"/>
      <sheetName val="1_Rollfwd5"/>
      <sheetName val="Factor_Tables5"/>
      <sheetName val="HARGA_&amp;_TARIF5"/>
      <sheetName val="RKP_15"/>
      <sheetName val="BOQ_EXTERN5"/>
      <sheetName val="39f_-_Detail_Forex_Others4"/>
      <sheetName val="No_Perkiraan_Koperasi2"/>
      <sheetName val="Form_Kas2"/>
      <sheetName val="Invested_capital_VDF2"/>
      <sheetName val="Summary_Page_VDF2"/>
      <sheetName val="PV_of_Op_Leases_VDF2"/>
      <sheetName val="Income_Statement_VDF2"/>
      <sheetName val="Noodles_(assumptions)1"/>
      <sheetName val="sppd_Anton_Niarjo1"/>
      <sheetName val="ADVANCE_PERJALANAN_KE_PONTI_1"/>
      <sheetName val="Claim_Staff1"/>
      <sheetName val="PRINCIPAL"/>
      <sheetName val="Escopo"/>
      <sheetName val="CheckList"/>
      <sheetName val="APOIO"/>
      <sheetName val="OTHER_PREPAID_EXPENSE"/>
      <sheetName val="33_(03)9"/>
      <sheetName val="33_(02)9"/>
      <sheetName val="37_Revisi9"/>
      <sheetName val="Angkutan_TBS9"/>
      <sheetName val="Lampiran_Produksi_SM19"/>
      <sheetName val="Lampiran_Produksi_SM29"/>
      <sheetName val="32_REKAP9"/>
      <sheetName val="32_(0612)9"/>
      <sheetName val="32_(0701)9"/>
      <sheetName val="32_(0708)9"/>
      <sheetName val="32_(0710)9"/>
      <sheetName val="32_(0711)9"/>
      <sheetName val="32_(0803)9"/>
      <sheetName val="32_(0812)9"/>
      <sheetName val="32_(0901)9"/>
      <sheetName val="32_(0904)9"/>
      <sheetName val="Lamp_Crop_SMI9"/>
      <sheetName val="Lamp_Crop_SMII9"/>
      <sheetName val="Lamp_Kinerja9"/>
      <sheetName val="INDIRECT_DETAIL8"/>
      <sheetName val="INDRCT_DTL7"/>
      <sheetName val="LE_Total(G_Summ_Proj)7"/>
      <sheetName val="Master_TB7"/>
      <sheetName val="Premi_Iuran7"/>
      <sheetName val="Expense_Summary7"/>
      <sheetName val="WIL_17"/>
      <sheetName val="Sheet_17"/>
      <sheetName val="Cost_Ctr7"/>
      <sheetName val="Basic_Info6"/>
      <sheetName val="Actual_FFB6"/>
      <sheetName val="MM_PAGE-2_X6"/>
      <sheetName val="CPO_16-9-TID_6"/>
      <sheetName val="Prog__Pupuk_-_Immature6"/>
      <sheetName val="DIRECT_COST7"/>
      <sheetName val="Budget_20066"/>
      <sheetName val="PMBKS_&amp;_PHP6"/>
      <sheetName val="SENSUS_TANDAN6"/>
      <sheetName val="KAR_LOG_UNIT6"/>
      <sheetName val="RITASE_ANGKUTAN6"/>
      <sheetName val="Permintaan_Unit6"/>
      <sheetName val="POTONG_BUAH6"/>
      <sheetName val="MUSTER_CHIT6"/>
      <sheetName val="SERAH_TERIMA_SAFETY6"/>
      <sheetName val="FORM_CUTI6"/>
      <sheetName val="Pengantar_BON_Koperasi6"/>
      <sheetName val="FOH_Details6"/>
      <sheetName val="Salary_AP_Up6"/>
      <sheetName val="Salary_SS6"/>
      <sheetName val="Panduan_Account6"/>
      <sheetName val="FOH_Direct_Allocation6"/>
      <sheetName val="Premi_Mandor6"/>
      <sheetName val="Input_Panen6"/>
      <sheetName val="LHD_PANEN6"/>
      <sheetName val="DU_PHL6"/>
      <sheetName val="Master_SKU6"/>
      <sheetName val="Upah_SKUB6"/>
      <sheetName val="1_Rollfwd6"/>
      <sheetName val="Factor_Tables6"/>
      <sheetName val="BOQ_EXTERN6"/>
      <sheetName val="HARGA_&amp;_TARIF6"/>
      <sheetName val="RKP_16"/>
      <sheetName val="39f_-_Detail_Forex_Others5"/>
      <sheetName val="No_Perkiraan_Koperasi3"/>
      <sheetName val="Form_Kas3"/>
      <sheetName val="Invested_capital_VDF3"/>
      <sheetName val="Summary_Page_VDF3"/>
      <sheetName val="PV_of_Op_Leases_VDF3"/>
      <sheetName val="Income_Statement_VDF3"/>
      <sheetName val="Noodles_(assumptions)2"/>
      <sheetName val="sppd_Anton_Niarjo2"/>
      <sheetName val="ADVANCE_PERJALANAN_KE_PONTI_2"/>
      <sheetName val="Claim_Staff2"/>
      <sheetName val="OTHER_PREPAID_EXPENSE1"/>
      <sheetName val="DATA_LTW"/>
      <sheetName val="33_(03)10"/>
      <sheetName val="33_(02)10"/>
      <sheetName val="37_Revisi10"/>
      <sheetName val="Angkutan_TBS10"/>
      <sheetName val="Lampiran_Produksi_SM110"/>
      <sheetName val="Lampiran_Produksi_SM210"/>
      <sheetName val="32_REKAP10"/>
      <sheetName val="32_(0612)10"/>
      <sheetName val="32_(0701)10"/>
      <sheetName val="32_(0708)10"/>
      <sheetName val="32_(0710)10"/>
      <sheetName val="32_(0711)10"/>
      <sheetName val="32_(0803)10"/>
      <sheetName val="32_(0812)10"/>
      <sheetName val="32_(0901)10"/>
      <sheetName val="32_(0904)10"/>
      <sheetName val="Lamp_Crop_SMI10"/>
      <sheetName val="Lamp_Crop_SMII10"/>
      <sheetName val="Lamp_Kinerja10"/>
      <sheetName val="INDIRECT_DETAIL9"/>
      <sheetName val="INDRCT_DTL8"/>
      <sheetName val="LE_Total(G_Summ_Proj)8"/>
      <sheetName val="Master_TB8"/>
      <sheetName val="Premi_Iuran8"/>
      <sheetName val="Expense_Summary8"/>
      <sheetName val="WIL_18"/>
      <sheetName val="Sheet_18"/>
      <sheetName val="Cost_Ctr8"/>
      <sheetName val="Basic_Info7"/>
      <sheetName val="Actual_FFB7"/>
      <sheetName val="MM_PAGE-2_X7"/>
      <sheetName val="CPO_16-9-TID_7"/>
      <sheetName val="Prog__Pupuk_-_Immature7"/>
      <sheetName val="DIRECT_COST8"/>
      <sheetName val="Budget_20067"/>
      <sheetName val="PMBKS_&amp;_PHP7"/>
      <sheetName val="SENSUS_TANDAN7"/>
      <sheetName val="KAR_LOG_UNIT7"/>
      <sheetName val="RITASE_ANGKUTAN7"/>
      <sheetName val="Permintaan_Unit7"/>
      <sheetName val="POTONG_BUAH7"/>
      <sheetName val="MUSTER_CHIT7"/>
      <sheetName val="SERAH_TERIMA_SAFETY7"/>
      <sheetName val="FORM_CUTI7"/>
      <sheetName val="Pengantar_BON_Koperasi7"/>
      <sheetName val="FOH_Details7"/>
      <sheetName val="Salary_AP_Up7"/>
      <sheetName val="Salary_SS7"/>
      <sheetName val="Panduan_Account7"/>
      <sheetName val="FOH_Direct_Allocation7"/>
      <sheetName val="Premi_Mandor7"/>
      <sheetName val="Input_Panen7"/>
      <sheetName val="LHD_PANEN7"/>
      <sheetName val="DU_PHL7"/>
      <sheetName val="Master_SKU7"/>
      <sheetName val="Upah_SKUB7"/>
      <sheetName val="1_Rollfwd7"/>
      <sheetName val="Factor_Tables7"/>
      <sheetName val="BOQ_EXTERN7"/>
      <sheetName val="HARGA_&amp;_TARIF7"/>
      <sheetName val="RKP_17"/>
      <sheetName val="39f_-_Detail_Forex_Others6"/>
      <sheetName val="No_Perkiraan_Koperasi4"/>
      <sheetName val="Form_Kas4"/>
      <sheetName val="Invested_capital_VDF4"/>
      <sheetName val="Summary_Page_VDF4"/>
      <sheetName val="PV_of_Op_Leases_VDF4"/>
      <sheetName val="Income_Statement_VDF4"/>
      <sheetName val="Noodles_(assumptions)3"/>
      <sheetName val="sppd_Anton_Niarjo3"/>
      <sheetName val="ADVANCE_PERJALANAN_KE_PONTI_3"/>
      <sheetName val="Claim_Staff3"/>
      <sheetName val="OTHER_PREPAID_EXPENSE2"/>
      <sheetName val="DATA_LTW1"/>
      <sheetName val="33_(03)11"/>
      <sheetName val="33_(02)11"/>
      <sheetName val="37_Revisi11"/>
      <sheetName val="Angkutan_TBS11"/>
      <sheetName val="Lampiran_Produksi_SM111"/>
      <sheetName val="Lampiran_Produksi_SM211"/>
      <sheetName val="32_REKAP11"/>
      <sheetName val="32_(0612)11"/>
      <sheetName val="32_(0701)11"/>
      <sheetName val="32_(0708)11"/>
      <sheetName val="32_(0710)11"/>
      <sheetName val="32_(0711)11"/>
      <sheetName val="32_(0803)11"/>
      <sheetName val="32_(0812)11"/>
      <sheetName val="32_(0901)11"/>
      <sheetName val="32_(0904)11"/>
      <sheetName val="Lamp_Crop_SMI11"/>
      <sheetName val="Lamp_Crop_SMII11"/>
      <sheetName val="Lamp_Kinerja11"/>
      <sheetName val="INDIRECT_DETAIL10"/>
      <sheetName val="INDRCT_DTL9"/>
      <sheetName val="LE_Total(G_Summ_Proj)9"/>
      <sheetName val="Master_TB9"/>
      <sheetName val="Premi_Iuran9"/>
      <sheetName val="Expense_Summary9"/>
      <sheetName val="WIL_19"/>
      <sheetName val="Sheet_19"/>
      <sheetName val="Cost_Ctr9"/>
      <sheetName val="Basic_Info8"/>
      <sheetName val="Actual_FFB8"/>
      <sheetName val="MM_PAGE-2_X8"/>
      <sheetName val="CPO_16-9-TID_8"/>
      <sheetName val="Prog__Pupuk_-_Immature8"/>
      <sheetName val="DIRECT_COST9"/>
      <sheetName val="Budget_20068"/>
      <sheetName val="PMBKS_&amp;_PHP8"/>
      <sheetName val="SENSUS_TANDAN8"/>
      <sheetName val="KAR_LOG_UNIT8"/>
      <sheetName val="RITASE_ANGKUTAN8"/>
      <sheetName val="Permintaan_Unit8"/>
      <sheetName val="POTONG_BUAH8"/>
      <sheetName val="MUSTER_CHIT8"/>
      <sheetName val="SERAH_TERIMA_SAFETY8"/>
      <sheetName val="FORM_CUTI8"/>
      <sheetName val="Pengantar_BON_Koperasi8"/>
      <sheetName val="FOH_Details8"/>
      <sheetName val="Salary_AP_Up8"/>
      <sheetName val="Salary_SS8"/>
      <sheetName val="Panduan_Account8"/>
      <sheetName val="FOH_Direct_Allocation8"/>
      <sheetName val="Premi_Mandor8"/>
      <sheetName val="Input_Panen8"/>
      <sheetName val="LHD_PANEN8"/>
      <sheetName val="DU_PHL8"/>
      <sheetName val="Master_SKU8"/>
      <sheetName val="Upah_SKUB8"/>
      <sheetName val="1_Rollfwd8"/>
      <sheetName val="Factor_Tables8"/>
      <sheetName val="BOQ_EXTERN8"/>
      <sheetName val="HARGA_&amp;_TARIF8"/>
      <sheetName val="RKP_18"/>
      <sheetName val="39f_-_Detail_Forex_Others7"/>
      <sheetName val="No_Perkiraan_Koperasi5"/>
      <sheetName val="Form_Kas5"/>
      <sheetName val="Invested_capital_VDF5"/>
      <sheetName val="Summary_Page_VDF5"/>
      <sheetName val="PV_of_Op_Leases_VDF5"/>
      <sheetName val="Income_Statement_VDF5"/>
      <sheetName val="Noodles_(assumptions)4"/>
      <sheetName val="sppd_Anton_Niarjo4"/>
      <sheetName val="ADVANCE_PERJALANAN_KE_PONTI_4"/>
      <sheetName val="Claim_Staff4"/>
      <sheetName val="OTHER_PREPAID_EXPENSE3"/>
      <sheetName val="DATA_LTW2"/>
      <sheetName val="Add-trans"/>
      <sheetName val="Pro-Base"/>
      <sheetName val="Revenue"/>
      <sheetName val="Add-rev"/>
      <sheetName val="Exist"/>
      <sheetName val="Tot"/>
      <sheetName val="Tranponder"/>
      <sheetName val="Huruf-INV"/>
      <sheetName val="BCT"/>
      <sheetName val="bahan"/>
      <sheetName val="alat"/>
      <sheetName val="GeneralInfo"/>
      <sheetName val="SDS0308"/>
      <sheetName val="Rincian Iuran"/>
      <sheetName val="Rekap Ppk"/>
      <sheetName val="WBS2"/>
      <sheetName val="cilandak payroll"/>
      <sheetName val="WACC (LB_Y)"/>
      <sheetName val="LinkData"/>
      <sheetName val="pl_items"/>
      <sheetName val="DES 02"/>
      <sheetName val="Ex-Rate"/>
      <sheetName val="Actual"/>
      <sheetName val="Estimate"/>
      <sheetName val="MENU UTAMA"/>
      <sheetName val="Actual LY"/>
      <sheetName val="(43)9.1"/>
      <sheetName val="Exc. Rate"/>
      <sheetName val="Aging by date"/>
      <sheetName val="Rekap_Ppk"/>
      <sheetName val="manday"/>
      <sheetName val="LHP7"/>
      <sheetName val="POTO MAC"/>
      <sheetName val="S-2"/>
      <sheetName val="S-1"/>
      <sheetName val="33_(03)12"/>
      <sheetName val="33_(02)12"/>
      <sheetName val="37_Revisi12"/>
      <sheetName val="Angkutan_TBS12"/>
      <sheetName val="Lampiran_Produksi_SM112"/>
      <sheetName val="Lampiran_Produksi_SM212"/>
      <sheetName val="32_REKAP12"/>
      <sheetName val="32_(0612)12"/>
      <sheetName val="32_(0701)12"/>
      <sheetName val="32_(0708)12"/>
      <sheetName val="32_(0710)12"/>
      <sheetName val="32_(0711)12"/>
      <sheetName val="32_(0803)12"/>
      <sheetName val="32_(0812)12"/>
      <sheetName val="32_(0901)12"/>
      <sheetName val="32_(0904)12"/>
      <sheetName val="Lamp_Crop_SMI12"/>
      <sheetName val="Lamp_Crop_SMII12"/>
      <sheetName val="Lamp_Kinerja12"/>
      <sheetName val="INDIRECT_DETAIL11"/>
      <sheetName val="INDRCT_DTL10"/>
      <sheetName val="LE_Total(G_Summ_Proj)10"/>
      <sheetName val="Master_TB10"/>
      <sheetName val="Premi_Iuran10"/>
      <sheetName val="Expense_Summary10"/>
      <sheetName val="WIL_110"/>
      <sheetName val="Sheet_110"/>
      <sheetName val="Cost_Ctr10"/>
      <sheetName val="Basic_Info9"/>
      <sheetName val="Actual_FFB9"/>
      <sheetName val="MM_PAGE-2_X9"/>
      <sheetName val="CPO_16-9-TID_9"/>
      <sheetName val="Prog__Pupuk_-_Immature9"/>
      <sheetName val="DIRECT_COST10"/>
      <sheetName val="Budget_20069"/>
      <sheetName val="PMBKS_&amp;_PHP9"/>
      <sheetName val="SENSUS_TANDAN9"/>
      <sheetName val="KAR_LOG_UNIT9"/>
      <sheetName val="RITASE_ANGKUTAN9"/>
      <sheetName val="Permintaan_Unit9"/>
      <sheetName val="POTONG_BUAH9"/>
      <sheetName val="MUSTER_CHIT9"/>
      <sheetName val="SERAH_TERIMA_SAFETY9"/>
      <sheetName val="FORM_CUTI9"/>
      <sheetName val="Pengantar_BON_Koperasi9"/>
      <sheetName val="FOH_Details9"/>
      <sheetName val="Salary_AP_Up9"/>
      <sheetName val="Salary_SS9"/>
      <sheetName val="Panduan_Account9"/>
      <sheetName val="FOH_Direct_Allocation9"/>
      <sheetName val="Premi_Mandor9"/>
      <sheetName val="Input_Panen9"/>
      <sheetName val="LHD_PANEN9"/>
      <sheetName val="DU_PHL9"/>
      <sheetName val="Master_SKU9"/>
      <sheetName val="Upah_SKUB9"/>
      <sheetName val="1_Rollfwd9"/>
      <sheetName val="Factor_Tables9"/>
      <sheetName val="BOQ_EXTERN9"/>
      <sheetName val="HARGA_&amp;_TARIF9"/>
      <sheetName val="RKP_19"/>
      <sheetName val="39f_-_Detail_Forex_Others8"/>
      <sheetName val="No_Perkiraan_Koperasi6"/>
      <sheetName val="Form_Kas6"/>
      <sheetName val="Invested_capital_VDF6"/>
      <sheetName val="Summary_Page_VDF6"/>
      <sheetName val="PV_of_Op_Leases_VDF6"/>
      <sheetName val="Income_Statement_VDF6"/>
      <sheetName val="Noodles_(assumptions)5"/>
      <sheetName val="sppd_Anton_Niarjo5"/>
      <sheetName val="ADVANCE_PERJALANAN_KE_PONTI_5"/>
      <sheetName val="Claim_Staff5"/>
      <sheetName val="OTHER_PREPAID_EXPENSE4"/>
      <sheetName val="DATA_LTW3"/>
      <sheetName val="RT15918"/>
      <sheetName val="Quantity"/>
      <sheetName val="HARGA MATERIAL"/>
      <sheetName val="TIE-INS"/>
      <sheetName val="Manpower Active"/>
      <sheetName val="NP"/>
      <sheetName val="GAEYO"/>
      <sheetName val="음료실행"/>
      <sheetName val="H.Satuan"/>
      <sheetName val="1.B"/>
      <sheetName val="33_(03)13"/>
      <sheetName val="33_(02)13"/>
      <sheetName val="37_Revisi13"/>
      <sheetName val="Angkutan_TBS13"/>
      <sheetName val="Lampiran_Produksi_SM113"/>
      <sheetName val="Lampiran_Produksi_SM213"/>
      <sheetName val="32_REKAP13"/>
      <sheetName val="32_(0612)13"/>
      <sheetName val="32_(0701)13"/>
      <sheetName val="32_(0708)13"/>
      <sheetName val="32_(0710)13"/>
      <sheetName val="32_(0711)13"/>
      <sheetName val="32_(0803)13"/>
      <sheetName val="32_(0812)13"/>
      <sheetName val="32_(0901)13"/>
      <sheetName val="32_(0904)13"/>
      <sheetName val="Lamp_Crop_SMI13"/>
      <sheetName val="Lamp_Crop_SMII13"/>
      <sheetName val="Lamp_Kinerja13"/>
      <sheetName val="INDIRECT_DETAIL12"/>
      <sheetName val="INDRCT_DTL11"/>
      <sheetName val="LE_Total(G_Summ_Proj)11"/>
      <sheetName val="Master_TB11"/>
      <sheetName val="Premi_Iuran11"/>
      <sheetName val="Expense_Summary11"/>
      <sheetName val="WIL_111"/>
      <sheetName val="Sheet_111"/>
      <sheetName val="Cost_Ctr11"/>
      <sheetName val="Basic_Info10"/>
      <sheetName val="Actual_FFB10"/>
      <sheetName val="MM_PAGE-2_X10"/>
      <sheetName val="CPO_16-9-TID_10"/>
      <sheetName val="Prog__Pupuk_-_Immature10"/>
      <sheetName val="DIRECT_COST11"/>
      <sheetName val="Budget_200610"/>
      <sheetName val="PMBKS_&amp;_PHP10"/>
      <sheetName val="SENSUS_TANDAN10"/>
      <sheetName val="KAR_LOG_UNIT10"/>
      <sheetName val="RITASE_ANGKUTAN10"/>
      <sheetName val="Permintaan_Unit10"/>
      <sheetName val="POTONG_BUAH10"/>
      <sheetName val="MUSTER_CHIT10"/>
      <sheetName val="SERAH_TERIMA_SAFETY10"/>
      <sheetName val="FORM_CUTI10"/>
      <sheetName val="Pengantar_BON_Koperasi10"/>
      <sheetName val="FOH_Details10"/>
      <sheetName val="Salary_AP_Up10"/>
      <sheetName val="Salary_SS10"/>
      <sheetName val="Panduan_Account10"/>
      <sheetName val="FOH_Direct_Allocation10"/>
      <sheetName val="Premi_Mandor10"/>
      <sheetName val="Input_Panen10"/>
      <sheetName val="LHD_PANEN10"/>
      <sheetName val="DU_PHL10"/>
      <sheetName val="Master_SKU10"/>
      <sheetName val="Upah_SKUB10"/>
      <sheetName val="1_Rollfwd10"/>
      <sheetName val="Factor_Tables10"/>
      <sheetName val="BOQ_EXTERN10"/>
      <sheetName val="HARGA_&amp;_TARIF10"/>
      <sheetName val="RKP_110"/>
      <sheetName val="39f_-_Detail_Forex_Others9"/>
      <sheetName val="No_Perkiraan_Koperasi7"/>
      <sheetName val="Form_Kas7"/>
      <sheetName val="Invested_capital_VDF7"/>
      <sheetName val="Summary_Page_VDF7"/>
      <sheetName val="PV_of_Op_Leases_VDF7"/>
      <sheetName val="Income_Statement_VDF7"/>
      <sheetName val="Noodles_(assumptions)6"/>
      <sheetName val="sppd_Anton_Niarjo6"/>
      <sheetName val="ADVANCE_PERJALANAN_KE_PONTI_6"/>
      <sheetName val="Claim_Staff6"/>
      <sheetName val="OTHER_PREPAID_EXPENSE5"/>
      <sheetName val="DATA_LTW4"/>
      <sheetName val="Rincian_Iuran"/>
      <sheetName val="Rekap_Ppk1"/>
      <sheetName val="WACC_(LB_Y)"/>
      <sheetName val="cilandak_payroll"/>
      <sheetName val="DES_02"/>
      <sheetName val="MENU_UTAMA"/>
      <sheetName val="Actual_LY"/>
      <sheetName val="(43)9_1"/>
      <sheetName val="Exc__Rate"/>
      <sheetName val="Aging_by_date"/>
      <sheetName val="POTO_MAC"/>
      <sheetName val="HERMAN TF"/>
      <sheetName val="393585"/>
      <sheetName val="393602"/>
      <sheetName val="393612"/>
      <sheetName val="eqp-rek"/>
      <sheetName val="33_(03)14"/>
      <sheetName val="33_(02)14"/>
      <sheetName val="37_Revisi14"/>
      <sheetName val="Angkutan_TBS14"/>
      <sheetName val="Lampiran_Produksi_SM114"/>
      <sheetName val="Lampiran_Produksi_SM214"/>
      <sheetName val="32_REKAP14"/>
      <sheetName val="32_(0612)14"/>
      <sheetName val="32_(0701)14"/>
      <sheetName val="32_(0708)14"/>
      <sheetName val="32_(0710)14"/>
      <sheetName val="32_(0711)14"/>
      <sheetName val="32_(0803)14"/>
      <sheetName val="32_(0812)14"/>
      <sheetName val="32_(0901)14"/>
      <sheetName val="32_(0904)14"/>
      <sheetName val="Lamp_Crop_SMI14"/>
      <sheetName val="Lamp_Crop_SMII14"/>
      <sheetName val="Lamp_Kinerja14"/>
      <sheetName val="INDIRECT_DETAIL13"/>
      <sheetName val="INDRCT_DTL12"/>
      <sheetName val="LE_Total(G_Summ_Proj)12"/>
      <sheetName val="Master_TB12"/>
      <sheetName val="Premi_Iuran12"/>
      <sheetName val="Expense_Summary12"/>
      <sheetName val="WIL_112"/>
      <sheetName val="Sheet_112"/>
      <sheetName val="Cost_Ctr12"/>
      <sheetName val="Basic_Info11"/>
      <sheetName val="Actual_FFB11"/>
      <sheetName val="MM_PAGE-2_X11"/>
      <sheetName val="CPO_16-9-TID_11"/>
      <sheetName val="Prog__Pupuk_-_Immature11"/>
      <sheetName val="DIRECT_COST12"/>
      <sheetName val="Budget_200611"/>
      <sheetName val="PMBKS_&amp;_PHP11"/>
      <sheetName val="SENSUS_TANDAN11"/>
      <sheetName val="KAR_LOG_UNIT11"/>
      <sheetName val="RITASE_ANGKUTAN11"/>
      <sheetName val="Permintaan_Unit11"/>
      <sheetName val="POTONG_BUAH11"/>
      <sheetName val="MUSTER_CHIT11"/>
      <sheetName val="SERAH_TERIMA_SAFETY11"/>
      <sheetName val="FORM_CUTI11"/>
      <sheetName val="Pengantar_BON_Koperasi11"/>
      <sheetName val="FOH_Details11"/>
      <sheetName val="Salary_AP_Up11"/>
      <sheetName val="Salary_SS11"/>
      <sheetName val="Panduan_Account11"/>
      <sheetName val="FOH_Direct_Allocation11"/>
      <sheetName val="Premi_Mandor11"/>
      <sheetName val="Input_Panen11"/>
      <sheetName val="LHD_PANEN11"/>
      <sheetName val="DU_PHL11"/>
      <sheetName val="Master_SKU11"/>
      <sheetName val="Upah_SKUB11"/>
      <sheetName val="1_Rollfwd11"/>
      <sheetName val="Factor_Tables11"/>
      <sheetName val="BOQ_EXTERN11"/>
      <sheetName val="HARGA_&amp;_TARIF11"/>
      <sheetName val="RKP_111"/>
      <sheetName val="39f_-_Detail_Forex_Others10"/>
      <sheetName val="No_Perkiraan_Koperasi8"/>
      <sheetName val="Form_Kas8"/>
      <sheetName val="Invested_capital_VDF8"/>
      <sheetName val="Summary_Page_VDF8"/>
      <sheetName val="PV_of_Op_Leases_VDF8"/>
      <sheetName val="Income_Statement_VDF8"/>
      <sheetName val="Noodles_(assumptions)7"/>
      <sheetName val="sppd_Anton_Niarjo7"/>
      <sheetName val="ADVANCE_PERJALANAN_KE_PONTI_7"/>
      <sheetName val="Claim_Staff7"/>
      <sheetName val="OTHER_PREPAID_EXPENSE6"/>
      <sheetName val="DATA_LTW5"/>
      <sheetName val="Rincian_Iuran1"/>
      <sheetName val="Rekap_Ppk2"/>
      <sheetName val="cilandak_payroll1"/>
      <sheetName val="WACC_(LB_Y)1"/>
      <sheetName val="DES_021"/>
      <sheetName val="MENU_UTAMA1"/>
      <sheetName val="Actual_LY1"/>
      <sheetName val="(43)9_11"/>
      <sheetName val="Exc__Rate1"/>
      <sheetName val="Aging_by_date1"/>
      <sheetName val="POTO_MAC1"/>
      <sheetName val="HARGA_MATERIAL"/>
      <sheetName val="Manpower_Active"/>
      <sheetName val="H_Satuan"/>
      <sheetName val="1_B"/>
      <sheetName val="33_(03)15"/>
      <sheetName val="33_(02)15"/>
      <sheetName val="37_Revisi15"/>
      <sheetName val="Angkutan_TBS15"/>
      <sheetName val="Lampiran_Produksi_SM115"/>
      <sheetName val="Lampiran_Produksi_SM215"/>
      <sheetName val="32_REKAP15"/>
      <sheetName val="32_(0612)15"/>
      <sheetName val="32_(0701)15"/>
      <sheetName val="32_(0708)15"/>
      <sheetName val="32_(0710)15"/>
      <sheetName val="32_(0711)15"/>
      <sheetName val="32_(0803)15"/>
      <sheetName val="32_(0812)15"/>
      <sheetName val="32_(0901)15"/>
      <sheetName val="32_(0904)15"/>
      <sheetName val="Lamp_Crop_SMI15"/>
      <sheetName val="Lamp_Crop_SMII15"/>
      <sheetName val="Lamp_Kinerja15"/>
      <sheetName val="INDIRECT_DETAIL14"/>
      <sheetName val="INDRCT_DTL13"/>
      <sheetName val="LE_Total(G_Summ_Proj)13"/>
      <sheetName val="Master_TB13"/>
      <sheetName val="Premi_Iuran13"/>
      <sheetName val="Expense_Summary13"/>
      <sheetName val="WIL_113"/>
      <sheetName val="Sheet_113"/>
      <sheetName val="Cost_Ctr13"/>
      <sheetName val="Basic_Info12"/>
      <sheetName val="Actual_FFB12"/>
      <sheetName val="MM_PAGE-2_X12"/>
      <sheetName val="CPO_16-9-TID_12"/>
      <sheetName val="Prog__Pupuk_-_Immature12"/>
      <sheetName val="DIRECT_COST13"/>
      <sheetName val="Budget_200612"/>
      <sheetName val="PMBKS_&amp;_PHP12"/>
      <sheetName val="SENSUS_TANDAN12"/>
      <sheetName val="KAR_LOG_UNIT12"/>
      <sheetName val="RITASE_ANGKUTAN12"/>
      <sheetName val="Permintaan_Unit12"/>
      <sheetName val="POTONG_BUAH12"/>
      <sheetName val="MUSTER_CHIT12"/>
      <sheetName val="SERAH_TERIMA_SAFETY12"/>
      <sheetName val="FORM_CUTI12"/>
      <sheetName val="Pengantar_BON_Koperasi12"/>
      <sheetName val="FOH_Details12"/>
      <sheetName val="Salary_AP_Up12"/>
      <sheetName val="Salary_SS12"/>
      <sheetName val="Panduan_Account12"/>
      <sheetName val="FOH_Direct_Allocation12"/>
      <sheetName val="Premi_Mandor12"/>
      <sheetName val="Input_Panen12"/>
      <sheetName val="LHD_PANEN12"/>
      <sheetName val="DU_PHL12"/>
      <sheetName val="Master_SKU12"/>
      <sheetName val="Upah_SKUB12"/>
      <sheetName val="1_Rollfwd12"/>
      <sheetName val="Factor_Tables12"/>
      <sheetName val="BOQ_EXTERN12"/>
      <sheetName val="HARGA_&amp;_TARIF12"/>
      <sheetName val="RKP_112"/>
      <sheetName val="39f_-_Detail_Forex_Others11"/>
      <sheetName val="No_Perkiraan_Koperasi9"/>
      <sheetName val="Form_Kas9"/>
      <sheetName val="Invested_capital_VDF9"/>
      <sheetName val="Summary_Page_VDF9"/>
      <sheetName val="PV_of_Op_Leases_VDF9"/>
      <sheetName val="Income_Statement_VDF9"/>
      <sheetName val="Noodles_(assumptions)8"/>
      <sheetName val="sppd_Anton_Niarjo8"/>
      <sheetName val="ADVANCE_PERJALANAN_KE_PONTI_8"/>
      <sheetName val="Claim_Staff8"/>
      <sheetName val="OTHER_PREPAID_EXPENSE7"/>
      <sheetName val="DATA_LTW6"/>
      <sheetName val="Rincian_Iuran2"/>
      <sheetName val="Rekap_Ppk3"/>
      <sheetName val="cilandak_payroll2"/>
      <sheetName val="WACC_(LB_Y)2"/>
      <sheetName val="DES_022"/>
      <sheetName val="MENU_UTAMA2"/>
      <sheetName val="Actual_LY2"/>
      <sheetName val="(43)9_12"/>
      <sheetName val="Exc__Rate2"/>
      <sheetName val="Aging_by_date2"/>
      <sheetName val="POTO_MAC2"/>
      <sheetName val="HARGA_MATERIAL1"/>
      <sheetName val="Manpower_Active1"/>
      <sheetName val="H_Satuan1"/>
      <sheetName val="1_B1"/>
      <sheetName val="HERMAN_TF"/>
      <sheetName val="Index"/>
      <sheetName val="33_(03)16"/>
      <sheetName val="33_(02)16"/>
      <sheetName val="37_Revisi16"/>
      <sheetName val="Angkutan_TBS16"/>
      <sheetName val="Lampiran_Produksi_SM116"/>
      <sheetName val="Lampiran_Produksi_SM216"/>
      <sheetName val="32_REKAP16"/>
      <sheetName val="32_(0612)16"/>
      <sheetName val="32_(0701)16"/>
      <sheetName val="32_(0708)16"/>
      <sheetName val="32_(0710)16"/>
      <sheetName val="32_(0711)16"/>
      <sheetName val="32_(0803)16"/>
      <sheetName val="32_(0812)16"/>
      <sheetName val="32_(0901)16"/>
      <sheetName val="32_(0904)16"/>
      <sheetName val="Lamp_Crop_SMI16"/>
      <sheetName val="Lamp_Crop_SMII16"/>
      <sheetName val="Lamp_Kinerja16"/>
      <sheetName val="INDIRECT_DETAIL15"/>
      <sheetName val="INDRCT_DTL14"/>
      <sheetName val="LE_Total(G_Summ_Proj)14"/>
      <sheetName val="Master_TB14"/>
      <sheetName val="Premi_Iuran14"/>
      <sheetName val="Expense_Summary14"/>
      <sheetName val="WIL_114"/>
      <sheetName val="Sheet_114"/>
      <sheetName val="Cost_Ctr14"/>
      <sheetName val="Basic_Info13"/>
      <sheetName val="Actual_FFB13"/>
      <sheetName val="MM_PAGE-2_X13"/>
      <sheetName val="CPO_16-9-TID_13"/>
      <sheetName val="Prog__Pupuk_-_Immature13"/>
      <sheetName val="DIRECT_COST14"/>
      <sheetName val="Budget_200613"/>
      <sheetName val="PMBKS_&amp;_PHP13"/>
      <sheetName val="SENSUS_TANDAN13"/>
      <sheetName val="KAR_LOG_UNIT13"/>
      <sheetName val="RITASE_ANGKUTAN13"/>
      <sheetName val="Permintaan_Unit13"/>
      <sheetName val="POTONG_BUAH13"/>
      <sheetName val="MUSTER_CHIT13"/>
      <sheetName val="SERAH_TERIMA_SAFETY13"/>
      <sheetName val="FORM_CUTI13"/>
      <sheetName val="Pengantar_BON_Koperasi13"/>
      <sheetName val="FOH_Details13"/>
      <sheetName val="Salary_AP_Up13"/>
      <sheetName val="Salary_SS13"/>
      <sheetName val="Panduan_Account13"/>
      <sheetName val="FOH_Direct_Allocation13"/>
      <sheetName val="Premi_Mandor13"/>
      <sheetName val="Input_Panen13"/>
      <sheetName val="LHD_PANEN13"/>
      <sheetName val="DU_PHL13"/>
      <sheetName val="Master_SKU13"/>
      <sheetName val="Upah_SKUB13"/>
      <sheetName val="1_Rollfwd13"/>
      <sheetName val="Factor_Tables13"/>
      <sheetName val="BOQ_EXTERN13"/>
      <sheetName val="HARGA_&amp;_TARIF13"/>
      <sheetName val="RKP_113"/>
      <sheetName val="39f_-_Detail_Forex_Others12"/>
      <sheetName val="No_Perkiraan_Koperasi10"/>
      <sheetName val="Form_Kas10"/>
      <sheetName val="Invested_capital_VDF10"/>
      <sheetName val="Summary_Page_VDF10"/>
      <sheetName val="PV_of_Op_Leases_VDF10"/>
      <sheetName val="Income_Statement_VDF10"/>
      <sheetName val="Noodles_(assumptions)9"/>
      <sheetName val="sppd_Anton_Niarjo9"/>
      <sheetName val="ADVANCE_PERJALANAN_KE_PONTI_9"/>
      <sheetName val="Claim_Staff9"/>
      <sheetName val="OTHER_PREPAID_EXPENSE8"/>
      <sheetName val="DATA_LTW7"/>
      <sheetName val="Rincian_Iuran3"/>
      <sheetName val="Rekap_Ppk4"/>
      <sheetName val="cilandak_payroll3"/>
      <sheetName val="WACC_(LB_Y)3"/>
      <sheetName val="DES_023"/>
      <sheetName val="MENU_UTAMA3"/>
      <sheetName val="Actual_LY3"/>
      <sheetName val="(43)9_13"/>
      <sheetName val="Exc__Rate3"/>
      <sheetName val="Aging_by_date3"/>
      <sheetName val="POTO_MAC3"/>
      <sheetName val="HARGA_MATERIAL2"/>
      <sheetName val="Manpower_Active2"/>
      <sheetName val="H_Satuan2"/>
      <sheetName val="1_B2"/>
      <sheetName val="HERMAN_TF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ow r="5">
          <cell r="G5">
            <v>1</v>
          </cell>
        </row>
      </sheetData>
      <sheetData sheetId="158" refreshError="1"/>
      <sheetData sheetId="159" refreshError="1"/>
      <sheetData sheetId="160" refreshError="1"/>
      <sheetData sheetId="161">
        <row r="5">
          <cell r="G5">
            <v>1</v>
          </cell>
        </row>
      </sheetData>
      <sheetData sheetId="162">
        <row r="5">
          <cell r="G5">
            <v>1</v>
          </cell>
        </row>
      </sheetData>
      <sheetData sheetId="163">
        <row r="5">
          <cell r="G5">
            <v>1</v>
          </cell>
        </row>
      </sheetData>
      <sheetData sheetId="164">
        <row r="5">
          <cell r="G5">
            <v>1</v>
          </cell>
        </row>
      </sheetData>
      <sheetData sheetId="165">
        <row r="5">
          <cell r="G5">
            <v>1</v>
          </cell>
        </row>
      </sheetData>
      <sheetData sheetId="166">
        <row r="5">
          <cell r="G5">
            <v>1</v>
          </cell>
        </row>
      </sheetData>
      <sheetData sheetId="167">
        <row r="5">
          <cell r="G5">
            <v>1</v>
          </cell>
        </row>
      </sheetData>
      <sheetData sheetId="168">
        <row r="5">
          <cell r="G5">
            <v>1</v>
          </cell>
        </row>
      </sheetData>
      <sheetData sheetId="169">
        <row r="5">
          <cell r="G5">
            <v>1</v>
          </cell>
        </row>
      </sheetData>
      <sheetData sheetId="170">
        <row r="5">
          <cell r="G5">
            <v>1</v>
          </cell>
        </row>
      </sheetData>
      <sheetData sheetId="171">
        <row r="5">
          <cell r="G5">
            <v>1</v>
          </cell>
        </row>
      </sheetData>
      <sheetData sheetId="172">
        <row r="5">
          <cell r="G5">
            <v>1</v>
          </cell>
        </row>
      </sheetData>
      <sheetData sheetId="173">
        <row r="5">
          <cell r="G5">
            <v>1</v>
          </cell>
        </row>
      </sheetData>
      <sheetData sheetId="174">
        <row r="5">
          <cell r="G5">
            <v>1</v>
          </cell>
        </row>
      </sheetData>
      <sheetData sheetId="175">
        <row r="5">
          <cell r="G5">
            <v>1</v>
          </cell>
        </row>
      </sheetData>
      <sheetData sheetId="176">
        <row r="5">
          <cell r="G5">
            <v>1</v>
          </cell>
        </row>
      </sheetData>
      <sheetData sheetId="177">
        <row r="5">
          <cell r="G5">
            <v>1</v>
          </cell>
        </row>
      </sheetData>
      <sheetData sheetId="178">
        <row r="5">
          <cell r="G5">
            <v>1</v>
          </cell>
        </row>
      </sheetData>
      <sheetData sheetId="179">
        <row r="5">
          <cell r="G5">
            <v>1</v>
          </cell>
        </row>
      </sheetData>
      <sheetData sheetId="180">
        <row r="5">
          <cell r="G5">
            <v>1</v>
          </cell>
        </row>
      </sheetData>
      <sheetData sheetId="181">
        <row r="5">
          <cell r="G5">
            <v>1</v>
          </cell>
        </row>
      </sheetData>
      <sheetData sheetId="182">
        <row r="5">
          <cell r="G5">
            <v>1</v>
          </cell>
        </row>
      </sheetData>
      <sheetData sheetId="183">
        <row r="5">
          <cell r="G5">
            <v>1</v>
          </cell>
        </row>
      </sheetData>
      <sheetData sheetId="184">
        <row r="5">
          <cell r="G5">
            <v>1</v>
          </cell>
        </row>
      </sheetData>
      <sheetData sheetId="185">
        <row r="5">
          <cell r="G5">
            <v>1</v>
          </cell>
        </row>
      </sheetData>
      <sheetData sheetId="186">
        <row r="5">
          <cell r="G5">
            <v>1</v>
          </cell>
        </row>
      </sheetData>
      <sheetData sheetId="187">
        <row r="5">
          <cell r="G5">
            <v>1</v>
          </cell>
        </row>
      </sheetData>
      <sheetData sheetId="188" refreshError="1"/>
      <sheetData sheetId="189" refreshError="1"/>
      <sheetData sheetId="190">
        <row r="5">
          <cell r="G5">
            <v>1</v>
          </cell>
        </row>
      </sheetData>
      <sheetData sheetId="191">
        <row r="5">
          <cell r="G5">
            <v>1</v>
          </cell>
        </row>
      </sheetData>
      <sheetData sheetId="192">
        <row r="5">
          <cell r="G5">
            <v>1</v>
          </cell>
        </row>
      </sheetData>
      <sheetData sheetId="193">
        <row r="5">
          <cell r="G5">
            <v>1</v>
          </cell>
        </row>
      </sheetData>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ow r="5">
          <cell r="G5">
            <v>1</v>
          </cell>
        </row>
      </sheetData>
      <sheetData sheetId="207">
        <row r="5">
          <cell r="G5">
            <v>1</v>
          </cell>
        </row>
      </sheetData>
      <sheetData sheetId="208">
        <row r="5">
          <cell r="G5">
            <v>1</v>
          </cell>
        </row>
      </sheetData>
      <sheetData sheetId="209">
        <row r="5">
          <cell r="G5">
            <v>1</v>
          </cell>
        </row>
      </sheetData>
      <sheetData sheetId="210">
        <row r="5">
          <cell r="G5">
            <v>1</v>
          </cell>
        </row>
      </sheetData>
      <sheetData sheetId="211">
        <row r="5">
          <cell r="G5">
            <v>1</v>
          </cell>
        </row>
      </sheetData>
      <sheetData sheetId="212">
        <row r="5">
          <cell r="G5">
            <v>1</v>
          </cell>
        </row>
      </sheetData>
      <sheetData sheetId="213">
        <row r="5">
          <cell r="G5">
            <v>1</v>
          </cell>
        </row>
      </sheetData>
      <sheetData sheetId="214">
        <row r="5">
          <cell r="G5">
            <v>1</v>
          </cell>
        </row>
      </sheetData>
      <sheetData sheetId="215">
        <row r="5">
          <cell r="G5">
            <v>1</v>
          </cell>
        </row>
      </sheetData>
      <sheetData sheetId="216">
        <row r="5">
          <cell r="G5">
            <v>1</v>
          </cell>
        </row>
      </sheetData>
      <sheetData sheetId="217">
        <row r="5">
          <cell r="G5">
            <v>1</v>
          </cell>
        </row>
      </sheetData>
      <sheetData sheetId="218">
        <row r="5">
          <cell r="G5">
            <v>1</v>
          </cell>
        </row>
      </sheetData>
      <sheetData sheetId="219">
        <row r="5">
          <cell r="G5">
            <v>1</v>
          </cell>
        </row>
      </sheetData>
      <sheetData sheetId="220">
        <row r="5">
          <cell r="G5">
            <v>1</v>
          </cell>
        </row>
      </sheetData>
      <sheetData sheetId="221">
        <row r="5">
          <cell r="G5">
            <v>1</v>
          </cell>
        </row>
      </sheetData>
      <sheetData sheetId="222">
        <row r="5">
          <cell r="G5">
            <v>1</v>
          </cell>
        </row>
      </sheetData>
      <sheetData sheetId="223">
        <row r="5">
          <cell r="G5">
            <v>1</v>
          </cell>
        </row>
      </sheetData>
      <sheetData sheetId="224">
        <row r="5">
          <cell r="G5">
            <v>1</v>
          </cell>
        </row>
      </sheetData>
      <sheetData sheetId="225">
        <row r="5">
          <cell r="G5">
            <v>1</v>
          </cell>
        </row>
      </sheetData>
      <sheetData sheetId="226">
        <row r="5">
          <cell r="G5">
            <v>1</v>
          </cell>
        </row>
      </sheetData>
      <sheetData sheetId="227">
        <row r="5">
          <cell r="G5">
            <v>1</v>
          </cell>
        </row>
      </sheetData>
      <sheetData sheetId="228">
        <row r="5">
          <cell r="G5">
            <v>1</v>
          </cell>
        </row>
      </sheetData>
      <sheetData sheetId="229">
        <row r="5">
          <cell r="G5">
            <v>1</v>
          </cell>
        </row>
      </sheetData>
      <sheetData sheetId="230">
        <row r="5">
          <cell r="G5">
            <v>1</v>
          </cell>
        </row>
      </sheetData>
      <sheetData sheetId="231">
        <row r="5">
          <cell r="G5">
            <v>1</v>
          </cell>
        </row>
      </sheetData>
      <sheetData sheetId="232">
        <row r="5">
          <cell r="G5">
            <v>1</v>
          </cell>
        </row>
      </sheetData>
      <sheetData sheetId="233">
        <row r="5">
          <cell r="G5">
            <v>1</v>
          </cell>
        </row>
      </sheetData>
      <sheetData sheetId="234">
        <row r="5">
          <cell r="G5">
            <v>1</v>
          </cell>
        </row>
      </sheetData>
      <sheetData sheetId="235">
        <row r="5">
          <cell r="G5">
            <v>1</v>
          </cell>
        </row>
      </sheetData>
      <sheetData sheetId="236">
        <row r="5">
          <cell r="G5">
            <v>1</v>
          </cell>
        </row>
      </sheetData>
      <sheetData sheetId="237">
        <row r="5">
          <cell r="G5">
            <v>1</v>
          </cell>
        </row>
      </sheetData>
      <sheetData sheetId="238">
        <row r="5">
          <cell r="G5">
            <v>1</v>
          </cell>
        </row>
      </sheetData>
      <sheetData sheetId="239">
        <row r="5">
          <cell r="G5">
            <v>1</v>
          </cell>
        </row>
      </sheetData>
      <sheetData sheetId="240">
        <row r="5">
          <cell r="G5">
            <v>1</v>
          </cell>
        </row>
      </sheetData>
      <sheetData sheetId="241">
        <row r="5">
          <cell r="G5">
            <v>1</v>
          </cell>
        </row>
      </sheetData>
      <sheetData sheetId="242">
        <row r="5">
          <cell r="G5">
            <v>1</v>
          </cell>
        </row>
      </sheetData>
      <sheetData sheetId="243">
        <row r="5">
          <cell r="G5">
            <v>1</v>
          </cell>
        </row>
      </sheetData>
      <sheetData sheetId="244">
        <row r="5">
          <cell r="G5">
            <v>1</v>
          </cell>
        </row>
      </sheetData>
      <sheetData sheetId="245">
        <row r="5">
          <cell r="G5">
            <v>1</v>
          </cell>
        </row>
      </sheetData>
      <sheetData sheetId="246">
        <row r="5">
          <cell r="G5">
            <v>1</v>
          </cell>
        </row>
      </sheetData>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sheetData sheetId="331">
        <row r="5">
          <cell r="G5">
            <v>1</v>
          </cell>
        </row>
      </sheetData>
      <sheetData sheetId="332">
        <row r="5">
          <cell r="G5">
            <v>1</v>
          </cell>
        </row>
      </sheetData>
      <sheetData sheetId="333">
        <row r="5">
          <cell r="G5">
            <v>1</v>
          </cell>
        </row>
      </sheetData>
      <sheetData sheetId="334">
        <row r="5">
          <cell r="G5">
            <v>1</v>
          </cell>
        </row>
      </sheetData>
      <sheetData sheetId="335">
        <row r="5">
          <cell r="G5">
            <v>1</v>
          </cell>
        </row>
      </sheetData>
      <sheetData sheetId="336">
        <row r="5">
          <cell r="G5">
            <v>1</v>
          </cell>
        </row>
      </sheetData>
      <sheetData sheetId="337">
        <row r="5">
          <cell r="G5">
            <v>1</v>
          </cell>
        </row>
      </sheetData>
      <sheetData sheetId="338">
        <row r="5">
          <cell r="G5">
            <v>1</v>
          </cell>
        </row>
      </sheetData>
      <sheetData sheetId="339">
        <row r="5">
          <cell r="G5">
            <v>1</v>
          </cell>
        </row>
      </sheetData>
      <sheetData sheetId="340">
        <row r="5">
          <cell r="G5">
            <v>1</v>
          </cell>
        </row>
      </sheetData>
      <sheetData sheetId="341">
        <row r="5">
          <cell r="G5">
            <v>1</v>
          </cell>
        </row>
      </sheetData>
      <sheetData sheetId="342">
        <row r="5">
          <cell r="G5">
            <v>1</v>
          </cell>
        </row>
      </sheetData>
      <sheetData sheetId="343">
        <row r="5">
          <cell r="G5">
            <v>1</v>
          </cell>
        </row>
      </sheetData>
      <sheetData sheetId="344">
        <row r="5">
          <cell r="G5">
            <v>1</v>
          </cell>
        </row>
      </sheetData>
      <sheetData sheetId="345">
        <row r="5">
          <cell r="G5">
            <v>1</v>
          </cell>
        </row>
      </sheetData>
      <sheetData sheetId="346">
        <row r="5">
          <cell r="G5">
            <v>1</v>
          </cell>
        </row>
      </sheetData>
      <sheetData sheetId="347">
        <row r="5">
          <cell r="G5">
            <v>1</v>
          </cell>
        </row>
      </sheetData>
      <sheetData sheetId="348">
        <row r="5">
          <cell r="G5">
            <v>1</v>
          </cell>
        </row>
      </sheetData>
      <sheetData sheetId="349">
        <row r="5">
          <cell r="G5">
            <v>1</v>
          </cell>
        </row>
      </sheetData>
      <sheetData sheetId="350">
        <row r="5">
          <cell r="G5">
            <v>1</v>
          </cell>
        </row>
      </sheetData>
      <sheetData sheetId="351">
        <row r="5">
          <cell r="G5">
            <v>1</v>
          </cell>
        </row>
      </sheetData>
      <sheetData sheetId="352">
        <row r="5">
          <cell r="G5">
            <v>1</v>
          </cell>
        </row>
      </sheetData>
      <sheetData sheetId="353">
        <row r="5">
          <cell r="G5">
            <v>1</v>
          </cell>
        </row>
      </sheetData>
      <sheetData sheetId="354">
        <row r="5">
          <cell r="G5">
            <v>1</v>
          </cell>
        </row>
      </sheetData>
      <sheetData sheetId="355">
        <row r="5">
          <cell r="G5">
            <v>1</v>
          </cell>
        </row>
      </sheetData>
      <sheetData sheetId="356">
        <row r="5">
          <cell r="G5">
            <v>1</v>
          </cell>
        </row>
      </sheetData>
      <sheetData sheetId="357">
        <row r="5">
          <cell r="G5">
            <v>1</v>
          </cell>
        </row>
      </sheetData>
      <sheetData sheetId="358">
        <row r="5">
          <cell r="G5">
            <v>1</v>
          </cell>
        </row>
      </sheetData>
      <sheetData sheetId="359">
        <row r="5">
          <cell r="G5">
            <v>1</v>
          </cell>
        </row>
      </sheetData>
      <sheetData sheetId="360">
        <row r="5">
          <cell r="G5">
            <v>1</v>
          </cell>
        </row>
      </sheetData>
      <sheetData sheetId="361">
        <row r="5">
          <cell r="G5">
            <v>1</v>
          </cell>
        </row>
      </sheetData>
      <sheetData sheetId="362">
        <row r="5">
          <cell r="G5">
            <v>1</v>
          </cell>
        </row>
      </sheetData>
      <sheetData sheetId="363">
        <row r="5">
          <cell r="G5">
            <v>1</v>
          </cell>
        </row>
      </sheetData>
      <sheetData sheetId="364">
        <row r="5">
          <cell r="G5">
            <v>1</v>
          </cell>
        </row>
      </sheetData>
      <sheetData sheetId="365">
        <row r="5">
          <cell r="G5">
            <v>1</v>
          </cell>
        </row>
      </sheetData>
      <sheetData sheetId="366">
        <row r="5">
          <cell r="G5">
            <v>1</v>
          </cell>
        </row>
      </sheetData>
      <sheetData sheetId="367">
        <row r="5">
          <cell r="G5">
            <v>1</v>
          </cell>
        </row>
      </sheetData>
      <sheetData sheetId="368">
        <row r="5">
          <cell r="G5">
            <v>1</v>
          </cell>
        </row>
      </sheetData>
      <sheetData sheetId="369">
        <row r="5">
          <cell r="G5">
            <v>1</v>
          </cell>
        </row>
      </sheetData>
      <sheetData sheetId="370">
        <row r="5">
          <cell r="G5">
            <v>1</v>
          </cell>
        </row>
      </sheetData>
      <sheetData sheetId="371">
        <row r="5">
          <cell r="G5">
            <v>1</v>
          </cell>
        </row>
      </sheetData>
      <sheetData sheetId="372">
        <row r="5">
          <cell r="G5">
            <v>1</v>
          </cell>
        </row>
      </sheetData>
      <sheetData sheetId="373">
        <row r="5">
          <cell r="G5">
            <v>1</v>
          </cell>
        </row>
      </sheetData>
      <sheetData sheetId="374">
        <row r="5">
          <cell r="G5">
            <v>1</v>
          </cell>
        </row>
      </sheetData>
      <sheetData sheetId="375">
        <row r="5">
          <cell r="G5">
            <v>1</v>
          </cell>
        </row>
      </sheetData>
      <sheetData sheetId="376">
        <row r="5">
          <cell r="G5">
            <v>1</v>
          </cell>
        </row>
      </sheetData>
      <sheetData sheetId="377">
        <row r="5">
          <cell r="G5">
            <v>1</v>
          </cell>
        </row>
      </sheetData>
      <sheetData sheetId="378">
        <row r="5">
          <cell r="G5">
            <v>1</v>
          </cell>
        </row>
      </sheetData>
      <sheetData sheetId="379">
        <row r="5">
          <cell r="G5">
            <v>1</v>
          </cell>
        </row>
      </sheetData>
      <sheetData sheetId="380">
        <row r="5">
          <cell r="G5">
            <v>1</v>
          </cell>
        </row>
      </sheetData>
      <sheetData sheetId="381">
        <row r="5">
          <cell r="G5">
            <v>1</v>
          </cell>
        </row>
      </sheetData>
      <sheetData sheetId="382">
        <row r="5">
          <cell r="G5">
            <v>1</v>
          </cell>
        </row>
      </sheetData>
      <sheetData sheetId="383">
        <row r="5">
          <cell r="G5">
            <v>1</v>
          </cell>
        </row>
      </sheetData>
      <sheetData sheetId="384">
        <row r="5">
          <cell r="G5">
            <v>1</v>
          </cell>
        </row>
      </sheetData>
      <sheetData sheetId="385">
        <row r="5">
          <cell r="G5">
            <v>1</v>
          </cell>
        </row>
      </sheetData>
      <sheetData sheetId="386">
        <row r="5">
          <cell r="G5">
            <v>1</v>
          </cell>
        </row>
      </sheetData>
      <sheetData sheetId="387">
        <row r="5">
          <cell r="G5">
            <v>1</v>
          </cell>
        </row>
      </sheetData>
      <sheetData sheetId="388">
        <row r="5">
          <cell r="G5">
            <v>1</v>
          </cell>
        </row>
      </sheetData>
      <sheetData sheetId="389">
        <row r="5">
          <cell r="G5">
            <v>1</v>
          </cell>
        </row>
      </sheetData>
      <sheetData sheetId="390">
        <row r="5">
          <cell r="G5">
            <v>1</v>
          </cell>
        </row>
      </sheetData>
      <sheetData sheetId="391" refreshError="1"/>
      <sheetData sheetId="392" refreshError="1"/>
      <sheetData sheetId="393" refreshError="1"/>
      <sheetData sheetId="394" refreshError="1"/>
      <sheetData sheetId="395" refreshError="1"/>
      <sheetData sheetId="396" refreshError="1"/>
      <sheetData sheetId="397">
        <row r="5">
          <cell r="G5">
            <v>1</v>
          </cell>
        </row>
      </sheetData>
      <sheetData sheetId="398">
        <row r="5">
          <cell r="G5">
            <v>1</v>
          </cell>
        </row>
      </sheetData>
      <sheetData sheetId="399">
        <row r="5">
          <cell r="G5">
            <v>1</v>
          </cell>
        </row>
      </sheetData>
      <sheetData sheetId="400">
        <row r="5">
          <cell r="G5">
            <v>1</v>
          </cell>
        </row>
      </sheetData>
      <sheetData sheetId="401">
        <row r="5">
          <cell r="G5">
            <v>1</v>
          </cell>
        </row>
      </sheetData>
      <sheetData sheetId="402">
        <row r="5">
          <cell r="G5">
            <v>1</v>
          </cell>
        </row>
      </sheetData>
      <sheetData sheetId="403">
        <row r="5">
          <cell r="G5">
            <v>1</v>
          </cell>
        </row>
      </sheetData>
      <sheetData sheetId="404">
        <row r="5">
          <cell r="G5">
            <v>1</v>
          </cell>
        </row>
      </sheetData>
      <sheetData sheetId="405">
        <row r="5">
          <cell r="G5">
            <v>1</v>
          </cell>
        </row>
      </sheetData>
      <sheetData sheetId="406">
        <row r="5">
          <cell r="G5">
            <v>1</v>
          </cell>
        </row>
      </sheetData>
      <sheetData sheetId="407">
        <row r="5">
          <cell r="G5">
            <v>1</v>
          </cell>
        </row>
      </sheetData>
      <sheetData sheetId="408">
        <row r="5">
          <cell r="G5">
            <v>1</v>
          </cell>
        </row>
      </sheetData>
      <sheetData sheetId="409">
        <row r="5">
          <cell r="G5">
            <v>1</v>
          </cell>
        </row>
      </sheetData>
      <sheetData sheetId="410">
        <row r="5">
          <cell r="G5">
            <v>1</v>
          </cell>
        </row>
      </sheetData>
      <sheetData sheetId="411">
        <row r="5">
          <cell r="G5">
            <v>1</v>
          </cell>
        </row>
      </sheetData>
      <sheetData sheetId="412">
        <row r="5">
          <cell r="G5">
            <v>1</v>
          </cell>
        </row>
      </sheetData>
      <sheetData sheetId="413">
        <row r="5">
          <cell r="G5">
            <v>1</v>
          </cell>
        </row>
      </sheetData>
      <sheetData sheetId="414">
        <row r="5">
          <cell r="G5">
            <v>1</v>
          </cell>
        </row>
      </sheetData>
      <sheetData sheetId="415">
        <row r="5">
          <cell r="G5">
            <v>1</v>
          </cell>
        </row>
      </sheetData>
      <sheetData sheetId="416">
        <row r="5">
          <cell r="G5">
            <v>1</v>
          </cell>
        </row>
      </sheetData>
      <sheetData sheetId="417">
        <row r="5">
          <cell r="G5">
            <v>1</v>
          </cell>
        </row>
      </sheetData>
      <sheetData sheetId="418">
        <row r="5">
          <cell r="G5">
            <v>1</v>
          </cell>
        </row>
      </sheetData>
      <sheetData sheetId="419">
        <row r="5">
          <cell r="G5">
            <v>1</v>
          </cell>
        </row>
      </sheetData>
      <sheetData sheetId="420">
        <row r="5">
          <cell r="G5">
            <v>1</v>
          </cell>
        </row>
      </sheetData>
      <sheetData sheetId="421">
        <row r="5">
          <cell r="G5">
            <v>1</v>
          </cell>
        </row>
      </sheetData>
      <sheetData sheetId="422">
        <row r="5">
          <cell r="G5">
            <v>1</v>
          </cell>
        </row>
      </sheetData>
      <sheetData sheetId="423">
        <row r="5">
          <cell r="G5">
            <v>1</v>
          </cell>
        </row>
      </sheetData>
      <sheetData sheetId="424">
        <row r="5">
          <cell r="G5">
            <v>1</v>
          </cell>
        </row>
      </sheetData>
      <sheetData sheetId="425">
        <row r="5">
          <cell r="G5">
            <v>1</v>
          </cell>
        </row>
      </sheetData>
      <sheetData sheetId="426">
        <row r="5">
          <cell r="G5">
            <v>1</v>
          </cell>
        </row>
      </sheetData>
      <sheetData sheetId="427">
        <row r="5">
          <cell r="G5">
            <v>1</v>
          </cell>
        </row>
      </sheetData>
      <sheetData sheetId="428">
        <row r="5">
          <cell r="G5">
            <v>1</v>
          </cell>
        </row>
      </sheetData>
      <sheetData sheetId="429">
        <row r="5">
          <cell r="G5">
            <v>1</v>
          </cell>
        </row>
      </sheetData>
      <sheetData sheetId="430">
        <row r="5">
          <cell r="G5">
            <v>1</v>
          </cell>
        </row>
      </sheetData>
      <sheetData sheetId="431">
        <row r="5">
          <cell r="G5">
            <v>1</v>
          </cell>
        </row>
      </sheetData>
      <sheetData sheetId="432">
        <row r="5">
          <cell r="G5">
            <v>1</v>
          </cell>
        </row>
      </sheetData>
      <sheetData sheetId="433">
        <row r="5">
          <cell r="G5">
            <v>1</v>
          </cell>
        </row>
      </sheetData>
      <sheetData sheetId="434">
        <row r="5">
          <cell r="G5">
            <v>1</v>
          </cell>
        </row>
      </sheetData>
      <sheetData sheetId="435">
        <row r="5">
          <cell r="G5">
            <v>1</v>
          </cell>
        </row>
      </sheetData>
      <sheetData sheetId="436">
        <row r="5">
          <cell r="G5">
            <v>1</v>
          </cell>
        </row>
      </sheetData>
      <sheetData sheetId="437">
        <row r="5">
          <cell r="G5">
            <v>1</v>
          </cell>
        </row>
      </sheetData>
      <sheetData sheetId="438">
        <row r="5">
          <cell r="G5">
            <v>1</v>
          </cell>
        </row>
      </sheetData>
      <sheetData sheetId="439">
        <row r="5">
          <cell r="G5">
            <v>1</v>
          </cell>
        </row>
      </sheetData>
      <sheetData sheetId="440">
        <row r="5">
          <cell r="G5">
            <v>1</v>
          </cell>
        </row>
      </sheetData>
      <sheetData sheetId="441">
        <row r="5">
          <cell r="G5">
            <v>1</v>
          </cell>
        </row>
      </sheetData>
      <sheetData sheetId="442">
        <row r="5">
          <cell r="G5">
            <v>1</v>
          </cell>
        </row>
      </sheetData>
      <sheetData sheetId="443">
        <row r="5">
          <cell r="G5">
            <v>1</v>
          </cell>
        </row>
      </sheetData>
      <sheetData sheetId="444">
        <row r="5">
          <cell r="G5">
            <v>1</v>
          </cell>
        </row>
      </sheetData>
      <sheetData sheetId="445">
        <row r="5">
          <cell r="G5">
            <v>1</v>
          </cell>
        </row>
      </sheetData>
      <sheetData sheetId="446">
        <row r="5">
          <cell r="G5">
            <v>1</v>
          </cell>
        </row>
      </sheetData>
      <sheetData sheetId="447">
        <row r="5">
          <cell r="G5">
            <v>1</v>
          </cell>
        </row>
      </sheetData>
      <sheetData sheetId="448">
        <row r="5">
          <cell r="G5">
            <v>1</v>
          </cell>
        </row>
      </sheetData>
      <sheetData sheetId="449">
        <row r="5">
          <cell r="G5">
            <v>1</v>
          </cell>
        </row>
      </sheetData>
      <sheetData sheetId="450">
        <row r="5">
          <cell r="G5">
            <v>1</v>
          </cell>
        </row>
      </sheetData>
      <sheetData sheetId="451">
        <row r="5">
          <cell r="G5">
            <v>1</v>
          </cell>
        </row>
      </sheetData>
      <sheetData sheetId="452">
        <row r="5">
          <cell r="G5">
            <v>1</v>
          </cell>
        </row>
      </sheetData>
      <sheetData sheetId="453">
        <row r="5">
          <cell r="G5">
            <v>1</v>
          </cell>
        </row>
      </sheetData>
      <sheetData sheetId="454">
        <row r="5">
          <cell r="G5">
            <v>1</v>
          </cell>
        </row>
      </sheetData>
      <sheetData sheetId="455">
        <row r="5">
          <cell r="G5">
            <v>1</v>
          </cell>
        </row>
      </sheetData>
      <sheetData sheetId="456">
        <row r="5">
          <cell r="G5">
            <v>1</v>
          </cell>
        </row>
      </sheetData>
      <sheetData sheetId="457">
        <row r="5">
          <cell r="G5">
            <v>1</v>
          </cell>
        </row>
      </sheetData>
      <sheetData sheetId="458">
        <row r="5">
          <cell r="G5">
            <v>1</v>
          </cell>
        </row>
      </sheetData>
      <sheetData sheetId="459">
        <row r="5">
          <cell r="G5">
            <v>1</v>
          </cell>
        </row>
      </sheetData>
      <sheetData sheetId="460">
        <row r="5">
          <cell r="G5">
            <v>1</v>
          </cell>
        </row>
      </sheetData>
      <sheetData sheetId="461">
        <row r="5">
          <cell r="G5">
            <v>1</v>
          </cell>
        </row>
      </sheetData>
      <sheetData sheetId="462">
        <row r="5">
          <cell r="G5">
            <v>1</v>
          </cell>
        </row>
      </sheetData>
      <sheetData sheetId="463">
        <row r="5">
          <cell r="G5">
            <v>1</v>
          </cell>
        </row>
      </sheetData>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row r="5">
          <cell r="G5">
            <v>1</v>
          </cell>
        </row>
      </sheetData>
      <sheetData sheetId="483">
        <row r="5">
          <cell r="G5">
            <v>1</v>
          </cell>
        </row>
      </sheetData>
      <sheetData sheetId="484">
        <row r="5">
          <cell r="G5">
            <v>1</v>
          </cell>
        </row>
      </sheetData>
      <sheetData sheetId="485">
        <row r="5">
          <cell r="G5">
            <v>1</v>
          </cell>
        </row>
      </sheetData>
      <sheetData sheetId="486">
        <row r="5">
          <cell r="G5">
            <v>1</v>
          </cell>
        </row>
      </sheetData>
      <sheetData sheetId="487">
        <row r="5">
          <cell r="G5">
            <v>1</v>
          </cell>
        </row>
      </sheetData>
      <sheetData sheetId="488">
        <row r="5">
          <cell r="G5">
            <v>1</v>
          </cell>
        </row>
      </sheetData>
      <sheetData sheetId="489">
        <row r="5">
          <cell r="G5">
            <v>1</v>
          </cell>
        </row>
      </sheetData>
      <sheetData sheetId="490">
        <row r="5">
          <cell r="G5">
            <v>1</v>
          </cell>
        </row>
      </sheetData>
      <sheetData sheetId="491">
        <row r="5">
          <cell r="G5">
            <v>1</v>
          </cell>
        </row>
      </sheetData>
      <sheetData sheetId="492">
        <row r="5">
          <cell r="G5">
            <v>1</v>
          </cell>
        </row>
      </sheetData>
      <sheetData sheetId="493">
        <row r="5">
          <cell r="G5">
            <v>1</v>
          </cell>
        </row>
      </sheetData>
      <sheetData sheetId="494">
        <row r="5">
          <cell r="G5">
            <v>1</v>
          </cell>
        </row>
      </sheetData>
      <sheetData sheetId="495">
        <row r="5">
          <cell r="G5">
            <v>1</v>
          </cell>
        </row>
      </sheetData>
      <sheetData sheetId="496">
        <row r="5">
          <cell r="G5">
            <v>1</v>
          </cell>
        </row>
      </sheetData>
      <sheetData sheetId="497">
        <row r="5">
          <cell r="G5">
            <v>1</v>
          </cell>
        </row>
      </sheetData>
      <sheetData sheetId="498">
        <row r="5">
          <cell r="G5">
            <v>1</v>
          </cell>
        </row>
      </sheetData>
      <sheetData sheetId="499">
        <row r="5">
          <cell r="G5">
            <v>1</v>
          </cell>
        </row>
      </sheetData>
      <sheetData sheetId="500">
        <row r="5">
          <cell r="G5">
            <v>1</v>
          </cell>
        </row>
      </sheetData>
      <sheetData sheetId="501">
        <row r="5">
          <cell r="G5">
            <v>1</v>
          </cell>
        </row>
      </sheetData>
      <sheetData sheetId="502">
        <row r="5">
          <cell r="G5">
            <v>1</v>
          </cell>
        </row>
      </sheetData>
      <sheetData sheetId="503">
        <row r="5">
          <cell r="G5">
            <v>1</v>
          </cell>
        </row>
      </sheetData>
      <sheetData sheetId="504">
        <row r="5">
          <cell r="G5">
            <v>1</v>
          </cell>
        </row>
      </sheetData>
      <sheetData sheetId="505"/>
      <sheetData sheetId="506"/>
      <sheetData sheetId="507"/>
      <sheetData sheetId="508"/>
      <sheetData sheetId="509"/>
      <sheetData sheetId="510"/>
      <sheetData sheetId="511"/>
      <sheetData sheetId="512"/>
      <sheetData sheetId="513"/>
      <sheetData sheetId="514"/>
      <sheetData sheetId="515"/>
      <sheetData sheetId="516"/>
      <sheetData sheetId="517">
        <row r="5">
          <cell r="G5">
            <v>1</v>
          </cell>
        </row>
      </sheetData>
      <sheetData sheetId="518">
        <row r="5">
          <cell r="G5">
            <v>1</v>
          </cell>
        </row>
      </sheetData>
      <sheetData sheetId="519">
        <row r="5">
          <cell r="G5">
            <v>1</v>
          </cell>
        </row>
      </sheetData>
      <sheetData sheetId="520">
        <row r="5">
          <cell r="G5">
            <v>1</v>
          </cell>
        </row>
      </sheetData>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5">
          <cell r="G5">
            <v>1</v>
          </cell>
        </row>
      </sheetData>
      <sheetData sheetId="563"/>
      <sheetData sheetId="564">
        <row r="5">
          <cell r="G5">
            <v>1</v>
          </cell>
        </row>
      </sheetData>
      <sheetData sheetId="565">
        <row r="5">
          <cell r="G5">
            <v>1</v>
          </cell>
        </row>
      </sheetData>
      <sheetData sheetId="566">
        <row r="5">
          <cell r="G5">
            <v>1</v>
          </cell>
        </row>
      </sheetData>
      <sheetData sheetId="567">
        <row r="5">
          <cell r="G5">
            <v>1</v>
          </cell>
        </row>
      </sheetData>
      <sheetData sheetId="568">
        <row r="5">
          <cell r="G5">
            <v>1</v>
          </cell>
        </row>
      </sheetData>
      <sheetData sheetId="569">
        <row r="5">
          <cell r="G5">
            <v>1</v>
          </cell>
        </row>
      </sheetData>
      <sheetData sheetId="570"/>
      <sheetData sheetId="571"/>
      <sheetData sheetId="572"/>
      <sheetData sheetId="573">
        <row r="5">
          <cell r="G5">
            <v>1</v>
          </cell>
        </row>
      </sheetData>
      <sheetData sheetId="574">
        <row r="5">
          <cell r="G5">
            <v>1</v>
          </cell>
        </row>
      </sheetData>
      <sheetData sheetId="575">
        <row r="5">
          <cell r="G5">
            <v>1</v>
          </cell>
        </row>
      </sheetData>
      <sheetData sheetId="576">
        <row r="5">
          <cell r="G5">
            <v>1</v>
          </cell>
        </row>
      </sheetData>
      <sheetData sheetId="577">
        <row r="5">
          <cell r="G5">
            <v>1</v>
          </cell>
        </row>
      </sheetData>
      <sheetData sheetId="578">
        <row r="5">
          <cell r="G5">
            <v>1</v>
          </cell>
        </row>
      </sheetData>
      <sheetData sheetId="579">
        <row r="5">
          <cell r="G5">
            <v>1</v>
          </cell>
        </row>
      </sheetData>
      <sheetData sheetId="580">
        <row r="5">
          <cell r="G5">
            <v>1</v>
          </cell>
        </row>
      </sheetData>
      <sheetData sheetId="581">
        <row r="5">
          <cell r="G5">
            <v>1</v>
          </cell>
        </row>
      </sheetData>
      <sheetData sheetId="582">
        <row r="5">
          <cell r="G5">
            <v>1</v>
          </cell>
        </row>
      </sheetData>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refreshError="1"/>
      <sheetData sheetId="610">
        <row r="5">
          <cell r="G5">
            <v>1</v>
          </cell>
        </row>
      </sheetData>
      <sheetData sheetId="611">
        <row r="5">
          <cell r="G5">
            <v>1</v>
          </cell>
        </row>
      </sheetData>
      <sheetData sheetId="612">
        <row r="5">
          <cell r="G5">
            <v>1</v>
          </cell>
        </row>
      </sheetData>
      <sheetData sheetId="613">
        <row r="5">
          <cell r="G5">
            <v>1</v>
          </cell>
        </row>
      </sheetData>
      <sheetData sheetId="614">
        <row r="5">
          <cell r="G5">
            <v>1</v>
          </cell>
        </row>
      </sheetData>
      <sheetData sheetId="615">
        <row r="5">
          <cell r="G5">
            <v>1</v>
          </cell>
        </row>
      </sheetData>
      <sheetData sheetId="616"/>
      <sheetData sheetId="617"/>
      <sheetData sheetId="618"/>
      <sheetData sheetId="619" refreshError="1"/>
      <sheetData sheetId="620" refreshError="1"/>
      <sheetData sheetId="621" refreshError="1"/>
      <sheetData sheetId="622" refreshError="1"/>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row r="5">
          <cell r="G5">
            <v>1</v>
          </cell>
        </row>
      </sheetData>
      <sheetData sheetId="657">
        <row r="5">
          <cell r="G5">
            <v>1</v>
          </cell>
        </row>
      </sheetData>
      <sheetData sheetId="658">
        <row r="5">
          <cell r="G5">
            <v>1</v>
          </cell>
        </row>
      </sheetData>
      <sheetData sheetId="659">
        <row r="5">
          <cell r="G5">
            <v>1</v>
          </cell>
        </row>
      </sheetData>
      <sheetData sheetId="660">
        <row r="5">
          <cell r="G5">
            <v>1</v>
          </cell>
        </row>
      </sheetData>
      <sheetData sheetId="661">
        <row r="5">
          <cell r="G5">
            <v>1</v>
          </cell>
        </row>
      </sheetData>
      <sheetData sheetId="662">
        <row r="5">
          <cell r="G5">
            <v>1</v>
          </cell>
        </row>
      </sheetData>
      <sheetData sheetId="663">
        <row r="5">
          <cell r="G5">
            <v>1</v>
          </cell>
        </row>
      </sheetData>
      <sheetData sheetId="664">
        <row r="5">
          <cell r="G5">
            <v>1</v>
          </cell>
        </row>
      </sheetData>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refreshError="1"/>
      <sheetData sheetId="696" refreshError="1"/>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row r="5">
          <cell r="G5">
            <v>1</v>
          </cell>
        </row>
      </sheetData>
      <sheetData sheetId="730">
        <row r="5">
          <cell r="G5">
            <v>1</v>
          </cell>
        </row>
      </sheetData>
      <sheetData sheetId="731">
        <row r="5">
          <cell r="G5">
            <v>1</v>
          </cell>
        </row>
      </sheetData>
      <sheetData sheetId="732">
        <row r="5">
          <cell r="G5">
            <v>1</v>
          </cell>
        </row>
      </sheetData>
      <sheetData sheetId="733">
        <row r="5">
          <cell r="G5">
            <v>1</v>
          </cell>
        </row>
      </sheetData>
      <sheetData sheetId="734">
        <row r="5">
          <cell r="G5">
            <v>1</v>
          </cell>
        </row>
      </sheetData>
      <sheetData sheetId="735">
        <row r="5">
          <cell r="G5">
            <v>1</v>
          </cell>
        </row>
      </sheetData>
      <sheetData sheetId="736">
        <row r="5">
          <cell r="G5">
            <v>1</v>
          </cell>
        </row>
      </sheetData>
      <sheetData sheetId="737">
        <row r="5">
          <cell r="G5">
            <v>1</v>
          </cell>
        </row>
      </sheetData>
      <sheetData sheetId="738">
        <row r="5">
          <cell r="G5">
            <v>1</v>
          </cell>
        </row>
      </sheetData>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refreshError="1"/>
      <sheetData sheetId="770" refreshError="1"/>
      <sheetData sheetId="771" refreshError="1"/>
      <sheetData sheetId="772" refreshError="1"/>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row r="5">
          <cell r="G5">
            <v>1</v>
          </cell>
        </row>
      </sheetData>
      <sheetData sheetId="807">
        <row r="5">
          <cell r="G5">
            <v>1</v>
          </cell>
        </row>
      </sheetData>
      <sheetData sheetId="808">
        <row r="5">
          <cell r="G5">
            <v>1</v>
          </cell>
        </row>
      </sheetData>
      <sheetData sheetId="809">
        <row r="5">
          <cell r="G5">
            <v>1</v>
          </cell>
        </row>
      </sheetData>
      <sheetData sheetId="810">
        <row r="5">
          <cell r="G5">
            <v>1</v>
          </cell>
        </row>
      </sheetData>
      <sheetData sheetId="811">
        <row r="5">
          <cell r="G5">
            <v>1</v>
          </cell>
        </row>
      </sheetData>
      <sheetData sheetId="812">
        <row r="5">
          <cell r="G5">
            <v>1</v>
          </cell>
        </row>
      </sheetData>
      <sheetData sheetId="813">
        <row r="5">
          <cell r="G5">
            <v>1</v>
          </cell>
        </row>
      </sheetData>
      <sheetData sheetId="814">
        <row r="5">
          <cell r="G5">
            <v>1</v>
          </cell>
        </row>
      </sheetData>
      <sheetData sheetId="815">
        <row r="5">
          <cell r="G5">
            <v>1</v>
          </cell>
        </row>
      </sheetData>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row r="5">
          <cell r="G5">
            <v>1</v>
          </cell>
        </row>
      </sheetData>
      <sheetData sheetId="882"/>
      <sheetData sheetId="883">
        <row r="5">
          <cell r="G5">
            <v>1</v>
          </cell>
        </row>
      </sheetData>
      <sheetData sheetId="884">
        <row r="5">
          <cell r="G5">
            <v>1</v>
          </cell>
        </row>
      </sheetData>
      <sheetData sheetId="885">
        <row r="5">
          <cell r="G5">
            <v>1</v>
          </cell>
        </row>
      </sheetData>
      <sheetData sheetId="886">
        <row r="5">
          <cell r="G5">
            <v>1</v>
          </cell>
        </row>
      </sheetData>
      <sheetData sheetId="887">
        <row r="5">
          <cell r="G5">
            <v>1</v>
          </cell>
        </row>
      </sheetData>
      <sheetData sheetId="888">
        <row r="5">
          <cell r="G5">
            <v>1</v>
          </cell>
        </row>
      </sheetData>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row r="5">
          <cell r="G5">
            <v>1</v>
          </cell>
        </row>
      </sheetData>
      <sheetData sheetId="956"/>
      <sheetData sheetId="957">
        <row r="5">
          <cell r="G5">
            <v>1</v>
          </cell>
        </row>
      </sheetData>
      <sheetData sheetId="958">
        <row r="5">
          <cell r="G5">
            <v>1</v>
          </cell>
        </row>
      </sheetData>
      <sheetData sheetId="959">
        <row r="5">
          <cell r="G5">
            <v>1</v>
          </cell>
        </row>
      </sheetData>
      <sheetData sheetId="960">
        <row r="5">
          <cell r="G5">
            <v>1</v>
          </cell>
        </row>
      </sheetData>
      <sheetData sheetId="961">
        <row r="5">
          <cell r="G5">
            <v>1</v>
          </cell>
        </row>
      </sheetData>
      <sheetData sheetId="962">
        <row r="5">
          <cell r="G5">
            <v>1</v>
          </cell>
        </row>
      </sheetData>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sheetData sheetId="1026" refreshError="1"/>
      <sheetData sheetId="1027" refreshError="1"/>
      <sheetData sheetId="1028" refreshError="1"/>
      <sheetData sheetId="1029" refreshError="1"/>
      <sheetData sheetId="1030" refreshError="1"/>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row r="5">
          <cell r="G5">
            <v>1</v>
          </cell>
        </row>
      </sheetData>
      <sheetData sheetId="1065"/>
      <sheetData sheetId="1066">
        <row r="5">
          <cell r="G5">
            <v>1</v>
          </cell>
        </row>
      </sheetData>
      <sheetData sheetId="1067">
        <row r="5">
          <cell r="G5">
            <v>1</v>
          </cell>
        </row>
      </sheetData>
      <sheetData sheetId="1068">
        <row r="5">
          <cell r="G5">
            <v>1</v>
          </cell>
        </row>
      </sheetData>
      <sheetData sheetId="1069">
        <row r="5">
          <cell r="G5">
            <v>1</v>
          </cell>
        </row>
      </sheetData>
      <sheetData sheetId="1070">
        <row r="5">
          <cell r="G5">
            <v>1</v>
          </cell>
        </row>
      </sheetData>
      <sheetData sheetId="1071">
        <row r="5">
          <cell r="G5">
            <v>1</v>
          </cell>
        </row>
      </sheetData>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row r="5">
          <cell r="G5">
            <v>1</v>
          </cell>
        </row>
      </sheetData>
      <sheetData sheetId="1149"/>
      <sheetData sheetId="1150">
        <row r="5">
          <cell r="G5">
            <v>1</v>
          </cell>
        </row>
      </sheetData>
      <sheetData sheetId="1151">
        <row r="5">
          <cell r="G5">
            <v>1</v>
          </cell>
        </row>
      </sheetData>
      <sheetData sheetId="1152">
        <row r="5">
          <cell r="G5">
            <v>1</v>
          </cell>
        </row>
      </sheetData>
      <sheetData sheetId="1153">
        <row r="5">
          <cell r="G5">
            <v>1</v>
          </cell>
        </row>
      </sheetData>
      <sheetData sheetId="1154">
        <row r="5">
          <cell r="G5">
            <v>1</v>
          </cell>
        </row>
      </sheetData>
      <sheetData sheetId="1155">
        <row r="5">
          <cell r="G5">
            <v>1</v>
          </cell>
        </row>
      </sheetData>
      <sheetData sheetId="1156">
        <row r="5">
          <cell r="G5">
            <v>1</v>
          </cell>
        </row>
      </sheetData>
      <sheetData sheetId="1157">
        <row r="5">
          <cell r="G5">
            <v>1</v>
          </cell>
        </row>
      </sheetData>
      <sheetData sheetId="1158">
        <row r="5">
          <cell r="G5">
            <v>1</v>
          </cell>
        </row>
      </sheetData>
      <sheetData sheetId="1159">
        <row r="5">
          <cell r="G5">
            <v>1</v>
          </cell>
        </row>
      </sheetData>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row r="5">
          <cell r="G5">
            <v>1</v>
          </cell>
        </row>
      </sheetData>
      <sheetData sheetId="1185">
        <row r="5">
          <cell r="G5">
            <v>1</v>
          </cell>
        </row>
      </sheetData>
      <sheetData sheetId="1186">
        <row r="5">
          <cell r="G5">
            <v>1</v>
          </cell>
        </row>
      </sheetData>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refreshError="1"/>
      <sheetData sheetId="1201" refreshError="1"/>
      <sheetData sheetId="1202" refreshError="1"/>
      <sheetData sheetId="1203" refreshError="1"/>
      <sheetData sheetId="1204" refreshError="1"/>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row r="5">
          <cell r="G5">
            <v>1</v>
          </cell>
        </row>
      </sheetData>
      <sheetData sheetId="1239"/>
      <sheetData sheetId="1240">
        <row r="5">
          <cell r="G5">
            <v>1</v>
          </cell>
        </row>
      </sheetData>
      <sheetData sheetId="1241">
        <row r="5">
          <cell r="G5">
            <v>1</v>
          </cell>
        </row>
      </sheetData>
      <sheetData sheetId="1242">
        <row r="5">
          <cell r="G5">
            <v>1</v>
          </cell>
        </row>
      </sheetData>
      <sheetData sheetId="1243">
        <row r="5">
          <cell r="G5">
            <v>1</v>
          </cell>
        </row>
      </sheetData>
      <sheetData sheetId="1244">
        <row r="5">
          <cell r="G5">
            <v>1</v>
          </cell>
        </row>
      </sheetData>
      <sheetData sheetId="1245">
        <row r="5">
          <cell r="G5">
            <v>1</v>
          </cell>
        </row>
      </sheetData>
      <sheetData sheetId="1246">
        <row r="5">
          <cell r="G5">
            <v>1</v>
          </cell>
        </row>
      </sheetData>
      <sheetData sheetId="1247">
        <row r="5">
          <cell r="G5">
            <v>1</v>
          </cell>
        </row>
      </sheetData>
      <sheetData sheetId="1248">
        <row r="5">
          <cell r="G5">
            <v>1</v>
          </cell>
        </row>
      </sheetData>
      <sheetData sheetId="1249">
        <row r="5">
          <cell r="G5">
            <v>1</v>
          </cell>
        </row>
      </sheetData>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row r="5">
          <cell r="G5">
            <v>1</v>
          </cell>
        </row>
      </sheetData>
      <sheetData sheetId="1275">
        <row r="5">
          <cell r="G5">
            <v>1</v>
          </cell>
        </row>
      </sheetData>
      <sheetData sheetId="1276">
        <row r="5">
          <cell r="G5">
            <v>1</v>
          </cell>
        </row>
      </sheetData>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row r="5">
          <cell r="G5">
            <v>1</v>
          </cell>
        </row>
      </sheetData>
      <sheetData sheetId="1328"/>
      <sheetData sheetId="1329">
        <row r="5">
          <cell r="G5">
            <v>1</v>
          </cell>
        </row>
      </sheetData>
      <sheetData sheetId="1330">
        <row r="5">
          <cell r="G5">
            <v>1</v>
          </cell>
        </row>
      </sheetData>
      <sheetData sheetId="1331">
        <row r="5">
          <cell r="G5">
            <v>1</v>
          </cell>
        </row>
      </sheetData>
      <sheetData sheetId="1332">
        <row r="5">
          <cell r="G5">
            <v>1</v>
          </cell>
        </row>
      </sheetData>
      <sheetData sheetId="1333">
        <row r="5">
          <cell r="G5">
            <v>1</v>
          </cell>
        </row>
      </sheetData>
      <sheetData sheetId="1334">
        <row r="5">
          <cell r="G5">
            <v>1</v>
          </cell>
        </row>
      </sheetData>
      <sheetData sheetId="1335">
        <row r="5">
          <cell r="G5">
            <v>1</v>
          </cell>
        </row>
      </sheetData>
      <sheetData sheetId="1336">
        <row r="5">
          <cell r="G5">
            <v>1</v>
          </cell>
        </row>
      </sheetData>
      <sheetData sheetId="1337">
        <row r="5">
          <cell r="G5">
            <v>1</v>
          </cell>
        </row>
      </sheetData>
      <sheetData sheetId="1338">
        <row r="5">
          <cell r="G5">
            <v>1</v>
          </cell>
        </row>
      </sheetData>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row r="5">
          <cell r="G5">
            <v>1</v>
          </cell>
        </row>
      </sheetData>
      <sheetData sheetId="1364">
        <row r="5">
          <cell r="G5">
            <v>1</v>
          </cell>
        </row>
      </sheetData>
      <sheetData sheetId="1365">
        <row r="5">
          <cell r="G5">
            <v>1</v>
          </cell>
        </row>
      </sheetData>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refreshError="1"/>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row r="5">
          <cell r="G5">
            <v>1</v>
          </cell>
        </row>
      </sheetData>
      <sheetData sheetId="1419"/>
      <sheetData sheetId="1420">
        <row r="5">
          <cell r="G5">
            <v>1</v>
          </cell>
        </row>
      </sheetData>
      <sheetData sheetId="1421">
        <row r="5">
          <cell r="G5">
            <v>1</v>
          </cell>
        </row>
      </sheetData>
      <sheetData sheetId="1422">
        <row r="5">
          <cell r="G5">
            <v>1</v>
          </cell>
        </row>
      </sheetData>
      <sheetData sheetId="1423">
        <row r="5">
          <cell r="G5">
            <v>1</v>
          </cell>
        </row>
      </sheetData>
      <sheetData sheetId="1424">
        <row r="5">
          <cell r="G5">
            <v>1</v>
          </cell>
        </row>
      </sheetData>
      <sheetData sheetId="1425">
        <row r="5">
          <cell r="G5">
            <v>1</v>
          </cell>
        </row>
      </sheetData>
      <sheetData sheetId="1426">
        <row r="5">
          <cell r="G5">
            <v>1</v>
          </cell>
        </row>
      </sheetData>
      <sheetData sheetId="1427">
        <row r="5">
          <cell r="G5">
            <v>1</v>
          </cell>
        </row>
      </sheetData>
      <sheetData sheetId="1428">
        <row r="5">
          <cell r="G5">
            <v>1</v>
          </cell>
        </row>
      </sheetData>
      <sheetData sheetId="1429">
        <row r="5">
          <cell r="G5">
            <v>1</v>
          </cell>
        </row>
      </sheetData>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row r="5">
          <cell r="G5">
            <v>1</v>
          </cell>
        </row>
      </sheetData>
      <sheetData sheetId="1455">
        <row r="5">
          <cell r="G5">
            <v>1</v>
          </cell>
        </row>
      </sheetData>
      <sheetData sheetId="1456">
        <row r="5">
          <cell r="G5">
            <v>1</v>
          </cell>
        </row>
      </sheetData>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nário Básico"/>
      <sheetName val="Projeção Citibank 2602"/>
      <sheetName val="Premissas de Bal. Pagtos (BC)"/>
      <sheetName val="Cenário Pessimista"/>
      <sheetName val="Cenário Otimista"/>
      <sheetName val="TX REF selic 2000-2002"/>
      <sheetName val="Projeção Tendencias 2602"/>
      <sheetName val="Premissas"/>
      <sheetName val="Matriz"/>
      <sheetName val="Sumário"/>
      <sheetName val="SAIV_86_A_96"/>
      <sheetName val="SAIV US$99"/>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Cenário_Básico"/>
      <sheetName val="Projeção_Citibank_2602"/>
      <sheetName val="Premissas_de_Bal__Pagtos_(BC)"/>
      <sheetName val="Cenário_Pessimista"/>
      <sheetName val="Cenário_Otimista"/>
      <sheetName val="TX_REF_selic_2000-2002"/>
      <sheetName val="Projeção_Tendencias_2602"/>
      <sheetName val="SAIV_US$99"/>
      <sheetName val="LUK(B)-KTR12"/>
      <sheetName val="Cash_Flow"/>
      <sheetName val="Income Statement Data"/>
      <sheetName val="Fixed and Variable Expens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3">
          <cell r="E3" t="str">
            <v>COTACOES  DO  DOLAR  RELATIVO  AO  ANO  DE  1986</v>
          </cell>
        </row>
        <row r="79">
          <cell r="E79" t="str">
            <v>COTACOES DO DOLAR RELATIVO AO ANO DE 1988</v>
          </cell>
        </row>
        <row r="80">
          <cell r="M80" t="str">
            <v>REVISADO EM 27/11/97</v>
          </cell>
        </row>
        <row r="81">
          <cell r="B81" t="str">
            <v xml:space="preserve">    JANEIRO/88</v>
          </cell>
          <cell r="D81" t="str">
            <v xml:space="preserve">   FEVEREIRO/88</v>
          </cell>
          <cell r="F81" t="str">
            <v xml:space="preserve">    MARCO/88</v>
          </cell>
          <cell r="H81" t="str">
            <v xml:space="preserve">     ABRIL/88</v>
          </cell>
          <cell r="J81" t="str">
            <v xml:space="preserve">     MAIO/88</v>
          </cell>
          <cell r="L81" t="str">
            <v xml:space="preserve">    JUNHO/88</v>
          </cell>
          <cell r="N81" t="str">
            <v xml:space="preserve">    JULHO/88</v>
          </cell>
          <cell r="P81" t="str">
            <v xml:space="preserve">    AGOSTO/88</v>
          </cell>
          <cell r="R81" t="str">
            <v xml:space="preserve">   SETEMBRO/88</v>
          </cell>
          <cell r="T81" t="str">
            <v xml:space="preserve">    OUTUBRO/88</v>
          </cell>
          <cell r="V81" t="str">
            <v xml:space="preserve">   NOVEMBRO/88</v>
          </cell>
          <cell r="X81" t="str">
            <v xml:space="preserve">   DEZEMBRO/88</v>
          </cell>
        </row>
        <row r="82">
          <cell r="A82" t="str">
            <v>DIA</v>
          </cell>
          <cell r="B82" t="str">
            <v>COMPRA</v>
          </cell>
          <cell r="C82" t="str">
            <v>VENDA</v>
          </cell>
          <cell r="D82" t="str">
            <v>COMPRA</v>
          </cell>
          <cell r="E82" t="str">
            <v>VENDA</v>
          </cell>
          <cell r="F82" t="str">
            <v>COMPRA</v>
          </cell>
          <cell r="G82" t="str">
            <v>VENDA</v>
          </cell>
          <cell r="H82" t="str">
            <v>COMPRA</v>
          </cell>
          <cell r="I82" t="str">
            <v>VENDA</v>
          </cell>
          <cell r="J82" t="str">
            <v>COMPRA</v>
          </cell>
          <cell r="K82" t="str">
            <v>VENDA</v>
          </cell>
          <cell r="L82" t="str">
            <v>COMPRA</v>
          </cell>
          <cell r="M82" t="str">
            <v>VENDA</v>
          </cell>
          <cell r="N82" t="str">
            <v>COMPRA</v>
          </cell>
          <cell r="O82" t="str">
            <v>VENDA</v>
          </cell>
          <cell r="P82" t="str">
            <v>COMPRA</v>
          </cell>
          <cell r="Q82" t="str">
            <v>VENDA</v>
          </cell>
          <cell r="R82" t="str">
            <v>COMPRA</v>
          </cell>
          <cell r="S82" t="str">
            <v>VENDA</v>
          </cell>
          <cell r="T82" t="str">
            <v>COMPRA</v>
          </cell>
          <cell r="U82" t="str">
            <v>VENDA</v>
          </cell>
          <cell r="V82" t="str">
            <v>COMPRA</v>
          </cell>
          <cell r="W82" t="str">
            <v>VENDA</v>
          </cell>
          <cell r="X82" t="str">
            <v>COMPRA</v>
          </cell>
          <cell r="Y82" t="str">
            <v>VENDA</v>
          </cell>
        </row>
        <row r="83">
          <cell r="A83">
            <v>1</v>
          </cell>
          <cell r="B83">
            <v>71.355999999999995</v>
          </cell>
          <cell r="C83">
            <v>71.712999999999994</v>
          </cell>
          <cell r="D83">
            <v>83.643000000000001</v>
          </cell>
          <cell r="E83">
            <v>84.061000000000007</v>
          </cell>
          <cell r="F83">
            <v>98.953000000000003</v>
          </cell>
          <cell r="G83">
            <v>99.447999999999993</v>
          </cell>
          <cell r="H83">
            <v>113.98</v>
          </cell>
          <cell r="I83">
            <v>114.55</v>
          </cell>
          <cell r="J83">
            <v>136.75</v>
          </cell>
          <cell r="K83">
            <v>137.44</v>
          </cell>
          <cell r="L83">
            <v>163.13</v>
          </cell>
          <cell r="M83">
            <v>163.95</v>
          </cell>
          <cell r="N83">
            <v>195.25</v>
          </cell>
          <cell r="O83">
            <v>196.23</v>
          </cell>
          <cell r="P83">
            <v>242.48</v>
          </cell>
          <cell r="Q83">
            <v>243.69</v>
          </cell>
          <cell r="R83">
            <v>293.67</v>
          </cell>
          <cell r="S83">
            <v>295.13</v>
          </cell>
          <cell r="T83">
            <v>361.17</v>
          </cell>
          <cell r="U83">
            <v>362.98</v>
          </cell>
          <cell r="V83">
            <v>466.43</v>
          </cell>
          <cell r="W83">
            <v>468.76</v>
          </cell>
          <cell r="X83">
            <v>591.11</v>
          </cell>
          <cell r="Y83">
            <v>594.07000000000005</v>
          </cell>
          <cell r="Z83">
            <v>1</v>
          </cell>
        </row>
        <row r="84">
          <cell r="A84">
            <v>2</v>
          </cell>
          <cell r="C84">
            <v>71.712999999999994</v>
          </cell>
          <cell r="D84">
            <v>84.325999999999993</v>
          </cell>
          <cell r="E84">
            <v>84.748000000000005</v>
          </cell>
          <cell r="F84">
            <v>99.79</v>
          </cell>
          <cell r="G84">
            <v>100.29</v>
          </cell>
          <cell r="I84">
            <v>114.55</v>
          </cell>
          <cell r="J84">
            <v>137.87</v>
          </cell>
          <cell r="K84">
            <v>138.56</v>
          </cell>
          <cell r="L84">
            <v>164.4</v>
          </cell>
          <cell r="M84">
            <v>165.22</v>
          </cell>
          <cell r="O84">
            <v>196.23</v>
          </cell>
          <cell r="P84">
            <v>244.5</v>
          </cell>
          <cell r="Q84">
            <v>245.72</v>
          </cell>
          <cell r="R84">
            <v>296.32</v>
          </cell>
          <cell r="S84">
            <v>297.8</v>
          </cell>
          <cell r="U84">
            <v>362.98</v>
          </cell>
          <cell r="V84">
            <v>471.88</v>
          </cell>
          <cell r="W84">
            <v>474.24</v>
          </cell>
          <cell r="X84">
            <v>597.14</v>
          </cell>
          <cell r="Y84">
            <v>600.13</v>
          </cell>
          <cell r="Z84">
            <v>2</v>
          </cell>
        </row>
        <row r="85">
          <cell r="A85">
            <v>3</v>
          </cell>
          <cell r="C85">
            <v>71.712999999999994</v>
          </cell>
          <cell r="D85">
            <v>85.016000000000005</v>
          </cell>
          <cell r="E85">
            <v>85.441000000000003</v>
          </cell>
          <cell r="F85">
            <v>100.64</v>
          </cell>
          <cell r="G85">
            <v>101.14</v>
          </cell>
          <cell r="I85">
            <v>114.55</v>
          </cell>
          <cell r="J85">
            <v>139.08000000000001</v>
          </cell>
          <cell r="K85">
            <v>139.77000000000001</v>
          </cell>
          <cell r="L85">
            <v>165.67</v>
          </cell>
          <cell r="M85">
            <v>166.5</v>
          </cell>
          <cell r="O85">
            <v>196.23</v>
          </cell>
          <cell r="P85">
            <v>246.53</v>
          </cell>
          <cell r="Q85">
            <v>247.77</v>
          </cell>
          <cell r="S85">
            <v>297.8</v>
          </cell>
          <cell r="T85">
            <v>365.39</v>
          </cell>
          <cell r="U85">
            <v>367.22</v>
          </cell>
          <cell r="V85">
            <v>477.4</v>
          </cell>
          <cell r="W85">
            <v>479.79</v>
          </cell>
          <cell r="Y85">
            <v>600.13</v>
          </cell>
          <cell r="Z85">
            <v>3</v>
          </cell>
        </row>
        <row r="86">
          <cell r="A86">
            <v>4</v>
          </cell>
          <cell r="B86">
            <v>71.891999999999996</v>
          </cell>
          <cell r="C86">
            <v>72.251000000000005</v>
          </cell>
          <cell r="D86">
            <v>85.710999999999999</v>
          </cell>
          <cell r="E86">
            <v>86.14</v>
          </cell>
          <cell r="F86">
            <v>101.35</v>
          </cell>
          <cell r="G86">
            <v>101.86</v>
          </cell>
          <cell r="H86">
            <v>114.97</v>
          </cell>
          <cell r="I86">
            <v>115.54</v>
          </cell>
          <cell r="J86">
            <v>140.29</v>
          </cell>
          <cell r="K86">
            <v>141</v>
          </cell>
          <cell r="M86">
            <v>166.5</v>
          </cell>
          <cell r="N86">
            <v>196.85</v>
          </cell>
          <cell r="O86">
            <v>197.84</v>
          </cell>
          <cell r="P86">
            <v>248.59</v>
          </cell>
          <cell r="Q86">
            <v>249.83</v>
          </cell>
          <cell r="S86">
            <v>297.8</v>
          </cell>
          <cell r="T86">
            <v>369.66</v>
          </cell>
          <cell r="U86">
            <v>371.51</v>
          </cell>
          <cell r="V86">
            <v>482.89</v>
          </cell>
          <cell r="W86">
            <v>485.3</v>
          </cell>
          <cell r="Y86">
            <v>600.13</v>
          </cell>
          <cell r="Z86">
            <v>4</v>
          </cell>
        </row>
        <row r="87">
          <cell r="A87">
            <v>5</v>
          </cell>
          <cell r="B87">
            <v>72.430999999999997</v>
          </cell>
          <cell r="C87">
            <v>72.793000000000006</v>
          </cell>
          <cell r="D87">
            <v>86.412000000000006</v>
          </cell>
          <cell r="E87">
            <v>86.843999999999994</v>
          </cell>
          <cell r="G87">
            <v>101.86</v>
          </cell>
          <cell r="H87">
            <v>115.96</v>
          </cell>
          <cell r="I87">
            <v>116.54</v>
          </cell>
          <cell r="J87">
            <v>141.53</v>
          </cell>
          <cell r="K87">
            <v>142.24</v>
          </cell>
          <cell r="M87">
            <v>166.5</v>
          </cell>
          <cell r="N87">
            <v>198.48</v>
          </cell>
          <cell r="O87">
            <v>199.47</v>
          </cell>
          <cell r="P87">
            <v>250.71</v>
          </cell>
          <cell r="Q87">
            <v>251.97</v>
          </cell>
          <cell r="R87">
            <v>299</v>
          </cell>
          <cell r="S87">
            <v>300.49</v>
          </cell>
          <cell r="T87">
            <v>373.98</v>
          </cell>
          <cell r="U87">
            <v>375.85</v>
          </cell>
          <cell r="W87">
            <v>485.3</v>
          </cell>
          <cell r="X87">
            <v>603.41999999999996</v>
          </cell>
          <cell r="Y87">
            <v>606.44000000000005</v>
          </cell>
          <cell r="Z87">
            <v>5</v>
          </cell>
        </row>
        <row r="88">
          <cell r="A88">
            <v>6</v>
          </cell>
          <cell r="B88">
            <v>72.974000000000004</v>
          </cell>
          <cell r="C88">
            <v>73.338999999999999</v>
          </cell>
          <cell r="E88">
            <v>86.843999999999994</v>
          </cell>
          <cell r="G88">
            <v>101.86</v>
          </cell>
          <cell r="H88">
            <v>116.96</v>
          </cell>
          <cell r="I88">
            <v>117.55</v>
          </cell>
          <cell r="J88">
            <v>142.77000000000001</v>
          </cell>
          <cell r="K88">
            <v>143.49</v>
          </cell>
          <cell r="L88">
            <v>166.95</v>
          </cell>
          <cell r="M88">
            <v>167.79</v>
          </cell>
          <cell r="N88">
            <v>200.11</v>
          </cell>
          <cell r="O88">
            <v>201.11</v>
          </cell>
          <cell r="Q88">
            <v>251.97</v>
          </cell>
          <cell r="R88">
            <v>301.7</v>
          </cell>
          <cell r="S88">
            <v>303.20999999999998</v>
          </cell>
          <cell r="T88">
            <v>378.35</v>
          </cell>
          <cell r="U88">
            <v>380.24</v>
          </cell>
          <cell r="W88">
            <v>485.3</v>
          </cell>
          <cell r="X88">
            <v>609.77</v>
          </cell>
          <cell r="Y88">
            <v>612.82000000000005</v>
          </cell>
          <cell r="Z88">
            <v>6</v>
          </cell>
        </row>
        <row r="89">
          <cell r="A89">
            <v>7</v>
          </cell>
          <cell r="B89">
            <v>73.521000000000001</v>
          </cell>
          <cell r="C89">
            <v>73.888999999999996</v>
          </cell>
          <cell r="E89">
            <v>86.843999999999994</v>
          </cell>
          <cell r="F89">
            <v>102.05</v>
          </cell>
          <cell r="G89">
            <v>102.56</v>
          </cell>
          <cell r="H89">
            <v>117.98</v>
          </cell>
          <cell r="I89">
            <v>118.57</v>
          </cell>
          <cell r="K89">
            <v>143.49</v>
          </cell>
          <cell r="L89">
            <v>168.25</v>
          </cell>
          <cell r="M89">
            <v>169.09</v>
          </cell>
          <cell r="N89">
            <v>201.83</v>
          </cell>
          <cell r="O89">
            <v>202.84</v>
          </cell>
          <cell r="Q89">
            <v>251.97</v>
          </cell>
          <cell r="S89">
            <v>303.20999999999998</v>
          </cell>
          <cell r="T89">
            <v>382.77</v>
          </cell>
          <cell r="U89">
            <v>384.68</v>
          </cell>
          <cell r="V89">
            <v>488.44</v>
          </cell>
          <cell r="W89">
            <v>490.88</v>
          </cell>
          <cell r="X89">
            <v>616.24</v>
          </cell>
          <cell r="Y89">
            <v>619.32000000000005</v>
          </cell>
          <cell r="Z89">
            <v>7</v>
          </cell>
        </row>
        <row r="90">
          <cell r="A90">
            <v>8</v>
          </cell>
          <cell r="B90">
            <v>74.072999999999993</v>
          </cell>
          <cell r="C90">
            <v>74.442999999999998</v>
          </cell>
          <cell r="D90">
            <v>87.117999999999995</v>
          </cell>
          <cell r="E90">
            <v>87.554000000000002</v>
          </cell>
          <cell r="F90">
            <v>102.75</v>
          </cell>
          <cell r="G90">
            <v>103.27</v>
          </cell>
          <cell r="H90">
            <v>119.05</v>
          </cell>
          <cell r="I90">
            <v>119.64</v>
          </cell>
          <cell r="K90">
            <v>143.49</v>
          </cell>
          <cell r="L90">
            <v>169.55</v>
          </cell>
          <cell r="M90">
            <v>170.4</v>
          </cell>
          <cell r="N90">
            <v>203.53</v>
          </cell>
          <cell r="O90">
            <v>204.55</v>
          </cell>
          <cell r="P90">
            <v>252.86</v>
          </cell>
          <cell r="Q90">
            <v>254.12</v>
          </cell>
          <cell r="R90">
            <v>304.52999999999997</v>
          </cell>
          <cell r="S90">
            <v>306.05</v>
          </cell>
          <cell r="U90">
            <v>384.68</v>
          </cell>
          <cell r="V90">
            <v>494.04</v>
          </cell>
          <cell r="W90">
            <v>496.51</v>
          </cell>
          <cell r="X90">
            <v>622.77</v>
          </cell>
          <cell r="Y90">
            <v>625.89</v>
          </cell>
          <cell r="Z90">
            <v>8</v>
          </cell>
        </row>
        <row r="91">
          <cell r="A91">
            <v>9</v>
          </cell>
          <cell r="C91">
            <v>74.442999999999998</v>
          </cell>
          <cell r="D91">
            <v>87.831000000000003</v>
          </cell>
          <cell r="E91">
            <v>88.27</v>
          </cell>
          <cell r="F91">
            <v>103.46</v>
          </cell>
          <cell r="G91">
            <v>103.98</v>
          </cell>
          <cell r="I91">
            <v>119.64</v>
          </cell>
          <cell r="J91">
            <v>144.03</v>
          </cell>
          <cell r="K91">
            <v>144.75</v>
          </cell>
          <cell r="L91">
            <v>170.87</v>
          </cell>
          <cell r="M91">
            <v>171.72</v>
          </cell>
          <cell r="O91">
            <v>204.55</v>
          </cell>
          <cell r="P91">
            <v>255.02</v>
          </cell>
          <cell r="Q91">
            <v>256.29000000000002</v>
          </cell>
          <cell r="R91">
            <v>307.38</v>
          </cell>
          <cell r="S91">
            <v>308.92</v>
          </cell>
          <cell r="U91">
            <v>384.68</v>
          </cell>
          <cell r="V91">
            <v>499.69</v>
          </cell>
          <cell r="W91">
            <v>502.19</v>
          </cell>
          <cell r="X91">
            <v>629.54</v>
          </cell>
          <cell r="Y91">
            <v>632.67999999999995</v>
          </cell>
          <cell r="Z91">
            <v>9</v>
          </cell>
        </row>
        <row r="92">
          <cell r="A92">
            <v>10</v>
          </cell>
          <cell r="C92">
            <v>74.442999999999998</v>
          </cell>
          <cell r="D92">
            <v>88.549000000000007</v>
          </cell>
          <cell r="E92">
            <v>88.992000000000004</v>
          </cell>
          <cell r="F92">
            <v>104.17</v>
          </cell>
          <cell r="G92">
            <v>104.7</v>
          </cell>
          <cell r="I92">
            <v>119.64</v>
          </cell>
          <cell r="J92">
            <v>145.29</v>
          </cell>
          <cell r="K92">
            <v>146.02000000000001</v>
          </cell>
          <cell r="L92">
            <v>172.19</v>
          </cell>
          <cell r="M92">
            <v>173.05</v>
          </cell>
          <cell r="O92">
            <v>204.55</v>
          </cell>
          <cell r="P92">
            <v>257.2</v>
          </cell>
          <cell r="Q92">
            <v>258.48</v>
          </cell>
          <cell r="S92">
            <v>308.92</v>
          </cell>
          <cell r="U92">
            <v>384.68</v>
          </cell>
          <cell r="V92">
            <v>505.41</v>
          </cell>
          <cell r="W92">
            <v>507.94</v>
          </cell>
          <cell r="Y92">
            <v>632.67999999999995</v>
          </cell>
          <cell r="Z92">
            <v>10</v>
          </cell>
        </row>
        <row r="93">
          <cell r="A93">
            <v>11</v>
          </cell>
          <cell r="B93">
            <v>74.628</v>
          </cell>
          <cell r="C93">
            <v>75.001000000000005</v>
          </cell>
          <cell r="D93">
            <v>89.274000000000001</v>
          </cell>
          <cell r="E93">
            <v>89.72</v>
          </cell>
          <cell r="F93">
            <v>104.9</v>
          </cell>
          <cell r="G93">
            <v>105.42</v>
          </cell>
          <cell r="H93">
            <v>120.12</v>
          </cell>
          <cell r="I93">
            <v>120.72</v>
          </cell>
          <cell r="J93">
            <v>146.57</v>
          </cell>
          <cell r="K93">
            <v>147.30000000000001</v>
          </cell>
          <cell r="M93">
            <v>173.05</v>
          </cell>
          <cell r="N93">
            <v>205.28</v>
          </cell>
          <cell r="O93">
            <v>206.31</v>
          </cell>
          <cell r="P93">
            <v>259.39</v>
          </cell>
          <cell r="Q93">
            <v>260.69</v>
          </cell>
          <cell r="S93">
            <v>308.92</v>
          </cell>
          <cell r="T93">
            <v>387.24</v>
          </cell>
          <cell r="U93">
            <v>389.18</v>
          </cell>
          <cell r="V93">
            <v>511.18</v>
          </cell>
          <cell r="W93">
            <v>513.74</v>
          </cell>
          <cell r="Y93">
            <v>632.67999999999995</v>
          </cell>
          <cell r="Z93">
            <v>11</v>
          </cell>
        </row>
        <row r="94">
          <cell r="A94">
            <v>12</v>
          </cell>
          <cell r="B94">
            <v>75.188000000000002</v>
          </cell>
          <cell r="C94">
            <v>75.563999999999993</v>
          </cell>
          <cell r="D94">
            <v>90.087999999999994</v>
          </cell>
          <cell r="E94">
            <v>90.537999999999997</v>
          </cell>
          <cell r="G94">
            <v>105.42</v>
          </cell>
          <cell r="H94">
            <v>121.21</v>
          </cell>
          <cell r="I94">
            <v>121.81</v>
          </cell>
          <cell r="J94">
            <v>147.85</v>
          </cell>
          <cell r="K94">
            <v>148.59</v>
          </cell>
          <cell r="M94">
            <v>173.05</v>
          </cell>
          <cell r="N94">
            <v>207.1</v>
          </cell>
          <cell r="O94">
            <v>208.13</v>
          </cell>
          <cell r="P94">
            <v>261.51</v>
          </cell>
          <cell r="Q94">
            <v>262.82</v>
          </cell>
          <cell r="R94">
            <v>310.35000000000002</v>
          </cell>
          <cell r="S94">
            <v>311.89999999999998</v>
          </cell>
          <cell r="T94">
            <v>391.77</v>
          </cell>
          <cell r="U94">
            <v>393.73</v>
          </cell>
          <cell r="W94">
            <v>513.74</v>
          </cell>
          <cell r="X94">
            <v>636.37</v>
          </cell>
          <cell r="Y94">
            <v>639.54999999999995</v>
          </cell>
          <cell r="Z94">
            <v>12</v>
          </cell>
        </row>
        <row r="95">
          <cell r="A95">
            <v>13</v>
          </cell>
          <cell r="B95">
            <v>75.751999999999995</v>
          </cell>
          <cell r="C95">
            <v>76.131</v>
          </cell>
          <cell r="E95">
            <v>90.537999999999997</v>
          </cell>
          <cell r="G95">
            <v>105.42</v>
          </cell>
          <cell r="H95">
            <v>122.3</v>
          </cell>
          <cell r="I95">
            <v>122.91</v>
          </cell>
          <cell r="K95">
            <v>148.59</v>
          </cell>
          <cell r="L95">
            <v>173.48</v>
          </cell>
          <cell r="M95">
            <v>174.34</v>
          </cell>
          <cell r="N95">
            <v>208.92</v>
          </cell>
          <cell r="O95">
            <v>209.97</v>
          </cell>
          <cell r="Q95">
            <v>262.82</v>
          </cell>
          <cell r="R95">
            <v>313.35000000000002</v>
          </cell>
          <cell r="S95">
            <v>314.91000000000003</v>
          </cell>
          <cell r="T95">
            <v>396.69</v>
          </cell>
          <cell r="U95">
            <v>398.68</v>
          </cell>
          <cell r="W95">
            <v>513.74</v>
          </cell>
          <cell r="X95">
            <v>643.46</v>
          </cell>
          <cell r="Y95">
            <v>646.66999999999996</v>
          </cell>
          <cell r="Z95">
            <v>13</v>
          </cell>
        </row>
        <row r="96">
          <cell r="A96">
            <v>14</v>
          </cell>
          <cell r="B96">
            <v>76.319999999999993</v>
          </cell>
          <cell r="C96">
            <v>76.701999999999998</v>
          </cell>
          <cell r="E96">
            <v>90.537999999999997</v>
          </cell>
          <cell r="F96">
            <v>105.58</v>
          </cell>
          <cell r="G96">
            <v>106.11</v>
          </cell>
          <cell r="H96">
            <v>123.36</v>
          </cell>
          <cell r="I96">
            <v>123.97</v>
          </cell>
          <cell r="K96">
            <v>148.59</v>
          </cell>
          <cell r="L96">
            <v>174.82</v>
          </cell>
          <cell r="M96">
            <v>175.69</v>
          </cell>
          <cell r="N96">
            <v>210.8</v>
          </cell>
          <cell r="O96">
            <v>211.86</v>
          </cell>
          <cell r="Q96">
            <v>262.82</v>
          </cell>
          <cell r="R96">
            <v>316.37</v>
          </cell>
          <cell r="S96">
            <v>317.95</v>
          </cell>
          <cell r="T96">
            <v>401.68</v>
          </cell>
          <cell r="U96">
            <v>403.69</v>
          </cell>
          <cell r="V96">
            <v>517.02</v>
          </cell>
          <cell r="W96">
            <v>519.6</v>
          </cell>
          <cell r="X96">
            <v>650.62</v>
          </cell>
          <cell r="Y96">
            <v>653.87</v>
          </cell>
          <cell r="Z96">
            <v>14</v>
          </cell>
        </row>
        <row r="97">
          <cell r="A97">
            <v>15</v>
          </cell>
          <cell r="B97">
            <v>76.893000000000001</v>
          </cell>
          <cell r="C97">
            <v>77.277000000000001</v>
          </cell>
          <cell r="E97">
            <v>90.537999999999997</v>
          </cell>
          <cell r="F97">
            <v>106.27</v>
          </cell>
          <cell r="G97">
            <v>106.8</v>
          </cell>
          <cell r="H97">
            <v>124.53</v>
          </cell>
          <cell r="I97">
            <v>125.15</v>
          </cell>
          <cell r="K97">
            <v>148.59</v>
          </cell>
          <cell r="L97">
            <v>176.17</v>
          </cell>
          <cell r="M97">
            <v>177.05</v>
          </cell>
          <cell r="N97">
            <v>212.84</v>
          </cell>
          <cell r="O97">
            <v>213.91</v>
          </cell>
          <cell r="P97">
            <v>263.64999999999998</v>
          </cell>
          <cell r="Q97">
            <v>264.97000000000003</v>
          </cell>
          <cell r="R97">
            <v>319.75</v>
          </cell>
          <cell r="S97">
            <v>321.35000000000002</v>
          </cell>
          <cell r="U97">
            <v>403.69</v>
          </cell>
          <cell r="W97">
            <v>519.6</v>
          </cell>
          <cell r="X97">
            <v>658.08</v>
          </cell>
          <cell r="Y97">
            <v>661.37</v>
          </cell>
          <cell r="Z97">
            <v>15</v>
          </cell>
        </row>
        <row r="98">
          <cell r="A98">
            <v>16</v>
          </cell>
          <cell r="C98">
            <v>77.277000000000001</v>
          </cell>
          <cell r="E98">
            <v>90.537999999999997</v>
          </cell>
          <cell r="F98">
            <v>106.96</v>
          </cell>
          <cell r="G98">
            <v>107.5</v>
          </cell>
          <cell r="I98">
            <v>125.15</v>
          </cell>
          <cell r="J98">
            <v>149.15</v>
          </cell>
          <cell r="K98">
            <v>149.88999999999999</v>
          </cell>
          <cell r="L98">
            <v>177.54</v>
          </cell>
          <cell r="M98">
            <v>178.43</v>
          </cell>
          <cell r="O98">
            <v>213.91</v>
          </cell>
          <cell r="P98">
            <v>265.81</v>
          </cell>
          <cell r="Q98">
            <v>267.14</v>
          </cell>
          <cell r="R98">
            <v>323.17</v>
          </cell>
          <cell r="S98">
            <v>324.77999999999997</v>
          </cell>
          <cell r="U98">
            <v>403.69</v>
          </cell>
          <cell r="V98">
            <v>522.86</v>
          </cell>
          <cell r="W98">
            <v>525.47</v>
          </cell>
          <cell r="X98">
            <v>665.43</v>
          </cell>
          <cell r="Y98">
            <v>668.96</v>
          </cell>
          <cell r="Z98">
            <v>16</v>
          </cell>
        </row>
        <row r="99">
          <cell r="A99">
            <v>17</v>
          </cell>
          <cell r="C99">
            <v>77.277000000000001</v>
          </cell>
          <cell r="D99">
            <v>90.909000000000006</v>
          </cell>
          <cell r="E99">
            <v>91.364000000000004</v>
          </cell>
          <cell r="F99">
            <v>107.67</v>
          </cell>
          <cell r="G99">
            <v>108.2</v>
          </cell>
          <cell r="I99">
            <v>125.15</v>
          </cell>
          <cell r="J99">
            <v>150.44999999999999</v>
          </cell>
          <cell r="K99">
            <v>151.19999999999999</v>
          </cell>
          <cell r="L99">
            <v>178.94</v>
          </cell>
          <cell r="M99">
            <v>179.83</v>
          </cell>
          <cell r="O99">
            <v>213.91</v>
          </cell>
          <cell r="P99">
            <v>267.99</v>
          </cell>
          <cell r="Q99">
            <v>269.32</v>
          </cell>
          <cell r="S99">
            <v>324.77999999999997</v>
          </cell>
          <cell r="T99">
            <v>407.21</v>
          </cell>
          <cell r="U99">
            <v>409.24</v>
          </cell>
          <cell r="V99">
            <v>528.6</v>
          </cell>
          <cell r="W99">
            <v>531.24</v>
          </cell>
          <cell r="Y99">
            <v>668.96</v>
          </cell>
          <cell r="Z99">
            <v>17</v>
          </cell>
        </row>
        <row r="100">
          <cell r="A100">
            <v>18</v>
          </cell>
          <cell r="B100">
            <v>77.47</v>
          </cell>
          <cell r="C100">
            <v>77.856999999999999</v>
          </cell>
          <cell r="D100">
            <v>91.738</v>
          </cell>
          <cell r="E100">
            <v>92.197000000000003</v>
          </cell>
          <cell r="F100">
            <v>108.37</v>
          </cell>
          <cell r="G100">
            <v>108.91</v>
          </cell>
          <cell r="H100">
            <v>125.77</v>
          </cell>
          <cell r="I100">
            <v>126.4</v>
          </cell>
          <cell r="J100">
            <v>151.77000000000001</v>
          </cell>
          <cell r="K100">
            <v>152.53</v>
          </cell>
          <cell r="M100">
            <v>179.83</v>
          </cell>
          <cell r="N100">
            <v>214.99</v>
          </cell>
          <cell r="O100">
            <v>216.07</v>
          </cell>
          <cell r="P100">
            <v>270.17</v>
          </cell>
          <cell r="Q100">
            <v>271.52</v>
          </cell>
          <cell r="S100">
            <v>324.77999999999997</v>
          </cell>
          <cell r="T100">
            <v>412.81</v>
          </cell>
          <cell r="U100">
            <v>414.87</v>
          </cell>
          <cell r="V100">
            <v>534.4</v>
          </cell>
          <cell r="W100">
            <v>537.08000000000004</v>
          </cell>
          <cell r="Y100">
            <v>668.96</v>
          </cell>
          <cell r="Z100">
            <v>18</v>
          </cell>
        </row>
        <row r="101">
          <cell r="A101">
            <v>19</v>
          </cell>
          <cell r="B101">
            <v>78.051000000000002</v>
          </cell>
          <cell r="C101">
            <v>78.441000000000003</v>
          </cell>
          <cell r="D101">
            <v>92.575000000000003</v>
          </cell>
          <cell r="E101">
            <v>93.037999999999997</v>
          </cell>
          <cell r="G101">
            <v>108.91</v>
          </cell>
          <cell r="I101">
            <v>126.4</v>
          </cell>
          <cell r="J101">
            <v>153.1</v>
          </cell>
          <cell r="K101">
            <v>153.87</v>
          </cell>
          <cell r="M101">
            <v>179.83</v>
          </cell>
          <cell r="N101">
            <v>217.2</v>
          </cell>
          <cell r="O101">
            <v>218.29</v>
          </cell>
          <cell r="P101">
            <v>272.38</v>
          </cell>
          <cell r="Q101">
            <v>273.74</v>
          </cell>
          <cell r="R101">
            <v>326.62</v>
          </cell>
          <cell r="S101">
            <v>328.25</v>
          </cell>
          <cell r="T101">
            <v>418.49</v>
          </cell>
          <cell r="U101">
            <v>420.58</v>
          </cell>
          <cell r="W101">
            <v>537.08000000000004</v>
          </cell>
          <cell r="X101">
            <v>673.35</v>
          </cell>
          <cell r="Y101">
            <v>676.72</v>
          </cell>
          <cell r="Z101">
            <v>19</v>
          </cell>
        </row>
        <row r="102">
          <cell r="A102">
            <v>20</v>
          </cell>
          <cell r="B102">
            <v>78.635999999999996</v>
          </cell>
          <cell r="C102">
            <v>79.028999999999996</v>
          </cell>
          <cell r="E102">
            <v>93.037999999999997</v>
          </cell>
          <cell r="G102">
            <v>108.91</v>
          </cell>
          <cell r="H102">
            <v>127.03</v>
          </cell>
          <cell r="I102">
            <v>127.67</v>
          </cell>
          <cell r="J102">
            <v>154.46</v>
          </cell>
          <cell r="K102">
            <v>155.24</v>
          </cell>
          <cell r="L102">
            <v>180.36</v>
          </cell>
          <cell r="M102">
            <v>181.26</v>
          </cell>
          <cell r="N102">
            <v>219.49</v>
          </cell>
          <cell r="O102">
            <v>220.59</v>
          </cell>
          <cell r="Q102">
            <v>273.74</v>
          </cell>
          <cell r="R102">
            <v>330.1</v>
          </cell>
          <cell r="S102">
            <v>331.76</v>
          </cell>
          <cell r="T102">
            <v>424.25</v>
          </cell>
          <cell r="U102">
            <v>426.37</v>
          </cell>
          <cell r="W102">
            <v>537.08000000000004</v>
          </cell>
          <cell r="X102">
            <v>681.57</v>
          </cell>
          <cell r="Y102">
            <v>684.97</v>
          </cell>
          <cell r="Z102">
            <v>20</v>
          </cell>
        </row>
        <row r="103">
          <cell r="A103">
            <v>21</v>
          </cell>
          <cell r="B103">
            <v>79.225999999999999</v>
          </cell>
          <cell r="C103">
            <v>79.628</v>
          </cell>
          <cell r="E103">
            <v>93.037999999999997</v>
          </cell>
          <cell r="F103">
            <v>109.08</v>
          </cell>
          <cell r="G103">
            <v>109.62</v>
          </cell>
          <cell r="H103">
            <v>128.31</v>
          </cell>
          <cell r="I103">
            <v>128.94999999999999</v>
          </cell>
          <cell r="K103">
            <v>155.24</v>
          </cell>
          <cell r="L103">
            <v>181.85</v>
          </cell>
          <cell r="M103">
            <v>182.76</v>
          </cell>
          <cell r="N103">
            <v>222.2</v>
          </cell>
          <cell r="O103">
            <v>223.31</v>
          </cell>
          <cell r="Q103">
            <v>273.74</v>
          </cell>
          <cell r="R103">
            <v>333.63</v>
          </cell>
          <cell r="S103">
            <v>335.3</v>
          </cell>
          <cell r="T103">
            <v>430.09</v>
          </cell>
          <cell r="U103">
            <v>432.24</v>
          </cell>
          <cell r="V103">
            <v>540.28</v>
          </cell>
          <cell r="W103">
            <v>542.98</v>
          </cell>
          <cell r="X103">
            <v>691.12</v>
          </cell>
          <cell r="Y103">
            <v>694.57</v>
          </cell>
          <cell r="Z103">
            <v>21</v>
          </cell>
        </row>
        <row r="104">
          <cell r="A104">
            <v>22</v>
          </cell>
          <cell r="B104">
            <v>79.819999999999993</v>
          </cell>
          <cell r="C104">
            <v>80.218999999999994</v>
          </cell>
          <cell r="D104">
            <v>93.42</v>
          </cell>
          <cell r="E104">
            <v>93.887</v>
          </cell>
          <cell r="F104">
            <v>109.79</v>
          </cell>
          <cell r="G104">
            <v>110.34</v>
          </cell>
          <cell r="H104">
            <v>129.59</v>
          </cell>
          <cell r="I104">
            <v>130.24</v>
          </cell>
          <cell r="K104">
            <v>155.24</v>
          </cell>
          <cell r="L104">
            <v>183.35</v>
          </cell>
          <cell r="M104">
            <v>184.27</v>
          </cell>
          <cell r="N104">
            <v>224.94</v>
          </cell>
          <cell r="O104">
            <v>226.07</v>
          </cell>
          <cell r="P104">
            <v>274.61</v>
          </cell>
          <cell r="Q104">
            <v>275.98</v>
          </cell>
          <cell r="R104">
            <v>337.19</v>
          </cell>
          <cell r="S104">
            <v>338.88</v>
          </cell>
          <cell r="U104">
            <v>432.24</v>
          </cell>
          <cell r="V104">
            <v>546.21</v>
          </cell>
          <cell r="W104">
            <v>548.94000000000005</v>
          </cell>
          <cell r="X104">
            <v>700.8</v>
          </cell>
          <cell r="Y104">
            <v>704.31</v>
          </cell>
          <cell r="Z104">
            <v>22</v>
          </cell>
        </row>
        <row r="105">
          <cell r="A105">
            <v>23</v>
          </cell>
          <cell r="C105">
            <v>80.218999999999994</v>
          </cell>
          <cell r="D105">
            <v>94.32</v>
          </cell>
          <cell r="E105">
            <v>94.792000000000002</v>
          </cell>
          <cell r="F105">
            <v>110.51</v>
          </cell>
          <cell r="G105">
            <v>111.06</v>
          </cell>
          <cell r="I105">
            <v>130.24</v>
          </cell>
          <cell r="J105">
            <v>155.84</v>
          </cell>
          <cell r="K105">
            <v>156.62</v>
          </cell>
          <cell r="L105">
            <v>184.87</v>
          </cell>
          <cell r="M105">
            <v>185.79</v>
          </cell>
          <cell r="O105">
            <v>226.07</v>
          </cell>
          <cell r="P105">
            <v>276.8</v>
          </cell>
          <cell r="Q105">
            <v>278.18</v>
          </cell>
          <cell r="R105">
            <v>340.79</v>
          </cell>
          <cell r="S105">
            <v>342.5</v>
          </cell>
          <cell r="U105">
            <v>432.24</v>
          </cell>
          <cell r="V105">
            <v>552.21</v>
          </cell>
          <cell r="W105">
            <v>554.97</v>
          </cell>
          <cell r="X105">
            <v>710.63</v>
          </cell>
          <cell r="Y105">
            <v>714.18</v>
          </cell>
          <cell r="Z105">
            <v>23</v>
          </cell>
        </row>
        <row r="106">
          <cell r="A106">
            <v>24</v>
          </cell>
          <cell r="C106">
            <v>80.218999999999994</v>
          </cell>
          <cell r="D106">
            <v>95.23</v>
          </cell>
          <cell r="E106">
            <v>95.706000000000003</v>
          </cell>
          <cell r="F106">
            <v>111.23</v>
          </cell>
          <cell r="G106">
            <v>111.79</v>
          </cell>
          <cell r="I106">
            <v>130.24</v>
          </cell>
          <cell r="J106">
            <v>157.13999999999999</v>
          </cell>
          <cell r="K106">
            <v>157.93</v>
          </cell>
          <cell r="L106">
            <v>186.61</v>
          </cell>
          <cell r="M106">
            <v>187.55</v>
          </cell>
          <cell r="O106">
            <v>226.07</v>
          </cell>
          <cell r="P106">
            <v>279</v>
          </cell>
          <cell r="Q106">
            <v>280.39999999999998</v>
          </cell>
          <cell r="S106">
            <v>342.5</v>
          </cell>
          <cell r="T106">
            <v>436.01</v>
          </cell>
          <cell r="U106">
            <v>438.19</v>
          </cell>
          <cell r="V106">
            <v>558.27</v>
          </cell>
          <cell r="W106">
            <v>561.07000000000005</v>
          </cell>
          <cell r="Y106">
            <v>714.18</v>
          </cell>
          <cell r="Z106">
            <v>24</v>
          </cell>
        </row>
        <row r="107">
          <cell r="A107">
            <v>25</v>
          </cell>
          <cell r="B107">
            <v>80.418999999999997</v>
          </cell>
          <cell r="C107">
            <v>80.820999999999998</v>
          </cell>
          <cell r="D107">
            <v>96.147000000000006</v>
          </cell>
          <cell r="E107">
            <v>96.628</v>
          </cell>
          <cell r="F107">
            <v>111.92</v>
          </cell>
          <cell r="G107">
            <v>112.47</v>
          </cell>
          <cell r="H107">
            <v>130.88999999999999</v>
          </cell>
          <cell r="I107">
            <v>131.54</v>
          </cell>
          <cell r="J107">
            <v>158.46</v>
          </cell>
          <cell r="K107">
            <v>159.25</v>
          </cell>
          <cell r="M107">
            <v>187.55</v>
          </cell>
          <cell r="N107">
            <v>227.73</v>
          </cell>
          <cell r="O107">
            <v>228.87</v>
          </cell>
          <cell r="P107">
            <v>281.23</v>
          </cell>
          <cell r="Q107">
            <v>282.64</v>
          </cell>
          <cell r="S107">
            <v>342.5</v>
          </cell>
          <cell r="T107">
            <v>442.27</v>
          </cell>
          <cell r="U107">
            <v>444.48</v>
          </cell>
          <cell r="V107">
            <v>564.41</v>
          </cell>
          <cell r="W107">
            <v>567.23</v>
          </cell>
          <cell r="Y107">
            <v>714.18</v>
          </cell>
          <cell r="Z107">
            <v>25</v>
          </cell>
        </row>
        <row r="108">
          <cell r="A108">
            <v>26</v>
          </cell>
          <cell r="B108">
            <v>81.054000000000002</v>
          </cell>
          <cell r="C108">
            <v>81.459000000000003</v>
          </cell>
          <cell r="D108">
            <v>97.073999999999998</v>
          </cell>
          <cell r="E108">
            <v>97.558999999999997</v>
          </cell>
          <cell r="G108">
            <v>112.47</v>
          </cell>
          <cell r="H108">
            <v>132.33000000000001</v>
          </cell>
          <cell r="I108">
            <v>132.99</v>
          </cell>
          <cell r="J108">
            <v>159.78</v>
          </cell>
          <cell r="K108">
            <v>160.58000000000001</v>
          </cell>
          <cell r="M108">
            <v>187.55</v>
          </cell>
          <cell r="N108">
            <v>230.68</v>
          </cell>
          <cell r="O108">
            <v>231.83</v>
          </cell>
          <cell r="P108">
            <v>283.64999999999998</v>
          </cell>
          <cell r="Q108">
            <v>285.07</v>
          </cell>
          <cell r="R108">
            <v>344.5</v>
          </cell>
          <cell r="S108">
            <v>346.22</v>
          </cell>
          <cell r="T108">
            <v>448.62</v>
          </cell>
          <cell r="U108">
            <v>450.86</v>
          </cell>
          <cell r="W108">
            <v>567.23</v>
          </cell>
          <cell r="X108">
            <v>720.59</v>
          </cell>
          <cell r="Y108">
            <v>724.19</v>
          </cell>
          <cell r="Z108">
            <v>26</v>
          </cell>
        </row>
        <row r="109">
          <cell r="A109">
            <v>27</v>
          </cell>
          <cell r="B109">
            <v>81.694000000000003</v>
          </cell>
          <cell r="C109">
            <v>82.102000000000004</v>
          </cell>
          <cell r="E109">
            <v>97.558999999999997</v>
          </cell>
          <cell r="G109">
            <v>112.47</v>
          </cell>
          <cell r="H109">
            <v>133.79</v>
          </cell>
          <cell r="I109">
            <v>134.46</v>
          </cell>
          <cell r="J109">
            <v>160.44999999999999</v>
          </cell>
          <cell r="K109">
            <v>161.25</v>
          </cell>
          <cell r="L109">
            <v>188.38</v>
          </cell>
          <cell r="M109">
            <v>189.32</v>
          </cell>
          <cell r="N109">
            <v>233.85</v>
          </cell>
          <cell r="O109">
            <v>235.02</v>
          </cell>
          <cell r="Q109">
            <v>285.07</v>
          </cell>
          <cell r="R109">
            <v>348.28</v>
          </cell>
          <cell r="S109">
            <v>350.02</v>
          </cell>
          <cell r="T109">
            <v>455.02</v>
          </cell>
          <cell r="U109">
            <v>457.29</v>
          </cell>
          <cell r="W109">
            <v>567.23</v>
          </cell>
          <cell r="X109">
            <v>731.07</v>
          </cell>
          <cell r="Y109">
            <v>734.73</v>
          </cell>
          <cell r="Z109">
            <v>27</v>
          </cell>
        </row>
        <row r="110">
          <cell r="A110">
            <v>28</v>
          </cell>
          <cell r="B110">
            <v>82.337999999999994</v>
          </cell>
          <cell r="C110">
            <v>82.75</v>
          </cell>
          <cell r="E110">
            <v>97.558999999999997</v>
          </cell>
          <cell r="F110">
            <v>112.6</v>
          </cell>
          <cell r="G110">
            <v>113.16</v>
          </cell>
          <cell r="H110">
            <v>135.27000000000001</v>
          </cell>
          <cell r="I110">
            <v>135.94</v>
          </cell>
          <cell r="K110">
            <v>161.25</v>
          </cell>
          <cell r="L110">
            <v>190.16</v>
          </cell>
          <cell r="M110">
            <v>191.11</v>
          </cell>
          <cell r="N110">
            <v>237.17</v>
          </cell>
          <cell r="O110">
            <v>238.35</v>
          </cell>
          <cell r="Q110">
            <v>285.07</v>
          </cell>
          <cell r="R110">
            <v>352.1</v>
          </cell>
          <cell r="S110">
            <v>353.86</v>
          </cell>
          <cell r="T110">
            <v>461.04</v>
          </cell>
          <cell r="U110">
            <v>463.34</v>
          </cell>
          <cell r="V110">
            <v>570.61</v>
          </cell>
          <cell r="W110">
            <v>573.46</v>
          </cell>
          <cell r="X110">
            <v>741.71</v>
          </cell>
          <cell r="Y110">
            <v>745.42</v>
          </cell>
          <cell r="Z110">
            <v>28</v>
          </cell>
        </row>
        <row r="111">
          <cell r="A111">
            <v>29</v>
          </cell>
          <cell r="B111">
            <v>82.988</v>
          </cell>
          <cell r="C111">
            <v>83.403000000000006</v>
          </cell>
          <cell r="D111">
            <v>98.009</v>
          </cell>
          <cell r="E111">
            <v>98.448999999999998</v>
          </cell>
          <cell r="F111">
            <v>113.29</v>
          </cell>
          <cell r="G111">
            <v>113.85</v>
          </cell>
          <cell r="H111">
            <v>136.75</v>
          </cell>
          <cell r="I111">
            <v>137.44</v>
          </cell>
          <cell r="K111">
            <v>161.25</v>
          </cell>
          <cell r="L111">
            <v>191.96</v>
          </cell>
          <cell r="M111">
            <v>192.92</v>
          </cell>
          <cell r="N111">
            <v>240.53</v>
          </cell>
          <cell r="O111">
            <v>241.73</v>
          </cell>
          <cell r="P111">
            <v>286.08999999999997</v>
          </cell>
          <cell r="Q111">
            <v>287.52</v>
          </cell>
          <cell r="R111">
            <v>356.9</v>
          </cell>
          <cell r="S111">
            <v>358.68</v>
          </cell>
          <cell r="U111">
            <v>463.34</v>
          </cell>
          <cell r="V111">
            <v>576.87</v>
          </cell>
          <cell r="W111">
            <v>579.76</v>
          </cell>
          <cell r="X111">
            <v>752.79</v>
          </cell>
          <cell r="Y111">
            <v>756.55</v>
          </cell>
          <cell r="Z111">
            <v>29</v>
          </cell>
        </row>
        <row r="112">
          <cell r="A112">
            <v>30</v>
          </cell>
          <cell r="C112">
            <v>83.403000000000006</v>
          </cell>
          <cell r="F112">
            <v>113.98</v>
          </cell>
          <cell r="G112">
            <v>114.55</v>
          </cell>
          <cell r="I112">
            <v>137.44</v>
          </cell>
          <cell r="K112">
            <v>161.25</v>
          </cell>
          <cell r="L112">
            <v>193.66</v>
          </cell>
          <cell r="M112">
            <v>194.63</v>
          </cell>
          <cell r="O112">
            <v>241.73</v>
          </cell>
          <cell r="P112">
            <v>288.55</v>
          </cell>
          <cell r="Q112">
            <v>289.99</v>
          </cell>
          <cell r="R112">
            <v>361.17</v>
          </cell>
          <cell r="S112">
            <v>362.98</v>
          </cell>
          <cell r="U112">
            <v>463.34</v>
          </cell>
          <cell r="V112">
            <v>585.15</v>
          </cell>
          <cell r="W112">
            <v>588.07000000000005</v>
          </cell>
          <cell r="Y112">
            <v>765.3</v>
          </cell>
          <cell r="Z112">
            <v>30</v>
          </cell>
        </row>
        <row r="113">
          <cell r="A113">
            <v>31</v>
          </cell>
          <cell r="C113">
            <v>83.403000000000006</v>
          </cell>
          <cell r="G113">
            <v>114.55</v>
          </cell>
          <cell r="J113">
            <v>161.88</v>
          </cell>
          <cell r="K113">
            <v>162.69</v>
          </cell>
          <cell r="O113">
            <v>241.73</v>
          </cell>
          <cell r="P113">
            <v>291.02999999999997</v>
          </cell>
          <cell r="Q113">
            <v>292.49</v>
          </cell>
          <cell r="U113">
            <v>463.34</v>
          </cell>
          <cell r="Y113">
            <v>765.3</v>
          </cell>
          <cell r="Z113">
            <v>31</v>
          </cell>
        </row>
        <row r="114">
          <cell r="A114" t="str">
            <v>MEDIA  POND.</v>
          </cell>
          <cell r="C114">
            <v>77.384580645161279</v>
          </cell>
          <cell r="E114">
            <v>91.136620689655203</v>
          </cell>
          <cell r="G114">
            <v>107.3838064516129</v>
          </cell>
          <cell r="I114">
            <v>124.85266666666665</v>
          </cell>
          <cell r="K114">
            <v>150.87709677419349</v>
          </cell>
          <cell r="M114">
            <v>177.88433333333333</v>
          </cell>
          <cell r="O114">
            <v>216.04290322580638</v>
          </cell>
          <cell r="Q114">
            <v>267.6625806451612</v>
          </cell>
          <cell r="S114">
            <v>323.40500000000003</v>
          </cell>
          <cell r="U114">
            <v>411.74580645161291</v>
          </cell>
          <cell r="W114">
            <v>525.8506666666666</v>
          </cell>
          <cell r="Y114">
            <v>669.6745161290321</v>
          </cell>
        </row>
        <row r="117">
          <cell r="E117" t="str">
            <v>COTACOES DO DOLAR RELATIVO AO ANO DE 1989</v>
          </cell>
        </row>
        <row r="118">
          <cell r="M118" t="str">
            <v>REVISADO EM 27/11/97</v>
          </cell>
        </row>
        <row r="119">
          <cell r="B119" t="str">
            <v xml:space="preserve">    JANEIRO/89</v>
          </cell>
          <cell r="D119" t="str">
            <v xml:space="preserve">   FEVEREIRO/89</v>
          </cell>
          <cell r="F119" t="str">
            <v xml:space="preserve">    MARCO/89</v>
          </cell>
          <cell r="H119" t="str">
            <v xml:space="preserve">     ABRIL/89</v>
          </cell>
          <cell r="J119" t="str">
            <v xml:space="preserve">     MAIO/89</v>
          </cell>
          <cell r="L119" t="str">
            <v xml:space="preserve">    JUNHO/89</v>
          </cell>
          <cell r="N119" t="str">
            <v xml:space="preserve">    JULHO/89</v>
          </cell>
          <cell r="P119" t="str">
            <v xml:space="preserve">    AGOSTO/89</v>
          </cell>
          <cell r="R119" t="str">
            <v xml:space="preserve">   SETEMBRO/89</v>
          </cell>
          <cell r="T119" t="str">
            <v xml:space="preserve">    OUTUBRO/89</v>
          </cell>
          <cell r="V119" t="str">
            <v xml:space="preserve">   NOVEMBRO/89</v>
          </cell>
          <cell r="X119" t="str">
            <v xml:space="preserve">   DEZEMBRO/89</v>
          </cell>
        </row>
        <row r="120">
          <cell r="A120" t="str">
            <v>DIA</v>
          </cell>
          <cell r="B120" t="str">
            <v>COMPRA</v>
          </cell>
          <cell r="C120" t="str">
            <v>VENDA</v>
          </cell>
          <cell r="D120" t="str">
            <v>COMPRA</v>
          </cell>
          <cell r="E120" t="str">
            <v>VENDA</v>
          </cell>
          <cell r="F120" t="str">
            <v>COMPRA</v>
          </cell>
          <cell r="G120" t="str">
            <v>VENDA</v>
          </cell>
          <cell r="H120" t="str">
            <v>COMPRA</v>
          </cell>
          <cell r="I120" t="str">
            <v>VENDA</v>
          </cell>
          <cell r="J120" t="str">
            <v>COMPRA</v>
          </cell>
          <cell r="K120" t="str">
            <v>VENDA</v>
          </cell>
          <cell r="L120" t="str">
            <v>COMPRA</v>
          </cell>
          <cell r="M120" t="str">
            <v>VENDA</v>
          </cell>
          <cell r="N120" t="str">
            <v>COMPRA</v>
          </cell>
          <cell r="O120" t="str">
            <v>VENDA</v>
          </cell>
          <cell r="P120" t="str">
            <v>COMPRA</v>
          </cell>
          <cell r="Q120" t="str">
            <v>VENDA</v>
          </cell>
          <cell r="R120" t="str">
            <v>COMPRA</v>
          </cell>
          <cell r="S120" t="str">
            <v>VENDA</v>
          </cell>
          <cell r="T120" t="str">
            <v>COMPRA</v>
          </cell>
          <cell r="U120" t="str">
            <v>VENDA</v>
          </cell>
          <cell r="V120" t="str">
            <v>COMPRA</v>
          </cell>
          <cell r="W120" t="str">
            <v>VENDA</v>
          </cell>
          <cell r="X120" t="str">
            <v>COMPRA</v>
          </cell>
          <cell r="Y120" t="str">
            <v>VENDA</v>
          </cell>
        </row>
        <row r="121">
          <cell r="A121">
            <v>1</v>
          </cell>
          <cell r="B121">
            <v>0</v>
          </cell>
          <cell r="C121">
            <v>765.3</v>
          </cell>
          <cell r="D121">
            <v>0.995</v>
          </cell>
          <cell r="E121">
            <v>1</v>
          </cell>
          <cell r="F121">
            <v>0.995</v>
          </cell>
          <cell r="G121">
            <v>1</v>
          </cell>
          <cell r="L121">
            <v>1.1639999999999999</v>
          </cell>
          <cell r="M121">
            <v>1.17</v>
          </cell>
          <cell r="P121">
            <v>2.1779999999999999</v>
          </cell>
          <cell r="Q121">
            <v>2.1890000000000001</v>
          </cell>
          <cell r="R121">
            <v>2.8239999999999998</v>
          </cell>
          <cell r="S121">
            <v>2.8380000000000001</v>
          </cell>
          <cell r="V121">
            <v>5.2830000000000004</v>
          </cell>
          <cell r="W121">
            <v>5.3090000000000002</v>
          </cell>
          <cell r="X121">
            <v>7.4690000000000003</v>
          </cell>
          <cell r="Y121">
            <v>7.5069999999999997</v>
          </cell>
          <cell r="Z121">
            <v>1</v>
          </cell>
        </row>
        <row r="122">
          <cell r="A122">
            <v>2</v>
          </cell>
          <cell r="B122">
            <v>761.49</v>
          </cell>
          <cell r="C122">
            <v>765.3</v>
          </cell>
          <cell r="D122">
            <v>0.995</v>
          </cell>
          <cell r="E122">
            <v>1</v>
          </cell>
          <cell r="F122">
            <v>0.995</v>
          </cell>
          <cell r="G122">
            <v>1</v>
          </cell>
          <cell r="J122">
            <v>1.0269999999999999</v>
          </cell>
          <cell r="K122">
            <v>1.032</v>
          </cell>
          <cell r="L122">
            <v>1.1639999999999999</v>
          </cell>
          <cell r="M122">
            <v>1.17</v>
          </cell>
          <cell r="P122">
            <v>2.2010000000000001</v>
          </cell>
          <cell r="Q122">
            <v>2.2120000000000002</v>
          </cell>
          <cell r="T122">
            <v>3.8340000000000001</v>
          </cell>
          <cell r="U122">
            <v>3.8530000000000002</v>
          </cell>
          <cell r="Y122">
            <v>7.5069999999999997</v>
          </cell>
          <cell r="Z122">
            <v>2</v>
          </cell>
        </row>
        <row r="123">
          <cell r="A123">
            <v>3</v>
          </cell>
          <cell r="B123">
            <v>770.36</v>
          </cell>
          <cell r="C123">
            <v>774.21</v>
          </cell>
          <cell r="D123">
            <v>0.995</v>
          </cell>
          <cell r="E123">
            <v>1</v>
          </cell>
          <cell r="F123">
            <v>0.995</v>
          </cell>
          <cell r="G123">
            <v>1</v>
          </cell>
          <cell r="J123">
            <v>1.0269999999999999</v>
          </cell>
          <cell r="K123">
            <v>1.032</v>
          </cell>
          <cell r="N123">
            <v>1.6930000000000001</v>
          </cell>
          <cell r="O123">
            <v>1.7010000000000001</v>
          </cell>
          <cell r="P123">
            <v>2.2240000000000002</v>
          </cell>
          <cell r="Q123">
            <v>2.2349999999999999</v>
          </cell>
          <cell r="T123">
            <v>3.89</v>
          </cell>
          <cell r="U123">
            <v>3.91</v>
          </cell>
          <cell r="V123">
            <v>5.3680000000000003</v>
          </cell>
          <cell r="W123">
            <v>5.3940000000000001</v>
          </cell>
          <cell r="Y123">
            <v>7.5069999999999997</v>
          </cell>
          <cell r="Z123">
            <v>3</v>
          </cell>
        </row>
        <row r="124">
          <cell r="A124">
            <v>4</v>
          </cell>
          <cell r="B124">
            <v>779.33</v>
          </cell>
          <cell r="C124">
            <v>783.23</v>
          </cell>
          <cell r="E124">
            <v>1</v>
          </cell>
          <cell r="G124">
            <v>1</v>
          </cell>
          <cell r="H124">
            <v>0.995</v>
          </cell>
          <cell r="I124">
            <v>1</v>
          </cell>
          <cell r="J124">
            <v>1.0269999999999999</v>
          </cell>
          <cell r="K124">
            <v>1.032</v>
          </cell>
          <cell r="N124">
            <v>1.7110000000000001</v>
          </cell>
          <cell r="O124">
            <v>1.72</v>
          </cell>
          <cell r="P124">
            <v>2.2480000000000002</v>
          </cell>
          <cell r="Q124">
            <v>2.2589999999999999</v>
          </cell>
          <cell r="R124">
            <v>2.863</v>
          </cell>
          <cell r="S124">
            <v>2.8769999999999998</v>
          </cell>
          <cell r="T124">
            <v>3.948</v>
          </cell>
          <cell r="U124">
            <v>3.968</v>
          </cell>
          <cell r="X124">
            <v>7.633</v>
          </cell>
          <cell r="Y124">
            <v>7.6710000000000003</v>
          </cell>
          <cell r="Z124">
            <v>4</v>
          </cell>
        </row>
        <row r="125">
          <cell r="A125">
            <v>5</v>
          </cell>
          <cell r="B125">
            <v>788.41</v>
          </cell>
          <cell r="C125">
            <v>792.35</v>
          </cell>
          <cell r="E125">
            <v>1</v>
          </cell>
          <cell r="G125">
            <v>1</v>
          </cell>
          <cell r="H125">
            <v>0.995</v>
          </cell>
          <cell r="I125">
            <v>1</v>
          </cell>
          <cell r="J125">
            <v>1.048</v>
          </cell>
          <cell r="K125">
            <v>1.0529999999999999</v>
          </cell>
          <cell r="L125">
            <v>1.1639999999999999</v>
          </cell>
          <cell r="M125">
            <v>1.17</v>
          </cell>
          <cell r="N125">
            <v>1.73</v>
          </cell>
          <cell r="O125">
            <v>1.7390000000000001</v>
          </cell>
          <cell r="R125">
            <v>2.9020000000000001</v>
          </cell>
          <cell r="S125">
            <v>2.9159999999999999</v>
          </cell>
          <cell r="T125">
            <v>4.0069999999999997</v>
          </cell>
          <cell r="U125">
            <v>4.0270000000000001</v>
          </cell>
          <cell r="X125">
            <v>7.7759999999999998</v>
          </cell>
          <cell r="Y125">
            <v>7.8150000000000004</v>
          </cell>
          <cell r="Z125">
            <v>5</v>
          </cell>
        </row>
        <row r="126">
          <cell r="A126">
            <v>6</v>
          </cell>
          <cell r="B126">
            <v>797.59</v>
          </cell>
          <cell r="C126">
            <v>801.58</v>
          </cell>
          <cell r="E126">
            <v>1</v>
          </cell>
          <cell r="F126">
            <v>0.995</v>
          </cell>
          <cell r="G126">
            <v>1</v>
          </cell>
          <cell r="H126">
            <v>0.995</v>
          </cell>
          <cell r="I126">
            <v>1</v>
          </cell>
          <cell r="L126">
            <v>1.2110000000000001</v>
          </cell>
          <cell r="M126">
            <v>1.2170000000000001</v>
          </cell>
          <cell r="N126">
            <v>1.75</v>
          </cell>
          <cell r="O126">
            <v>1.758</v>
          </cell>
          <cell r="R126">
            <v>2.9409999999999998</v>
          </cell>
          <cell r="S126">
            <v>2.956</v>
          </cell>
          <cell r="T126">
            <v>4.0670000000000002</v>
          </cell>
          <cell r="U126">
            <v>4.0869999999999997</v>
          </cell>
          <cell r="V126">
            <v>5.4539999999999997</v>
          </cell>
          <cell r="W126">
            <v>5.4809999999999999</v>
          </cell>
          <cell r="X126">
            <v>7.9219999999999997</v>
          </cell>
          <cell r="Y126">
            <v>7.9619999999999997</v>
          </cell>
          <cell r="Z126">
            <v>6</v>
          </cell>
        </row>
        <row r="127">
          <cell r="A127">
            <v>7</v>
          </cell>
          <cell r="C127">
            <v>801.58</v>
          </cell>
          <cell r="E127">
            <v>1</v>
          </cell>
          <cell r="F127">
            <v>0.995</v>
          </cell>
          <cell r="G127">
            <v>1</v>
          </cell>
          <cell r="H127">
            <v>0.995</v>
          </cell>
          <cell r="I127">
            <v>1</v>
          </cell>
          <cell r="L127">
            <v>1.2110000000000001</v>
          </cell>
          <cell r="M127">
            <v>1.2170000000000001</v>
          </cell>
          <cell r="N127">
            <v>1.768</v>
          </cell>
          <cell r="O127">
            <v>1.7769999999999999</v>
          </cell>
          <cell r="P127">
            <v>2.2719999999999998</v>
          </cell>
          <cell r="Q127">
            <v>2.2829999999999999</v>
          </cell>
          <cell r="V127">
            <v>5.5419999999999998</v>
          </cell>
          <cell r="W127">
            <v>5.57</v>
          </cell>
          <cell r="X127">
            <v>8.0709999999999997</v>
          </cell>
          <cell r="Y127">
            <v>8.1120000000000001</v>
          </cell>
          <cell r="Z127">
            <v>7</v>
          </cell>
        </row>
        <row r="128">
          <cell r="A128">
            <v>8</v>
          </cell>
          <cell r="C128">
            <v>801.58</v>
          </cell>
          <cell r="D128">
            <v>0.995</v>
          </cell>
          <cell r="E128">
            <v>1</v>
          </cell>
          <cell r="F128">
            <v>0.995</v>
          </cell>
          <cell r="G128">
            <v>1</v>
          </cell>
          <cell r="J128">
            <v>1.048</v>
          </cell>
          <cell r="K128">
            <v>1.0529999999999999</v>
          </cell>
          <cell r="L128">
            <v>1.2110000000000001</v>
          </cell>
          <cell r="M128">
            <v>1.2170000000000001</v>
          </cell>
          <cell r="P128">
            <v>2.2959999999999998</v>
          </cell>
          <cell r="Q128">
            <v>2.3069999999999999</v>
          </cell>
          <cell r="R128">
            <v>2.9830000000000001</v>
          </cell>
          <cell r="S128">
            <v>2.9980000000000002</v>
          </cell>
          <cell r="V128">
            <v>5.6319999999999997</v>
          </cell>
          <cell r="W128">
            <v>5.6609999999999996</v>
          </cell>
          <cell r="X128">
            <v>8.2240000000000002</v>
          </cell>
          <cell r="Y128">
            <v>8.2650000000000006</v>
          </cell>
          <cell r="Z128">
            <v>8</v>
          </cell>
        </row>
        <row r="129">
          <cell r="A129">
            <v>9</v>
          </cell>
          <cell r="B129">
            <v>806.88</v>
          </cell>
          <cell r="C129">
            <v>810.92</v>
          </cell>
          <cell r="D129">
            <v>0.995</v>
          </cell>
          <cell r="E129">
            <v>1</v>
          </cell>
          <cell r="F129">
            <v>0.995</v>
          </cell>
          <cell r="G129">
            <v>1</v>
          </cell>
          <cell r="J129">
            <v>1.048</v>
          </cell>
          <cell r="K129">
            <v>1.0529999999999999</v>
          </cell>
          <cell r="L129">
            <v>1.2470000000000001</v>
          </cell>
          <cell r="M129">
            <v>1.254</v>
          </cell>
          <cell r="P129">
            <v>2.3199999999999998</v>
          </cell>
          <cell r="Q129">
            <v>2.3319999999999999</v>
          </cell>
          <cell r="V129">
            <v>5.7240000000000002</v>
          </cell>
          <cell r="W129">
            <v>5.7530000000000001</v>
          </cell>
          <cell r="Y129">
            <v>8.2650000000000006</v>
          </cell>
          <cell r="Z129">
            <v>9</v>
          </cell>
        </row>
        <row r="130">
          <cell r="A130">
            <v>10</v>
          </cell>
          <cell r="B130">
            <v>816.28</v>
          </cell>
          <cell r="C130">
            <v>820.36</v>
          </cell>
          <cell r="D130">
            <v>0.995</v>
          </cell>
          <cell r="E130">
            <v>1</v>
          </cell>
          <cell r="F130">
            <v>0.995</v>
          </cell>
          <cell r="G130">
            <v>1</v>
          </cell>
          <cell r="H130">
            <v>0.995</v>
          </cell>
          <cell r="I130">
            <v>1</v>
          </cell>
          <cell r="J130">
            <v>1.048</v>
          </cell>
          <cell r="K130">
            <v>1.0529999999999999</v>
          </cell>
          <cell r="N130">
            <v>1.788</v>
          </cell>
          <cell r="O130">
            <v>1.7969999999999999</v>
          </cell>
          <cell r="P130">
            <v>2.3450000000000002</v>
          </cell>
          <cell r="Q130">
            <v>2.3570000000000002</v>
          </cell>
          <cell r="T130">
            <v>4.1280000000000001</v>
          </cell>
          <cell r="U130">
            <v>4.1479999999999997</v>
          </cell>
          <cell r="V130">
            <v>5.82</v>
          </cell>
          <cell r="W130">
            <v>5.85</v>
          </cell>
          <cell r="Y130">
            <v>8.2650000000000006</v>
          </cell>
          <cell r="Z130">
            <v>10</v>
          </cell>
        </row>
        <row r="131">
          <cell r="A131">
            <v>11</v>
          </cell>
          <cell r="B131">
            <v>825.78</v>
          </cell>
          <cell r="C131">
            <v>829.91</v>
          </cell>
          <cell r="E131">
            <v>1</v>
          </cell>
          <cell r="G131">
            <v>1</v>
          </cell>
          <cell r="H131">
            <v>0.995</v>
          </cell>
          <cell r="I131">
            <v>1</v>
          </cell>
          <cell r="J131">
            <v>1.048</v>
          </cell>
          <cell r="K131">
            <v>1.0529999999999999</v>
          </cell>
          <cell r="N131">
            <v>1.8080000000000001</v>
          </cell>
          <cell r="O131">
            <v>1.8169999999999999</v>
          </cell>
          <cell r="P131">
            <v>2.37</v>
          </cell>
          <cell r="Q131">
            <v>2.3820000000000001</v>
          </cell>
          <cell r="R131">
            <v>3.0249999999999999</v>
          </cell>
          <cell r="S131">
            <v>3.04</v>
          </cell>
          <cell r="T131">
            <v>4.1890000000000001</v>
          </cell>
          <cell r="U131">
            <v>4.21</v>
          </cell>
          <cell r="X131">
            <v>8.3789999999999996</v>
          </cell>
          <cell r="Y131">
            <v>8.4209999999999994</v>
          </cell>
          <cell r="Z131">
            <v>11</v>
          </cell>
        </row>
        <row r="132">
          <cell r="A132">
            <v>12</v>
          </cell>
          <cell r="B132">
            <v>835.4</v>
          </cell>
          <cell r="C132">
            <v>839.58</v>
          </cell>
          <cell r="E132">
            <v>1</v>
          </cell>
          <cell r="G132">
            <v>1</v>
          </cell>
          <cell r="H132">
            <v>0.995</v>
          </cell>
          <cell r="I132">
            <v>1</v>
          </cell>
          <cell r="J132">
            <v>1.095</v>
          </cell>
          <cell r="K132">
            <v>1.1000000000000001</v>
          </cell>
          <cell r="L132">
            <v>1.2470000000000001</v>
          </cell>
          <cell r="M132">
            <v>1.254</v>
          </cell>
          <cell r="N132">
            <v>1.829</v>
          </cell>
          <cell r="O132">
            <v>1.8380000000000001</v>
          </cell>
          <cell r="R132">
            <v>3.0680000000000001</v>
          </cell>
          <cell r="S132">
            <v>3.0830000000000002</v>
          </cell>
          <cell r="T132">
            <v>4.2519999999999998</v>
          </cell>
          <cell r="U132">
            <v>4.2729999999999997</v>
          </cell>
          <cell r="X132">
            <v>8.5489999999999995</v>
          </cell>
          <cell r="Y132">
            <v>8.5920000000000005</v>
          </cell>
          <cell r="Z132">
            <v>12</v>
          </cell>
        </row>
        <row r="133">
          <cell r="A133">
            <v>13</v>
          </cell>
          <cell r="B133">
            <v>845.13</v>
          </cell>
          <cell r="C133">
            <v>849.36</v>
          </cell>
          <cell r="D133">
            <v>0.995</v>
          </cell>
          <cell r="E133">
            <v>1</v>
          </cell>
          <cell r="F133">
            <v>0.995</v>
          </cell>
          <cell r="G133">
            <v>1</v>
          </cell>
          <cell r="H133">
            <v>0.995</v>
          </cell>
          <cell r="I133">
            <v>1</v>
          </cell>
          <cell r="L133">
            <v>1.3160000000000001</v>
          </cell>
          <cell r="M133">
            <v>1.3220000000000001</v>
          </cell>
          <cell r="N133">
            <v>1.851</v>
          </cell>
          <cell r="O133">
            <v>1.86</v>
          </cell>
          <cell r="R133">
            <v>3.1110000000000002</v>
          </cell>
          <cell r="S133">
            <v>3.1259999999999999</v>
          </cell>
          <cell r="T133">
            <v>4.3159999999999998</v>
          </cell>
          <cell r="U133">
            <v>4.3380000000000001</v>
          </cell>
          <cell r="V133">
            <v>5.9189999999999996</v>
          </cell>
          <cell r="W133">
            <v>5.9480000000000004</v>
          </cell>
          <cell r="X133">
            <v>8.7390000000000008</v>
          </cell>
          <cell r="Y133">
            <v>8.7829999999999995</v>
          </cell>
          <cell r="Z133">
            <v>13</v>
          </cell>
        </row>
        <row r="134">
          <cell r="A134">
            <v>14</v>
          </cell>
          <cell r="C134">
            <v>849.36</v>
          </cell>
          <cell r="D134">
            <v>0.995</v>
          </cell>
          <cell r="E134">
            <v>1</v>
          </cell>
          <cell r="F134">
            <v>0.995</v>
          </cell>
          <cell r="G134">
            <v>1</v>
          </cell>
          <cell r="H134">
            <v>0.995</v>
          </cell>
          <cell r="I134">
            <v>1</v>
          </cell>
          <cell r="L134">
            <v>1.3160000000000001</v>
          </cell>
          <cell r="M134">
            <v>1.3220000000000001</v>
          </cell>
          <cell r="N134">
            <v>1.873</v>
          </cell>
          <cell r="O134">
            <v>1.8819999999999999</v>
          </cell>
          <cell r="P134">
            <v>2.3969999999999998</v>
          </cell>
          <cell r="Q134">
            <v>2.4089999999999998</v>
          </cell>
          <cell r="R134">
            <v>3.1560000000000001</v>
          </cell>
          <cell r="S134">
            <v>3.1720000000000002</v>
          </cell>
          <cell r="V134">
            <v>6.0179999999999998</v>
          </cell>
          <cell r="W134">
            <v>6.048</v>
          </cell>
          <cell r="X134">
            <v>8.9329999999999998</v>
          </cell>
          <cell r="Y134">
            <v>8.9779999999999998</v>
          </cell>
          <cell r="Z134">
            <v>14</v>
          </cell>
        </row>
        <row r="135">
          <cell r="A135">
            <v>15</v>
          </cell>
          <cell r="C135">
            <v>849.36</v>
          </cell>
          <cell r="D135">
            <v>0.995</v>
          </cell>
          <cell r="E135">
            <v>1</v>
          </cell>
          <cell r="F135">
            <v>0.995</v>
          </cell>
          <cell r="G135">
            <v>1</v>
          </cell>
          <cell r="J135">
            <v>1.095</v>
          </cell>
          <cell r="K135">
            <v>1.1000000000000001</v>
          </cell>
          <cell r="L135">
            <v>1.341</v>
          </cell>
          <cell r="M135">
            <v>1.3480000000000001</v>
          </cell>
          <cell r="P135">
            <v>2.4239999999999999</v>
          </cell>
          <cell r="Q135">
            <v>2.4359999999999999</v>
          </cell>
          <cell r="R135">
            <v>3.2029999999999998</v>
          </cell>
          <cell r="S135">
            <v>3.2189999999999999</v>
          </cell>
          <cell r="X135">
            <v>9.1310000000000002</v>
          </cell>
          <cell r="Y135">
            <v>9.1769999999999996</v>
          </cell>
          <cell r="Z135">
            <v>15</v>
          </cell>
        </row>
        <row r="136">
          <cell r="A136">
            <v>16</v>
          </cell>
          <cell r="B136">
            <v>854.98</v>
          </cell>
          <cell r="C136">
            <v>859.5</v>
          </cell>
          <cell r="D136">
            <v>0.995</v>
          </cell>
          <cell r="E136">
            <v>1</v>
          </cell>
          <cell r="F136">
            <v>0.995</v>
          </cell>
          <cell r="G136">
            <v>1</v>
          </cell>
          <cell r="J136">
            <v>1.1160000000000001</v>
          </cell>
          <cell r="K136">
            <v>1.1220000000000001</v>
          </cell>
          <cell r="L136">
            <v>1.353</v>
          </cell>
          <cell r="M136">
            <v>1.36</v>
          </cell>
          <cell r="P136">
            <v>2.4510000000000001</v>
          </cell>
          <cell r="Q136">
            <v>2.464</v>
          </cell>
          <cell r="T136">
            <v>4.38</v>
          </cell>
          <cell r="U136">
            <v>4.4009999999999998</v>
          </cell>
          <cell r="V136">
            <v>6.1189999999999998</v>
          </cell>
          <cell r="W136">
            <v>6.15</v>
          </cell>
          <cell r="Y136">
            <v>9.1769999999999996</v>
          </cell>
          <cell r="Z136">
            <v>16</v>
          </cell>
        </row>
        <row r="137">
          <cell r="A137">
            <v>17</v>
          </cell>
          <cell r="B137">
            <v>0.995</v>
          </cell>
          <cell r="C137">
            <v>1</v>
          </cell>
          <cell r="D137">
            <v>0.995</v>
          </cell>
          <cell r="E137">
            <v>1</v>
          </cell>
          <cell r="F137">
            <v>0.995</v>
          </cell>
          <cell r="G137">
            <v>1</v>
          </cell>
          <cell r="J137">
            <v>1.1160000000000001</v>
          </cell>
          <cell r="K137">
            <v>1.1220000000000001</v>
          </cell>
          <cell r="N137">
            <v>1.895</v>
          </cell>
          <cell r="O137">
            <v>1.905</v>
          </cell>
          <cell r="P137">
            <v>2.48</v>
          </cell>
          <cell r="Q137">
            <v>2.492</v>
          </cell>
          <cell r="T137">
            <v>4.4429999999999996</v>
          </cell>
          <cell r="U137">
            <v>4.4649999999999999</v>
          </cell>
          <cell r="V137">
            <v>6.2240000000000002</v>
          </cell>
          <cell r="W137">
            <v>6.2549999999999999</v>
          </cell>
          <cell r="Y137">
            <v>9.1769999999999996</v>
          </cell>
          <cell r="Z137">
            <v>17</v>
          </cell>
        </row>
        <row r="138">
          <cell r="A138">
            <v>18</v>
          </cell>
          <cell r="B138">
            <v>0.995</v>
          </cell>
          <cell r="C138">
            <v>1</v>
          </cell>
          <cell r="E138">
            <v>1</v>
          </cell>
          <cell r="G138">
            <v>1</v>
          </cell>
          <cell r="H138">
            <v>1.0269999999999999</v>
          </cell>
          <cell r="I138">
            <v>1.032</v>
          </cell>
          <cell r="J138">
            <v>1.1160000000000001</v>
          </cell>
          <cell r="K138">
            <v>1.1220000000000001</v>
          </cell>
          <cell r="N138">
            <v>1.9179999999999999</v>
          </cell>
          <cell r="O138">
            <v>1.9279999999999999</v>
          </cell>
          <cell r="P138">
            <v>2.508</v>
          </cell>
          <cell r="Q138">
            <v>2.52</v>
          </cell>
          <cell r="R138">
            <v>3.2509999999999999</v>
          </cell>
          <cell r="S138">
            <v>3.2669999999999999</v>
          </cell>
          <cell r="T138">
            <v>4.508</v>
          </cell>
          <cell r="U138">
            <v>4.53</v>
          </cell>
          <cell r="X138">
            <v>9.3339999999999996</v>
          </cell>
          <cell r="Y138">
            <v>9.3810000000000002</v>
          </cell>
          <cell r="Z138">
            <v>18</v>
          </cell>
        </row>
        <row r="139">
          <cell r="A139">
            <v>19</v>
          </cell>
          <cell r="B139">
            <v>0.995</v>
          </cell>
          <cell r="C139">
            <v>1</v>
          </cell>
          <cell r="E139">
            <v>1</v>
          </cell>
          <cell r="G139">
            <v>1</v>
          </cell>
          <cell r="H139">
            <v>1.0269999999999999</v>
          </cell>
          <cell r="I139">
            <v>1.032</v>
          </cell>
          <cell r="J139">
            <v>1.1160000000000001</v>
          </cell>
          <cell r="K139">
            <v>1.1220000000000001</v>
          </cell>
          <cell r="L139">
            <v>1.3660000000000001</v>
          </cell>
          <cell r="M139">
            <v>1.3720000000000001</v>
          </cell>
          <cell r="N139">
            <v>1.9419999999999999</v>
          </cell>
          <cell r="O139">
            <v>1.9510000000000001</v>
          </cell>
          <cell r="R139">
            <v>3.2989999999999999</v>
          </cell>
          <cell r="S139">
            <v>3.3159999999999998</v>
          </cell>
          <cell r="T139">
            <v>4.5730000000000004</v>
          </cell>
          <cell r="U139">
            <v>4.5960000000000001</v>
          </cell>
          <cell r="X139">
            <v>9.5410000000000004</v>
          </cell>
          <cell r="Y139">
            <v>9.5890000000000004</v>
          </cell>
          <cell r="Z139">
            <v>19</v>
          </cell>
        </row>
        <row r="140">
          <cell r="A140">
            <v>20</v>
          </cell>
          <cell r="B140">
            <v>0.995</v>
          </cell>
          <cell r="C140">
            <v>1</v>
          </cell>
          <cell r="D140">
            <v>0.995</v>
          </cell>
          <cell r="E140">
            <v>1</v>
          </cell>
          <cell r="F140">
            <v>0.995</v>
          </cell>
          <cell r="G140">
            <v>1</v>
          </cell>
          <cell r="H140">
            <v>1.0269999999999999</v>
          </cell>
          <cell r="I140">
            <v>1.032</v>
          </cell>
          <cell r="L140">
            <v>1.3779999999999999</v>
          </cell>
          <cell r="M140">
            <v>1.385</v>
          </cell>
          <cell r="N140">
            <v>1.9650000000000001</v>
          </cell>
          <cell r="O140">
            <v>1.9750000000000001</v>
          </cell>
          <cell r="R140">
            <v>3.3490000000000002</v>
          </cell>
          <cell r="S140">
            <v>3.3650000000000002</v>
          </cell>
          <cell r="T140">
            <v>4.6399999999999997</v>
          </cell>
          <cell r="U140">
            <v>4.6630000000000003</v>
          </cell>
          <cell r="V140">
            <v>6.3310000000000004</v>
          </cell>
          <cell r="W140">
            <v>6.3620000000000001</v>
          </cell>
          <cell r="X140">
            <v>9.7959999999999994</v>
          </cell>
          <cell r="Y140">
            <v>9.8450000000000006</v>
          </cell>
          <cell r="Z140">
            <v>20</v>
          </cell>
        </row>
        <row r="141">
          <cell r="A141">
            <v>21</v>
          </cell>
          <cell r="C141">
            <v>1</v>
          </cell>
          <cell r="D141">
            <v>0.995</v>
          </cell>
          <cell r="E141">
            <v>1</v>
          </cell>
          <cell r="F141">
            <v>0.995</v>
          </cell>
          <cell r="G141">
            <v>1</v>
          </cell>
          <cell r="H141">
            <v>1.0269999999999999</v>
          </cell>
          <cell r="I141">
            <v>1.032</v>
          </cell>
          <cell r="L141">
            <v>1.391</v>
          </cell>
          <cell r="M141">
            <v>1.3979999999999999</v>
          </cell>
          <cell r="N141">
            <v>1.9890000000000001</v>
          </cell>
          <cell r="O141">
            <v>1.9990000000000001</v>
          </cell>
          <cell r="P141">
            <v>2.5369999999999999</v>
          </cell>
          <cell r="Q141">
            <v>2.5499999999999998</v>
          </cell>
          <cell r="R141">
            <v>3.3980000000000001</v>
          </cell>
          <cell r="S141">
            <v>3.415</v>
          </cell>
          <cell r="V141">
            <v>6.4390000000000001</v>
          </cell>
          <cell r="W141">
            <v>6.4710000000000001</v>
          </cell>
          <cell r="X141">
            <v>10.084</v>
          </cell>
          <cell r="Y141">
            <v>10.135</v>
          </cell>
          <cell r="Z141">
            <v>21</v>
          </cell>
        </row>
        <row r="142">
          <cell r="A142">
            <v>22</v>
          </cell>
          <cell r="C142">
            <v>1</v>
          </cell>
          <cell r="D142">
            <v>0.995</v>
          </cell>
          <cell r="E142">
            <v>1</v>
          </cell>
          <cell r="F142">
            <v>0.995</v>
          </cell>
          <cell r="G142">
            <v>1</v>
          </cell>
          <cell r="J142">
            <v>1.137</v>
          </cell>
          <cell r="K142">
            <v>1.1419999999999999</v>
          </cell>
          <cell r="L142">
            <v>1.4039999999999999</v>
          </cell>
          <cell r="M142">
            <v>1.411</v>
          </cell>
          <cell r="P142">
            <v>2.5670000000000002</v>
          </cell>
          <cell r="Q142">
            <v>2.58</v>
          </cell>
          <cell r="R142">
            <v>3.4489999999999998</v>
          </cell>
          <cell r="S142">
            <v>3.4660000000000002</v>
          </cell>
          <cell r="V142">
            <v>6.5490000000000004</v>
          </cell>
          <cell r="W142">
            <v>6.5819999999999999</v>
          </cell>
          <cell r="X142">
            <v>10.381</v>
          </cell>
          <cell r="Y142">
            <v>10.433</v>
          </cell>
          <cell r="Z142">
            <v>22</v>
          </cell>
        </row>
        <row r="143">
          <cell r="A143">
            <v>23</v>
          </cell>
          <cell r="B143">
            <v>0.995</v>
          </cell>
          <cell r="C143">
            <v>1</v>
          </cell>
          <cell r="D143">
            <v>0.995</v>
          </cell>
          <cell r="E143">
            <v>1</v>
          </cell>
          <cell r="G143">
            <v>1</v>
          </cell>
          <cell r="J143">
            <v>1.137</v>
          </cell>
          <cell r="K143">
            <v>1.1419999999999999</v>
          </cell>
          <cell r="L143">
            <v>1.419</v>
          </cell>
          <cell r="M143">
            <v>1.4259999999999999</v>
          </cell>
          <cell r="P143">
            <v>2.597</v>
          </cell>
          <cell r="Q143">
            <v>2.61</v>
          </cell>
          <cell r="T143">
            <v>4.7140000000000004</v>
          </cell>
          <cell r="U143">
            <v>4.7380000000000004</v>
          </cell>
          <cell r="V143">
            <v>6.6609999999999996</v>
          </cell>
          <cell r="W143">
            <v>6.6950000000000003</v>
          </cell>
          <cell r="Y143">
            <v>10.433</v>
          </cell>
          <cell r="Z143">
            <v>23</v>
          </cell>
        </row>
        <row r="144">
          <cell r="A144">
            <v>24</v>
          </cell>
          <cell r="B144">
            <v>0.995</v>
          </cell>
          <cell r="C144">
            <v>1</v>
          </cell>
          <cell r="D144">
            <v>0.995</v>
          </cell>
          <cell r="E144">
            <v>1</v>
          </cell>
          <cell r="G144">
            <v>1</v>
          </cell>
          <cell r="H144">
            <v>1.0269999999999999</v>
          </cell>
          <cell r="I144">
            <v>1.032</v>
          </cell>
          <cell r="J144">
            <v>1.137</v>
          </cell>
          <cell r="K144">
            <v>1.1419999999999999</v>
          </cell>
          <cell r="N144">
            <v>2.0129999999999999</v>
          </cell>
          <cell r="O144">
            <v>2.0230000000000001</v>
          </cell>
          <cell r="P144">
            <v>2.6269999999999998</v>
          </cell>
          <cell r="Q144">
            <v>2.641</v>
          </cell>
          <cell r="T144">
            <v>4.79</v>
          </cell>
          <cell r="U144">
            <v>4.8140000000000001</v>
          </cell>
          <cell r="V144">
            <v>6.7859999999999996</v>
          </cell>
          <cell r="W144">
            <v>6.82</v>
          </cell>
          <cell r="Y144">
            <v>10.433</v>
          </cell>
          <cell r="Z144">
            <v>24</v>
          </cell>
        </row>
        <row r="145">
          <cell r="A145">
            <v>25</v>
          </cell>
          <cell r="B145">
            <v>0.995</v>
          </cell>
          <cell r="C145">
            <v>1</v>
          </cell>
          <cell r="E145">
            <v>1</v>
          </cell>
          <cell r="G145">
            <v>1</v>
          </cell>
          <cell r="H145">
            <v>1.0269999999999999</v>
          </cell>
          <cell r="I145">
            <v>1.032</v>
          </cell>
          <cell r="N145">
            <v>2.0369999999999999</v>
          </cell>
          <cell r="O145">
            <v>2.0470000000000002</v>
          </cell>
          <cell r="P145">
            <v>2.6589999999999998</v>
          </cell>
          <cell r="Q145">
            <v>2.6720000000000002</v>
          </cell>
          <cell r="R145">
            <v>3.51</v>
          </cell>
          <cell r="S145">
            <v>3.5270000000000001</v>
          </cell>
          <cell r="T145">
            <v>4.867</v>
          </cell>
          <cell r="U145">
            <v>4.891</v>
          </cell>
          <cell r="Y145">
            <v>10.433</v>
          </cell>
          <cell r="Z145">
            <v>25</v>
          </cell>
        </row>
        <row r="146">
          <cell r="A146">
            <v>26</v>
          </cell>
          <cell r="B146">
            <v>0.995</v>
          </cell>
          <cell r="C146">
            <v>1</v>
          </cell>
          <cell r="E146">
            <v>1</v>
          </cell>
          <cell r="G146">
            <v>1</v>
          </cell>
          <cell r="H146">
            <v>1.0269999999999999</v>
          </cell>
          <cell r="I146">
            <v>1.032</v>
          </cell>
          <cell r="J146">
            <v>1.137</v>
          </cell>
          <cell r="K146">
            <v>1.1419999999999999</v>
          </cell>
          <cell r="L146">
            <v>1.4370000000000001</v>
          </cell>
          <cell r="M146">
            <v>1.444</v>
          </cell>
          <cell r="N146">
            <v>2.0659999999999998</v>
          </cell>
          <cell r="O146">
            <v>2.0760000000000001</v>
          </cell>
          <cell r="R146">
            <v>3.5710000000000002</v>
          </cell>
          <cell r="S146">
            <v>3.589</v>
          </cell>
          <cell r="T146">
            <v>4.9450000000000003</v>
          </cell>
          <cell r="U146">
            <v>4.97</v>
          </cell>
          <cell r="X146">
            <v>10.686</v>
          </cell>
          <cell r="Y146">
            <v>10.74</v>
          </cell>
          <cell r="Z146">
            <v>26</v>
          </cell>
        </row>
        <row r="147">
          <cell r="A147">
            <v>27</v>
          </cell>
          <cell r="B147">
            <v>0.995</v>
          </cell>
          <cell r="C147">
            <v>1</v>
          </cell>
          <cell r="D147">
            <v>0.995</v>
          </cell>
          <cell r="E147">
            <v>1</v>
          </cell>
          <cell r="F147">
            <v>0.995</v>
          </cell>
          <cell r="G147">
            <v>1</v>
          </cell>
          <cell r="H147">
            <v>1.0269999999999999</v>
          </cell>
          <cell r="I147">
            <v>1.032</v>
          </cell>
          <cell r="L147">
            <v>1.4550000000000001</v>
          </cell>
          <cell r="M147">
            <v>1.462</v>
          </cell>
          <cell r="N147">
            <v>2.0950000000000002</v>
          </cell>
          <cell r="O147">
            <v>2.105</v>
          </cell>
          <cell r="R147">
            <v>3.6339999999999999</v>
          </cell>
          <cell r="S147">
            <v>3.6520000000000001</v>
          </cell>
          <cell r="T147">
            <v>5.0250000000000004</v>
          </cell>
          <cell r="U147">
            <v>5.05</v>
          </cell>
          <cell r="V147">
            <v>6.9119999999999999</v>
          </cell>
          <cell r="W147">
            <v>6.9470000000000001</v>
          </cell>
          <cell r="X147">
            <v>11.000999999999999</v>
          </cell>
          <cell r="Y147">
            <v>11.055999999999999</v>
          </cell>
          <cell r="Z147">
            <v>27</v>
          </cell>
        </row>
        <row r="148">
          <cell r="A148">
            <v>28</v>
          </cell>
          <cell r="C148">
            <v>1</v>
          </cell>
          <cell r="D148">
            <v>0.995</v>
          </cell>
          <cell r="E148">
            <v>1</v>
          </cell>
          <cell r="F148">
            <v>0.995</v>
          </cell>
          <cell r="G148">
            <v>1</v>
          </cell>
          <cell r="H148">
            <v>1.0269999999999999</v>
          </cell>
          <cell r="I148">
            <v>1.032</v>
          </cell>
          <cell r="L148">
            <v>1.4730000000000001</v>
          </cell>
          <cell r="M148">
            <v>1.4810000000000001</v>
          </cell>
          <cell r="N148">
            <v>2.1240000000000001</v>
          </cell>
          <cell r="O148">
            <v>2.1349999999999998</v>
          </cell>
          <cell r="P148">
            <v>2.6880000000000002</v>
          </cell>
          <cell r="Q148">
            <v>2.7010000000000001</v>
          </cell>
          <cell r="R148">
            <v>3.7040000000000002</v>
          </cell>
          <cell r="S148">
            <v>3.722</v>
          </cell>
          <cell r="V148">
            <v>7.0410000000000004</v>
          </cell>
          <cell r="W148">
            <v>7.0759999999999996</v>
          </cell>
          <cell r="X148">
            <v>11.302</v>
          </cell>
          <cell r="Y148">
            <v>11.358000000000001</v>
          </cell>
          <cell r="Z148">
            <v>28</v>
          </cell>
        </row>
        <row r="149">
          <cell r="A149">
            <v>29</v>
          </cell>
          <cell r="C149">
            <v>1</v>
          </cell>
          <cell r="F149">
            <v>0.995</v>
          </cell>
          <cell r="G149">
            <v>1</v>
          </cell>
          <cell r="J149">
            <v>1.48</v>
          </cell>
          <cell r="K149">
            <v>1.153</v>
          </cell>
          <cell r="L149">
            <v>1.492</v>
          </cell>
          <cell r="M149">
            <v>1.5</v>
          </cell>
          <cell r="P149">
            <v>2.7170000000000001</v>
          </cell>
          <cell r="Q149">
            <v>2.7309999999999999</v>
          </cell>
          <cell r="R149">
            <v>3.778</v>
          </cell>
          <cell r="S149">
            <v>3.7970000000000002</v>
          </cell>
          <cell r="V149">
            <v>7.1840000000000002</v>
          </cell>
          <cell r="W149">
            <v>7.22</v>
          </cell>
          <cell r="X149">
            <v>11.302</v>
          </cell>
          <cell r="Y149">
            <v>11.358000000000001</v>
          </cell>
          <cell r="Z149">
            <v>29</v>
          </cell>
        </row>
        <row r="150">
          <cell r="A150">
            <v>30</v>
          </cell>
          <cell r="B150">
            <v>0.995</v>
          </cell>
          <cell r="C150">
            <v>1</v>
          </cell>
          <cell r="F150">
            <v>0.995</v>
          </cell>
          <cell r="G150">
            <v>1</v>
          </cell>
          <cell r="J150">
            <v>1.48</v>
          </cell>
          <cell r="K150">
            <v>1.153</v>
          </cell>
          <cell r="L150">
            <v>1.512</v>
          </cell>
          <cell r="M150">
            <v>1.5189999999999999</v>
          </cell>
          <cell r="P150">
            <v>2.7469999999999999</v>
          </cell>
          <cell r="Q150">
            <v>2.7610000000000001</v>
          </cell>
          <cell r="T150">
            <v>5.1130000000000004</v>
          </cell>
          <cell r="U150">
            <v>5.1379999999999999</v>
          </cell>
          <cell r="V150">
            <v>7.3310000000000004</v>
          </cell>
          <cell r="W150">
            <v>7.3680000000000003</v>
          </cell>
          <cell r="Y150">
            <v>11.358000000000001</v>
          </cell>
          <cell r="Z150">
            <v>30</v>
          </cell>
        </row>
        <row r="151">
          <cell r="A151">
            <v>31</v>
          </cell>
          <cell r="B151">
            <v>0.995</v>
          </cell>
          <cell r="C151">
            <v>1</v>
          </cell>
          <cell r="F151">
            <v>0.995</v>
          </cell>
          <cell r="G151">
            <v>1</v>
          </cell>
          <cell r="J151">
            <v>1.48</v>
          </cell>
          <cell r="K151">
            <v>1.153</v>
          </cell>
          <cell r="N151">
            <v>2.1560000000000001</v>
          </cell>
          <cell r="O151">
            <v>2.1659999999999999</v>
          </cell>
          <cell r="P151">
            <v>2.7879999999999998</v>
          </cell>
          <cell r="Q151">
            <v>2.802</v>
          </cell>
          <cell r="T151">
            <v>5.1989999999999998</v>
          </cell>
          <cell r="U151">
            <v>5.2249999999999996</v>
          </cell>
          <cell r="Y151">
            <v>11.358000000000001</v>
          </cell>
          <cell r="Z151">
            <v>31</v>
          </cell>
        </row>
        <row r="152">
          <cell r="A152" t="str">
            <v>MEDIA  POND.</v>
          </cell>
          <cell r="C152">
            <v>0.90790000000000004</v>
          </cell>
          <cell r="E152">
            <v>1</v>
          </cell>
          <cell r="G152">
            <v>1</v>
          </cell>
          <cell r="I152">
            <v>1.01387</v>
          </cell>
          <cell r="K152">
            <v>1.09948</v>
          </cell>
          <cell r="M152">
            <v>1.3279700000000001</v>
          </cell>
          <cell r="O152">
            <v>1.8975200000000001</v>
          </cell>
          <cell r="Q152">
            <v>2.4706800000000002</v>
          </cell>
          <cell r="S152">
            <v>3.23787</v>
          </cell>
          <cell r="U152">
            <v>4.4662899999999999</v>
          </cell>
          <cell r="W152">
            <v>6.1651699999999998</v>
          </cell>
          <cell r="Y152">
            <v>9.3255199999999991</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sheetData sheetId="44"/>
      <sheetData sheetId="45"/>
      <sheetData sheetId="46"/>
      <sheetData sheetId="47"/>
      <sheetData sheetId="48"/>
      <sheetData sheetId="49"/>
      <sheetData sheetId="50" refreshError="1"/>
      <sheetData sheetId="51" refreshError="1"/>
      <sheetData sheetId="52" refreshError="1"/>
      <sheetData sheetId="53"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Baixa Renda"/>
      <sheetName val="Relatório"/>
      <sheetName val="Links"/>
      <sheetName val="XREF"/>
      <sheetName val="Tickmarks"/>
      <sheetName val="Baixa_Renda"/>
      <sheetName val="Baixa_Renda1"/>
      <sheetName val="Baixa_Renda2"/>
      <sheetName val="Baixa_Renda3"/>
      <sheetName val="Baixa_Renda4"/>
      <sheetName val="Baixa_Renda5"/>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1"/>
      <sheetName val="4334-Summary"/>
      <sheetName val="A"/>
      <sheetName val="CONSUMABLE"/>
      <sheetName val="LISTA"/>
      <sheetName val="OpRev"/>
      <sheetName val="Taxation"/>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P"/>
      <sheetName val="DRE"/>
      <sheetName val="Tickmarks"/>
      <sheetName val="VENDAS "/>
      <sheetName val="CÁLCULO GRÁFICO"/>
      <sheetName val="Mkt Cap"/>
      <sheetName val="Canbras TVA"/>
      <sheetName val="MENU"/>
      <sheetName val="Carangola"/>
      <sheetName val="Funil"/>
      <sheetName val="Irara"/>
      <sheetName val="PCHPar"/>
      <sheetName val="S Joaquim"/>
      <sheetName val="S Pedro"/>
      <sheetName val="G2TempSheet"/>
      <sheetName val="REF"/>
      <sheetName val="FORNECEDORES"/>
      <sheetName val="Table - Current Year"/>
      <sheetName val="Management"/>
      <sheetName val="FINALPHP"/>
      <sheetName val="Source"/>
      <sheetName val="FE-1770-I"/>
      <sheetName val="FE-1770.P1"/>
      <sheetName val="FE-1770-II"/>
      <sheetName val="PL"/>
      <sheetName val="STATTOTALQUARTER"/>
      <sheetName val="BAL SHEET"/>
      <sheetName val="EURO"/>
      <sheetName val="Exc Rate"/>
      <sheetName val="AD Invers"/>
      <sheetName val="FE-1770_P1"/>
      <sheetName val="Calendário"/>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1st Year"/>
      <sheetName val="Kerinci Fiber"/>
      <sheetName val="Toba Fiber"/>
      <sheetName val="Dumai Fiber"/>
      <sheetName val="AHL"/>
      <sheetName val="IHM"/>
      <sheetName val="OH"/>
      <sheetName val="Fertilizer"/>
      <sheetName val="CTM"/>
      <sheetName val="Wood Cost"/>
      <sheetName val="Sum__1st_Year"/>
      <sheetName val="Kerinci_Fiber"/>
      <sheetName val="Toba_Fiber"/>
      <sheetName val="Dumai_Fiber"/>
      <sheetName val="Wood_Co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334-Summary"/>
      <sheetName val="A"/>
      <sheetName val="B1"/>
      <sheetName val="TESSO"/>
      <sheetName val="Sheet2"/>
      <sheetName val="Principal"/>
      <sheetName val="#REF"/>
      <sheetName val="Lead"/>
      <sheetName val="USDt_FS(4)"/>
      <sheetName val="Rekon PPh 22"/>
      <sheetName val="2040002000 PPh 22"/>
      <sheetName val="RIAU"/>
      <sheetName val="Rekon_PPh_22"/>
      <sheetName val="2040002000_PPh_22"/>
      <sheetName val="Rekon_PPh_221"/>
      <sheetName val="2040002000_PPh_22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ESUM"/>
      <sheetName val="OPTIONS"/>
      <sheetName val="PRICE SUM W OPTIONS"/>
      <sheetName val="Sheet3"/>
      <sheetName val="Sheet1"/>
      <sheetName val="Sheet2"/>
      <sheetName val="Customer civil works summary"/>
      <sheetName val="Customer MEI construt summary"/>
      <sheetName val="Customer equipment summary"/>
      <sheetName val="COSTSUM"/>
      <sheetName val="RB PMDB"/>
      <sheetName val="PreCalcUploadFile"/>
      <sheetName val="PreCalcCheck"/>
      <sheetName val="AsSoldToSap"/>
      <sheetName val="Material Summary"/>
      <sheetName val="Summary chart"/>
      <sheetName val="exec summary"/>
      <sheetName val="EXESUM ABL imp"/>
      <sheetName val="BRA tax calc ABL imp"/>
      <sheetName val="Customer sheet "/>
      <sheetName val="Brazil tax calculation"/>
      <sheetName val="Resource Plan"/>
      <sheetName val="Resource Plan Local"/>
      <sheetName val="Equipment eng."/>
      <sheetName val="Civil and structural"/>
      <sheetName val="AEI"/>
      <sheetName val="Freight"/>
      <sheetName val="Erection &amp; supervision"/>
      <sheetName val="Systems"/>
      <sheetName val="101"/>
      <sheetName val="102"/>
      <sheetName val="103"/>
      <sheetName val="111"/>
      <sheetName val="J111 (compound_calc)"/>
      <sheetName val="112"/>
      <sheetName val="J112 (compound_calc)"/>
      <sheetName val="113"/>
      <sheetName val="114"/>
      <sheetName val="116"/>
      <sheetName val="122"/>
      <sheetName val="131"/>
      <sheetName val="131 (San28)"/>
      <sheetName val="132"/>
      <sheetName val="138"/>
      <sheetName val="141"/>
      <sheetName val="142"/>
      <sheetName val="143"/>
      <sheetName val="145"/>
      <sheetName val="151"/>
      <sheetName val="152"/>
      <sheetName val="153"/>
      <sheetName val="154"/>
      <sheetName val="158"/>
      <sheetName val="161"/>
      <sheetName val="164"/>
      <sheetName val="168"/>
      <sheetName val="171"/>
      <sheetName val="172"/>
      <sheetName val="173"/>
      <sheetName val="174"/>
      <sheetName val="175"/>
      <sheetName val="190"/>
      <sheetName val="204"/>
      <sheetName val="221"/>
      <sheetName val="222"/>
      <sheetName val="225"/>
      <sheetName val="231"/>
      <sheetName val="241"/>
      <sheetName val="341"/>
      <sheetName val="344"/>
      <sheetName val="350"/>
      <sheetName val="601"/>
      <sheetName val="401"/>
      <sheetName val="407"/>
      <sheetName val="431"/>
      <sheetName val="451"/>
      <sheetName val="452"/>
      <sheetName val="455"/>
      <sheetName val="456"/>
      <sheetName val="J458"/>
      <sheetName val="459"/>
      <sheetName val="461"/>
      <sheetName val="462"/>
      <sheetName val="464"/>
      <sheetName val="471"/>
      <sheetName val="511"/>
      <sheetName val="521"/>
      <sheetName val="523"/>
      <sheetName val="524"/>
      <sheetName val="1458-130"/>
      <sheetName val="1458-160"/>
      <sheetName val="1458-190"/>
      <sheetName val="1458-400"/>
      <sheetName val="1458-300"/>
      <sheetName val="1458-250"/>
      <sheetName val="1459-130"/>
      <sheetName val="1459-160"/>
      <sheetName val="1459-190"/>
      <sheetName val="1459-400"/>
      <sheetName val="1459-250"/>
      <sheetName val="533"/>
      <sheetName val="581"/>
      <sheetName val="643"/>
      <sheetName val="644"/>
      <sheetName val="651"/>
      <sheetName val="652"/>
      <sheetName val="653"/>
      <sheetName val="654"/>
      <sheetName val="655"/>
      <sheetName val="656"/>
      <sheetName val="657"/>
      <sheetName val="658"/>
      <sheetName val="659"/>
      <sheetName val="660"/>
      <sheetName val="661"/>
      <sheetName val="662"/>
      <sheetName val="663"/>
      <sheetName val="664"/>
      <sheetName val="666"/>
      <sheetName val="668"/>
      <sheetName val="671"/>
      <sheetName val="672"/>
      <sheetName val="673"/>
      <sheetName val="674"/>
      <sheetName val="675"/>
      <sheetName val="676"/>
      <sheetName val="677"/>
      <sheetName val="679"/>
      <sheetName val="682"/>
      <sheetName val="683"/>
      <sheetName val="684"/>
      <sheetName val="685"/>
      <sheetName val="691"/>
      <sheetName val="700"/>
      <sheetName val="701"/>
      <sheetName val="702"/>
      <sheetName val="703"/>
      <sheetName val="711"/>
      <sheetName val="831"/>
      <sheetName val="832"/>
      <sheetName val="836"/>
      <sheetName val="837"/>
      <sheetName val="840"/>
      <sheetName val="841"/>
      <sheetName val="842"/>
      <sheetName val="860"/>
      <sheetName val="864"/>
      <sheetName val="871"/>
      <sheetName val="873"/>
      <sheetName val="877"/>
      <sheetName val="878"/>
      <sheetName val="880"/>
      <sheetName val="001"/>
      <sheetName val="002"/>
      <sheetName val="003"/>
      <sheetName val="004"/>
      <sheetName val="005"/>
      <sheetName val="Unit prices &amp; constants"/>
      <sheetName val="Tubes&amp;pipes price list"/>
      <sheetName val="RBMaterialNrs"/>
      <sheetName val="Bookmark summary"/>
      <sheetName val="Control"/>
      <sheetName val="Costcollection"/>
      <sheetName val="Engineering basic values"/>
      <sheetName val="Motors &amp; Inverters &amp; Cables"/>
      <sheetName val="Net Weights"/>
      <sheetName val="DataList"/>
      <sheetName val="Quick guide for Motors&amp;Inver..."/>
      <sheetName val="Costs MCC"/>
      <sheetName val="Costs Motors"/>
      <sheetName val="Costs Inverters"/>
      <sheetName val="Costs Soft starters"/>
      <sheetName val="Costs Power Cables"/>
      <sheetName val="Costs Safetyswitches"/>
      <sheetName val="Cable and Switch sizing"/>
      <sheetName val="XML_Import_Settings"/>
      <sheetName val="Motor_list"/>
      <sheetName val="Updates"/>
      <sheetName val="Costs RB"/>
      <sheetName val="Task list"/>
      <sheetName val="Basic data"/>
      <sheetName val="Cover sheet"/>
      <sheetName val="RII MainEquip 00"/>
      <sheetName val="Processpiping"/>
      <sheetName val="Pressureparts"/>
      <sheetName val="NonPressureparts"/>
      <sheetName val="HP-piping "/>
      <sheetName val="Ducts"/>
      <sheetName val="AuxEq"/>
      <sheetName val="Summary"/>
      <sheetName val="PRICE_SUM_W_OPTIONS"/>
      <sheetName val="Customer_civil_works_summary"/>
      <sheetName val="Customer_MEI_construt_summary"/>
      <sheetName val="Customer_equipment_summary"/>
      <sheetName val="RB_PMDB"/>
      <sheetName val="Material_Summary"/>
      <sheetName val="Summary_chart"/>
      <sheetName val="exec_summary"/>
      <sheetName val="EXESUM_ABL_imp"/>
      <sheetName val="BRA_tax_calc_ABL_imp"/>
      <sheetName val="Customer_sheet_"/>
      <sheetName val="Brazil_tax_calculation"/>
      <sheetName val="Resource_Plan"/>
      <sheetName val="Resource_Plan_Local"/>
      <sheetName val="Equipment_eng_"/>
      <sheetName val="Civil_and_structural"/>
      <sheetName val="Erection_&amp;_supervision"/>
      <sheetName val="J111_(compound_calc)"/>
      <sheetName val="J112_(compound_calc)"/>
      <sheetName val="131_(San28)"/>
      <sheetName val="Unit_prices_&amp;_constants"/>
      <sheetName val="Tubes&amp;pipes_price_list"/>
      <sheetName val="Bookmark_summary"/>
      <sheetName val="Engineering_basic_values"/>
      <sheetName val="Motors_&amp;_Inverters_&amp;_Cables"/>
      <sheetName val="Net_Weights"/>
      <sheetName val="Quick_guide_for_Motors&amp;Inver___"/>
      <sheetName val="Costs_MCC"/>
      <sheetName val="Costs_Motors"/>
      <sheetName val="Costs_Inverters"/>
      <sheetName val="Costs_Soft_starters"/>
      <sheetName val="Costs_Power_Cables"/>
      <sheetName val="Costs_Safetyswitches"/>
      <sheetName val="Cable_and_Switch_sizing"/>
      <sheetName val="Costs_RB"/>
      <sheetName val="Task_list"/>
      <sheetName val="Basic_data"/>
      <sheetName val="Cover_sheet"/>
      <sheetName val="RII_MainEquip_00"/>
      <sheetName val="HP-piping_"/>
      <sheetName val="PRICE_SUM_W_OPTIONS1"/>
      <sheetName val="Customer_civil_works_summary1"/>
      <sheetName val="Customer_MEI_construt_summary1"/>
      <sheetName val="Customer_equipment_summary1"/>
      <sheetName val="RB_PMDB1"/>
      <sheetName val="Material_Summary1"/>
      <sheetName val="Summary_chart1"/>
      <sheetName val="exec_summary1"/>
      <sheetName val="EXESUM_ABL_imp1"/>
      <sheetName val="BRA_tax_calc_ABL_imp1"/>
      <sheetName val="Customer_sheet_1"/>
      <sheetName val="Brazil_tax_calculation1"/>
      <sheetName val="Resource_Plan1"/>
      <sheetName val="Resource_Plan_Local1"/>
      <sheetName val="Equipment_eng_1"/>
      <sheetName val="Civil_and_structural1"/>
      <sheetName val="Erection_&amp;_supervision1"/>
      <sheetName val="J111_(compound_calc)1"/>
      <sheetName val="J112_(compound_calc)1"/>
      <sheetName val="131_(San28)1"/>
      <sheetName val="Unit_prices_&amp;_constants1"/>
      <sheetName val="Tubes&amp;pipes_price_list1"/>
      <sheetName val="Bookmark_summary1"/>
      <sheetName val="Engineering_basic_values1"/>
      <sheetName val="Motors_&amp;_Inverters_&amp;_Cables1"/>
      <sheetName val="Net_Weights1"/>
      <sheetName val="Quick_guide_for_Motors&amp;Inver__1"/>
      <sheetName val="Costs_MCC1"/>
      <sheetName val="Costs_Motors1"/>
      <sheetName val="Costs_Inverters1"/>
      <sheetName val="Costs_Soft_starters1"/>
      <sheetName val="Costs_Power_Cables1"/>
      <sheetName val="Costs_Safetyswitches1"/>
      <sheetName val="Cable_and_Switch_sizing1"/>
      <sheetName val="Costs_RB1"/>
      <sheetName val="Task_list1"/>
      <sheetName val="Basic_data1"/>
      <sheetName val="Cover_sheet1"/>
      <sheetName val="RII_MainEquip_001"/>
      <sheetName val="HP-piping_1"/>
      <sheetName val="PRICE_SUM_W_OPTIONS2"/>
      <sheetName val="Customer_civil_works_summary2"/>
      <sheetName val="Customer_MEI_construt_summary2"/>
      <sheetName val="Customer_equipment_summary2"/>
      <sheetName val="RB_PMDB2"/>
      <sheetName val="Material_Summary2"/>
      <sheetName val="Summary_chart2"/>
      <sheetName val="exec_summary2"/>
      <sheetName val="EXESUM_ABL_imp2"/>
      <sheetName val="BRA_tax_calc_ABL_imp2"/>
      <sheetName val="Customer_sheet_2"/>
      <sheetName val="Brazil_tax_calculation2"/>
      <sheetName val="Resource_Plan2"/>
      <sheetName val="Resource_Plan_Local2"/>
      <sheetName val="Equipment_eng_2"/>
      <sheetName val="Civil_and_structural2"/>
      <sheetName val="Erection_&amp;_supervision2"/>
      <sheetName val="J111_(compound_calc)2"/>
      <sheetName val="J112_(compound_calc)2"/>
      <sheetName val="131_(San28)2"/>
      <sheetName val="Unit_prices_&amp;_constants2"/>
      <sheetName val="Tubes&amp;pipes_price_list2"/>
      <sheetName val="Bookmark_summary2"/>
      <sheetName val="Engineering_basic_values2"/>
      <sheetName val="Motors_&amp;_Inverters_&amp;_Cables2"/>
      <sheetName val="Net_Weights2"/>
      <sheetName val="Quick_guide_for_Motors&amp;Inver__2"/>
      <sheetName val="Costs_MCC2"/>
      <sheetName val="Costs_Motors2"/>
      <sheetName val="Costs_Inverters2"/>
      <sheetName val="Costs_Soft_starters2"/>
      <sheetName val="Costs_Power_Cables2"/>
      <sheetName val="Costs_Safetyswitches2"/>
      <sheetName val="Cable_and_Switch_sizing2"/>
      <sheetName val="Costs_RB2"/>
      <sheetName val="Task_list2"/>
      <sheetName val="Basic_data2"/>
      <sheetName val="Cover_sheet2"/>
      <sheetName val="RII_MainEquip_002"/>
      <sheetName val="HP-piping_2"/>
      <sheetName val="PRICE_SUM_W_OPTIONS3"/>
      <sheetName val="Customer_civil_works_summary3"/>
      <sheetName val="Customer_MEI_construt_summary3"/>
      <sheetName val="Customer_equipment_summary3"/>
      <sheetName val="RB_PMDB3"/>
      <sheetName val="Material_Summary3"/>
      <sheetName val="Summary_chart3"/>
      <sheetName val="exec_summary3"/>
      <sheetName val="EXESUM_ABL_imp3"/>
      <sheetName val="BRA_tax_calc_ABL_imp3"/>
      <sheetName val="Customer_sheet_3"/>
      <sheetName val="Brazil_tax_calculation3"/>
      <sheetName val="Resource_Plan3"/>
      <sheetName val="Resource_Plan_Local3"/>
      <sheetName val="Equipment_eng_3"/>
      <sheetName val="Civil_and_structural3"/>
      <sheetName val="Erection_&amp;_supervision3"/>
      <sheetName val="J111_(compound_calc)3"/>
      <sheetName val="J112_(compound_calc)3"/>
      <sheetName val="131_(San28)3"/>
      <sheetName val="Unit_prices_&amp;_constants3"/>
      <sheetName val="Tubes&amp;pipes_price_list3"/>
      <sheetName val="Bookmark_summary3"/>
      <sheetName val="Engineering_basic_values3"/>
      <sheetName val="Motors_&amp;_Inverters_&amp;_Cables3"/>
      <sheetName val="Net_Weights3"/>
      <sheetName val="Quick_guide_for_Motors&amp;Inver__3"/>
      <sheetName val="Costs_MCC3"/>
      <sheetName val="Costs_Motors3"/>
      <sheetName val="Costs_Inverters3"/>
      <sheetName val="Costs_Soft_starters3"/>
      <sheetName val="Costs_Power_Cables3"/>
      <sheetName val="Costs_Safetyswitches3"/>
      <sheetName val="Cable_and_Switch_sizing3"/>
      <sheetName val="Costs_RB3"/>
      <sheetName val="Task_list3"/>
      <sheetName val="Basic_data3"/>
      <sheetName val="Cover_sheet3"/>
      <sheetName val="RII_MainEquip_003"/>
      <sheetName val="HP-piping_3"/>
      <sheetName val="PRICE_SUM_W_OPTIONS4"/>
      <sheetName val="Customer_civil_works_summary4"/>
      <sheetName val="Customer_MEI_construt_summary4"/>
      <sheetName val="Customer_equipment_summary4"/>
      <sheetName val="RB_PMDB4"/>
      <sheetName val="Material_Summary4"/>
      <sheetName val="Summary_chart4"/>
      <sheetName val="exec_summary4"/>
      <sheetName val="EXESUM_ABL_imp4"/>
      <sheetName val="BRA_tax_calc_ABL_imp4"/>
      <sheetName val="Customer_sheet_4"/>
      <sheetName val="Brazil_tax_calculation4"/>
      <sheetName val="Resource_Plan4"/>
      <sheetName val="Resource_Plan_Local4"/>
      <sheetName val="Equipment_eng_4"/>
      <sheetName val="Civil_and_structural4"/>
      <sheetName val="Erection_&amp;_supervision4"/>
      <sheetName val="J111_(compound_calc)4"/>
      <sheetName val="J112_(compound_calc)4"/>
      <sheetName val="131_(San28)4"/>
      <sheetName val="Unit_prices_&amp;_constants4"/>
      <sheetName val="Tubes&amp;pipes_price_list4"/>
      <sheetName val="Bookmark_summary4"/>
      <sheetName val="Engineering_basic_values4"/>
      <sheetName val="Motors_&amp;_Inverters_&amp;_Cables4"/>
      <sheetName val="Net_Weights4"/>
      <sheetName val="Quick_guide_for_Motors&amp;Inver__4"/>
      <sheetName val="Costs_MCC4"/>
      <sheetName val="Costs_Motors4"/>
      <sheetName val="Costs_Inverters4"/>
      <sheetName val="Costs_Soft_starters4"/>
      <sheetName val="Costs_Power_Cables4"/>
      <sheetName val="Costs_Safetyswitches4"/>
      <sheetName val="Cable_and_Switch_sizing4"/>
      <sheetName val="Costs_RB4"/>
      <sheetName val="Task_list4"/>
      <sheetName val="Basic_data4"/>
      <sheetName val="Cover_sheet4"/>
      <sheetName val="RII_MainEquip_004"/>
      <sheetName val="HP-piping_4"/>
      <sheetName val="PRICE_SUM_W_OPTIONS5"/>
      <sheetName val="Customer_civil_works_summary5"/>
      <sheetName val="Customer_MEI_construt_summary5"/>
      <sheetName val="Customer_equipment_summary5"/>
      <sheetName val="RB_PMDB5"/>
      <sheetName val="Material_Summary5"/>
      <sheetName val="Summary_chart5"/>
      <sheetName val="exec_summary5"/>
      <sheetName val="EXESUM_ABL_imp5"/>
      <sheetName val="BRA_tax_calc_ABL_imp5"/>
      <sheetName val="Customer_sheet_5"/>
      <sheetName val="Brazil_tax_calculation5"/>
      <sheetName val="Resource_Plan5"/>
      <sheetName val="Resource_Plan_Local5"/>
      <sheetName val="Equipment_eng_5"/>
      <sheetName val="Civil_and_structural5"/>
      <sheetName val="Erection_&amp;_supervision5"/>
      <sheetName val="J111_(compound_calc)5"/>
      <sheetName val="J112_(compound_calc)5"/>
      <sheetName val="131_(San28)5"/>
      <sheetName val="Unit_prices_&amp;_constants5"/>
      <sheetName val="Tubes&amp;pipes_price_list5"/>
      <sheetName val="Bookmark_summary5"/>
      <sheetName val="Engineering_basic_values5"/>
      <sheetName val="Motors_&amp;_Inverters_&amp;_Cables5"/>
      <sheetName val="Net_Weights5"/>
      <sheetName val="Quick_guide_for_Motors&amp;Inver__5"/>
      <sheetName val="Costs_MCC5"/>
      <sheetName val="Costs_Motors5"/>
      <sheetName val="Costs_Inverters5"/>
      <sheetName val="Costs_Soft_starters5"/>
      <sheetName val="Costs_Power_Cables5"/>
      <sheetName val="Costs_Safetyswitches5"/>
      <sheetName val="Cable_and_Switch_sizing5"/>
      <sheetName val="Costs_RB5"/>
      <sheetName val="Task_list5"/>
      <sheetName val="Basic_data5"/>
      <sheetName val="Cover_sheet5"/>
      <sheetName val="RII_MainEquip_005"/>
      <sheetName val="HP-piping_5"/>
      <sheetName val="labor1"/>
      <sheetName val="PRICE_SUM_W_OPTIONS6"/>
      <sheetName val="Customer_civil_works_summary6"/>
      <sheetName val="Customer_MEI_construt_summary6"/>
      <sheetName val="Customer_equipment_summary6"/>
      <sheetName val="RB_PMDB6"/>
      <sheetName val="Material_Summary6"/>
      <sheetName val="Summary_chart6"/>
      <sheetName val="exec_summary6"/>
      <sheetName val="EXESUM_ABL_imp6"/>
      <sheetName val="BRA_tax_calc_ABL_imp6"/>
      <sheetName val="Customer_sheet_6"/>
      <sheetName val="Brazil_tax_calculation6"/>
      <sheetName val="Resource_Plan6"/>
      <sheetName val="Resource_Plan_Local6"/>
      <sheetName val="Equipment_eng_6"/>
      <sheetName val="Civil_and_structural6"/>
      <sheetName val="Erection_&amp;_supervision6"/>
      <sheetName val="J111_(compound_calc)6"/>
      <sheetName val="J112_(compound_calc)6"/>
      <sheetName val="131_(San28)6"/>
      <sheetName val="Unit_prices_&amp;_constants6"/>
      <sheetName val="Tubes&amp;pipes_price_list6"/>
      <sheetName val="Bookmark_summary6"/>
      <sheetName val="Engineering_basic_values6"/>
      <sheetName val="Motors_&amp;_Inverters_&amp;_Cables6"/>
      <sheetName val="Net_Weights6"/>
      <sheetName val="Quick_guide_for_Motors&amp;Inver__6"/>
      <sheetName val="Costs_MCC6"/>
      <sheetName val="Costs_Motors6"/>
      <sheetName val="Costs_Inverters6"/>
      <sheetName val="Costs_Soft_starters6"/>
      <sheetName val="Costs_Power_Cables6"/>
      <sheetName val="Costs_Safetyswitches6"/>
      <sheetName val="Cable_and_Switch_sizing6"/>
      <sheetName val="Costs_RB6"/>
      <sheetName val="Task_list6"/>
      <sheetName val="Basic_data6"/>
      <sheetName val="Cover_sheet6"/>
      <sheetName val="RII_MainEquip_006"/>
      <sheetName val="HP-piping_6"/>
      <sheetName val="Links"/>
      <sheetName val="Teso"/>
      <sheetName val="PRICE_SUM_W_OPTIONS7"/>
      <sheetName val="Customer_civil_works_summary7"/>
      <sheetName val="Customer_MEI_construt_summary7"/>
      <sheetName val="Customer_equipment_summary7"/>
      <sheetName val="RB_PMDB7"/>
      <sheetName val="Material_Summary7"/>
      <sheetName val="Summary_chart7"/>
      <sheetName val="exec_summary7"/>
      <sheetName val="EXESUM_ABL_imp7"/>
      <sheetName val="BRA_tax_calc_ABL_imp7"/>
      <sheetName val="Customer_sheet_7"/>
      <sheetName val="Brazil_tax_calculation7"/>
      <sheetName val="Resource_Plan7"/>
      <sheetName val="Resource_Plan_Local7"/>
      <sheetName val="Equipment_eng_7"/>
      <sheetName val="Civil_and_structural7"/>
      <sheetName val="Erection_&amp;_supervision7"/>
      <sheetName val="J111_(compound_calc)7"/>
      <sheetName val="J112_(compound_calc)7"/>
      <sheetName val="131_(San28)7"/>
      <sheetName val="Unit_prices_&amp;_constants7"/>
      <sheetName val="Tubes&amp;pipes_price_list7"/>
      <sheetName val="Bookmark_summary7"/>
      <sheetName val="Engineering_basic_values7"/>
      <sheetName val="Motors_&amp;_Inverters_&amp;_Cables7"/>
      <sheetName val="Net_Weights7"/>
      <sheetName val="Quick_guide_for_Motors&amp;Inver__7"/>
      <sheetName val="Costs_MCC7"/>
      <sheetName val="Costs_Motors7"/>
      <sheetName val="Costs_Inverters7"/>
      <sheetName val="Costs_Soft_starters7"/>
      <sheetName val="Costs_Power_Cables7"/>
      <sheetName val="Costs_Safetyswitches7"/>
      <sheetName val="Cable_and_Switch_sizing7"/>
      <sheetName val="Costs_RB7"/>
      <sheetName val="Task_list7"/>
      <sheetName val="Basic_data7"/>
      <sheetName val="Cover_sheet7"/>
      <sheetName val="RII_MainEquip_007"/>
      <sheetName val="HP-piping_7"/>
      <sheetName val="PRICE_SUM_W_OPTIONS8"/>
      <sheetName val="Customer_civil_works_summary8"/>
      <sheetName val="Customer_MEI_construt_summary8"/>
      <sheetName val="Customer_equipment_summary8"/>
      <sheetName val="RB_PMDB8"/>
      <sheetName val="Material_Summary8"/>
      <sheetName val="Summary_chart8"/>
      <sheetName val="exec_summary8"/>
      <sheetName val="EXESUM_ABL_imp8"/>
      <sheetName val="BRA_tax_calc_ABL_imp8"/>
      <sheetName val="Customer_sheet_8"/>
      <sheetName val="Brazil_tax_calculation8"/>
      <sheetName val="Resource_Plan8"/>
      <sheetName val="Resource_Plan_Local8"/>
      <sheetName val="Equipment_eng_8"/>
      <sheetName val="Civil_and_structural8"/>
      <sheetName val="Erection_&amp;_supervision8"/>
      <sheetName val="J111_(compound_calc)8"/>
      <sheetName val="J112_(compound_calc)8"/>
      <sheetName val="131_(San28)8"/>
      <sheetName val="Unit_prices_&amp;_constants8"/>
      <sheetName val="Tubes&amp;pipes_price_list8"/>
      <sheetName val="Bookmark_summary8"/>
      <sheetName val="Engineering_basic_values8"/>
      <sheetName val="Motors_&amp;_Inverters_&amp;_Cables8"/>
      <sheetName val="Net_Weights8"/>
      <sheetName val="Quick_guide_for_Motors&amp;Inver__8"/>
      <sheetName val="Costs_MCC8"/>
      <sheetName val="Costs_Motors8"/>
      <sheetName val="Costs_Inverters8"/>
      <sheetName val="Costs_Soft_starters8"/>
      <sheetName val="Costs_Power_Cables8"/>
      <sheetName val="Costs_Safetyswitches8"/>
      <sheetName val="Cable_and_Switch_sizing8"/>
      <sheetName val="Costs_RB8"/>
      <sheetName val="Task_list8"/>
      <sheetName val="Basic_data8"/>
      <sheetName val="Cover_sheet8"/>
      <sheetName val="RII_MainEquip_008"/>
      <sheetName val="HP-piping_8"/>
      <sheetName val="PRICE_SUM_W_OPTIONS9"/>
      <sheetName val="Customer_civil_works_summary9"/>
      <sheetName val="Customer_MEI_construt_summary9"/>
      <sheetName val="Customer_equipment_summary9"/>
      <sheetName val="RB_PMDB9"/>
      <sheetName val="Material_Summary9"/>
      <sheetName val="Summary_chart9"/>
      <sheetName val="exec_summary9"/>
      <sheetName val="EXESUM_ABL_imp9"/>
      <sheetName val="BRA_tax_calc_ABL_imp9"/>
      <sheetName val="Customer_sheet_9"/>
      <sheetName val="Brazil_tax_calculation9"/>
      <sheetName val="Resource_Plan9"/>
      <sheetName val="Resource_Plan_Local9"/>
      <sheetName val="Equipment_eng_9"/>
      <sheetName val="Civil_and_structural9"/>
      <sheetName val="Erection_&amp;_supervision9"/>
      <sheetName val="J111_(compound_calc)9"/>
      <sheetName val="J112_(compound_calc)9"/>
      <sheetName val="131_(San28)9"/>
      <sheetName val="Unit_prices_&amp;_constants9"/>
      <sheetName val="Tubes&amp;pipes_price_list9"/>
      <sheetName val="Bookmark_summary9"/>
      <sheetName val="Engineering_basic_values9"/>
      <sheetName val="Motors_&amp;_Inverters_&amp;_Cables9"/>
      <sheetName val="Net_Weights9"/>
      <sheetName val="Quick_guide_for_Motors&amp;Inver__9"/>
      <sheetName val="Costs_MCC9"/>
      <sheetName val="Costs_Motors9"/>
      <sheetName val="Costs_Inverters9"/>
      <sheetName val="Costs_Soft_starters9"/>
      <sheetName val="Costs_Power_Cables9"/>
      <sheetName val="Costs_Safetyswitches9"/>
      <sheetName val="Cable_and_Switch_sizing9"/>
      <sheetName val="Costs_RB9"/>
      <sheetName val="Task_list9"/>
      <sheetName val="Basic_data9"/>
      <sheetName val="Cover_sheet9"/>
      <sheetName val="RII_MainEquip_009"/>
      <sheetName val="HP-piping_9"/>
      <sheetName val="PRICE_SUM_W_OPTIONS10"/>
      <sheetName val="Customer_civil_works_summary10"/>
      <sheetName val="Customer_MEI_construt_summary10"/>
      <sheetName val="Customer_equipment_summary10"/>
      <sheetName val="RB_PMDB10"/>
      <sheetName val="Material_Summary10"/>
      <sheetName val="Summary_chart10"/>
      <sheetName val="exec_summary10"/>
      <sheetName val="EXESUM_ABL_imp10"/>
      <sheetName val="BRA_tax_calc_ABL_imp10"/>
      <sheetName val="Customer_sheet_10"/>
      <sheetName val="Brazil_tax_calculation10"/>
      <sheetName val="Resource_Plan10"/>
      <sheetName val="Resource_Plan_Local10"/>
      <sheetName val="Equipment_eng_10"/>
      <sheetName val="Civil_and_structural10"/>
      <sheetName val="Erection_&amp;_supervision10"/>
      <sheetName val="J111_(compound_calc)10"/>
      <sheetName val="J112_(compound_calc)10"/>
      <sheetName val="131_(San28)10"/>
      <sheetName val="Unit_prices_&amp;_constants10"/>
      <sheetName val="Tubes&amp;pipes_price_list10"/>
      <sheetName val="Bookmark_summary10"/>
      <sheetName val="Engineering_basic_values10"/>
      <sheetName val="Motors_&amp;_Inverters_&amp;_Cables10"/>
      <sheetName val="Net_Weights10"/>
      <sheetName val="Quick_guide_for_Motors&amp;Inver_10"/>
      <sheetName val="Costs_MCC10"/>
      <sheetName val="Costs_Motors10"/>
      <sheetName val="Costs_Inverters10"/>
      <sheetName val="Costs_Soft_starters10"/>
      <sheetName val="Costs_Power_Cables10"/>
      <sheetName val="Costs_Safetyswitches10"/>
      <sheetName val="Cable_and_Switch_sizing10"/>
      <sheetName val="Costs_RB10"/>
      <sheetName val="Task_list10"/>
      <sheetName val="Basic_data10"/>
      <sheetName val="Cover_sheet10"/>
      <sheetName val="RII_MainEquip_0010"/>
      <sheetName val="HP-piping_10"/>
    </sheetNames>
    <sheetDataSet>
      <sheetData sheetId="0">
        <row r="5">
          <cell r="B5" t="str">
            <v>C-02-xxxxxx</v>
          </cell>
        </row>
      </sheetData>
      <sheetData sheetId="1"/>
      <sheetData sheetId="2"/>
      <sheetData sheetId="3"/>
      <sheetData sheetId="4"/>
      <sheetData sheetId="5"/>
      <sheetData sheetId="6"/>
      <sheetData sheetId="7"/>
      <sheetData sheetId="8"/>
      <sheetData sheetId="9">
        <row r="80">
          <cell r="L80">
            <v>6528920.5</v>
          </cell>
        </row>
      </sheetData>
      <sheetData sheetId="10"/>
      <sheetData sheetId="11"/>
      <sheetData sheetId="12"/>
      <sheetData sheetId="13"/>
      <sheetData sheetId="14"/>
      <sheetData sheetId="15"/>
      <sheetData sheetId="16"/>
      <sheetData sheetId="17"/>
      <sheetData sheetId="18"/>
      <sheetData sheetId="19"/>
      <sheetData sheetId="20"/>
      <sheetData sheetId="21">
        <row r="6">
          <cell r="H6">
            <v>157.5</v>
          </cell>
        </row>
      </sheetData>
      <sheetData sheetId="22">
        <row r="6">
          <cell r="H6">
            <v>178.5</v>
          </cell>
        </row>
      </sheetData>
      <sheetData sheetId="23"/>
      <sheetData sheetId="24"/>
      <sheetData sheetId="25"/>
      <sheetData sheetId="26">
        <row r="135">
          <cell r="K135">
            <v>11125537.331449624</v>
          </cell>
        </row>
      </sheetData>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row r="3">
          <cell r="C3">
            <v>92</v>
          </cell>
        </row>
      </sheetData>
      <sheetData sheetId="158">
        <row r="4">
          <cell r="O4" t="str">
            <v>P195GH</v>
          </cell>
        </row>
      </sheetData>
      <sheetData sheetId="159">
        <row r="6">
          <cell r="B6" t="str">
            <v>STEAM DRUM WITH HANGERS ID 1650MM | - MWT &gt;80MM PED_kg / pc</v>
          </cell>
        </row>
      </sheetData>
      <sheetData sheetId="160">
        <row r="665">
          <cell r="B665" t="str">
            <v>@1297</v>
          </cell>
        </row>
      </sheetData>
      <sheetData sheetId="161"/>
      <sheetData sheetId="162"/>
      <sheetData sheetId="163"/>
      <sheetData sheetId="164">
        <row r="13">
          <cell r="BD13">
            <v>6</v>
          </cell>
        </row>
      </sheetData>
      <sheetData sheetId="165"/>
      <sheetData sheetId="166"/>
      <sheetData sheetId="167"/>
      <sheetData sheetId="168">
        <row r="6">
          <cell r="D6" t="str">
            <v xml:space="preserve">0,09 400 </v>
          </cell>
        </row>
      </sheetData>
      <sheetData sheetId="169">
        <row r="12">
          <cell r="E12" t="str">
            <v xml:space="preserve">30 500 400 </v>
          </cell>
        </row>
      </sheetData>
      <sheetData sheetId="170">
        <row r="2">
          <cell r="P2">
            <v>129</v>
          </cell>
        </row>
      </sheetData>
      <sheetData sheetId="171"/>
      <sheetData sheetId="172">
        <row r="6">
          <cell r="D6" t="str">
            <v>AHXAMK-W 12/20 KV 3x120+35</v>
          </cell>
        </row>
      </sheetData>
      <sheetData sheetId="173">
        <row r="5">
          <cell r="I5" t="str">
            <v>OT90AAUA3T</v>
          </cell>
        </row>
      </sheetData>
      <sheetData sheetId="174">
        <row r="8">
          <cell r="D8" t="str">
            <v>0,18 380</v>
          </cell>
        </row>
      </sheetData>
      <sheetData sheetId="175"/>
      <sheetData sheetId="176"/>
      <sheetData sheetId="177"/>
      <sheetData sheetId="178"/>
      <sheetData sheetId="179"/>
      <sheetData sheetId="180">
        <row r="2">
          <cell r="B2" t="str">
            <v>Quotation</v>
          </cell>
        </row>
        <row r="19">
          <cell r="B19" t="str">
            <v>BRL</v>
          </cell>
        </row>
      </sheetData>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row r="6">
          <cell r="H6">
            <v>157.5</v>
          </cell>
        </row>
      </sheetData>
      <sheetData sheetId="203">
        <row r="6">
          <cell r="H6">
            <v>178.5</v>
          </cell>
        </row>
      </sheetData>
      <sheetData sheetId="204"/>
      <sheetData sheetId="205"/>
      <sheetData sheetId="206"/>
      <sheetData sheetId="207"/>
      <sheetData sheetId="208"/>
      <sheetData sheetId="209"/>
      <sheetData sheetId="210">
        <row r="3">
          <cell r="C3">
            <v>92</v>
          </cell>
        </row>
      </sheetData>
      <sheetData sheetId="211">
        <row r="4">
          <cell r="O4" t="str">
            <v>P195GH</v>
          </cell>
        </row>
      </sheetData>
      <sheetData sheetId="212">
        <row r="665">
          <cell r="B665" t="str">
            <v>@1297</v>
          </cell>
        </row>
      </sheetData>
      <sheetData sheetId="213"/>
      <sheetData sheetId="214">
        <row r="13">
          <cell r="BD13">
            <v>6</v>
          </cell>
        </row>
      </sheetData>
      <sheetData sheetId="215"/>
      <sheetData sheetId="216"/>
      <sheetData sheetId="217">
        <row r="6">
          <cell r="D6" t="str">
            <v xml:space="preserve">0,09 400 </v>
          </cell>
        </row>
      </sheetData>
      <sheetData sheetId="218">
        <row r="12">
          <cell r="E12" t="str">
            <v xml:space="preserve">30 500 400 </v>
          </cell>
        </row>
      </sheetData>
      <sheetData sheetId="219">
        <row r="2">
          <cell r="P2">
            <v>129</v>
          </cell>
        </row>
      </sheetData>
      <sheetData sheetId="220"/>
      <sheetData sheetId="221">
        <row r="6">
          <cell r="D6" t="str">
            <v>AHXAMK-W 12/20 KV 3x120+35</v>
          </cell>
        </row>
      </sheetData>
      <sheetData sheetId="222">
        <row r="5">
          <cell r="I5" t="str">
            <v>OT90AAUA3T</v>
          </cell>
        </row>
      </sheetData>
      <sheetData sheetId="223">
        <row r="8">
          <cell r="D8" t="str">
            <v>0,18 380</v>
          </cell>
        </row>
      </sheetData>
      <sheetData sheetId="224"/>
      <sheetData sheetId="225"/>
      <sheetData sheetId="226">
        <row r="2">
          <cell r="B2" t="str">
            <v>Quotation</v>
          </cell>
        </row>
      </sheetData>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row r="6">
          <cell r="H6">
            <v>157.5</v>
          </cell>
        </row>
      </sheetData>
      <sheetData sheetId="243">
        <row r="6">
          <cell r="H6">
            <v>178.5</v>
          </cell>
        </row>
      </sheetData>
      <sheetData sheetId="244"/>
      <sheetData sheetId="245"/>
      <sheetData sheetId="246"/>
      <sheetData sheetId="247"/>
      <sheetData sheetId="248"/>
      <sheetData sheetId="249"/>
      <sheetData sheetId="250">
        <row r="3">
          <cell r="C3">
            <v>92</v>
          </cell>
        </row>
      </sheetData>
      <sheetData sheetId="251">
        <row r="4">
          <cell r="O4" t="str">
            <v>P195GH</v>
          </cell>
        </row>
      </sheetData>
      <sheetData sheetId="252">
        <row r="665">
          <cell r="B665" t="str">
            <v>@1297</v>
          </cell>
        </row>
      </sheetData>
      <sheetData sheetId="253"/>
      <sheetData sheetId="254">
        <row r="13">
          <cell r="BD13">
            <v>6</v>
          </cell>
        </row>
      </sheetData>
      <sheetData sheetId="255"/>
      <sheetData sheetId="256"/>
      <sheetData sheetId="257">
        <row r="6">
          <cell r="D6" t="str">
            <v xml:space="preserve">0,09 400 </v>
          </cell>
        </row>
      </sheetData>
      <sheetData sheetId="258">
        <row r="12">
          <cell r="E12" t="str">
            <v xml:space="preserve">30 500 400 </v>
          </cell>
        </row>
      </sheetData>
      <sheetData sheetId="259">
        <row r="2">
          <cell r="P2">
            <v>129</v>
          </cell>
        </row>
      </sheetData>
      <sheetData sheetId="260"/>
      <sheetData sheetId="261">
        <row r="6">
          <cell r="D6" t="str">
            <v>AHXAMK-W 12/20 KV 3x120+35</v>
          </cell>
        </row>
      </sheetData>
      <sheetData sheetId="262">
        <row r="5">
          <cell r="I5" t="str">
            <v>OT90AAUA3T</v>
          </cell>
        </row>
      </sheetData>
      <sheetData sheetId="263">
        <row r="8">
          <cell r="D8" t="str">
            <v>0,18 380</v>
          </cell>
        </row>
      </sheetData>
      <sheetData sheetId="264"/>
      <sheetData sheetId="265"/>
      <sheetData sheetId="266">
        <row r="2">
          <cell r="B2" t="str">
            <v>Quotation</v>
          </cell>
        </row>
      </sheetData>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row r="6">
          <cell r="H6">
            <v>157.5</v>
          </cell>
        </row>
      </sheetData>
      <sheetData sheetId="283">
        <row r="6">
          <cell r="H6">
            <v>178.5</v>
          </cell>
        </row>
      </sheetData>
      <sheetData sheetId="284"/>
      <sheetData sheetId="285"/>
      <sheetData sheetId="286"/>
      <sheetData sheetId="287"/>
      <sheetData sheetId="288"/>
      <sheetData sheetId="289"/>
      <sheetData sheetId="290">
        <row r="3">
          <cell r="C3">
            <v>92</v>
          </cell>
        </row>
      </sheetData>
      <sheetData sheetId="291">
        <row r="4">
          <cell r="O4" t="str">
            <v>P195GH</v>
          </cell>
        </row>
      </sheetData>
      <sheetData sheetId="292">
        <row r="665">
          <cell r="B665" t="str">
            <v>@1297</v>
          </cell>
        </row>
      </sheetData>
      <sheetData sheetId="293"/>
      <sheetData sheetId="294">
        <row r="13">
          <cell r="BD13">
            <v>6</v>
          </cell>
        </row>
      </sheetData>
      <sheetData sheetId="295"/>
      <sheetData sheetId="296"/>
      <sheetData sheetId="297">
        <row r="6">
          <cell r="D6" t="str">
            <v xml:space="preserve">0,09 400 </v>
          </cell>
        </row>
      </sheetData>
      <sheetData sheetId="298">
        <row r="12">
          <cell r="E12" t="str">
            <v xml:space="preserve">30 500 400 </v>
          </cell>
        </row>
      </sheetData>
      <sheetData sheetId="299">
        <row r="2">
          <cell r="P2">
            <v>129</v>
          </cell>
        </row>
      </sheetData>
      <sheetData sheetId="300"/>
      <sheetData sheetId="301">
        <row r="6">
          <cell r="D6" t="str">
            <v>AHXAMK-W 12/20 KV 3x120+35</v>
          </cell>
        </row>
      </sheetData>
      <sheetData sheetId="302">
        <row r="5">
          <cell r="I5" t="str">
            <v>OT90AAUA3T</v>
          </cell>
        </row>
      </sheetData>
      <sheetData sheetId="303">
        <row r="8">
          <cell r="D8" t="str">
            <v>0,18 380</v>
          </cell>
        </row>
      </sheetData>
      <sheetData sheetId="304"/>
      <sheetData sheetId="305"/>
      <sheetData sheetId="306">
        <row r="2">
          <cell r="B2" t="str">
            <v>Quotation</v>
          </cell>
        </row>
      </sheetData>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row r="6">
          <cell r="H6">
            <v>157.5</v>
          </cell>
        </row>
      </sheetData>
      <sheetData sheetId="323">
        <row r="6">
          <cell r="H6">
            <v>178.5</v>
          </cell>
        </row>
      </sheetData>
      <sheetData sheetId="324"/>
      <sheetData sheetId="325"/>
      <sheetData sheetId="326"/>
      <sheetData sheetId="327"/>
      <sheetData sheetId="328"/>
      <sheetData sheetId="329"/>
      <sheetData sheetId="330">
        <row r="3">
          <cell r="C3">
            <v>92</v>
          </cell>
        </row>
      </sheetData>
      <sheetData sheetId="331">
        <row r="4">
          <cell r="O4" t="str">
            <v>P195GH</v>
          </cell>
        </row>
      </sheetData>
      <sheetData sheetId="332">
        <row r="665">
          <cell r="B665" t="str">
            <v>@1297</v>
          </cell>
        </row>
      </sheetData>
      <sheetData sheetId="333"/>
      <sheetData sheetId="334">
        <row r="13">
          <cell r="BD13">
            <v>6</v>
          </cell>
        </row>
      </sheetData>
      <sheetData sheetId="335"/>
      <sheetData sheetId="336"/>
      <sheetData sheetId="337">
        <row r="6">
          <cell r="D6" t="str">
            <v xml:space="preserve">0,09 400 </v>
          </cell>
        </row>
      </sheetData>
      <sheetData sheetId="338">
        <row r="12">
          <cell r="E12" t="str">
            <v xml:space="preserve">30 500 400 </v>
          </cell>
        </row>
      </sheetData>
      <sheetData sheetId="339">
        <row r="2">
          <cell r="P2">
            <v>129</v>
          </cell>
        </row>
      </sheetData>
      <sheetData sheetId="340"/>
      <sheetData sheetId="341">
        <row r="6">
          <cell r="D6" t="str">
            <v>AHXAMK-W 12/20 KV 3x120+35</v>
          </cell>
        </row>
      </sheetData>
      <sheetData sheetId="342">
        <row r="5">
          <cell r="I5" t="str">
            <v>OT90AAUA3T</v>
          </cell>
        </row>
      </sheetData>
      <sheetData sheetId="343">
        <row r="8">
          <cell r="D8" t="str">
            <v>0,18 380</v>
          </cell>
        </row>
      </sheetData>
      <sheetData sheetId="344"/>
      <sheetData sheetId="345"/>
      <sheetData sheetId="346">
        <row r="2">
          <cell r="B2" t="str">
            <v>Quotation</v>
          </cell>
        </row>
      </sheetData>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row r="6">
          <cell r="H6">
            <v>157.5</v>
          </cell>
        </row>
      </sheetData>
      <sheetData sheetId="363">
        <row r="6">
          <cell r="H6">
            <v>178.5</v>
          </cell>
        </row>
      </sheetData>
      <sheetData sheetId="364"/>
      <sheetData sheetId="365"/>
      <sheetData sheetId="366"/>
      <sheetData sheetId="367"/>
      <sheetData sheetId="368"/>
      <sheetData sheetId="369"/>
      <sheetData sheetId="370">
        <row r="3">
          <cell r="C3">
            <v>92</v>
          </cell>
        </row>
      </sheetData>
      <sheetData sheetId="371">
        <row r="4">
          <cell r="O4" t="str">
            <v>P195GH</v>
          </cell>
        </row>
      </sheetData>
      <sheetData sheetId="372">
        <row r="665">
          <cell r="B665" t="str">
            <v>@1297</v>
          </cell>
        </row>
      </sheetData>
      <sheetData sheetId="373"/>
      <sheetData sheetId="374">
        <row r="13">
          <cell r="BD13">
            <v>6</v>
          </cell>
        </row>
      </sheetData>
      <sheetData sheetId="375"/>
      <sheetData sheetId="376"/>
      <sheetData sheetId="377">
        <row r="6">
          <cell r="D6" t="str">
            <v xml:space="preserve">0,09 400 </v>
          </cell>
        </row>
      </sheetData>
      <sheetData sheetId="378">
        <row r="12">
          <cell r="E12" t="str">
            <v xml:space="preserve">30 500 400 </v>
          </cell>
        </row>
      </sheetData>
      <sheetData sheetId="379">
        <row r="2">
          <cell r="P2">
            <v>129</v>
          </cell>
        </row>
      </sheetData>
      <sheetData sheetId="380"/>
      <sheetData sheetId="381">
        <row r="6">
          <cell r="D6" t="str">
            <v>AHXAMK-W 12/20 KV 3x120+35</v>
          </cell>
        </row>
      </sheetData>
      <sheetData sheetId="382">
        <row r="5">
          <cell r="I5" t="str">
            <v>OT90AAUA3T</v>
          </cell>
        </row>
      </sheetData>
      <sheetData sheetId="383">
        <row r="8">
          <cell r="D8" t="str">
            <v>0,18 380</v>
          </cell>
        </row>
      </sheetData>
      <sheetData sheetId="384"/>
      <sheetData sheetId="385"/>
      <sheetData sheetId="386">
        <row r="2">
          <cell r="B2" t="str">
            <v>Quotation</v>
          </cell>
        </row>
      </sheetData>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row r="6">
          <cell r="H6">
            <v>157.5</v>
          </cell>
        </row>
      </sheetData>
      <sheetData sheetId="403">
        <row r="6">
          <cell r="H6">
            <v>178.5</v>
          </cell>
        </row>
      </sheetData>
      <sheetData sheetId="404"/>
      <sheetData sheetId="405"/>
      <sheetData sheetId="406"/>
      <sheetData sheetId="407"/>
      <sheetData sheetId="408"/>
      <sheetData sheetId="409"/>
      <sheetData sheetId="410">
        <row r="3">
          <cell r="C3">
            <v>92</v>
          </cell>
        </row>
      </sheetData>
      <sheetData sheetId="411">
        <row r="4">
          <cell r="O4" t="str">
            <v>P195GH</v>
          </cell>
        </row>
      </sheetData>
      <sheetData sheetId="412">
        <row r="665">
          <cell r="B665" t="str">
            <v>@1297</v>
          </cell>
        </row>
      </sheetData>
      <sheetData sheetId="413"/>
      <sheetData sheetId="414">
        <row r="13">
          <cell r="BD13">
            <v>6</v>
          </cell>
        </row>
      </sheetData>
      <sheetData sheetId="415"/>
      <sheetData sheetId="416"/>
      <sheetData sheetId="417">
        <row r="6">
          <cell r="D6" t="str">
            <v xml:space="preserve">0,09 400 </v>
          </cell>
        </row>
      </sheetData>
      <sheetData sheetId="418">
        <row r="12">
          <cell r="E12" t="str">
            <v xml:space="preserve">30 500 400 </v>
          </cell>
        </row>
      </sheetData>
      <sheetData sheetId="419">
        <row r="2">
          <cell r="P2">
            <v>129</v>
          </cell>
        </row>
      </sheetData>
      <sheetData sheetId="420"/>
      <sheetData sheetId="421">
        <row r="6">
          <cell r="D6" t="str">
            <v>AHXAMK-W 12/20 KV 3x120+35</v>
          </cell>
        </row>
      </sheetData>
      <sheetData sheetId="422">
        <row r="5">
          <cell r="I5" t="str">
            <v>OT90AAUA3T</v>
          </cell>
        </row>
      </sheetData>
      <sheetData sheetId="423">
        <row r="8">
          <cell r="D8" t="str">
            <v>0,18 380</v>
          </cell>
        </row>
      </sheetData>
      <sheetData sheetId="424"/>
      <sheetData sheetId="425"/>
      <sheetData sheetId="426">
        <row r="2">
          <cell r="B2" t="str">
            <v>Quotation</v>
          </cell>
        </row>
      </sheetData>
      <sheetData sheetId="427"/>
      <sheetData sheetId="428"/>
      <sheetData sheetId="429"/>
      <sheetData sheetId="430" refreshError="1"/>
      <sheetData sheetId="431"/>
      <sheetData sheetId="432"/>
      <sheetData sheetId="433"/>
      <sheetData sheetId="434"/>
      <sheetData sheetId="435"/>
      <sheetData sheetId="436"/>
      <sheetData sheetId="437"/>
      <sheetData sheetId="438"/>
      <sheetData sheetId="439"/>
      <sheetData sheetId="440"/>
      <sheetData sheetId="441"/>
      <sheetData sheetId="442"/>
      <sheetData sheetId="443">
        <row r="6">
          <cell r="H6">
            <v>157.5</v>
          </cell>
        </row>
      </sheetData>
      <sheetData sheetId="444">
        <row r="6">
          <cell r="H6">
            <v>178.5</v>
          </cell>
        </row>
      </sheetData>
      <sheetData sheetId="445"/>
      <sheetData sheetId="446"/>
      <sheetData sheetId="447"/>
      <sheetData sheetId="448"/>
      <sheetData sheetId="449"/>
      <sheetData sheetId="450"/>
      <sheetData sheetId="451">
        <row r="3">
          <cell r="C3">
            <v>92</v>
          </cell>
        </row>
      </sheetData>
      <sheetData sheetId="452">
        <row r="4">
          <cell r="O4" t="str">
            <v>P195GH</v>
          </cell>
        </row>
      </sheetData>
      <sheetData sheetId="453">
        <row r="665">
          <cell r="B665" t="str">
            <v>@1297</v>
          </cell>
        </row>
      </sheetData>
      <sheetData sheetId="454"/>
      <sheetData sheetId="455">
        <row r="13">
          <cell r="BD13">
            <v>6</v>
          </cell>
        </row>
      </sheetData>
      <sheetData sheetId="456"/>
      <sheetData sheetId="457"/>
      <sheetData sheetId="458">
        <row r="6">
          <cell r="D6" t="str">
            <v xml:space="preserve">0,09 400 </v>
          </cell>
        </row>
      </sheetData>
      <sheetData sheetId="459">
        <row r="12">
          <cell r="E12" t="str">
            <v xml:space="preserve">30 500 400 </v>
          </cell>
        </row>
      </sheetData>
      <sheetData sheetId="460">
        <row r="2">
          <cell r="P2">
            <v>129</v>
          </cell>
        </row>
      </sheetData>
      <sheetData sheetId="461"/>
      <sheetData sheetId="462">
        <row r="6">
          <cell r="D6" t="str">
            <v>AHXAMK-W 12/20 KV 3x120+35</v>
          </cell>
        </row>
      </sheetData>
      <sheetData sheetId="463">
        <row r="5">
          <cell r="I5" t="str">
            <v>OT90AAUA3T</v>
          </cell>
        </row>
      </sheetData>
      <sheetData sheetId="464">
        <row r="8">
          <cell r="D8" t="str">
            <v>0,18 380</v>
          </cell>
        </row>
      </sheetData>
      <sheetData sheetId="465"/>
      <sheetData sheetId="466"/>
      <sheetData sheetId="467">
        <row r="2">
          <cell r="B2" t="str">
            <v>Quotation</v>
          </cell>
        </row>
      </sheetData>
      <sheetData sheetId="468"/>
      <sheetData sheetId="469"/>
      <sheetData sheetId="470"/>
      <sheetData sheetId="471" refreshError="1"/>
      <sheetData sheetId="472" refreshError="1"/>
      <sheetData sheetId="473"/>
      <sheetData sheetId="474"/>
      <sheetData sheetId="475"/>
      <sheetData sheetId="476"/>
      <sheetData sheetId="477"/>
      <sheetData sheetId="478"/>
      <sheetData sheetId="479"/>
      <sheetData sheetId="480"/>
      <sheetData sheetId="481"/>
      <sheetData sheetId="482"/>
      <sheetData sheetId="483"/>
      <sheetData sheetId="484"/>
      <sheetData sheetId="485">
        <row r="6">
          <cell r="H6">
            <v>157.5</v>
          </cell>
        </row>
      </sheetData>
      <sheetData sheetId="486">
        <row r="6">
          <cell r="H6">
            <v>178.5</v>
          </cell>
        </row>
      </sheetData>
      <sheetData sheetId="487"/>
      <sheetData sheetId="488"/>
      <sheetData sheetId="489"/>
      <sheetData sheetId="490"/>
      <sheetData sheetId="491"/>
      <sheetData sheetId="492"/>
      <sheetData sheetId="493">
        <row r="3">
          <cell r="C3">
            <v>92</v>
          </cell>
        </row>
      </sheetData>
      <sheetData sheetId="494">
        <row r="4">
          <cell r="O4" t="str">
            <v>P195GH</v>
          </cell>
        </row>
      </sheetData>
      <sheetData sheetId="495">
        <row r="665">
          <cell r="B665" t="str">
            <v>@1297</v>
          </cell>
        </row>
      </sheetData>
      <sheetData sheetId="496"/>
      <sheetData sheetId="497">
        <row r="13">
          <cell r="BD13">
            <v>6</v>
          </cell>
        </row>
      </sheetData>
      <sheetData sheetId="498"/>
      <sheetData sheetId="499"/>
      <sheetData sheetId="500">
        <row r="6">
          <cell r="D6" t="str">
            <v xml:space="preserve">0,09 400 </v>
          </cell>
        </row>
      </sheetData>
      <sheetData sheetId="501">
        <row r="12">
          <cell r="E12" t="str">
            <v xml:space="preserve">30 500 400 </v>
          </cell>
        </row>
      </sheetData>
      <sheetData sheetId="502">
        <row r="2">
          <cell r="P2">
            <v>129</v>
          </cell>
        </row>
      </sheetData>
      <sheetData sheetId="503"/>
      <sheetData sheetId="504">
        <row r="6">
          <cell r="D6" t="str">
            <v>AHXAMK-W 12/20 KV 3x120+35</v>
          </cell>
        </row>
      </sheetData>
      <sheetData sheetId="505">
        <row r="5">
          <cell r="I5" t="str">
            <v>OT90AAUA3T</v>
          </cell>
        </row>
      </sheetData>
      <sheetData sheetId="506">
        <row r="8">
          <cell r="D8" t="str">
            <v>0,18 380</v>
          </cell>
        </row>
      </sheetData>
      <sheetData sheetId="507"/>
      <sheetData sheetId="508"/>
      <sheetData sheetId="509">
        <row r="2">
          <cell r="B2" t="str">
            <v>Quotation</v>
          </cell>
        </row>
      </sheetData>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row r="6">
          <cell r="H6">
            <v>157.5</v>
          </cell>
        </row>
      </sheetData>
      <sheetData sheetId="526">
        <row r="6">
          <cell r="H6">
            <v>178.5</v>
          </cell>
        </row>
      </sheetData>
      <sheetData sheetId="527"/>
      <sheetData sheetId="528"/>
      <sheetData sheetId="529"/>
      <sheetData sheetId="530"/>
      <sheetData sheetId="531"/>
      <sheetData sheetId="532"/>
      <sheetData sheetId="533">
        <row r="3">
          <cell r="C3">
            <v>92</v>
          </cell>
        </row>
      </sheetData>
      <sheetData sheetId="534">
        <row r="4">
          <cell r="O4" t="str">
            <v>P195GH</v>
          </cell>
        </row>
      </sheetData>
      <sheetData sheetId="535">
        <row r="665">
          <cell r="B665" t="str">
            <v>@1297</v>
          </cell>
        </row>
      </sheetData>
      <sheetData sheetId="536"/>
      <sheetData sheetId="537">
        <row r="13">
          <cell r="BD13">
            <v>6</v>
          </cell>
        </row>
      </sheetData>
      <sheetData sheetId="538"/>
      <sheetData sheetId="539"/>
      <sheetData sheetId="540">
        <row r="6">
          <cell r="D6" t="str">
            <v xml:space="preserve">0,09 400 </v>
          </cell>
        </row>
      </sheetData>
      <sheetData sheetId="541">
        <row r="12">
          <cell r="E12" t="str">
            <v xml:space="preserve">30 500 400 </v>
          </cell>
        </row>
      </sheetData>
      <sheetData sheetId="542">
        <row r="2">
          <cell r="P2">
            <v>129</v>
          </cell>
        </row>
      </sheetData>
      <sheetData sheetId="543"/>
      <sheetData sheetId="544">
        <row r="6">
          <cell r="D6" t="str">
            <v>AHXAMK-W 12/20 KV 3x120+35</v>
          </cell>
        </row>
      </sheetData>
      <sheetData sheetId="545">
        <row r="5">
          <cell r="I5" t="str">
            <v>OT90AAUA3T</v>
          </cell>
        </row>
      </sheetData>
      <sheetData sheetId="546">
        <row r="8">
          <cell r="D8" t="str">
            <v>0,18 380</v>
          </cell>
        </row>
      </sheetData>
      <sheetData sheetId="547"/>
      <sheetData sheetId="548"/>
      <sheetData sheetId="549">
        <row r="2">
          <cell r="B2" t="str">
            <v>Quotation</v>
          </cell>
        </row>
      </sheetData>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row r="6">
          <cell r="H6">
            <v>157.5</v>
          </cell>
        </row>
      </sheetData>
      <sheetData sheetId="566">
        <row r="6">
          <cell r="H6">
            <v>178.5</v>
          </cell>
        </row>
      </sheetData>
      <sheetData sheetId="567"/>
      <sheetData sheetId="568"/>
      <sheetData sheetId="569"/>
      <sheetData sheetId="570"/>
      <sheetData sheetId="571"/>
      <sheetData sheetId="572"/>
      <sheetData sheetId="573">
        <row r="3">
          <cell r="C3">
            <v>92</v>
          </cell>
        </row>
      </sheetData>
      <sheetData sheetId="574">
        <row r="4">
          <cell r="O4" t="str">
            <v>P195GH</v>
          </cell>
        </row>
      </sheetData>
      <sheetData sheetId="575">
        <row r="665">
          <cell r="B665" t="str">
            <v>@1297</v>
          </cell>
        </row>
      </sheetData>
      <sheetData sheetId="576"/>
      <sheetData sheetId="577">
        <row r="13">
          <cell r="BD13">
            <v>6</v>
          </cell>
        </row>
      </sheetData>
      <sheetData sheetId="578"/>
      <sheetData sheetId="579"/>
      <sheetData sheetId="580">
        <row r="6">
          <cell r="D6" t="str">
            <v xml:space="preserve">0,09 400 </v>
          </cell>
        </row>
      </sheetData>
      <sheetData sheetId="581">
        <row r="12">
          <cell r="E12" t="str">
            <v xml:space="preserve">30 500 400 </v>
          </cell>
        </row>
      </sheetData>
      <sheetData sheetId="582">
        <row r="2">
          <cell r="P2">
            <v>129</v>
          </cell>
        </row>
      </sheetData>
      <sheetData sheetId="583"/>
      <sheetData sheetId="584">
        <row r="6">
          <cell r="D6" t="str">
            <v>AHXAMK-W 12/20 KV 3x120+35</v>
          </cell>
        </row>
      </sheetData>
      <sheetData sheetId="585">
        <row r="5">
          <cell r="I5" t="str">
            <v>OT90AAUA3T</v>
          </cell>
        </row>
      </sheetData>
      <sheetData sheetId="586">
        <row r="8">
          <cell r="D8" t="str">
            <v>0,18 380</v>
          </cell>
        </row>
      </sheetData>
      <sheetData sheetId="587"/>
      <sheetData sheetId="588"/>
      <sheetData sheetId="589">
        <row r="2">
          <cell r="B2" t="str">
            <v>Quotation</v>
          </cell>
        </row>
      </sheetData>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row r="6">
          <cell r="H6">
            <v>157.5</v>
          </cell>
        </row>
      </sheetData>
      <sheetData sheetId="606">
        <row r="6">
          <cell r="H6">
            <v>178.5</v>
          </cell>
        </row>
      </sheetData>
      <sheetData sheetId="607"/>
      <sheetData sheetId="608"/>
      <sheetData sheetId="609"/>
      <sheetData sheetId="610"/>
      <sheetData sheetId="611"/>
      <sheetData sheetId="612"/>
      <sheetData sheetId="613">
        <row r="3">
          <cell r="C3">
            <v>92</v>
          </cell>
        </row>
      </sheetData>
      <sheetData sheetId="614">
        <row r="4">
          <cell r="O4" t="str">
            <v>P195GH</v>
          </cell>
        </row>
      </sheetData>
      <sheetData sheetId="615">
        <row r="665">
          <cell r="B665" t="str">
            <v>@1297</v>
          </cell>
        </row>
      </sheetData>
      <sheetData sheetId="616"/>
      <sheetData sheetId="617">
        <row r="13">
          <cell r="BD13">
            <v>6</v>
          </cell>
        </row>
      </sheetData>
      <sheetData sheetId="618"/>
      <sheetData sheetId="619"/>
      <sheetData sheetId="620">
        <row r="6">
          <cell r="D6" t="str">
            <v xml:space="preserve">0,09 400 </v>
          </cell>
        </row>
      </sheetData>
      <sheetData sheetId="621">
        <row r="12">
          <cell r="E12" t="str">
            <v xml:space="preserve">30 500 400 </v>
          </cell>
        </row>
      </sheetData>
      <sheetData sheetId="622">
        <row r="2">
          <cell r="P2">
            <v>129</v>
          </cell>
        </row>
      </sheetData>
      <sheetData sheetId="623"/>
      <sheetData sheetId="624">
        <row r="6">
          <cell r="D6" t="str">
            <v>AHXAMK-W 12/20 KV 3x120+35</v>
          </cell>
        </row>
      </sheetData>
      <sheetData sheetId="625">
        <row r="5">
          <cell r="I5" t="str">
            <v>OT90AAUA3T</v>
          </cell>
        </row>
      </sheetData>
      <sheetData sheetId="626">
        <row r="8">
          <cell r="D8" t="str">
            <v>0,18 380</v>
          </cell>
        </row>
      </sheetData>
      <sheetData sheetId="627"/>
      <sheetData sheetId="628"/>
      <sheetData sheetId="629">
        <row r="2">
          <cell r="B2" t="str">
            <v>Quotation</v>
          </cell>
        </row>
      </sheetData>
      <sheetData sheetId="630"/>
      <sheetData sheetId="631"/>
      <sheetData sheetId="632"/>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Resumo"/>
      <sheetName val="Encargos"/>
      <sheetName val="Encargos debêntures "/>
      <sheetName val="Links"/>
      <sheetName val="XREF"/>
      <sheetName val="Tickmarks"/>
      <sheetName val="Allocation-Recebidos"/>
      <sheetName val="Plano de Contas"/>
      <sheetName val="MELHORIAS E OPÇÕES"/>
      <sheetName val="Encargos_debêntures_"/>
      <sheetName val="Plano_de_Contas"/>
      <sheetName val="MELHORIAS_E_OPÇÕES"/>
      <sheetName val="Encargos_debêntures_1"/>
      <sheetName val="Plano_de_Contas1"/>
      <sheetName val="MELHORIAS_E_OPÇÕES1"/>
      <sheetName val="Encargos_debêntures_2"/>
      <sheetName val="Plano_de_Contas2"/>
      <sheetName val="MELHORIAS_E_OPÇÕES2"/>
      <sheetName val="Encargos_debêntures_3"/>
      <sheetName val="Plano_de_Contas3"/>
      <sheetName val="MELHORIAS_E_OPÇÕES3"/>
      <sheetName val="Encargos_debêntures_4"/>
      <sheetName val="Plano_de_Contas4"/>
      <sheetName val="MELHORIAS_E_OPÇÕES4"/>
      <sheetName val="Encargos_debêntures_5"/>
      <sheetName val="Plano_de_Contas5"/>
      <sheetName val="MELHORIAS_E_OPÇÕES5"/>
    </sheetNames>
    <sheetDataSet>
      <sheetData sheetId="0"/>
      <sheetData sheetId="1">
        <row r="29">
          <cell r="C29">
            <v>-27857</v>
          </cell>
        </row>
      </sheetData>
      <sheetData sheetId="2">
        <row r="34">
          <cell r="D34" t="str">
            <v>!</v>
          </cell>
        </row>
      </sheetData>
      <sheetData sheetId="3"/>
      <sheetData sheetId="4"/>
      <sheetData sheetId="5"/>
      <sheetData sheetId="6"/>
      <sheetData sheetId="7" refreshError="1"/>
      <sheetData sheetId="8" refreshError="1"/>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KEY ISSUES"/>
      <sheetName val="KPM EXAMPLE "/>
      <sheetName val="VARIANCE"/>
      <sheetName val="variance2000"/>
      <sheetName val="WORKING K."/>
      <sheetName val="BUSINESS EBIT"/>
      <sheetName val="EARNINGSTOT"/>
      <sheetName val="PULP"/>
      <sheetName val="MAINT.REPAIRS"/>
      <sheetName val="SA"/>
      <sheetName val="SAFETY"/>
      <sheetName val="effic"/>
      <sheetName val="US Adjustments"/>
      <sheetName val="HEADCOUNT"/>
      <sheetName val="Pricing"/>
      <sheetName val="Planned shutdow"/>
      <sheetName val="macros"/>
      <sheetName val="CONS-LS"/>
      <sheetName val="Rendimentos"/>
      <sheetName val="KEY_ISSUES"/>
      <sheetName val="KPM_EXAMPLE_"/>
      <sheetName val="WORKING_K_"/>
      <sheetName val="BUSINESS_EBIT"/>
      <sheetName val="MAINT_REPAIRS"/>
      <sheetName val="US_Adjustments"/>
      <sheetName val="Planned_shutdow"/>
      <sheetName val="ICATU"/>
      <sheetName val="KEY_ISSUES1"/>
      <sheetName val="KPM_EXAMPLE_1"/>
      <sheetName val="WORKING_K_1"/>
      <sheetName val="BUSINESS_EBIT1"/>
      <sheetName val="MAINT_REPAIRS1"/>
      <sheetName val="US_Adjustments1"/>
      <sheetName val="Planned_shutdow1"/>
      <sheetName val="COMPPROD"/>
      <sheetName val="KEY_ISSUES3"/>
      <sheetName val="KPM_EXAMPLE_3"/>
      <sheetName val="WORKING_K_3"/>
      <sheetName val="BUSINESS_EBIT3"/>
      <sheetName val="MAINT_REPAIRS3"/>
      <sheetName val="US_Adjustments3"/>
      <sheetName val="Planned_shutdow3"/>
      <sheetName val="KEY_ISSUES2"/>
      <sheetName val="KPM_EXAMPLE_2"/>
      <sheetName val="WORKING_K_2"/>
      <sheetName val="BUSINESS_EBIT2"/>
      <sheetName val="MAINT_REPAIRS2"/>
      <sheetName val="US_Adjustments2"/>
      <sheetName val="Planned_shutdow2"/>
      <sheetName val="KEY_ISSUES4"/>
      <sheetName val="KPM_EXAMPLE_4"/>
      <sheetName val="WORKING_K_4"/>
      <sheetName val="BUSINESS_EBIT4"/>
      <sheetName val="MAINT_REPAIRS4"/>
      <sheetName val="US_Adjustments4"/>
      <sheetName val="Planned_shutdow4"/>
      <sheetName val="KEY_ISSUES5"/>
      <sheetName val="KPM_EXAMPLE_5"/>
      <sheetName val="WORKING_K_5"/>
      <sheetName val="BUSINESS_EBIT5"/>
      <sheetName val="MAINT_REPAIRS5"/>
      <sheetName val="US_Adjustments5"/>
      <sheetName val="Planned_shutdow5"/>
      <sheetName val="KEY_ISSUES6"/>
      <sheetName val="KPM_EXAMPLE_6"/>
      <sheetName val="WORKING_K_6"/>
      <sheetName val="BUSINESS_EBIT6"/>
      <sheetName val="MAINT_REPAIRS6"/>
      <sheetName val="US_Adjustments6"/>
      <sheetName val="Planned_shutdow6"/>
      <sheetName val="KEY_ISSUES7"/>
      <sheetName val="KPM_EXAMPLE_7"/>
      <sheetName val="WORKING_K_7"/>
      <sheetName val="BUSINESS_EBIT7"/>
      <sheetName val="MAINT_REPAIRS7"/>
      <sheetName val="US_Adjustments7"/>
      <sheetName val="Planned_shutdow7"/>
      <sheetName val="TABPG076"/>
      <sheetName val="RESUMO"/>
      <sheetName val="KEY_ISSUES8"/>
      <sheetName val="KPM_EXAMPLE_8"/>
      <sheetName val="WORKING_K_8"/>
      <sheetName val="BUSINESS_EBIT8"/>
      <sheetName val="MAINT_REPAIRS8"/>
      <sheetName val="US_Adjustments8"/>
      <sheetName val="Planned_shutdow8"/>
      <sheetName val="KEY_ISSUES9"/>
      <sheetName val="KPM_EXAMPLE_9"/>
      <sheetName val="WORKING_K_9"/>
      <sheetName val="BUSINESS_EBIT9"/>
      <sheetName val="MAINT_REPAIRS9"/>
      <sheetName val="US_Adjustments9"/>
      <sheetName val="Planned_shutdow9"/>
      <sheetName val="KEY_ISSUES10"/>
      <sheetName val="KPM_EXAMPLE_10"/>
      <sheetName val="WORKING_K_10"/>
      <sheetName val="BUSINESS_EBIT10"/>
      <sheetName val="MAINT_REPAIRS10"/>
      <sheetName val="US_Adjustments10"/>
      <sheetName val="Planned_shutdow10"/>
      <sheetName val="Conn. Lib"/>
      <sheetName val="Conn__Lib"/>
      <sheetName val="KEY_ISSUES11"/>
      <sheetName val="KPM_EXAMPLE_11"/>
      <sheetName val="WORKING_K_11"/>
      <sheetName val="BUSINESS_EBIT11"/>
      <sheetName val="MAINT_REPAIRS11"/>
      <sheetName val="US_Adjustments11"/>
      <sheetName val="Planned_shutdow11"/>
      <sheetName val="Conn__Lib1"/>
      <sheetName val="KEY_ISSUES12"/>
      <sheetName val="KPM_EXAMPLE_12"/>
      <sheetName val="WORKING_K_12"/>
      <sheetName val="BUSINESS_EBIT12"/>
      <sheetName val="MAINT_REPAIRS12"/>
      <sheetName val="US_Adjustments12"/>
      <sheetName val="Planned_shutdow12"/>
      <sheetName val="Conn__Lib2"/>
      <sheetName val="SALES98"/>
      <sheetName val="KEY_ISSUES13"/>
      <sheetName val="KPM_EXAMPLE_13"/>
      <sheetName val="WORKING_K_13"/>
      <sheetName val="BUSINESS_EBIT13"/>
      <sheetName val="MAINT_REPAIRS13"/>
      <sheetName val="US_Adjustments13"/>
      <sheetName val="Planned_shutdow13"/>
      <sheetName val="Conn__Lib3"/>
    </sheetNames>
    <sheetDataSet>
      <sheetData sheetId="0" refreshError="1">
        <row r="2">
          <cell r="A2" t="str">
            <v>EUROPEAN PAPERS</v>
          </cell>
        </row>
        <row r="5">
          <cell r="A5" t="str">
            <v>2001 PERFORMANCE TARGET</v>
          </cell>
        </row>
        <row r="8">
          <cell r="A8" t="str">
            <v>LOCATION NAME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efreshError="1"/>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refreshError="1"/>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refreshError="1"/>
      <sheetData sheetId="79" refreshError="1"/>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efreshError="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refreshError="1"/>
      <sheetData sheetId="120"/>
      <sheetData sheetId="121"/>
      <sheetData sheetId="122"/>
      <sheetData sheetId="123"/>
      <sheetData sheetId="124"/>
      <sheetData sheetId="125"/>
      <sheetData sheetId="126"/>
      <sheetData sheetId="127"/>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Aging"/>
      <sheetName val="PDD-Movimentação"/>
      <sheetName val="XREF"/>
      <sheetName val="Tickmarks"/>
      <sheetName val="Teste Drpc"/>
      <sheetName val="1) Lead"/>
      <sheetName val="#REF"/>
      <sheetName val="Links"/>
      <sheetName val="pl atual"/>
      <sheetName val="DRE"/>
      <sheetName val="UFIR"/>
      <sheetName val="C1398T96"/>
      <sheetName val="ATIVO"/>
      <sheetName val="Tipos"/>
      <sheetName val="Mapa 31.01.04"/>
      <sheetName val="Inventário PA"/>
      <sheetName val="Abertura Nov'03"/>
      <sheetName val="APOIO"/>
      <sheetName val="VENDAS_P_SUBSIDIÁRIA"/>
      <sheetName val="Tab.Daten"/>
      <sheetName val="TAB.Hauptmenue"/>
      <sheetName val="consolid soc"/>
      <sheetName val="Cel.ePap. Mucuri"/>
      <sheetName val="local"/>
      <sheetName val="tabela"/>
      <sheetName val="integral"/>
      <sheetName val="bal"/>
      <sheetName val="INFO"/>
      <sheetName val="DFC"/>
      <sheetName val="6310-Lead"/>
      <sheetName val="PDD"/>
      <sheetName val="circularização"/>
      <sheetName val="Mapa de Moviment."/>
      <sheetName val="Depreciação"/>
      <sheetName val="Pas Juros e V.M.C."/>
      <sheetName val="Worksheet%20in%205331%20Contas%"/>
      <sheetName val="Worksheet in 5331 Contas a Rece"/>
      <sheetName val="Adições"/>
      <sheetName val="Saldo Inicial"/>
      <sheetName val="WL"/>
      <sheetName val=""/>
      <sheetName val="Fev"/>
      <sheetName val="Plano de Contas"/>
      <sheetName val="ce"/>
      <sheetName val="H.MUNDIAL - 27.01.06 - Ajustado"/>
      <sheetName val="n"/>
      <sheetName val="EUR GM"/>
      <sheetName val="R$ Trator"/>
      <sheetName val="U_P&amp;L"/>
      <sheetName val="#¡REF"/>
      <sheetName val="O productivity"/>
      <sheetName val="SispecPSAP"/>
      <sheetName val="ANALI2001"/>
      <sheetName val="Board Owners"/>
      <sheetName val=" Produção_Calcário"/>
      <sheetName val="Conciliação Custos - Guarani"/>
      <sheetName val="Future Weighted Income"/>
      <sheetName val="Volume"/>
      <sheetName val="Mercado"/>
      <sheetName val="RELATA"/>
      <sheetName val="Resumo Real"/>
      <sheetName val="Issuance by Subsector"/>
      <sheetName val="MLP PIPES"/>
      <sheetName val="Issuance by Type"/>
      <sheetName val="League Tables"/>
      <sheetName val="MLPs"/>
      <sheetName val="Differences USGAAP"/>
      <sheetName val="CONS-LS"/>
      <sheetName val="Income Statement"/>
      <sheetName val="Ctz Chile Ltda 19.02.12"/>
      <sheetName val="Budget"/>
      <sheetName val="Débitos Financeiros"/>
      <sheetName val="Índices"/>
      <sheetName val="FATURAMENTO"/>
      <sheetName val="Inputs"/>
      <sheetName val="VENDAS"/>
      <sheetName val="DMPL"/>
      <sheetName val="GeneralInfo"/>
      <sheetName val="working"/>
      <sheetName val="Permanent info"/>
      <sheetName val="Carga Periodo anterior"/>
      <sheetName val="Plan3"/>
      <sheetName val="RFB _NBSA"/>
      <sheetName val="PDD-Moviment_x0001_ção"/>
      <sheetName val="Saldo devedor"/>
      <sheetName val="Dados de relacionamento"/>
      <sheetName val="CONSSID12-96"/>
      <sheetName val="PREMISSAS"/>
      <sheetName val="Dados"/>
      <sheetName val="INDIECO1"/>
      <sheetName val="WBS_CLIENTE"/>
      <sheetName val="MENSAL"/>
      <sheetName val="Conciliações Interim e Final"/>
      <sheetName val="Fiber Demand_Sum"/>
      <sheetName val="Premissas_Salario"/>
      <sheetName val="DRE_Comparativo"/>
      <sheetName val="Encargos"/>
      <sheetName val="Resumo"/>
    </sheetNames>
    <sheetDataSet>
      <sheetData sheetId="0" refreshError="1"/>
      <sheetData sheetId="1" refreshError="1">
        <row r="8">
          <cell r="A8">
            <v>6952599.1490349993</v>
          </cell>
        </row>
        <row r="9">
          <cell r="I9">
            <v>6931133</v>
          </cell>
        </row>
        <row r="66">
          <cell r="Q66" t="str">
            <v>B</v>
          </cell>
        </row>
      </sheetData>
      <sheetData sheetId="2" refreshError="1">
        <row r="8">
          <cell r="A8">
            <v>6952599.1490349993</v>
          </cell>
        </row>
        <row r="35">
          <cell r="C35">
            <v>-13690664</v>
          </cell>
        </row>
      </sheetData>
      <sheetData sheetId="3" refreshError="1">
        <row r="8">
          <cell r="A8">
            <v>6952599.1490349993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pa de movimentação "/>
      <sheetName val="mapa de movimentação final"/>
      <sheetName val="Adições e Juros [Out-00] (2)"/>
      <sheetName val="mapa de movimentação"/>
      <sheetName val="Sheet1"/>
      <sheetName val="Tickmarks"/>
      <sheetName val="#REF"/>
      <sheetName val="Mapa de Moviment."/>
      <sheetName val="XREF"/>
      <sheetName val="Conc. Bancária 31.10.00"/>
      <sheetName val="Lead"/>
      <sheetName val="Circularização"/>
      <sheetName val="Depreciação"/>
      <sheetName val="Mapa"/>
      <sheetName val="Adições"/>
      <sheetName val="PDD"/>
      <sheetName val="Empréstimos"/>
      <sheetName val="Aging"/>
      <sheetName val="PDD-Movimentação"/>
      <sheetName val="Mapa 31.01.04"/>
      <sheetName val="Partes Relacionadas"/>
      <sheetName val="{PPC}Mapa de movimentação"/>
      <sheetName val="B"/>
      <sheetName val="低值品"/>
      <sheetName val="DRE"/>
      <sheetName val="BP"/>
      <sheetName val="1.CS Gás"/>
      <sheetName val="2.1 Mapa - Termogás"/>
      <sheetName val="2.3 Deságio - Termogás"/>
      <sheetName val="Mutação"/>
      <sheetName val="Mov. Juros Capitalizados"/>
      <sheetName val="Provisão de Juros"/>
      <sheetName val="BB-200 "/>
      <sheetName val="Medições a faturar"/>
      <sheetName val=" (2)"/>
      <sheetName val="Vouching AddFA5810.81"/>
    </sheetNames>
    <sheetDataSet>
      <sheetData sheetId="0" refreshError="1">
        <row r="51">
          <cell r="K51">
            <v>36908.970560000002</v>
          </cell>
          <cell r="L51" t="str">
            <v>!</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Links"/>
      <sheetName val="Mapa Empréstimos "/>
      <sheetName val="Ajustes Leasing"/>
      <sheetName val="Teste Leasing"/>
      <sheetName val="movimentacao"/>
      <sheetName val="XREF"/>
      <sheetName val="Tickmarks"/>
      <sheetName val="Mapa "/>
      <sheetName val="Testes"/>
      <sheetName val="Testes Leasing"/>
      <sheetName val="Log"/>
      <sheetName val="Testes 30.09"/>
      <sheetName val="Teestes Leasing"/>
      <sheetName val="1.Circularização "/>
      <sheetName val="2.Mapa de movimentação"/>
      <sheetName val="3.Resumo dos contratos"/>
      <sheetName val="4. Teste de Adição e Baixas"/>
      <sheetName val="5. Encargos - 31.10.08"/>
      <sheetName val="5.1 Encargos - 31.12.08"/>
      <sheetName val="6.Escalonamento - 31.10.08"/>
      <sheetName val="6.1 Escalonamento - 31.12.08"/>
      <sheetName val="7. Log File"/>
      <sheetName val="8. Nota Explicativa"/>
      <sheetName val="Curto Prazo"/>
      <sheetName val="Longo Prazo"/>
      <sheetName val="Adições_Juros"/>
      <sheetName val="Baixas"/>
      <sheetName val="Debentures"/>
      <sheetName val="Movimentação - SWAP"/>
      <sheetName val="Teste - SWAP"/>
      <sheetName val="Escalonamento"/>
      <sheetName val="Notas explicativas"/>
      <sheetName val="Mapa"/>
      <sheetName val="PAS Juros Nacional"/>
      <sheetName val="PAS Juros Extrangeiro"/>
      <sheetName val="Adições"/>
      <sheetName val="Nota explicativa"/>
      <sheetName val="1.Mapa de movimentação"/>
      <sheetName val="2.Resumo dos contratos"/>
      <sheetName val="3. Teste de Adição e Baixas"/>
      <sheetName val="4. Juros e Variação Cambial"/>
      <sheetName val="5.Escalonamento"/>
      <sheetName val="6. Log File"/>
      <sheetName val="2. Contábil x Financeiro"/>
      <sheetName val="3. Mapa de Movimentação"/>
      <sheetName val="4. Resumo contratos"/>
      <sheetName val="5.Teste de Adição"/>
      <sheetName val="6. Teste de Baixas"/>
      <sheetName val="7. Encargos"/>
      <sheetName val="8. Escalonamento"/>
      <sheetName val="9. Covenants"/>
      <sheetName val="10. Leasing"/>
      <sheetName val="11. Banco Safra"/>
      <sheetName val="12. Provisão de Encargos"/>
      <sheetName val="13.Log ACL"/>
      <sheetName val="5. Juros e Variação Cambial"/>
      <sheetName val="6.Escalonamento"/>
      <sheetName val="1.Mapa"/>
      <sheetName val="2.Circularização"/>
      <sheetName val="3.Baixas"/>
      <sheetName val="4.Juros"/>
      <sheetName val="5.Segregação"/>
      <sheetName val="6. Leasing"/>
      <sheetName val="7. Adição"/>
      <sheetName val="8.LOG"/>
      <sheetName val="Nota"/>
      <sheetName val="Juros"/>
      <sheetName val="Circularização"/>
      <sheetName val="Segregação"/>
      <sheetName val="1Q10"/>
      <sheetName val="3. Juros"/>
      <sheetName val="4. Segregação"/>
      <sheetName val="5. Leasing"/>
      <sheetName val="6. Pacote IFRS"/>
      <sheetName val="P Ref. sch34 (formerly sch22)"/>
      <sheetName val="1. Mapa de movimentação"/>
      <sheetName val="1. Resumo dos contratos"/>
      <sheetName val="2. Mapa de movimentação"/>
      <sheetName val="3. Encargos"/>
      <sheetName val="4.Movimentação de empréstimos"/>
      <sheetName val="NE"/>
      <sheetName val="1.Resumo"/>
      <sheetName val="2.Mapa"/>
      <sheetName val="3.Circularização"/>
      <sheetName val="4.Baixas"/>
      <sheetName val="4.Encargos"/>
      <sheetName val="6.LOG ACL"/>
      <sheetName val="2.Cronograma"/>
      <sheetName val="3.Mapa"/>
      <sheetName val="4.Circularização"/>
      <sheetName val="4.Baixa"/>
      <sheetName val="6.Encargos"/>
      <sheetName val="7. Log ACL"/>
      <sheetName val="1)Movimentacao"/>
      <sheetName val="Circularizações"/>
      <sheetName val="Teste de Adição"/>
      <sheetName val="Teste de Baixa"/>
      <sheetName val="Mapa resumo para DFC"/>
      <sheetName val="4. Leasing"/>
      <sheetName val="5. Segregação"/>
      <sheetName val="6. Notas promissórias"/>
      <sheetName val="1. Resumo contratos"/>
      <sheetName val="3. Adição"/>
      <sheetName val="4. Encargos"/>
      <sheetName val="5. Escalonamento"/>
      <sheetName val="#REF"/>
      <sheetName val="Depositos Judiciais BB"/>
      <sheetName val="Impostos"/>
      <sheetName val="Aging"/>
      <sheetName val="PDD-Movimentação"/>
      <sheetName val="1) Lead"/>
      <sheetName val="1. Resumo"/>
      <sheetName val="2. Cronograma"/>
      <sheetName val="3. Mapa"/>
      <sheetName val="4. Baixas"/>
      <sheetName val="5. Encargos"/>
      <sheetName val="6. Escalonamento"/>
      <sheetName val="7. Circularização"/>
      <sheetName val="Log ACL"/>
      <sheetName val="Tabela Estatística"/>
      <sheetName val="A8"/>
      <sheetName val="2.Mapa 31.10.11"/>
      <sheetName val="2.1 Circularização"/>
      <sheetName val="3. Teste de Adição"/>
      <sheetName val="4.Teste de Baixa"/>
      <sheetName val="6.1 Teste de escalonamento"/>
      <sheetName val="7. Análise de sensibilidade"/>
      <sheetName val="8.1 Nota Explicativa Relatorio"/>
      <sheetName val="Movimentação"/>
      <sheetName val="1) Curto Prazo"/>
      <sheetName val="2) Longo Prazo"/>
      <sheetName val="3) Variação Cambial"/>
      <sheetName val="4) Juros"/>
      <sheetName val="5) Adições"/>
      <sheetName val="6) Baixas"/>
      <sheetName val="7) Debentures"/>
      <sheetName val="8) Movimentação - SWAP"/>
      <sheetName val="9) Teste - SWAP Set"/>
      <sheetName val="10) Teste - SWAP Dez"/>
      <sheetName val="11) Escalonamento"/>
      <sheetName val="12) Notas explicativas"/>
      <sheetName val="Baixas 30.09.05"/>
      <sheetName val="Baixas 31.12.05"/>
      <sheetName val="Segregação e escalonamento"/>
      <sheetName val="Segreg e escalon 31.12.05"/>
      <sheetName val="Resumo"/>
      <sheetName val="Tabela de parâmetro"/>
      <sheetName val="Mapa Empréstimos"/>
      <sheetName val="Mapa Desenvolve"/>
      <sheetName val="Movimentação_Consolidado"/>
      <sheetName val="juros e variação"/>
      <sheetName val="Juros Desenvolve"/>
      <sheetName val="Debêntures"/>
      <sheetName val="23600.1 Summary"/>
      <sheetName val="Vendas"/>
      <sheetName val="Summary"/>
      <sheetName val="Conversão - IFRS"/>
      <sheetName val="Mapa de movimentação "/>
    </sheetNames>
    <sheetDataSet>
      <sheetData sheetId="0"/>
      <sheetData sheetId="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sheetData sheetId="32" refreshError="1"/>
      <sheetData sheetId="33"/>
      <sheetData sheetId="34"/>
      <sheetData sheetId="35"/>
      <sheetData sheetId="36"/>
      <sheetData sheetId="37"/>
      <sheetData sheetId="38" refreshError="1"/>
      <sheetData sheetId="39" refreshError="1"/>
      <sheetData sheetId="40" refreshError="1"/>
      <sheetData sheetId="41" refreshError="1"/>
      <sheetData sheetId="42" refreshError="1"/>
      <sheetData sheetId="43" refreshError="1"/>
      <sheetData sheetId="44"/>
      <sheetData sheetId="45"/>
      <sheetData sheetId="46"/>
      <sheetData sheetId="47"/>
      <sheetData sheetId="48"/>
      <sheetData sheetId="49"/>
      <sheetData sheetId="50"/>
      <sheetData sheetId="51"/>
      <sheetData sheetId="52"/>
      <sheetData sheetId="53"/>
      <sheetData sheetId="54"/>
      <sheetData sheetId="55"/>
      <sheetData sheetId="56" refreshError="1"/>
      <sheetData sheetId="57" refreshError="1"/>
      <sheetData sheetId="58"/>
      <sheetData sheetId="59"/>
      <sheetData sheetId="60"/>
      <sheetData sheetId="61"/>
      <sheetData sheetId="62"/>
      <sheetData sheetId="63"/>
      <sheetData sheetId="64"/>
      <sheetData sheetId="65"/>
      <sheetData sheetId="66" refreshError="1"/>
      <sheetData sheetId="67" refreshError="1"/>
      <sheetData sheetId="68" refreshError="1"/>
      <sheetData sheetId="69" refreshError="1"/>
      <sheetData sheetId="70" refreshError="1"/>
      <sheetData sheetId="71" refreshError="1"/>
      <sheetData sheetId="72" refreshError="1"/>
      <sheetData sheetId="73"/>
      <sheetData sheetId="74" refreshError="1"/>
      <sheetData sheetId="75" refreshError="1"/>
      <sheetData sheetId="76"/>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sheetData sheetId="97"/>
      <sheetData sheetId="98"/>
      <sheetData sheetId="99"/>
      <sheetData sheetId="100" refreshError="1"/>
      <sheetData sheetId="101" refreshError="1"/>
      <sheetData sheetId="102" refreshError="1"/>
      <sheetData sheetId="103"/>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sheetData sheetId="149"/>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Daf-isi"/>
      <sheetName val="GASATAGG.XLS"/>
      <sheetName val="Basic Price"/>
      <sheetName val="Informasi"/>
      <sheetName val="Analisa Quarry"/>
      <sheetName val="Agregat ABC"/>
      <sheetName val="Peralatan"/>
      <sheetName val="NP-10"/>
      <sheetName val="NP-9"/>
      <sheetName val="NP-8"/>
      <sheetName val="NP-7(1)"/>
      <sheetName val="NP-7"/>
      <sheetName val="NP-6"/>
      <sheetName val="NP-5"/>
      <sheetName val="NP-4"/>
      <sheetName val="NP-3"/>
      <sheetName val="NP-2"/>
      <sheetName val="Mobilisasi"/>
      <sheetName val="HSUMUM.XLS"/>
      <sheetName val="koef-beton"/>
      <sheetName val="HSBETON"/>
      <sheetName val="koef-tanah"/>
      <sheetName val="HSTANAH"/>
      <sheetName val="BOQ-RecylerSCB-10cm "/>
      <sheetName val="Qty-RecyclerSCB-10cm"/>
      <sheetName val="BOQ-Rigid-ALT-4"/>
      <sheetName val="Form-Qty"/>
      <sheetName val="Qty-Rigid-ALT-4"/>
      <sheetName val="Time Schedule"/>
      <sheetName val="BOQ-Recyler-4cm"/>
      <sheetName val="Qty-Recycler-4cm"/>
      <sheetName val="BOQ-Box Culvert"/>
      <sheetName val="BOQ-ALT-1"/>
      <sheetName val="Qty-ALT-1"/>
      <sheetName val="Earth Work"/>
      <sheetName val="Earth Work (2)"/>
      <sheetName val="Reinf steel Box"/>
      <sheetName val="Reinf steel Box (2)"/>
      <sheetName val="Reinf steel Box (3)"/>
      <sheetName val="Committed OFF-CF"/>
      <sheetName val="KCM2_area 322"/>
      <sheetName val="KCM2_area 100"/>
      <sheetName val="TPC Mech- Non Bounded Area"/>
      <sheetName val="TPC Mech- 600 TPD CPKO Refinery"/>
      <sheetName val="CUACA"/>
      <sheetName val="Schedule"/>
      <sheetName val="R"/>
      <sheetName val="EL"/>
      <sheetName val="GASATAGG_XLS"/>
      <sheetName val="Basic_Price"/>
      <sheetName val="Analisa_Quarry"/>
      <sheetName val="Agregat_ABC"/>
      <sheetName val="HSUMUM_XLS"/>
      <sheetName val="BOQ-RecylerSCB-10cm_"/>
      <sheetName val="Time_Schedule"/>
      <sheetName val="BOQ-Box_Culvert"/>
      <sheetName val="Earth_Work"/>
      <sheetName val="Earth_Work_(2)"/>
      <sheetName val="Reinf_steel_Box"/>
      <sheetName val="Reinf_steel_Box_(2)"/>
      <sheetName val="Reinf_steel_Box_(3)"/>
      <sheetName val="Committed_OFF-CF"/>
      <sheetName val="KCM2_area_322"/>
      <sheetName val="KCM2_area_100"/>
      <sheetName val="TPC_Mech-_Non_Bounded_Area"/>
      <sheetName val="TPC_Mech-_600_TPD_CPKO_Refinery"/>
      <sheetName val="geo-A1"/>
      <sheetName val="geo-A2"/>
      <sheetName val="geo-B"/>
      <sheetName val="Sheet1"/>
      <sheetName val="GASATAGG_XLS1"/>
      <sheetName val="Basic_Price1"/>
      <sheetName val="Analisa_Quarry1"/>
      <sheetName val="Agregat_ABC1"/>
      <sheetName val="HSUMUM_XLS1"/>
      <sheetName val="BOQ-RecylerSCB-10cm_1"/>
      <sheetName val="Time_Schedule1"/>
      <sheetName val="BOQ-Box_Culvert1"/>
      <sheetName val="Earth_Work1"/>
      <sheetName val="Earth_Work_(2)1"/>
      <sheetName val="Reinf_steel_Box1"/>
      <sheetName val="Reinf_steel_Box_(2)1"/>
      <sheetName val="Reinf_steel_Box_(3)1"/>
      <sheetName val="Committed_OFF-CF1"/>
      <sheetName val="KCM2_area_3221"/>
      <sheetName val="KCM2_area_1001"/>
      <sheetName val="TPC_Mech-_Non_Bounded_Area1"/>
      <sheetName val="TPC_Mech-_600_TPD_CPKO_Refiner1"/>
      <sheetName val="GASATAGG_XLS2"/>
      <sheetName val="Basic_Price2"/>
      <sheetName val="Analisa_Quarry2"/>
      <sheetName val="Agregat_ABC2"/>
      <sheetName val="HSUMUM_XLS2"/>
      <sheetName val="BOQ-RecylerSCB-10cm_2"/>
      <sheetName val="Time_Schedule2"/>
      <sheetName val="BOQ-Box_Culvert2"/>
      <sheetName val="Earth_Work2"/>
      <sheetName val="Earth_Work_(2)2"/>
      <sheetName val="Reinf_steel_Box2"/>
      <sheetName val="Reinf_steel_Box_(2)2"/>
      <sheetName val="Reinf_steel_Box_(3)2"/>
      <sheetName val="Committed_OFF-CF2"/>
      <sheetName val="KCM2_area_3222"/>
      <sheetName val="KCM2_area_1002"/>
      <sheetName val="TPC_Mech-_Non_Bounded_Area2"/>
      <sheetName val="TPC_Mech-_600_TPD_CPKO_Refiner2"/>
      <sheetName val="GASATAGG_XLS3"/>
      <sheetName val="Basic_Price3"/>
      <sheetName val="Analisa_Quarry3"/>
      <sheetName val="Agregat_ABC3"/>
      <sheetName val="HSUMUM_XLS3"/>
      <sheetName val="BOQ-RecylerSCB-10cm_3"/>
      <sheetName val="Time_Schedule3"/>
      <sheetName val="BOQ-Box_Culvert3"/>
      <sheetName val="Earth_Work3"/>
      <sheetName val="Earth_Work_(2)3"/>
      <sheetName val="Reinf_steel_Box3"/>
      <sheetName val="Reinf_steel_Box_(2)3"/>
      <sheetName val="Reinf_steel_Box_(3)3"/>
      <sheetName val="Committed_OFF-CF3"/>
      <sheetName val="KCM2_area_3223"/>
      <sheetName val="KCM2_area_1003"/>
      <sheetName val="TPC_Mech-_Non_Bounded_Area3"/>
      <sheetName val="TPC_Mech-_600_TPD_CPKO_Refiner3"/>
      <sheetName val="GASATAGG_XLS4"/>
      <sheetName val="Basic_Price4"/>
      <sheetName val="Analisa_Quarry4"/>
      <sheetName val="Agregat_ABC4"/>
      <sheetName val="HSUMUM_XLS4"/>
      <sheetName val="BOQ-RecylerSCB-10cm_4"/>
      <sheetName val="Time_Schedule4"/>
      <sheetName val="BOQ-Box_Culvert4"/>
      <sheetName val="Earth_Work4"/>
      <sheetName val="Earth_Work_(2)4"/>
      <sheetName val="Reinf_steel_Box4"/>
      <sheetName val="Reinf_steel_Box_(2)4"/>
      <sheetName val="Reinf_steel_Box_(3)4"/>
      <sheetName val="Committed_OFF-CF4"/>
      <sheetName val="KCM2_area_3224"/>
      <sheetName val="KCM2_area_1004"/>
      <sheetName val="TPC_Mech-_Non_Bounded_Area4"/>
      <sheetName val="TPC_Mech-_600_TPD_CPKO_Refiner4"/>
      <sheetName val="GASATAGG_XLS5"/>
      <sheetName val="Basic_Price5"/>
      <sheetName val="Analisa_Quarry5"/>
      <sheetName val="Agregat_ABC5"/>
      <sheetName val="HSUMUM_XLS5"/>
      <sheetName val="BOQ-RecylerSCB-10cm_5"/>
      <sheetName val="Time_Schedule5"/>
      <sheetName val="BOQ-Box_Culvert5"/>
      <sheetName val="Earth_Work5"/>
      <sheetName val="Earth_Work_(2)5"/>
      <sheetName val="Reinf_steel_Box5"/>
      <sheetName val="Reinf_steel_Box_(2)5"/>
      <sheetName val="Reinf_steel_Box_(3)5"/>
      <sheetName val="Committed_OFF-CF5"/>
      <sheetName val="KCM2_area_3225"/>
      <sheetName val="KCM2_area_1005"/>
      <sheetName val="TPC_Mech-_Non_Bounded_Area5"/>
      <sheetName val="TPC_Mech-_600_TPD_CPKO_Refiner5"/>
      <sheetName val="GASATAGG_XLS6"/>
      <sheetName val="Basic_Price6"/>
      <sheetName val="Analisa_Quarry6"/>
      <sheetName val="Agregat_ABC6"/>
      <sheetName val="HSUMUM_XLS6"/>
      <sheetName val="BOQ-RecylerSCB-10cm_6"/>
      <sheetName val="Time_Schedule6"/>
      <sheetName val="BOQ-Box_Culvert6"/>
      <sheetName val="Earth_Work6"/>
      <sheetName val="Earth_Work_(2)6"/>
      <sheetName val="Reinf_steel_Box6"/>
      <sheetName val="Reinf_steel_Box_(2)6"/>
      <sheetName val="Reinf_steel_Box_(3)6"/>
      <sheetName val="Committed_OFF-CF6"/>
      <sheetName val="KCM2_area_3226"/>
      <sheetName val="KCM2_area_1006"/>
      <sheetName val="TPC_Mech-_Non_Bounded_Area6"/>
      <sheetName val="TPC_Mech-_600_TPD_CPKO_Refiner6"/>
      <sheetName val="GASATAGG_XLS7"/>
      <sheetName val="Basic_Price7"/>
      <sheetName val="Analisa_Quarry7"/>
      <sheetName val="Agregat_ABC7"/>
      <sheetName val="HSUMUM_XLS7"/>
      <sheetName val="BOQ-RecylerSCB-10cm_7"/>
      <sheetName val="Time_Schedule7"/>
      <sheetName val="BOQ-Box_Culvert7"/>
      <sheetName val="Earth_Work7"/>
      <sheetName val="Earth_Work_(2)7"/>
      <sheetName val="Reinf_steel_Box7"/>
      <sheetName val="Reinf_steel_Box_(2)7"/>
      <sheetName val="Reinf_steel_Box_(3)7"/>
      <sheetName val="Committed_OFF-CF7"/>
      <sheetName val="KCM2_area_3227"/>
      <sheetName val="KCM2_area_1007"/>
      <sheetName val="TPC_Mech-_Non_Bounded_Area7"/>
      <sheetName val="TPC_Mech-_600_TPD_CPKO_Refiner7"/>
      <sheetName val="GASATAGG_XLS8"/>
      <sheetName val="Basic_Price8"/>
      <sheetName val="Analisa_Quarry8"/>
      <sheetName val="Agregat_ABC8"/>
      <sheetName val="HSUMUM_XLS8"/>
      <sheetName val="BOQ-RecylerSCB-10cm_8"/>
      <sheetName val="Time_Schedule8"/>
      <sheetName val="BOQ-Box_Culvert8"/>
      <sheetName val="Earth_Work8"/>
      <sheetName val="Earth_Work_(2)8"/>
      <sheetName val="Reinf_steel_Box8"/>
      <sheetName val="Reinf_steel_Box_(2)8"/>
      <sheetName val="Reinf_steel_Box_(3)8"/>
      <sheetName val="Committed_OFF-CF8"/>
      <sheetName val="KCM2_area_3228"/>
      <sheetName val="KCM2_area_1008"/>
      <sheetName val="TPC_Mech-_Non_Bounded_Area8"/>
      <sheetName val="TPC_Mech-_600_TPD_CPKO_Refiner8"/>
      <sheetName val="TEMPLATE"/>
      <sheetName val="4334-Summary"/>
      <sheetName val="GASATAGG_XLS9"/>
      <sheetName val="Basic_Price9"/>
      <sheetName val="Analisa_Quarry9"/>
      <sheetName val="Agregat_ABC9"/>
      <sheetName val="HSUMUM_XLS9"/>
      <sheetName val="BOQ-RecylerSCB-10cm_9"/>
      <sheetName val="Time_Schedule9"/>
      <sheetName val="BOQ-Box_Culvert9"/>
      <sheetName val="Earth_Work9"/>
      <sheetName val="Earth_Work_(2)9"/>
      <sheetName val="Reinf_steel_Box9"/>
      <sheetName val="Reinf_steel_Box_(2)9"/>
      <sheetName val="Reinf_steel_Box_(3)9"/>
      <sheetName val="Committed_OFF-CF9"/>
      <sheetName val="KCM2_area_3229"/>
      <sheetName val="KCM2_area_1009"/>
      <sheetName val="TPC_Mech-_Non_Bounded_Area9"/>
      <sheetName val="TPC_Mech-_600_TPD_CPKO_Refiner9"/>
      <sheetName val="GASATAGG_XLS10"/>
      <sheetName val="Basic_Price10"/>
      <sheetName val="Analisa_Quarry10"/>
      <sheetName val="Agregat_ABC10"/>
      <sheetName val="HSUMUM_XLS10"/>
      <sheetName val="BOQ-RecylerSCB-10cm_10"/>
      <sheetName val="Time_Schedule10"/>
      <sheetName val="BOQ-Box_Culvert10"/>
      <sheetName val="Earth_Work10"/>
      <sheetName val="Earth_Work_(2)10"/>
      <sheetName val="Reinf_steel_Box10"/>
      <sheetName val="Reinf_steel_Box_(2)10"/>
      <sheetName val="Reinf_steel_Box_(3)10"/>
      <sheetName val="Committed_OFF-CF10"/>
      <sheetName val="KCM2_area_32210"/>
      <sheetName val="KCM2_area_10010"/>
      <sheetName val="TPC_Mech-_Non_Bounded_Area10"/>
      <sheetName val="TPC_Mech-_600_TPD_CPKO_Refine10"/>
      <sheetName val="ocean voyage"/>
      <sheetName val="PREMI"/>
      <sheetName val="16"/>
      <sheetName val="Trading Statement"/>
      <sheetName val="A11_south_well_list_030902"/>
      <sheetName val="GASATAGG_XLS11"/>
      <sheetName val="Basic_Price11"/>
      <sheetName val="Analisa_Quarry11"/>
      <sheetName val="Agregat_ABC11"/>
      <sheetName val="HSUMUM_XLS11"/>
      <sheetName val="BOQ-RecylerSCB-10cm_11"/>
      <sheetName val="Time_Schedule11"/>
      <sheetName val="BOQ-Box_Culvert11"/>
      <sheetName val="Earth_Work11"/>
      <sheetName val="Earth_Work_(2)11"/>
      <sheetName val="Reinf_steel_Box11"/>
      <sheetName val="Reinf_steel_Box_(2)11"/>
      <sheetName val="Reinf_steel_Box_(3)11"/>
      <sheetName val="Committed_OFF-CF11"/>
      <sheetName val="KCM2_area_32211"/>
      <sheetName val="KCM2_area_10011"/>
      <sheetName val="TPC_Mech-_Non_Bounded_Area11"/>
      <sheetName val="TPC_Mech-_600_TPD_CPKO_Refine11"/>
      <sheetName val="GASATAGG_XLS12"/>
      <sheetName val="Basic_Price12"/>
      <sheetName val="Analisa_Quarry12"/>
      <sheetName val="Agregat_ABC12"/>
      <sheetName val="HSUMUM_XLS12"/>
      <sheetName val="BOQ-RecylerSCB-10cm_12"/>
      <sheetName val="Time_Schedule12"/>
      <sheetName val="BOQ-Box_Culvert12"/>
      <sheetName val="Earth_Work12"/>
      <sheetName val="Earth_Work_(2)12"/>
      <sheetName val="Reinf_steel_Box12"/>
      <sheetName val="Reinf_steel_Box_(2)12"/>
      <sheetName val="Reinf_steel_Box_(3)12"/>
      <sheetName val="Committed_OFF-CF12"/>
      <sheetName val="KCM2_area_32212"/>
      <sheetName val="KCM2_area_10012"/>
      <sheetName val="TPC_Mech-_Non_Bounded_Area12"/>
      <sheetName val="TPC_Mech-_600_TPD_CPKO_Refine12"/>
      <sheetName val="GASATAGG_XLS13"/>
      <sheetName val="Basic_Price13"/>
      <sheetName val="Analisa_Quarry13"/>
      <sheetName val="Agregat_ABC13"/>
      <sheetName val="HSUMUM_XLS13"/>
      <sheetName val="BOQ-RecylerSCB-10cm_13"/>
      <sheetName val="Time_Schedule13"/>
      <sheetName val="BOQ-Box_Culvert13"/>
      <sheetName val="Earth_Work13"/>
      <sheetName val="Earth_Work_(2)13"/>
      <sheetName val="Reinf_steel_Box13"/>
      <sheetName val="Reinf_steel_Box_(2)13"/>
      <sheetName val="Reinf_steel_Box_(3)13"/>
      <sheetName val="Committed_OFF-CF13"/>
      <sheetName val="KCM2_area_32213"/>
      <sheetName val="KCM2_area_10013"/>
      <sheetName val="TPC_Mech-_Non_Bounded_Area13"/>
      <sheetName val="TPC_Mech-_600_TPD_CPKO_Refine13"/>
      <sheetName val="ocean_voyage"/>
      <sheetName val="Trading_Statement"/>
      <sheetName val="운반"/>
      <sheetName val="name"/>
      <sheetName val="summary-1"/>
      <sheetName val="GASATAGG_XLS14"/>
      <sheetName val="Basic_Price14"/>
      <sheetName val="Analisa_Quarry14"/>
      <sheetName val="Agregat_ABC14"/>
      <sheetName val="HSUMUM_XLS14"/>
      <sheetName val="BOQ-RecylerSCB-10cm_14"/>
      <sheetName val="Time_Schedule14"/>
      <sheetName val="BOQ-Box_Culvert14"/>
      <sheetName val="Earth_Work14"/>
      <sheetName val="Earth_Work_(2)14"/>
      <sheetName val="Reinf_steel_Box14"/>
      <sheetName val="Reinf_steel_Box_(2)14"/>
      <sheetName val="Reinf_steel_Box_(3)14"/>
      <sheetName val="Committed_OFF-CF14"/>
      <sheetName val="KCM2_area_32214"/>
      <sheetName val="KCM2_area_10014"/>
      <sheetName val="TPC_Mech-_Non_Bounded_Area14"/>
      <sheetName val="TPC_Mech-_600_TPD_CPKO_Refine14"/>
      <sheetName val="ocean_voyage1"/>
      <sheetName val="Trading_Statement1"/>
      <sheetName val="GASATAGG_XLS15"/>
      <sheetName val="Basic_Price15"/>
      <sheetName val="Analisa_Quarry15"/>
      <sheetName val="Agregat_ABC15"/>
      <sheetName val="HSUMUM_XLS15"/>
      <sheetName val="BOQ-RecylerSCB-10cm_15"/>
      <sheetName val="Time_Schedule15"/>
      <sheetName val="BOQ-Box_Culvert15"/>
      <sheetName val="Earth_Work15"/>
      <sheetName val="Earth_Work_(2)15"/>
      <sheetName val="Reinf_steel_Box15"/>
      <sheetName val="Reinf_steel_Box_(2)15"/>
      <sheetName val="Reinf_steel_Box_(3)15"/>
      <sheetName val="Committed_OFF-CF15"/>
      <sheetName val="KCM2_area_32215"/>
      <sheetName val="KCM2_area_10015"/>
      <sheetName val="TPC_Mech-_Non_Bounded_Area15"/>
      <sheetName val="TPC_Mech-_600_TPD_CPKO_Refine15"/>
      <sheetName val="ocean_voyage2"/>
      <sheetName val="Trading_Statement2"/>
      <sheetName val="GASATAGG_XLS16"/>
      <sheetName val="Basic_Price16"/>
      <sheetName val="Analisa_Quarry16"/>
      <sheetName val="Agregat_ABC16"/>
      <sheetName val="HSUMUM_XLS16"/>
      <sheetName val="BOQ-RecylerSCB-10cm_16"/>
      <sheetName val="Time_Schedule16"/>
      <sheetName val="BOQ-Box_Culvert16"/>
      <sheetName val="Earth_Work16"/>
      <sheetName val="Earth_Work_(2)16"/>
      <sheetName val="Reinf_steel_Box16"/>
      <sheetName val="Reinf_steel_Box_(2)16"/>
      <sheetName val="Reinf_steel_Box_(3)16"/>
      <sheetName val="Committed_OFF-CF16"/>
      <sheetName val="KCM2_area_32216"/>
      <sheetName val="KCM2_area_10016"/>
      <sheetName val="TPC_Mech-_Non_Bounded_Area16"/>
      <sheetName val="TPC_Mech-_600_TPD_CPKO_Refine16"/>
      <sheetName val="ocean_voyage3"/>
      <sheetName val="Trading_Statemen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1">
          <cell r="A1" t="str">
            <v>ANALISA HARGA SATUAN</v>
          </cell>
        </row>
        <row r="25">
          <cell r="F25">
            <v>0.52669999999999995</v>
          </cell>
        </row>
        <row r="28">
          <cell r="F28" t="str">
            <v>M2</v>
          </cell>
        </row>
        <row r="29">
          <cell r="F29" t="str">
            <v>set</v>
          </cell>
        </row>
        <row r="30">
          <cell r="F30" t="str">
            <v>set</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ow r="1">
          <cell r="A1" t="str">
            <v>INFORMASI  UMUM</v>
          </cell>
        </row>
      </sheetData>
      <sheetData sheetId="50">
        <row r="1">
          <cell r="A1" t="str">
            <v>DAFTAR</v>
          </cell>
        </row>
      </sheetData>
      <sheetData sheetId="51">
        <row r="1">
          <cell r="A1" t="str">
            <v>HARGA &amp; JARAK RATA-RATA</v>
          </cell>
        </row>
      </sheetData>
      <sheetData sheetId="52">
        <row r="1">
          <cell r="A1" t="str">
            <v>ITEM PEMBAYARAN</v>
          </cell>
        </row>
      </sheetData>
      <sheetData sheetId="53">
        <row r="1">
          <cell r="A1" t="str">
            <v>ANALISA HARGA SATUAN</v>
          </cell>
        </row>
      </sheetData>
      <sheetData sheetId="54">
        <row r="1">
          <cell r="A1" t="str">
            <v>HARGA &amp; JARAK RATA-RATA</v>
          </cell>
        </row>
      </sheetData>
      <sheetData sheetId="55">
        <row r="1">
          <cell r="A1" t="str">
            <v>ITEM PEMBAYARAN</v>
          </cell>
        </row>
      </sheetData>
      <sheetData sheetId="56">
        <row r="1">
          <cell r="A1" t="str">
            <v>ANALISA HARGA SATUAN</v>
          </cell>
        </row>
      </sheetData>
      <sheetData sheetId="57"/>
      <sheetData sheetId="58"/>
      <sheetData sheetId="59"/>
      <sheetData sheetId="60"/>
      <sheetData sheetId="61"/>
      <sheetData sheetId="62"/>
      <sheetData sheetId="63"/>
      <sheetData sheetId="64"/>
      <sheetData sheetId="65"/>
      <sheetData sheetId="66"/>
      <sheetData sheetId="67" refreshError="1"/>
      <sheetData sheetId="68" refreshError="1"/>
      <sheetData sheetId="69" refreshError="1"/>
      <sheetData sheetId="70" refreshError="1"/>
      <sheetData sheetId="71">
        <row r="1">
          <cell r="A1" t="str">
            <v>INFORMASI  UMUM</v>
          </cell>
        </row>
      </sheetData>
      <sheetData sheetId="72">
        <row r="1">
          <cell r="A1" t="str">
            <v>DAFTAR</v>
          </cell>
        </row>
      </sheetData>
      <sheetData sheetId="73">
        <row r="1">
          <cell r="A1" t="str">
            <v>HARGA &amp; JARAK RATA-RATA</v>
          </cell>
        </row>
      </sheetData>
      <sheetData sheetId="74">
        <row r="1">
          <cell r="A1" t="str">
            <v>ITEM PEMBAYARAN</v>
          </cell>
        </row>
      </sheetData>
      <sheetData sheetId="75">
        <row r="1">
          <cell r="A1" t="str">
            <v>ANALISA HARGA SATUAN</v>
          </cell>
        </row>
      </sheetData>
      <sheetData sheetId="76">
        <row r="1">
          <cell r="A1" t="str">
            <v>HARGA &amp; JARAK RATA-RATA</v>
          </cell>
        </row>
      </sheetData>
      <sheetData sheetId="77">
        <row r="1">
          <cell r="A1" t="str">
            <v>ITEM PEMBAYARAN</v>
          </cell>
        </row>
      </sheetData>
      <sheetData sheetId="78">
        <row r="1">
          <cell r="A1" t="str">
            <v>ANALISA HARGA SATUAN</v>
          </cell>
        </row>
      </sheetData>
      <sheetData sheetId="79">
        <row r="1">
          <cell r="A1" t="str">
            <v>HARGA &amp; JARAK RATA-RATA</v>
          </cell>
        </row>
      </sheetData>
      <sheetData sheetId="80">
        <row r="1">
          <cell r="A1" t="str">
            <v>ITEM PEMBAYARAN</v>
          </cell>
        </row>
      </sheetData>
      <sheetData sheetId="81">
        <row r="1">
          <cell r="A1" t="str">
            <v>ANALISA HARGA SATUAN</v>
          </cell>
        </row>
      </sheetData>
      <sheetData sheetId="82">
        <row r="1">
          <cell r="A1" t="str">
            <v>HARGA &amp; JARAK RATA-RATA</v>
          </cell>
        </row>
      </sheetData>
      <sheetData sheetId="83">
        <row r="1">
          <cell r="A1" t="str">
            <v>ITEM PEMBAYARAN</v>
          </cell>
        </row>
      </sheetData>
      <sheetData sheetId="84">
        <row r="1">
          <cell r="A1" t="str">
            <v>ANALISA HARGA SATUAN</v>
          </cell>
        </row>
      </sheetData>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row r="1">
          <cell r="A1" t="str">
            <v>INFORMASI  UMUM</v>
          </cell>
        </row>
      </sheetData>
      <sheetData sheetId="144">
        <row r="1">
          <cell r="A1" t="str">
            <v>DAFTAR</v>
          </cell>
        </row>
      </sheetData>
      <sheetData sheetId="145">
        <row r="1">
          <cell r="A1" t="str">
            <v>HARGA &amp; JARAK RATA-RATA</v>
          </cell>
        </row>
      </sheetData>
      <sheetData sheetId="146">
        <row r="1">
          <cell r="A1" t="str">
            <v>ITEM PEMBAYARAN</v>
          </cell>
        </row>
      </sheetData>
      <sheetData sheetId="147">
        <row r="1">
          <cell r="A1" t="str">
            <v>ANALISA HARGA SATUAN</v>
          </cell>
        </row>
      </sheetData>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refreshError="1"/>
      <sheetData sheetId="216" refreshError="1"/>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refreshError="1"/>
      <sheetData sheetId="254" refreshError="1"/>
      <sheetData sheetId="255" refreshError="1"/>
      <sheetData sheetId="256" refreshError="1"/>
      <sheetData sheetId="257" refreshError="1"/>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refreshError="1"/>
      <sheetData sheetId="315" refreshError="1"/>
      <sheetData sheetId="316" refreshError="1"/>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P"/>
      <sheetName val="DRE"/>
      <sheetName val="DMPL"/>
      <sheetName val="DOAR"/>
      <sheetName val="Mov. DOAR"/>
      <sheetName val="Tickmarks"/>
      <sheetName val="XREF"/>
      <sheetName val="Mov__DOAR"/>
      <sheetName val="Mov__DOAR1"/>
      <sheetName val="Mov__DOAR2"/>
      <sheetName val="Mov__DOAR3"/>
      <sheetName val="Mov__DOAR4"/>
      <sheetName val="Mov__DOAR5"/>
      <sheetName val="Mov__DOAR6"/>
      <sheetName val="Mov__DOAR7"/>
      <sheetName val="Mov__DOAR8"/>
      <sheetName val="Mov__DOAR9"/>
      <sheetName val="Mov__DOAR10"/>
      <sheetName val="Mov__DOAR11"/>
      <sheetName val="Mov__DOAR12"/>
      <sheetName val="Mov__DOAR13"/>
    </sheetNames>
    <sheetDataSet>
      <sheetData sheetId="0"/>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Links"/>
      <sheetName val="Movimentação "/>
      <sheetName val="Saldo Inicial"/>
      <sheetName val="Adições"/>
      <sheetName val="Baixas"/>
      <sheetName val="Depreciação"/>
      <sheetName val="Reavaliação"/>
      <sheetName val="Nota explicativa"/>
      <sheetName val="XREF"/>
      <sheetName val="Tickmarks"/>
      <sheetName val="CAERN"/>
      <sheetName val="{PPC}Mapa de movimentação"/>
      <sheetName val="BP"/>
      <sheetName val="DRE"/>
      <sheetName val="Medições a faturar"/>
      <sheetName val="Pas Juros e V.M.C."/>
      <sheetName val="Assfin"/>
      <sheetName val="1) Lead"/>
      <sheetName val="LISTA DE PROJETOS"/>
      <sheetName val="Mapa"/>
      <sheetName val="Para referência"/>
      <sheetName val="Teste Equity 30.09.03"/>
      <sheetName val="Mutação do PL Trimestral"/>
      <sheetName val="Seg. CP e LP"/>
      <sheetName val="IR. CS"/>
      <sheetName val="Teste dep. "/>
      <sheetName val="A-18"/>
      <sheetName val="Plan1"/>
      <sheetName val="Provisão de Juros"/>
      <sheetName val="Resumo"/>
      <sheetName val="Tipos"/>
      <sheetName val="Aging List"/>
      <sheetName val="Mov_Ações"/>
      <sheetName val="Aging"/>
      <sheetName val="PDD-Movimentação"/>
      <sheetName val="Teste de Adições"/>
      <sheetName val="Imobilizado - 3006"/>
      <sheetName val="ce"/>
      <sheetName val="Teste Drpc"/>
      <sheetName val="mov. PL"/>
      <sheetName val="Receita &amp; Lucro Bruto TT"/>
      <sheetName val="SIG_LANGUE"/>
      <sheetName val="Resultado "/>
      <sheetName val="EURO"/>
      <sheetName val="Contratados"/>
      <sheetName val="Dados"/>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O"/>
      <sheetName val="RESULTADO"/>
      <sheetName val="Bancos e aplicação"/>
      <sheetName val="Contas a Receber"/>
      <sheetName val="Aging Jun-06{PPC}"/>
      <sheetName val="Aging para Nota Explicativa"/>
      <sheetName val="Investimentos"/>
      <sheetName val="Outros ativos"/>
      <sheetName val="Deposito Judicial"/>
      <sheetName val="Permanente"/>
      <sheetName val="Empresas ligadas"/>
      <sheetName val="Fornecedores"/>
      <sheetName val="Empréstimos"/>
      <sheetName val="Obrigações Fiscais "/>
      <sheetName val="Salários e Encargos"/>
      <sheetName val="Provisões e Aluguel de Poste"/>
      <sheetName val="Outras Contas a Pagar"/>
      <sheetName val="Contingências"/>
      <sheetName val="Receitas"/>
      <sheetName val="Mapa de Resultado"/>
      <sheetName val="Outros custos"/>
      <sheetName val="Testes Resultado"/>
      <sheetName val="Explicações"/>
      <sheetName val="XREF"/>
      <sheetName val="Tickmarks"/>
      <sheetName val="circularização"/>
      <sheetName val="Versao 1b ($=R$2,13)"/>
      <sheetName val="tabela"/>
      <sheetName val="integral"/>
      <sheetName val="Tickmarks "/>
      <sheetName val="Variação Cambial"/>
      <sheetName val="Covenants 30.06.06"/>
      <sheetName val="Deduções"/>
      <sheetName val="Custos Programação e Outros"/>
      <sheetName val="Desp. gerais e adm e vendas"/>
      <sheetName val="#REF"/>
      <sheetName val="Suporte DOAR"/>
      <sheetName val="Lead2"/>
      <sheetName val="AA-10(Op.63)"/>
      <sheetName val="Lead"/>
      <sheetName val="Depreciação"/>
      <sheetName val="Assfin"/>
      <sheetName val="Consolidado_1999"/>
      <sheetName val="BP"/>
      <sheetName val="DRE"/>
      <sheetName val="FLUXO_ENDIVIDAMENTO"/>
      <sheetName val="N"/>
      <sheetName val="ÍNDICE"/>
      <sheetName val="COMP_CX"/>
      <sheetName val="Aging"/>
      <sheetName val="PDD-Movimentação"/>
      <sheetName val="Mining Schedule"/>
      <sheetName val="ATIVO"/>
      <sheetName val=" SC grains"/>
      <sheetName val="Resumo"/>
      <sheetName val="Mapa Imobilizado"/>
      <sheetName val="mapa doar consolidado"/>
      <sheetName val="Mapa"/>
      <sheetName val="ce"/>
      <sheetName val="Balanço"/>
      <sheetName val="DRE consolidada 09_03"/>
      <sheetName val="Rev Anal"/>
      <sheetName val="Paraná"/>
      <sheetName val="Plan1"/>
      <sheetName val="Mapas de Movimentação"/>
      <sheetName val="Cálculo Global Desp.Folha"/>
      <sheetName val="PAS Despesa pessoal"/>
      <sheetName val="A11"/>
      <sheetName val="Solver"/>
      <sheetName val="Mapa 31.08.02"/>
      <sheetName val="Mov. Empréstimos FY2008"/>
      <sheetName val="Reconciliações Setembro"/>
      <sheetName val="Plan1 (2)"/>
      <sheetName val="local"/>
      <sheetName val="CF"/>
      <sheetName val="MES"/>
      <sheetName val="NTN_NBCE_SWAP"/>
      <sheetName val="Depleção"/>
      <sheetName val="CAERN"/>
      <sheetName val="Pas Juros e V.M.C."/>
      <sheetName val="Data 1 - NPV"/>
      <sheetName val="Worksheet in (C) 1602 Revisão a"/>
      <sheetName val="JAN"/>
      <sheetName val="PDD"/>
      <sheetName val="{PPC}Mapa de movimentação"/>
      <sheetName val="Equity set 04"/>
      <sheetName val="Ágio"/>
      <sheetName val="Equity dez 04"/>
      <sheetName val="BLP"/>
      <sheetName val="Aging List"/>
      <sheetName val="HIST"/>
      <sheetName val="Intercompany BP"/>
      <sheetName val="VBC"/>
      <sheetName val="PAS Moeda Nacional"/>
      <sheetName val="Tab.Daten"/>
      <sheetName val="TAB.Hauptmenue"/>
      <sheetName val="P3 - Millennium"/>
      <sheetName val="HC"/>
      <sheetName val="Amarre de AF"/>
      <sheetName val="RGR Semesa"/>
      <sheetName val="Mapa Consórcios"/>
      <sheetName val="Dep acumulada"/>
      <sheetName val="Movimiento"/>
      <sheetName val="Dep ejercicio"/>
      <sheetName val="F-2 ANÁLISE"/>
      <sheetName val="Bridge EBITDA"/>
      <sheetName val="Conciliação RH"/>
      <sheetName val="Estoques"/>
      <sheetName val="Prova do CTA"/>
      <sheetName val="ACUMULADO"/>
      <sheetName val="bal"/>
      <sheetName val=""/>
      <sheetName val="PAES Tributos Federais"/>
      <sheetName val="Debêntures Reperfilamento"/>
      <sheetName val="Deferred 30.09.05"/>
      <sheetName val="LUCRO REAL"/>
      <sheetName val="CORP e SUDECAP"/>
      <sheetName val="Analisis dc real 2006"/>
      <sheetName val="Equivalência - 09"/>
      <sheetName val="D"/>
      <sheetName val="D-1"/>
      <sheetName val="Lista"/>
      <sheetName val="Biblioteca"/>
      <sheetName val="Mov. Aplicação"/>
      <sheetName val="Pivot"/>
      <sheetName val="Contingências "/>
      <sheetName val="Compra Energia CP"/>
      <sheetName val="Movimentação"/>
      <sheetName val="Sheet1"/>
      <sheetName val="#Financeiro"/>
      <sheetName val="IS"/>
      <sheetName val="DMPL03"/>
      <sheetName val="Partes Relacionadas"/>
      <sheetName val="201904 ATIVO"/>
      <sheetName val="201904 PASSIVO"/>
      <sheetName val="201904 RESULTADO"/>
      <sheetName val="042019 Balancete"/>
      <sheetName val="Julho"/>
      <sheetName val="Premissas"/>
      <sheetName val="DRE Consolidada"/>
      <sheetName val="Códigos"/>
      <sheetName val="Shares"/>
      <sheetName val="Teste"/>
      <sheetName val="xxx"/>
      <sheetName val="Feuil1"/>
      <sheetName val="Feuil3"/>
      <sheetName val="FMO"/>
      <sheetName val="Ecat PC1 Vs PC2"/>
      <sheetName val="DRAFT "/>
      <sheetName val="BDD"/>
      <sheetName val="BRIDGT"/>
      <sheetName val="AMORT INTAN"/>
      <sheetName val="INTERCO"/>
      <sheetName val="Link501_FRCM"/>
      <sheetName val="Link501_FRCM_1"/>
      <sheetName val="Link501_FRCM_2"/>
      <sheetName val="Link501_FRCM_3"/>
      <sheetName val="FRCM530"/>
      <sheetName val="FRCM540"/>
      <sheetName val="이자비용 overall test"/>
      <sheetName val="Jul-09 SA"/>
      <sheetName val="Jul-09 Coperativa"/>
      <sheetName val="COMP"/>
      <sheetName val="2 - Ativo LP"/>
      <sheetName val="STATO "/>
      <sheetName val="OutrosCreditos"/>
      <sheetName val="DMPL"/>
      <sheetName val="Sispec99"/>
      <sheetName val="Links"/>
      <sheetName val="BRL Market"/>
      <sheetName val="BBG Links"/>
      <sheetName val="Checklist"/>
      <sheetName val="Bco Dados"/>
      <sheetName val="DEPARA"/>
      <sheetName val="Ajustes manuais_Balancete"/>
      <sheetName val="DRE_Gerencial"/>
      <sheetName val="Bridge"/>
      <sheetName val="P&amp;L Gerencial"/>
      <sheetName val="KP´I Balanço"/>
      <sheetName val="Indices Balanço"/>
      <sheetName val="Planilha1"/>
      <sheetName val="KP´I DRE"/>
      <sheetName val="SI_01_Bal"/>
      <sheetName val="SI_02_Bal"/>
      <sheetName val="SI_03_Bal"/>
      <sheetName val="01_Bal_01"/>
      <sheetName val="01_Bal_02"/>
      <sheetName val="01_Bal_03"/>
      <sheetName val="01_Bal_04"/>
      <sheetName val="01_Bal_05"/>
      <sheetName val="01_Bal_06"/>
      <sheetName val="01_Bal_07"/>
      <sheetName val="01_Bal_08"/>
      <sheetName val="01_Bal_09"/>
      <sheetName val="01_Bal_10"/>
      <sheetName val="01_Bal_11"/>
      <sheetName val="01_Bal_12"/>
      <sheetName val="02_Bal_01"/>
      <sheetName val="02_Bal_02"/>
      <sheetName val="02_Bal_03"/>
      <sheetName val="02_Bal_04"/>
      <sheetName val="02_Bal_05"/>
      <sheetName val="02_Bal_06"/>
      <sheetName val="02_Bal_07"/>
      <sheetName val="02_Bal_08"/>
      <sheetName val="02_Bal_09"/>
      <sheetName val="02_Bal_10"/>
      <sheetName val="02_Bal_11"/>
      <sheetName val="02_Bal_12"/>
      <sheetName val="03_Bal_01"/>
      <sheetName val="03_Bal_02"/>
      <sheetName val="03_Bal_03"/>
      <sheetName val="03_Bal_04"/>
      <sheetName val="03_Bal_05"/>
      <sheetName val="03_Bal_06"/>
      <sheetName val="03_Bal_07"/>
      <sheetName val="03_Bal_08"/>
      <sheetName val="03_Bal_09"/>
      <sheetName val="03_Bal_10"/>
      <sheetName val="03_Bal_11"/>
      <sheetName val="03_Bal_12"/>
      <sheetName val="Calculo"/>
      <sheetName val="Ativo Analitico"/>
      <sheetName val="Passivo Analitico"/>
      <sheetName val="Resultado Analitico"/>
      <sheetName val="Ativo Sintetico"/>
      <sheetName val="Passivo Sintetico"/>
      <sheetName val="Resultado Sintetico"/>
      <sheetName val="DFC2"/>
      <sheetName val="D.V.A."/>
      <sheetName val="back"/>
      <sheetName val="Razao manual"/>
      <sheetName val="Razao SIS"/>
      <sheetName val="감가상각누계액"/>
      <sheetName val="XLR_NoRangeSheet"/>
      <sheetName val="Calculo global Depr."/>
      <sheetName val="CMAI 04_08_04"/>
      <sheetName val="Chemsystem"/>
      <sheetName val=" DOE model"/>
      <sheetName val="cathayforecasts"/>
      <sheetName val="Global PIS  Cofins"/>
      <sheetName val="Quarters"/>
      <sheetName val="oldSEG"/>
      <sheetName val="RES"/>
      <sheetName val="Acomp"/>
      <sheetName val="DRE_OUTPUT"/>
      <sheetName val="Passivo"/>
      <sheetName val="Empresas"/>
      <sheetName val="Apoio"/>
      <sheetName val="SFC-5D"/>
      <sheetName val="REVISÃO COML"/>
      <sheetName val="VENDA LÍQ"/>
      <sheetName val="BANDEIRAS"/>
      <sheetName val="MERCEARIA"/>
      <sheetName val="NÃO ALIMENTOS"/>
      <sheetName val="PERECIVEIS"/>
      <sheetName val="REGIÕES"/>
      <sheetName val=" Global fopag"/>
      <sheetName val="Goodwill"/>
      <sheetName val="ICMS LIQ"/>
      <sheetName val="Vente d'elec A "/>
      <sheetName val="Análisis IVA"/>
      <sheetName val="Operações West LB"/>
      <sheetName val="Library Procedures"/>
      <sheetName val="Entity &amp; Environment"/>
      <sheetName val="Minutes review"/>
      <sheetName val="Contracts review "/>
      <sheetName val="Auxiliar"/>
      <sheetName val="MUG"/>
      <sheetName val="sapactivexlhiddensheet"/>
      <sheetName val="Painel de controle"/>
      <sheetName val="Global Férias"/>
      <sheetName val="Global 13  Salário"/>
      <sheetName val="Quadro DFC "/>
      <sheetName val="qryActiveJobsList_report"/>
      <sheetName val="Parâmetros"/>
      <sheetName val="Plan2"/>
      <sheetName val="Posição financeira"/>
      <sheetName val="Posição de pagamentos"/>
      <sheetName val="Index Extratos"/>
      <sheetName val="Index"/>
      <sheetName val="Expenses Details DOTCOM"/>
      <sheetName val="DIN TOTAL DOTCOM"/>
      <sheetName val="TOTAL DOTCOM"/>
      <sheetName val="Citibank DOTCOM"/>
      <sheetName val="Bradesco DOTCOM"/>
      <sheetName val="Santander DOTCOM"/>
      <sheetName val="ITAU"/>
      <sheetName val="BNP DOTCOM"/>
      <sheetName val="DIN SALDOS BANCARIOS DOTCOM"/>
      <sheetName val="DOTCOM Actual"/>
      <sheetName val="DOTCOM Forecast"/>
      <sheetName val="Actual X Forecast "/>
      <sheetName val="Interest Expenses "/>
      <sheetName val="DOTCOM Projection"/>
      <sheetName val="July Total"/>
      <sheetName val="Folha JULHO"/>
      <sheetName val="SYRUS CONGELADO"/>
      <sheetName val="DOTCOM Forecast Congelado"/>
      <sheetName val="Custo Variável"/>
      <sheetName val="Listas"/>
      <sheetName val="Inputs"/>
      <sheetName val="A"/>
      <sheetName val="Conversão - IFRS"/>
      <sheetName val="ROM 21"/>
      <sheetName val="ROM 22"/>
      <sheetName val="FORMULÁRIO DE SPS"/>
      <sheetName val="DIAGNOSTICO"/>
      <sheetName val="COTAÇÃO"/>
      <sheetName val="QQP ADITIVO"/>
      <sheetName val="Teste de Adições"/>
      <sheetName val="Prejuízos Acumul. 30.09 e 31.12"/>
      <sheetName val="Diferido {PPC}"/>
      <sheetName val="shtLookup"/>
      <sheetName val="Sheet2"/>
      <sheetName val="Bancos_e_aplicação"/>
      <sheetName val="Contas_a_Receber"/>
      <sheetName val="Aging_Jun-06{PPC}"/>
      <sheetName val="Aging_para_Nota_Explicativa"/>
      <sheetName val="Outros_ativos"/>
      <sheetName val="Deposito_Judicial"/>
      <sheetName val="Empresas_ligadas"/>
      <sheetName val="Obrigações_Fiscais_"/>
      <sheetName val="Salários_e_Encargos"/>
      <sheetName val="Provisões_e_Aluguel_de_Poste"/>
      <sheetName val="Outras_Contas_a_Pagar"/>
      <sheetName val="Mapa_de_Resultado"/>
      <sheetName val="Outros_custos"/>
      <sheetName val="Testes_Resultado"/>
      <sheetName val="Covenants_30_06_06"/>
      <sheetName val="Custos_Programação_e_Outros"/>
      <sheetName val="Desp__gerais_e_adm_e_vendas"/>
      <sheetName val="Tickmarks_"/>
      <sheetName val="Suporte_DOAR"/>
      <sheetName val="Bridge_EBITDA"/>
      <sheetName val="_SC_grains"/>
      <sheetName val="Mapas_de_Movimentação"/>
      <sheetName val="Cálculo_Global_Desp_Folha"/>
      <sheetName val="Reconciliações_Setembro"/>
      <sheetName val="Intercompany_BP"/>
      <sheetName val="Mapa_Imobilizado"/>
      <sheetName val="mapa_doar_consolidado"/>
      <sheetName val="Variação_Cambial"/>
      <sheetName val="DRE_consolidada_09_03"/>
      <sheetName val="AA-10(Op_63)"/>
      <sheetName val="Rev_Anal"/>
      <sheetName val="Versao_1b_($=R$2,13)"/>
      <sheetName val="Mining_Schedule"/>
      <sheetName val="PAS_Despesa_pessoal"/>
      <sheetName val="Plan1_(2)"/>
      <sheetName val="Pas_Juros_e_V_M_C_"/>
      <sheetName val="Mapa_31_08_02"/>
      <sheetName val="Data_1_-_NPV"/>
      <sheetName val="Worksheet_in_(C)_1602_Revisão_a"/>
      <sheetName val="{PPC}Mapa_de_movimentação"/>
      <sheetName val="Mov__Empréstimos_FY2008"/>
      <sheetName val="Equity_set_04"/>
      <sheetName val="Equity_dez_04"/>
      <sheetName val="Aging_List"/>
      <sheetName val="Tab_Daten"/>
      <sheetName val="TAB_Hauptmenue"/>
      <sheetName val="PAS_Moeda_Nacional"/>
      <sheetName val="Mapa_Consórcios"/>
      <sheetName val="Amarre_de_AF"/>
      <sheetName val="Conciliação_RH"/>
      <sheetName val="F-2_ANÁLISE"/>
      <sheetName val="Equivalência_-_09"/>
      <sheetName val="P3_-_Millennium"/>
      <sheetName val="RGR_Semesa"/>
      <sheetName val="Dep_acumulada"/>
      <sheetName val="Dep_ejercicio"/>
      <sheetName val="Deferred_30_09_05"/>
      <sheetName val="PAES_Tributos_Federais"/>
      <sheetName val="Prova_do_CTA"/>
      <sheetName val="Debêntures_Reperfilamento"/>
      <sheetName val="LUCRO_REAL"/>
      <sheetName val="Partes_Relacionadas"/>
      <sheetName val="201904_ATIVO"/>
      <sheetName val="201904_PASSIVO"/>
      <sheetName val="201904_RESULTADO"/>
      <sheetName val="042019_Balancete"/>
      <sheetName val="CORP_e_SUDECAP"/>
      <sheetName val="Compra_Energia_CP"/>
      <sheetName val="Analisis_dc_real_2006"/>
      <sheetName val="DRE_Consolidada"/>
      <sheetName val="Mov__Aplicação"/>
      <sheetName val="Contingências_"/>
      <sheetName val="Jul-09_SA"/>
      <sheetName val="Jul-09_Coperativa"/>
      <sheetName val="이자비용_overall_test"/>
      <sheetName val="Ecat_PC1_Vs_PC2"/>
      <sheetName val="DRAFT_"/>
      <sheetName val="AMORT_INTAN"/>
      <sheetName val="2_-_Ativo_LP"/>
      <sheetName val="STATO_"/>
      <sheetName val="Razao_manual"/>
      <sheetName val="Razao_SIS"/>
      <sheetName val="Bco_Dados"/>
      <sheetName val="Ajustes_manuais_Balancete"/>
      <sheetName val="P&amp;L_Gerencial"/>
      <sheetName val="KP´I_Balanço"/>
      <sheetName val="Indices_Balanço"/>
      <sheetName val="KP´I_DRE"/>
      <sheetName val="_DOE_model"/>
      <sheetName val="BRL_Market"/>
      <sheetName val="BBG_Links"/>
      <sheetName val="Global_PIS__Cofins"/>
      <sheetName val="VENDAS_P_SUBSIDIÁRIA"/>
      <sheetName val="DOAR"/>
      <sheetName val="Cover Page"/>
      <sheetName val="Instructions"/>
      <sheetName val="Half Year &amp; Year End (exc. TAX)"/>
      <sheetName val="EBP-PPE Rollforward"/>
      <sheetName val="EBP-PPE Intangibles"/>
      <sheetName val="FAR 30-11-2020"/>
      <sheetName val="BCS Validation"/>
      <sheetName val="PCA ACTUAL Monthly"/>
      <sheetName val="BCS Monthly"/>
      <sheetName val="BCS Half Yearly"/>
      <sheetName val="SOURCE System Reconcilliation"/>
      <sheetName val="CS_FIN_STATEMENTS (1)"/>
      <sheetName val="Status"/>
      <sheetName val="NAV"/>
      <sheetName val="Balanço+DRE"/>
      <sheetName val="SUMMARY"/>
      <sheetName val="dinamica (2)"/>
      <sheetName val="datos_ac"/>
      <sheetName val="E2.1_Brapelco"/>
      <sheetName val="Duplicate Rate"/>
      <sheetName val="Cockpit"/>
      <sheetName val="Production_Plan_Resources"/>
      <sheetName val="dados_premio_auto"/>
      <sheetName val="dados_premio_perfil"/>
      <sheetName val="Interface Despesas"/>
      <sheetName val="Dados 2011"/>
      <sheetName val="MEX95IB"/>
      <sheetName val="DRE x CAIXA "/>
      <sheetName val="Location table"/>
      <sheetName val="2002"/>
      <sheetName val="Power Generation"/>
      <sheetName val="Personnel"/>
      <sheetName val="Tabelas"/>
      <sheetName val="SMMF_Carteira Prior Month"/>
      <sheetName val="Dados"/>
      <sheetName val="Deposito_Judicial1"/>
      <sheetName val="Mapa_de_Resultado1"/>
      <sheetName val="Feriad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sheetData sheetId="14"/>
      <sheetData sheetId="15"/>
      <sheetData sheetId="16" refreshError="1"/>
      <sheetData sheetId="17"/>
      <sheetData sheetId="18" refreshError="1"/>
      <sheetData sheetId="19"/>
      <sheetData sheetId="20" refreshError="1"/>
      <sheetData sheetId="21"/>
      <sheetData sheetId="22" refreshError="1"/>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sheetData sheetId="129" refreshError="1"/>
      <sheetData sheetId="130" refreshError="1"/>
      <sheetData sheetId="131" refreshError="1"/>
      <sheetData sheetId="132"/>
      <sheetData sheetId="133"/>
      <sheetData sheetId="134"/>
      <sheetData sheetId="135"/>
      <sheetData sheetId="136"/>
      <sheetData sheetId="137"/>
      <sheetData sheetId="138" refreshError="1"/>
      <sheetData sheetId="139" refreshError="1"/>
      <sheetData sheetId="140" refreshError="1"/>
      <sheetData sheetId="141" refreshError="1"/>
      <sheetData sheetId="142" refreshError="1"/>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sheetData sheetId="239"/>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sheetData sheetId="264"/>
      <sheetData sheetId="265"/>
      <sheetData sheetId="266"/>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refreshError="1"/>
      <sheetData sheetId="300" refreshError="1"/>
      <sheetData sheetId="301" refreshError="1"/>
      <sheetData sheetId="302" refreshError="1"/>
      <sheetData sheetId="303" refreshError="1"/>
      <sheetData sheetId="304"/>
      <sheetData sheetId="305"/>
      <sheetData sheetId="306"/>
      <sheetData sheetId="307"/>
      <sheetData sheetId="308"/>
      <sheetData sheetId="309"/>
      <sheetData sheetId="310" refreshError="1"/>
      <sheetData sheetId="311" refreshError="1"/>
      <sheetData sheetId="312" refreshError="1"/>
      <sheetData sheetId="313" refreshError="1"/>
      <sheetData sheetId="314" refreshError="1"/>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refreshError="1"/>
      <sheetData sheetId="408" refreshError="1"/>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Mapa Emprestimos 31.03.03"/>
      <sheetName val="Mapa Emprestimos 30.06.03"/>
      <sheetName val="SWAP"/>
      <sheetName val="XREF"/>
      <sheetName val="Tickmarks"/>
      <sheetName val="Mapa 31.08.02"/>
      <sheetName val="BP"/>
      <sheetName val="DRE"/>
      <sheetName val="Custo x Mercado"/>
      <sheetName val="A-18"/>
      <sheetName val="Mapa de Resultado"/>
      <sheetName val="Pas Juros e V.M.C."/>
      <sheetName val="Balanço"/>
      <sheetName val="circularização"/>
      <sheetName val="Mapa 31.01.04"/>
      <sheetName val="Conciliação Bancária"/>
      <sheetName val="CAERN"/>
      <sheetName val="STATO "/>
      <sheetName val="OutrosCreditos"/>
      <sheetName val="CLIENTES"/>
      <sheetName val="Impostos"/>
      <sheetName val="Contingências "/>
      <sheetName val="Mov_Ações"/>
      <sheetName val="ce"/>
      <sheetName val="Aging"/>
      <sheetName val="PDD-Movimentação"/>
      <sheetName val="C1398T96"/>
      <sheetName val="Provisão de Juros"/>
      <sheetName val="Mapa"/>
      <sheetName val="Adições"/>
      <sheetName val="IR. CS"/>
      <sheetName val="TXT07"/>
      <sheetName val="TXT06"/>
      <sheetName val="TXT05"/>
      <sheetName val="TXT04"/>
      <sheetName val="TXT08"/>
      <sheetName val="TXT11"/>
      <sheetName val="TXT10"/>
      <sheetName val="TXT09"/>
      <sheetName val="TXT02"/>
      <sheetName val="TXT03"/>
      <sheetName val="AA-10(Op.63)"/>
      <sheetName val="Programa de Trabalho ANTIGO"/>
      <sheetName val="Clientes Op. Estruturada"/>
      <sheetName val="Planilha1"/>
      <sheetName val="valores"/>
      <sheetName val="Organograma"/>
      <sheetName val="Plano de Contas"/>
      <sheetName val="DFLSUBS"/>
      <sheetName val="Financimentos CP"/>
      <sheetName val="Detail"/>
      <sheetName val="DRE 2007"/>
      <sheetName val="Tax"/>
      <sheetName val="Debt"/>
      <sheetName val="BALANCETE"/>
      <sheetName val="Lead Manual - Ledger 2"/>
      <sheetName val="A-9.1"/>
      <sheetName val="Avaliação Básica de Títulos de "/>
      <sheetName val="Valor Patrimonial"/>
      <sheetName val="Valor de Liquidação"/>
      <sheetName val="Quociente Preço-Lucro"/>
      <sheetName val="Crescimento Constante"/>
      <sheetName val="Valor Presente Líquido"/>
      <sheetName val="Taxa Interna de Retorno"/>
      <sheetName val="Período de Payback"/>
      <sheetName val="Valor Presente Líquido Anualiza"/>
      <sheetName val="Investimento Inicial"/>
      <sheetName val="Custo de Capital de Terceiros d"/>
      <sheetName val="Custo de Ações Ordinárias"/>
      <sheetName val="Custo de Ações Preferenciais"/>
      <sheetName val="Custo Médio Ponderado de Capita"/>
      <sheetName val="Custo Marginal Ponderado de Cap"/>
      <sheetName val="Liquidez"/>
      <sheetName val="Atividade"/>
      <sheetName val="Endividamento"/>
      <sheetName val="Rentabilidade"/>
      <sheetName val="Orçamento de Caixa"/>
      <sheetName val="VP - Quantia Individual"/>
      <sheetName val="VP - Série mista"/>
      <sheetName val="VP - Anuidade"/>
      <sheetName val="VF - Anuidade"/>
      <sheetName val="Depósitos Necessários para Acum"/>
      <sheetName val="VF - Quantia individual"/>
      <sheetName val="Listas"/>
      <sheetName val="Aging0203"/>
      <sheetName val="Mercado"/>
      <sheetName val="Reconciliações Setembro"/>
      <sheetName val="Deducoes venda IP"/>
      <sheetName val="Empréstimos"/>
      <sheetName val="Encargos"/>
      <sheetName val="Resumo"/>
      <sheetName val="Worksheet in 6340 Emprestimos e"/>
      <sheetName val="BALUCAS 1202"/>
      <sheetName val="Prestaciones Sociales"/>
      <sheetName val="Utilidades"/>
      <sheetName val="CEDULA RESUMEN"/>
      <sheetName val="Mapa Contigência"/>
      <sheetName val="FLC.COMPL"/>
      <sheetName val="Base de Dados"/>
      <sheetName val="Prejuízos Acumul. 30.09 e 31.12"/>
      <sheetName val="RAC"/>
      <sheetName val="Mapa_31_08_02"/>
      <sheetName val="Mapa_Emprestimos_31_03_03"/>
      <sheetName val="Mapa_Emprestimos_30_06_03"/>
      <sheetName val="Mapa_31_08_021"/>
      <sheetName val="Custo_x_Mercado"/>
      <sheetName val="Pas_Juros_e_V_M_C_"/>
      <sheetName val="Mapa_de_Resultado"/>
      <sheetName val="Conciliação_Bancária"/>
      <sheetName val="Mapa_31_01_04"/>
      <sheetName val="Teste Equity 30.09.03"/>
      <sheetName val="Links"/>
      <sheetName val="Mapa 31.10.03"/>
      <sheetName val="Pas Juros-31-10-03"/>
      <sheetName val="Baixas"/>
      <sheetName val="Escalonamento"/>
      <sheetName val="EBTA"/>
      <sheetName val="ELP"/>
      <sheetName val="A-13 OAS"/>
      <sheetName val="Dados de relacionamento"/>
      <sheetName val="BALANCO"/>
      <sheetName val="Evaluación"/>
    </sheetNames>
    <sheetDataSet>
      <sheetData sheetId="0"/>
      <sheetData sheetId="1" refreshError="1"/>
      <sheetData sheetId="2" refreshError="1"/>
      <sheetData sheetId="3" refreshError="1"/>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sheetData sheetId="46"/>
      <sheetData sheetId="47"/>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sheetData sheetId="104"/>
      <sheetData sheetId="105"/>
      <sheetData sheetId="106"/>
      <sheetData sheetId="107"/>
      <sheetData sheetId="108"/>
      <sheetData sheetId="109"/>
      <sheetData sheetId="110"/>
      <sheetData sheetId="111" refreshError="1"/>
      <sheetData sheetId="112"/>
      <sheetData sheetId="113"/>
      <sheetData sheetId="114"/>
      <sheetData sheetId="115"/>
      <sheetData sheetId="116"/>
      <sheetData sheetId="117" refreshError="1"/>
      <sheetData sheetId="118" refreshError="1"/>
      <sheetData sheetId="119" refreshError="1"/>
      <sheetData sheetId="120" refreshError="1"/>
      <sheetData sheetId="121" refreshError="1"/>
      <sheetData sheetId="122"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Links"/>
      <sheetName val="Mapa"/>
      <sheetName val="VMP-VCP"/>
      <sheetName val="Juros-R$"/>
      <sheetName val="Juros-US"/>
      <sheetName val="Adições"/>
      <sheetName val="Baixas"/>
      <sheetName val="Provisão de Juros"/>
      <sheetName val="Escalonamento"/>
      <sheetName val="Tickmarks"/>
      <sheetName val="Mapa LP"/>
      <sheetName val="XREF"/>
      <sheetName val="Mapa de Mov. 31.10.00"/>
      <sheetName val="Mapa de Mov. 31.01.01"/>
      <sheetName val="Testes juros e baixas"/>
      <sheetName val="Mapa de mov. 31.10.01"/>
      <sheetName val="Mapa de mov. 31.10.01 CP"/>
      <sheetName val="Mapa de mov. 31.10.01 LP"/>
      <sheetName val="Mapa de Mov. Emprést. 31.10.00"/>
      <sheetName val="Mapa de Mov. Financ. 31.10.00"/>
      <sheetName val="Resumo dos contratos LP"/>
      <sheetName val="Pas Juros e V.M.C."/>
      <sheetName val="Teste de baixas"/>
      <sheetName val="L PRAZO"/>
      <sheetName val="C PRAZO"/>
      <sheetName val="ENCARGOS"/>
      <sheetName val="Movimentação"/>
      <sheetName val="CP X LP"/>
      <sheetName val="Covenants"/>
      <sheetName val="Movimentação (2)"/>
      <sheetName val="Teste de Encargos"/>
      <sheetName val="Teste de Adições e Baixas"/>
      <sheetName val="PAS Juros Nacional"/>
      <sheetName val="PAS Juros Extrangeiro"/>
      <sheetName val="Variação Cambial"/>
      <sheetName val="SUMMARY"/>
      <sheetName val="#REF"/>
      <sheetName val="Conc. Bancária 31.10.00"/>
      <sheetName val="Resumo contratos"/>
      <sheetName val="Mapa de Movimentação"/>
      <sheetName val="Teste de Adição"/>
      <sheetName val="Log ACL"/>
      <sheetName val="4. Teste de Baixas"/>
      <sheetName val="5. Teste de Encargos"/>
      <sheetName val="6. Escalonamento"/>
      <sheetName val="7. ACL"/>
      <sheetName val="1. Resumo contratos"/>
      <sheetName val="2. Mapa de Movimentação"/>
      <sheetName val="3.Teste de Adição"/>
      <sheetName val="Lead - Consórcios"/>
      <sheetName val="Mapa de Movimentação "/>
      <sheetName val=" Resumo contratos"/>
      <sheetName val="Teste "/>
      <sheetName val="Mapa Trimestre"/>
      <sheetName val="Teste de Baixa"/>
      <sheetName val="Teste Encargos"/>
      <sheetName val="Segregação CP X LP"/>
      <sheetName val="Nota Explicativa"/>
      <sheetName val="1.Resumo"/>
      <sheetName val="2.Mapa"/>
      <sheetName val="3.Encargos"/>
      <sheetName val="Custo x mercado"/>
      <sheetName val="Caterpillar"/>
      <sheetName val="Bradesco"/>
      <sheetName val="Volkswagen"/>
      <sheetName val="Finasa"/>
      <sheetName val="Mapa 31.08.02"/>
      <sheetName val="Sheet1"/>
      <sheetName val="circularização"/>
      <sheetName val="Aging"/>
      <sheetName val="PDD-Movimentação"/>
      <sheetName val="Teste Adições"/>
      <sheetName val="VC 31 03 2009"/>
      <sheetName val="VC 31 03 2010"/>
      <sheetName val="Aging 31 03 2010"/>
      <sheetName val="A-18"/>
      <sheetName val="A.2"/>
      <sheetName val="PDD"/>
      <sheetName val="Mapa 31.01.04"/>
      <sheetName val="BP"/>
      <sheetName val="DRE"/>
      <sheetName val="2.Mapa 30.09.11"/>
      <sheetName val="2.1 Circularização"/>
      <sheetName val="3.Adição"/>
      <sheetName val="4.Teste de Baixa"/>
      <sheetName val="5. Encargos"/>
      <sheetName val="6.Escalonamento"/>
      <sheetName val="6.1 Teste de escalonamento"/>
      <sheetName val="7. Covenants"/>
      <sheetName val="LogACL"/>
      <sheetName val="4.Baixa"/>
      <sheetName val="Sheet1 (2)"/>
      <sheetName val="Escalonamento 31.12"/>
      <sheetName val="C1398T96"/>
      <sheetName val="Mapa de Resultado"/>
      <sheetName val="CAERN"/>
      <sheetName val="Mutação PL"/>
      <sheetName val="APOIO"/>
      <sheetName val="Mapa de Mov. Financ. 31.01.00"/>
      <sheetName val="DMPL"/>
      <sheetName val="1.Resumo Debêntures"/>
      <sheetName val="2.Resumo contratos"/>
      <sheetName val="3.Mapa de movimentação"/>
      <sheetName val="4.Encargos"/>
      <sheetName val="5.Segregação e escalonamento"/>
      <sheetName val="Reembolsos pré-fixados"/>
      <sheetName val="NE"/>
      <sheetName val="Resumo"/>
      <sheetName val="Convenants"/>
      <sheetName val="Resumo BNB"/>
      <sheetName val="1.Composição"/>
      <sheetName val="1.1.CD-Mapa"/>
      <sheetName val="6. Adições e Baixas"/>
      <sheetName val="7.Covenants Financeiros"/>
      <sheetName val="Aplic. Financ."/>
      <sheetName val="H.MUNDIAL - 27.01.06 - Ajustado"/>
      <sheetName val="consolid soc"/>
      <sheetName val="NE Consolidado"/>
      <sheetName val="1.Mapa"/>
      <sheetName val="2.Encargos"/>
      <sheetName val="3.Circularização"/>
      <sheetName val="4. Variação Cambial"/>
      <sheetName val="5.Escalonamento"/>
      <sheetName val="6.Teste Baixas"/>
      <sheetName val="7. Média Ponderada"/>
      <sheetName val="2.1Circularização"/>
      <sheetName val="6. Amort. Custos"/>
      <sheetName val="7. Adições"/>
      <sheetName val="8. Baixas"/>
      <sheetName val="Reembolsos Espra"/>
      <sheetName val="1.Conciliação bancaria"/>
      <sheetName val="2.DRE"/>
      <sheetName val="7. Amort. Custos"/>
      <sheetName val="Amort. desp."/>
      <sheetName val="3.Resumo NotasPromissórias"/>
      <sheetName val="1.Resumo contratos"/>
      <sheetName val="2.Mapa de movimentação"/>
      <sheetName val="4. Adições e Baixas"/>
      <sheetName val="2.Resumo Debêntures"/>
      <sheetName val="3.Resumo NP"/>
      <sheetName val="4.Mapa mov."/>
      <sheetName val="5.Circularização"/>
      <sheetName val="6.Encargos"/>
      <sheetName val="7.Escalonamento"/>
      <sheetName val="7.1.Amortização BNB Espra"/>
      <sheetName val="8.Amort. Custos"/>
      <sheetName val="9.JurosCapitalizados"/>
      <sheetName val="10.Adições"/>
      <sheetName val="4.Mapa"/>
      <sheetName val="11.1.Baixas 30.09.13"/>
      <sheetName val="11.1.Baixas 31.12.13"/>
      <sheetName val="4.Mapa de movimentação"/>
      <sheetName val="9.DespCapitalizadas"/>
      <sheetName val="11.2.Baixas 31.12.13"/>
      <sheetName val="Amortização BNB Espra"/>
      <sheetName val="Programa"/>
      <sheetName val="Sample Size"/>
      <sheetName val="Teste e Seleção"/>
      <sheetName val="Juros"/>
      <sheetName val="Resumo Contratos BNDES"/>
      <sheetName val="Valores a Faturar"/>
      <sheetName val="Segregação"/>
      <sheetName val="EMs X Contabilidade Set01"/>
      <sheetName val="Custo médio Acabado"/>
      <sheetName val="MAE"/>
      <sheetName val="NEs"/>
      <sheetName val="1. Resumo"/>
      <sheetName val="1. Deustsche - Baerfield"/>
      <sheetName val="2. Deustsche - Soratu"/>
      <sheetName val="3. Mitsubishi - Baerfield"/>
      <sheetName val="4. Mitsubishi - Soratu"/>
      <sheetName val="2. Movimentação"/>
      <sheetName val="3. Escalonamento"/>
      <sheetName val="4. Baixa"/>
      <sheetName val="Sheet2"/>
      <sheetName val="Sheet2 (2)"/>
      <sheetName val="4. Covenants"/>
      <sheetName val="4.1 Covenants Black Gold"/>
      <sheetName val="Libor"/>
      <sheetName val="NE Instrumentos financeiros"/>
      <sheetName val="Análise de sensibilidade"/>
      <sheetName val="Indicadores"/>
      <sheetName val="3.Resumo NPs"/>
      <sheetName val="Lista Funcionários"/>
      <sheetName val="Depreciação"/>
      <sheetName val="Empréstimos"/>
      <sheetName val="BB PCH's"/>
      <sheetName val="4. Covernants"/>
      <sheetName val="2.Movimentação Black Treasure"/>
      <sheetName val="2. Movimentação Turasoria"/>
      <sheetName val="2. Movimentação Dleif"/>
      <sheetName val="2.Movimentação Airosaru LLC"/>
      <sheetName val="2.Movimentação Oil e Gas"/>
      <sheetName val="2. Movimentação Holdco"/>
      <sheetName val="Base"/>
      <sheetName val="Pendências"/>
      <sheetName val="2.ResumoDebêntures"/>
      <sheetName val="3.Mapa"/>
      <sheetName val="6.Adição"/>
      <sheetName val="10.Adições e Baixas"/>
      <sheetName val="7.Escalonamento (2)"/>
      <sheetName val="3.DMPL - OAS Imóveis"/>
      <sheetName val="Balanço"/>
      <sheetName val="Global Férias"/>
      <sheetName val="Global 13  Salário"/>
      <sheetName val="Diversos"/>
      <sheetName val="ICMS-Cofins Arcos"/>
      <sheetName val="Composicao Dev.dep.Garantia "/>
      <sheetName val="SS Mutação PL"/>
      <sheetName val="EE Exigível LP"/>
      <sheetName val="DD Outras CP"/>
      <sheetName val="AA Emprét. Financ."/>
      <sheetName val="FF Impostos"/>
      <sheetName val="CC Encargos Sociais"/>
      <sheetName val="Ativo"/>
      <sheetName val="Diferido {PPC}"/>
      <sheetName val="Saldo Inicial"/>
      <sheetName val="Resultado "/>
      <sheetName val="Deferred 30.09.05"/>
      <sheetName val="IPI "/>
      <sheetName val="Mov imob"/>
      <sheetName val="Tipos"/>
      <sheetName val="BB Fornecedores"/>
      <sheetName val="tabela"/>
      <sheetName val="integral"/>
      <sheetName val="bal"/>
      <sheetName val="Energia (98 - 00)"/>
      <sheetName val="Teste de Adições"/>
      <sheetName val="CLIENTES"/>
      <sheetName val="valores"/>
      <sheetName val="Organograma"/>
      <sheetName val="Worksheet in 6340 Empréstimos e"/>
      <sheetName val="pl atual"/>
      <sheetName val="VENDAS_P_SUBSIDIÁRIA"/>
      <sheetName val="CompanyInputs"/>
      <sheetName val="Quartile Effects"/>
      <sheetName val="Model Inputs"/>
      <sheetName val="Var Preços"/>
      <sheetName val="RAP"/>
      <sheetName val="Registro L200 - Jan"/>
      <sheetName val="Registro L200 - Fev"/>
      <sheetName val="Registro L200 - Mar"/>
      <sheetName val="Registro L200 - Abr"/>
      <sheetName val="Registro L200 - Mai"/>
      <sheetName val="Registro L200 - Jun"/>
      <sheetName val="SUM Jan a Jun"/>
      <sheetName val="Teste das baixas"/>
      <sheetName val="Movim. da Parte B do LALUR"/>
      <sheetName val="Teste de Recolhimento IRPJ_CSLL"/>
      <sheetName val="ce"/>
      <sheetName val="Plan1"/>
      <sheetName val="BALANCO"/>
      <sheetName val="Ptax"/>
      <sheetName val="PREMISSAS"/>
      <sheetName val="TB"/>
      <sheetName val="Conciliação 30.11"/>
      <sheetName val="Plano de Contas"/>
      <sheetName val="Mutação Imobilizado - PPC"/>
      <sheetName val="Softwares"/>
      <sheetName val="Cel.ePap. Mucuri"/>
      <sheetName val="FTJAN95"/>
      <sheetName val="Dados"/>
      <sheetName val="shtLookup"/>
      <sheetName val="DRE ITA"/>
      <sheetName val="Intertemporais PIS e COFINS"/>
      <sheetName val="#¡REF"/>
      <sheetName val="Cash Flow to Sponsor"/>
      <sheetName val="Energy Revenues"/>
      <sheetName val="Contratados"/>
      <sheetName val="PARAMETROS"/>
      <sheetName val="Mercado"/>
      <sheetName val="Dados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sheetData sheetId="90"/>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sheetData sheetId="112" refreshError="1"/>
      <sheetData sheetId="113"/>
      <sheetData sheetId="114"/>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sheetData sheetId="147"/>
      <sheetData sheetId="148"/>
      <sheetData sheetId="149" refreshError="1"/>
      <sheetData sheetId="150" refreshError="1"/>
      <sheetData sheetId="151" refreshError="1"/>
      <sheetData sheetId="152"/>
      <sheetData sheetId="153" refreshError="1"/>
      <sheetData sheetId="154"/>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sheetData sheetId="166">
        <row r="11">
          <cell r="E11">
            <v>75381</v>
          </cell>
        </row>
      </sheetData>
      <sheetData sheetId="167">
        <row r="11">
          <cell r="E11">
            <v>75381</v>
          </cell>
        </row>
      </sheetData>
      <sheetData sheetId="168">
        <row r="11">
          <cell r="E11">
            <v>75381</v>
          </cell>
        </row>
      </sheetData>
      <sheetData sheetId="169">
        <row r="11">
          <cell r="E11">
            <v>75381</v>
          </cell>
        </row>
      </sheetData>
      <sheetData sheetId="170"/>
      <sheetData sheetId="171"/>
      <sheetData sheetId="172"/>
      <sheetData sheetId="173"/>
      <sheetData sheetId="174"/>
      <sheetData sheetId="175">
        <row r="11">
          <cell r="E11">
            <v>75381</v>
          </cell>
        </row>
      </sheetData>
      <sheetData sheetId="176">
        <row r="11">
          <cell r="E11">
            <v>75381</v>
          </cell>
        </row>
      </sheetData>
      <sheetData sheetId="177">
        <row r="11">
          <cell r="E11">
            <v>75381</v>
          </cell>
        </row>
      </sheetData>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ow r="11">
          <cell r="E11">
            <v>75381</v>
          </cell>
        </row>
      </sheetData>
      <sheetData sheetId="190">
        <row r="11">
          <cell r="E11">
            <v>75381</v>
          </cell>
        </row>
      </sheetData>
      <sheetData sheetId="191">
        <row r="11">
          <cell r="E11">
            <v>75381</v>
          </cell>
        </row>
      </sheetData>
      <sheetData sheetId="192">
        <row r="11">
          <cell r="E11">
            <v>75381</v>
          </cell>
        </row>
      </sheetData>
      <sheetData sheetId="193">
        <row r="11">
          <cell r="E11">
            <v>75381</v>
          </cell>
        </row>
      </sheetData>
      <sheetData sheetId="194">
        <row r="11">
          <cell r="E11">
            <v>75381</v>
          </cell>
        </row>
      </sheetData>
      <sheetData sheetId="195"/>
      <sheetData sheetId="196"/>
      <sheetData sheetId="197" refreshError="1"/>
      <sheetData sheetId="198" refreshError="1"/>
      <sheetData sheetId="199" refreshError="1"/>
      <sheetData sheetId="200">
        <row r="11">
          <cell r="E11">
            <v>75381</v>
          </cell>
        </row>
      </sheetData>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sheetData sheetId="23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sheetData sheetId="241"/>
      <sheetData sheetId="242"/>
      <sheetData sheetId="243"/>
      <sheetData sheetId="244"/>
      <sheetData sheetId="245"/>
      <sheetData sheetId="246"/>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PROD"/>
      <sheetName val="Plan1"/>
      <sheetName val="Plan2"/>
      <sheetName val="Plan3"/>
      <sheetName val="Tags"/>
      <sheetName val="PI"/>
      <sheetName val="Dados Mestre"/>
      <sheetName val="Acomp. Fator"/>
      <sheetName val="Linha Fibras"/>
      <sheetName val="Difer."/>
      <sheetName val="MgSO4 e AQ"/>
      <sheetName val="Planta Química"/>
      <sheetName val="Específicos"/>
      <sheetName val="Custo Var."/>
      <sheetName val="Custo Atual"/>
      <sheetName val="H.P. - Resumo"/>
      <sheetName val="H. Paradas"/>
      <sheetName val="TPM"/>
      <sheetName val="VCP-ABS"/>
      <sheetName val="Fatos Rel."/>
      <sheetName val="Qualidade"/>
      <sheetName val="Ocorrências"/>
      <sheetName val="Cálculos AQ"/>
      <sheetName val="PREMISSAS"/>
      <sheetName val="Referencias"/>
      <sheetName val="TAB"/>
      <sheetName val="De Para"/>
      <sheetName val="Exchange Rates"/>
      <sheetName val="Dados_Mestre"/>
      <sheetName val="Acomp__Fator"/>
      <sheetName val="Linha_Fibras"/>
      <sheetName val="Difer_"/>
      <sheetName val="MgSO4_e_AQ"/>
      <sheetName val="Planta_Química"/>
      <sheetName val="Custo_Var_"/>
      <sheetName val="Custo_Atual"/>
      <sheetName val="H_P__-_Resumo"/>
      <sheetName val="H__Paradas"/>
      <sheetName val="Fatos_Rel_"/>
      <sheetName val="Cálculos_AQ"/>
      <sheetName val="Dashboard Acompanhamento"/>
      <sheetName val="Planilha1"/>
      <sheetName val="PARÂMETROS"/>
      <sheetName val="De_Para"/>
      <sheetName val="Exchange_Rates"/>
      <sheetName val="Dados_Mestre1"/>
      <sheetName val="Acomp__Fator1"/>
      <sheetName val="Linha_Fibras1"/>
      <sheetName val="Difer_1"/>
      <sheetName val="MgSO4_e_AQ1"/>
      <sheetName val="Planta_Química1"/>
      <sheetName val="Custo_Var_1"/>
      <sheetName val="Custo_Atual1"/>
      <sheetName val="H_P__-_Resumo1"/>
      <sheetName val="H__Paradas1"/>
      <sheetName val="Fatos_Rel_1"/>
      <sheetName val="Cálculos_AQ1"/>
      <sheetName val="De_Para1"/>
      <sheetName val="Exchange_Rates1"/>
      <sheetName val="Dashboard_Acompanhamento"/>
      <sheetName val="Dados_Mestre2"/>
      <sheetName val="Acomp__Fator2"/>
      <sheetName val="Linha_Fibras2"/>
      <sheetName val="Difer_2"/>
      <sheetName val="MgSO4_e_AQ2"/>
      <sheetName val="Planta_Química2"/>
      <sheetName val="Custo_Var_2"/>
      <sheetName val="Custo_Atual2"/>
      <sheetName val="H_P__-_Resumo2"/>
      <sheetName val="H__Paradas2"/>
      <sheetName val="Fatos_Rel_2"/>
      <sheetName val="Cálculos_AQ2"/>
      <sheetName val="De_Para2"/>
      <sheetName val="Exchange_Rates2"/>
      <sheetName val="Dashboard_Acompanhamento1"/>
      <sheetName val="Dados_Mestre3"/>
      <sheetName val="Acomp__Fator3"/>
      <sheetName val="Linha_Fibras3"/>
      <sheetName val="Difer_3"/>
      <sheetName val="MgSO4_e_AQ3"/>
      <sheetName val="Planta_Química3"/>
      <sheetName val="Custo_Var_3"/>
      <sheetName val="Custo_Atual3"/>
      <sheetName val="H_P__-_Resumo3"/>
      <sheetName val="H__Paradas3"/>
      <sheetName val="Fatos_Rel_3"/>
      <sheetName val="Cálculos_AQ3"/>
      <sheetName val="Dados_Mestre4"/>
      <sheetName val="Acomp__Fator4"/>
      <sheetName val="Linha_Fibras4"/>
      <sheetName val="Difer_4"/>
      <sheetName val="MgSO4_e_AQ4"/>
      <sheetName val="Planta_Química4"/>
      <sheetName val="Custo_Var_4"/>
      <sheetName val="Custo_Atual4"/>
      <sheetName val="H_P__-_Resumo4"/>
      <sheetName val="H__Paradas4"/>
      <sheetName val="Fatos_Rel_4"/>
      <sheetName val="Cálculos_AQ4"/>
      <sheetName val="De_Para3"/>
      <sheetName val="Exchange_Rates3"/>
      <sheetName val="Dashboard_Acompanhamento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refreshError="1"/>
      <sheetData sheetId="42" refreshError="1"/>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oad Cost"/>
      <sheetName val="X'rate"/>
      <sheetName val="det-RM"/>
      <sheetName val="det-ferry"/>
      <sheetName val="SAP-RM"/>
      <sheetName val="SAP-Ferry"/>
      <sheetName val="detail"/>
      <sheetName val="Grand Summary"/>
      <sheetName val="Harvesting-Total"/>
      <sheetName val="Harvesting-Acacia"/>
      <sheetName val="Harvesting-MHW"/>
      <sheetName val="Har-Acacia"/>
      <sheetName val="Har-MHW"/>
      <sheetName val="Harvesting-Acacia-m3"/>
      <sheetName val="Harvesting-MHW-m3"/>
      <sheetName val="Harvesting-m3"/>
      <sheetName val="Summary-Plantation"/>
      <sheetName val="Plantation-RAPP"/>
      <sheetName val="Plantation OWN"/>
      <sheetName val="Plantation-JVJO-ALL"/>
      <sheetName val="PANT JVJO-RAPP"/>
      <sheetName val="PLANT JVJO-ANH"/>
      <sheetName val="Plantation-HTR"/>
      <sheetName val="SUMM-PLT"/>
      <sheetName val="Alocation OH"/>
      <sheetName val="OH-'000"/>
      <sheetName val="Summary RM"/>
      <sheetName val="Road_Cost"/>
      <sheetName val="Grand_Summary"/>
      <sheetName val="Plantation_OWN"/>
      <sheetName val="PANT_JVJO-RAPP"/>
      <sheetName val="PLANT_JVJO-ANH"/>
      <sheetName val="Alocation_OH"/>
      <sheetName val="Summary_RM"/>
      <sheetName val="OpRev"/>
      <sheetName val="Taxation"/>
      <sheetName val="Road_Cost1"/>
      <sheetName val="Grand_Summary1"/>
      <sheetName val="Plantation_OWN1"/>
      <sheetName val="PANT_JVJO-RAPP1"/>
      <sheetName val="PLANT_JVJO-ANH1"/>
      <sheetName val="Alocation_OH1"/>
      <sheetName val="Summary_RM1"/>
      <sheetName val="Road_Cost2"/>
      <sheetName val="Grand_Summary2"/>
      <sheetName val="Plantation_OWN2"/>
      <sheetName val="PANT_JVJO-RAPP2"/>
      <sheetName val="PLANT_JVJO-ANH2"/>
      <sheetName val="Alocation_OH2"/>
      <sheetName val="Summary_RM2"/>
      <sheetName val="Road_Cost3"/>
      <sheetName val="Grand_Summary3"/>
      <sheetName val="Plantation_OWN3"/>
      <sheetName val="PANT_JVJO-RAPP3"/>
      <sheetName val="PLANT_JVJO-ANH3"/>
      <sheetName val="Alocation_OH3"/>
      <sheetName val="Summary_RM3"/>
      <sheetName val="Proposed 2003 Salary Range"/>
      <sheetName val="Adjustment"/>
      <sheetName val="调整后帐龄及明细表"/>
      <sheetName val="Road_Cost4"/>
      <sheetName val="Grand_Summary4"/>
      <sheetName val="Plantation_OWN4"/>
      <sheetName val="PANT_JVJO-RAPP4"/>
      <sheetName val="PLANT_JVJO-ANH4"/>
      <sheetName val="Alocation_OH4"/>
      <sheetName val="Summary_RM4"/>
      <sheetName val="Proposed_2003_Salary_Range"/>
      <sheetName val="Road_Cost5"/>
      <sheetName val="Grand_Summary5"/>
      <sheetName val="Plantation_OWN5"/>
      <sheetName val="PANT_JVJO-RAPP5"/>
      <sheetName val="PLANT_JVJO-ANH5"/>
      <sheetName val="Alocation_OH5"/>
      <sheetName val="Summary_RM5"/>
      <sheetName val="Proposed_2003_Salary_Range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sheetData sheetId="30"/>
      <sheetData sheetId="31"/>
      <sheetData sheetId="32"/>
      <sheetData sheetId="33"/>
      <sheetData sheetId="34"/>
      <sheetData sheetId="35" refreshError="1"/>
      <sheetData sheetId="36" refreshError="1"/>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refreshError="1"/>
      <sheetData sheetId="59" refreshError="1"/>
      <sheetData sheetId="60" refreshError="1"/>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334-Summary"/>
      <sheetName val="A"/>
      <sheetName val="B1"/>
      <sheetName val="OpRev"/>
      <sheetName val="Taxation"/>
      <sheetName val="FinAsmp"/>
      <sheetName val="Price"/>
      <sheetName val="GenAsmp"/>
      <sheetName val="CpE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334-Summary"/>
      <sheetName val="A"/>
      <sheetName val="B1"/>
      <sheetName val="Sheet1"/>
      <sheetName val="ACUMULADO"/>
      <sheetName val="手续费收入检查情况表"/>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334-Summary"/>
      <sheetName val="A"/>
      <sheetName val="B1"/>
      <sheetName val="CONSUMABLE"/>
      <sheetName val="ISI"/>
      <sheetName val="5-ALAT(1)"/>
      <sheetName val="4-Basic Pricexxx"/>
      <sheetName val="Schedule"/>
      <sheetName val="D7(1)"/>
      <sheetName val="BOQ"/>
      <sheetName val="Rekap"/>
      <sheetName val="R"/>
      <sheetName val="EL"/>
      <sheetName val="Man Power &amp; Comp"/>
      <sheetName val="ENG-101"/>
      <sheetName val="KCN"/>
      <sheetName val="Original LIT1 Pg 1 of 3"/>
      <sheetName val="General"/>
      <sheetName val="Manpower"/>
      <sheetName val="Equipt,Tools&amp;Cons"/>
      <sheetName val="LOADDAT"/>
      <sheetName val="Cash2"/>
      <sheetName val="Z"/>
      <sheetName val="12"/>
      <sheetName val="Data"/>
      <sheetName val="DN"/>
      <sheetName val="WK"/>
      <sheetName val="Temp_data"/>
      <sheetName val="Salary PJA"/>
      <sheetName val="Calendar2020"/>
      <sheetName val="All Summ"/>
      <sheetName val="Rec. gaji_1"/>
      <sheetName val="Slip Staff"/>
      <sheetName val="Slip Non Staff"/>
      <sheetName val="TK"/>
      <sheetName val="lists"/>
      <sheetName val="WT-LIST"/>
      <sheetName val="Query"/>
      <sheetName val="TTL"/>
      <sheetName val="name"/>
      <sheetName val="STR - 2B"/>
      <sheetName val="12CGOU"/>
      <sheetName val="Sheet1"/>
      <sheetName val="Eng_Hrs"/>
      <sheetName val="TIE-INS"/>
      <sheetName val="4-Basic_Pricexxx"/>
      <sheetName val="Man_Power_&amp;_Comp"/>
      <sheetName val="Original_LIT1_Pg_1_of_3"/>
      <sheetName val="Salary_PJA"/>
      <sheetName val="All_Summ"/>
      <sheetName val="Rec__gaji_1"/>
      <sheetName val="Slip_Staff"/>
      <sheetName val="Slip_Non_Staff"/>
      <sheetName val="STR_-_2B"/>
      <sheetName val="prod"/>
      <sheetName val="LE_Total(G_Summ Proj)"/>
      <sheetName val="4-Basic_Pricexxx1"/>
      <sheetName val="Man_Power_&amp;_Comp1"/>
      <sheetName val="Original_LIT1_Pg_1_of_31"/>
      <sheetName val="Salary_PJA1"/>
      <sheetName val="All_Summ1"/>
      <sheetName val="Rec__gaji_11"/>
      <sheetName val="Slip_Staff1"/>
      <sheetName val="Slip_Non_Staff1"/>
      <sheetName val="STR_-_2B1"/>
      <sheetName val="LE_Total(G_Summ_Proj)"/>
      <sheetName val="4-Basic_Pricexxx2"/>
      <sheetName val="Man_Power_&amp;_Comp2"/>
      <sheetName val="Original_LIT1_Pg_1_of_32"/>
      <sheetName val="Salary_PJA2"/>
      <sheetName val="All_Summ2"/>
      <sheetName val="Rec__gaji_12"/>
      <sheetName val="Slip_Staff2"/>
      <sheetName val="Slip_Non_Staff2"/>
      <sheetName val="STR_-_2B2"/>
      <sheetName val="LE_Total(G_Summ_Proj)1"/>
      <sheetName val="Man_Power_&amp;_Comp3"/>
      <sheetName val="4-Basic_Pricexxx3"/>
      <sheetName val="Original_LIT1_Pg_1_of_33"/>
      <sheetName val="Salary_PJA3"/>
      <sheetName val="All_Summ3"/>
      <sheetName val="Rec__gaji_13"/>
      <sheetName val="Slip_Staff3"/>
      <sheetName val="Slip_Non_Staff3"/>
      <sheetName val="대비표"/>
      <sheetName val="Man_Power_&amp;_Comp4"/>
      <sheetName val="4-Basic_Pricexxx4"/>
      <sheetName val="Original_LIT1_Pg_1_of_34"/>
      <sheetName val="Salary_PJA4"/>
      <sheetName val="All_Summ4"/>
      <sheetName val="Rec__gaji_14"/>
      <sheetName val="Slip_Staff4"/>
      <sheetName val="Slip_Non_Staff4"/>
      <sheetName val="STR_-_2B3"/>
      <sheetName val="steam outlet"/>
      <sheetName val="4-Basic_Pricexxx5"/>
      <sheetName val="Man_Power_&amp;_Comp5"/>
      <sheetName val="Original_LIT1_Pg_1_of_35"/>
      <sheetName val="Salary_PJA5"/>
      <sheetName val="All_Summ5"/>
      <sheetName val="Rec__gaji_15"/>
      <sheetName val="Slip_Staff5"/>
      <sheetName val="Slip_Non_Staff5"/>
      <sheetName val="STR_-_2B4"/>
      <sheetName val="LE_Total(G_Summ_Proj)2"/>
      <sheetName val="steam_outlet"/>
      <sheetName val="Input &amp; Output"/>
      <sheetName val="CABLE BULK"/>
      <sheetName val="合成単価作成表-BLDG"/>
      <sheetName val="COST-SUM"/>
      <sheetName val="41,9&amp;36,3"/>
      <sheetName val="ocean voyage"/>
      <sheetName val="PConsCS"/>
      <sheetName val="dia-in"/>
      <sheetName val="SUM_Steel-Strc"/>
      <sheetName val="운반"/>
      <sheetName val="4-Basic_Pricexxx6"/>
      <sheetName val="Man_Power_&amp;_Comp6"/>
      <sheetName val="Original_LIT1_Pg_1_of_36"/>
      <sheetName val="Salary_PJA6"/>
      <sheetName val="All_Summ6"/>
      <sheetName val="Rec__gaji_16"/>
      <sheetName val="Slip_Staff6"/>
      <sheetName val="Slip_Non_Staff6"/>
      <sheetName val="STR_-_2B5"/>
      <sheetName val="LE_Total(G_Summ_Proj)3"/>
      <sheetName val="steam_outlet1"/>
      <sheetName val="4-Basic_Pricexxx7"/>
      <sheetName val="Man_Power_&amp;_Comp7"/>
      <sheetName val="Original_LIT1_Pg_1_of_37"/>
      <sheetName val="Salary_PJA7"/>
      <sheetName val="All_Summ7"/>
      <sheetName val="Rec__gaji_17"/>
      <sheetName val="Slip_Staff7"/>
      <sheetName val="Slip_Non_Staff7"/>
      <sheetName val="STR_-_2B6"/>
      <sheetName val="LE_Total(G_Summ_Proj)4"/>
      <sheetName val="steam_outlet2"/>
      <sheetName val="Input_&amp;_Output"/>
      <sheetName val="CABLE_BULK"/>
      <sheetName val="ocean_voyage"/>
      <sheetName val="4-Basic_Pricexxx8"/>
      <sheetName val="Man_Power_&amp;_Comp8"/>
      <sheetName val="Original_LIT1_Pg_1_of_38"/>
      <sheetName val="Salary_PJA8"/>
      <sheetName val="All_Summ8"/>
      <sheetName val="Rec__gaji_18"/>
      <sheetName val="Slip_Staff8"/>
      <sheetName val="Slip_Non_Staff8"/>
      <sheetName val="STR_-_2B7"/>
      <sheetName val="LE_Total(G_Summ_Proj)5"/>
      <sheetName val="steam_outlet3"/>
      <sheetName val="Input_&amp;_Output1"/>
      <sheetName val="CABLE_BULK1"/>
      <sheetName val="ocean_voyage1"/>
      <sheetName val="4-Basic Price"/>
      <sheetName val="1997"/>
      <sheetName val="OpRev"/>
      <sheetName val="Taxation"/>
      <sheetName val="FinAsmp"/>
      <sheetName val="Price"/>
      <sheetName val="GenAsmp"/>
      <sheetName val="CpEx"/>
      <sheetName val="PERFORMANCE"/>
      <sheetName val="Ind.MP Sch."/>
      <sheetName val="4-Basic_Pricexxx9"/>
      <sheetName val="Man_Power_&amp;_Comp9"/>
      <sheetName val="Original_LIT1_Pg_1_of_39"/>
      <sheetName val="Salary_PJA9"/>
      <sheetName val="All_Summ9"/>
      <sheetName val="Rec__gaji_19"/>
      <sheetName val="Slip_Staff9"/>
      <sheetName val="Slip_Non_Staff9"/>
      <sheetName val="STR_-_2B8"/>
      <sheetName val="LE_Total(G_Summ_Proj)6"/>
      <sheetName val="steam_outlet4"/>
      <sheetName val="Input_&amp;_Output2"/>
      <sheetName val="CABLE_BULK2"/>
      <sheetName val="ocean_voyage2"/>
      <sheetName val="工会"/>
      <sheetName val="社保"/>
      <sheetName val="detail"/>
      <sheetName val="Datos Proceso - Válvulas"/>
      <sheetName val="Proposed 2003 Salary Range"/>
      <sheetName val="AKTIVA1TB"/>
      <sheetName val="HU"/>
      <sheetName val="電源計画"/>
      <sheetName val="Spread"/>
      <sheetName val="MANPOWER FEBRUARI'22"/>
      <sheetName val="RT13526 CPI"/>
      <sheetName val="BQMPALOC"/>
      <sheetName val="Memb Schd"/>
      <sheetName val="WBS Code"/>
      <sheetName val="Cashflow Analysis"/>
      <sheetName val="B"/>
      <sheetName val="资产负债表"/>
      <sheetName val="4-Basic_Pricexxx10"/>
      <sheetName val="Man_Power_&amp;_Comp10"/>
      <sheetName val="Original_LIT1_Pg_1_of_310"/>
      <sheetName val="Salary_PJA10"/>
      <sheetName val="All_Summ10"/>
      <sheetName val="Rec__gaji_110"/>
      <sheetName val="Slip_Staff10"/>
      <sheetName val="Slip_Non_Staff10"/>
      <sheetName val="STR_-_2B9"/>
      <sheetName val="LE_Total(G_Summ_Proj)7"/>
      <sheetName val="steam_outlet5"/>
      <sheetName val="Input_&amp;_Output3"/>
      <sheetName val="CABLE_BULK3"/>
      <sheetName val="ocean_voyage3"/>
      <sheetName val="4-Basic_Price"/>
      <sheetName val="Ind_MP_Sch_"/>
      <sheetName val="Datos_Proceso_-_Válvulas"/>
      <sheetName val="Proposed_2003_Salary_Range"/>
      <sheetName val="MANPOWER_FEBRUARI'22"/>
      <sheetName val="RT13526_CPI"/>
      <sheetName val="Memb_Schd"/>
      <sheetName val="WBS_Code"/>
      <sheetName val="Cashflow_Analysis"/>
      <sheetName val="4-Basic_Pricexxx11"/>
      <sheetName val="Man_Power_&amp;_Comp11"/>
      <sheetName val="Original_LIT1_Pg_1_of_311"/>
      <sheetName val="Salary_PJA11"/>
      <sheetName val="All_Summ11"/>
      <sheetName val="Rec__gaji_111"/>
      <sheetName val="Slip_Staff11"/>
      <sheetName val="Slip_Non_Staff11"/>
      <sheetName val="STR_-_2B10"/>
      <sheetName val="LE_Total(G_Summ_Proj)8"/>
      <sheetName val="steam_outlet6"/>
      <sheetName val="Input_&amp;_Output4"/>
      <sheetName val="CABLE_BULK4"/>
      <sheetName val="ocean_voyage4"/>
      <sheetName val="4-Basic_Price1"/>
      <sheetName val="Ind_MP_Sch_1"/>
      <sheetName val="Datos_Proceso_-_Válvulas1"/>
      <sheetName val="Proposed_2003_Salary_Range1"/>
      <sheetName val="MANPOWER_FEBRUARI'221"/>
      <sheetName val="RT13526_CPI1"/>
      <sheetName val="Memb_Schd1"/>
      <sheetName val="WBS_Code1"/>
      <sheetName val="Cashflow_Analysis1"/>
      <sheetName val="LIS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sheetData sheetId="49"/>
      <sheetData sheetId="50"/>
      <sheetData sheetId="51"/>
      <sheetData sheetId="52"/>
      <sheetData sheetId="53"/>
      <sheetData sheetId="54" refreshError="1"/>
      <sheetData sheetId="55" refreshError="1"/>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refreshError="1"/>
      <sheetData sheetId="95"/>
      <sheetData sheetId="96"/>
      <sheetData sheetId="97"/>
      <sheetData sheetId="98"/>
      <sheetData sheetId="99"/>
      <sheetData sheetId="100"/>
      <sheetData sheetId="101"/>
      <sheetData sheetId="102"/>
      <sheetData sheetId="103"/>
      <sheetData sheetId="104"/>
      <sheetData sheetId="105"/>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refreshError="1"/>
      <sheetData sheetId="180" refreshError="1"/>
      <sheetData sheetId="181" refreshError="1"/>
      <sheetData sheetId="182" refreshError="1"/>
      <sheetData sheetId="183" refreshError="1"/>
      <sheetData sheetId="184" refreshError="1"/>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Asmp"/>
      <sheetName val="OpRev"/>
      <sheetName val="FinAsmp"/>
      <sheetName val="Taxation"/>
      <sheetName val="Price"/>
      <sheetName val="CpEx"/>
      <sheetName val="BS"/>
      <sheetName val="#REF"/>
      <sheetName val="BESOINS  MOS"/>
      <sheetName val="LAR-DATA"/>
      <sheetName val="BESOINS__MOS"/>
      <sheetName val="IO"/>
      <sheetName val="BESOINS__MOS1"/>
      <sheetName val="PTK"/>
      <sheetName val="USDt_FS(4)"/>
      <sheetName val="Teso"/>
      <sheetName val="FINFO97"/>
      <sheetName val="table"/>
      <sheetName val="Weekly Prod &amp; Cost"/>
      <sheetName val="Base-Ogden (10-5-99)"/>
      <sheetName val="4334-Summary"/>
      <sheetName val="BESOINS__MOS2"/>
      <sheetName val="Base-Ogden_(10-5-99)"/>
      <sheetName val="Weekly_Prod_&amp;_Cost"/>
      <sheetName val="Balance Sheet"/>
      <sheetName val="Content"/>
      <sheetName val="Sheet1"/>
      <sheetName val="Assumptions"/>
      <sheetName val="Definition"/>
      <sheetName val="Ex-Rate"/>
      <sheetName val="Mkt Seg Exec Sum-Full Yr"/>
      <sheetName val="Input Acts-Fcst"/>
      <sheetName val="Input Acts-Fcst Restate-BB"/>
      <sheetName val="CASTING"/>
      <sheetName val="DFR CT"/>
      <sheetName val="Ex_Rate"/>
      <sheetName val="KU-Ajt'03"/>
      <sheetName val="KB-Ajt'03"/>
      <sheetName val="KS-Ajt'03"/>
      <sheetName val="KT-Ajt'03"/>
      <sheetName val="Mill-Ajt'03"/>
      <sheetName val="GeneralInfo"/>
      <sheetName val="6 mth TAC"/>
      <sheetName val="6 mth DTA"/>
      <sheetName val="Client AJE"/>
      <sheetName val="JobDesc"/>
      <sheetName val="Reconwth22kredit"/>
      <sheetName val="Rincian"/>
      <sheetName val="A u g"/>
      <sheetName val="kepmenaker150"/>
      <sheetName val="AJE "/>
      <sheetName val="TBM"/>
      <sheetName val="GuangDong BS-US GAAP(RMB) 2006"/>
      <sheetName val="12"/>
      <sheetName val="Sheet2"/>
      <sheetName val="Sheet 1"/>
      <sheetName val="Sheet1 (2)"/>
      <sheetName val="SAP-KAB &amp; PAN-Buil"/>
      <sheetName val="det-RM"/>
      <sheetName val="Karung"/>
      <sheetName val="1997"/>
      <sheetName val="PREMI"/>
      <sheetName val="RETENSI"/>
      <sheetName val="Data SRL"/>
      <sheetName val="Data Prod_Graf"/>
      <sheetName val="PK RM"/>
      <sheetName val="VINTHIA"/>
      <sheetName val="Memb Schd"/>
      <sheetName val="BESOINS__MOS3"/>
      <sheetName val="Weekly_Prod_&amp;_Cost1"/>
      <sheetName val="Base-Ogden_(10-5-99)1"/>
      <sheetName val="Balance_Sheet"/>
      <sheetName val="Mkt_Seg_Exec_Sum-Full_Yr"/>
      <sheetName val="Input_Acts-Fcst"/>
      <sheetName val="Input_Acts-Fcst_Restate-BB"/>
      <sheetName val="DFR_CT"/>
      <sheetName val="6_mth_TAC"/>
      <sheetName val="6_mth_DTA"/>
      <sheetName val="Client_AJE"/>
      <sheetName val="A_u_g"/>
      <sheetName val="AJE_"/>
      <sheetName val="GuangDong_BS-US_GAAP(RMB)_2006"/>
      <sheetName val="Sheet_1"/>
      <sheetName val="Sheet1_(2)"/>
      <sheetName val="SAP-KAB_&amp;_PAN-Buil"/>
      <sheetName val="Data_SRL"/>
      <sheetName val="Data_Prod_Graf"/>
      <sheetName val="PK_RM"/>
      <sheetName val="Memb_Schd"/>
      <sheetName val="Statistics"/>
      <sheetName val="GRAPH"/>
      <sheetName val="Details---TF"/>
      <sheetName val="Akomodasi"/>
      <sheetName val="DETAIL"/>
      <sheetName val="BESOINS__MOS4"/>
      <sheetName val="BESOINS__MOS5"/>
      <sheetName val="BESOINS__MOS6"/>
      <sheetName val="BESOINS__MOS7"/>
      <sheetName val="Mkt_Seg_Exec_Sum-Full_Yr1"/>
      <sheetName val="Input_Acts-Fcst1"/>
      <sheetName val="Input_Acts-Fcst_Restate-BB1"/>
      <sheetName val="DFR_CT1"/>
      <sheetName val="6_mth_TAC1"/>
      <sheetName val="6_mth_DTA1"/>
      <sheetName val="Client_AJE1"/>
      <sheetName val="A_u_g1"/>
      <sheetName val="Base-Ogden_(10-5-99)2"/>
      <sheetName val="Weekly_Prod_&amp;_Cost2"/>
      <sheetName val="Balance_Sheet1"/>
      <sheetName val="BESOINS__MOS8"/>
      <sheetName val="Mkt_Seg_Exec_Sum-Full_Yr2"/>
      <sheetName val="Input_Acts-Fcst2"/>
      <sheetName val="Input_Acts-Fcst_Restate-BB2"/>
      <sheetName val="DFR_CT2"/>
      <sheetName val="6_mth_TAC2"/>
      <sheetName val="6_mth_DTA2"/>
      <sheetName val="Client_AJE2"/>
      <sheetName val="A_u_g2"/>
      <sheetName val="Base-Ogden_(10-5-99)3"/>
      <sheetName val="Weekly_Prod_&amp;_Cost3"/>
      <sheetName val="Balance_Sheet2"/>
      <sheetName val="BESOINS__MOS9"/>
      <sheetName val="Mkt_Seg_Exec_Sum-Full_Yr3"/>
      <sheetName val="Input_Acts-Fcst3"/>
      <sheetName val="Input_Acts-Fcst_Restate-BB3"/>
      <sheetName val="DFR_CT3"/>
      <sheetName val="6_mth_TAC3"/>
      <sheetName val="6_mth_DTA3"/>
      <sheetName val="Client_AJE3"/>
      <sheetName val="A_u_g3"/>
      <sheetName val="Base-Ogden_(10-5-99)4"/>
      <sheetName val="Weekly_Prod_&amp;_Cost4"/>
      <sheetName val="Balance_Sheet3"/>
      <sheetName val="Data"/>
      <sheetName val="SAPBEXqueries"/>
      <sheetName val="supporting data"/>
      <sheetName val="BESOINS__MOS10"/>
      <sheetName val="Weekly_Prod_&amp;_Cost5"/>
      <sheetName val="Base-Ogden_(10-5-99)5"/>
      <sheetName val="Balance_Sheet4"/>
      <sheetName val="Mkt_Seg_Exec_Sum-Full_Yr4"/>
      <sheetName val="Input_Acts-Fcst4"/>
      <sheetName val="Input_Acts-Fcst_Restate-BB4"/>
      <sheetName val="DFR_CT4"/>
      <sheetName val="6_mth_TAC4"/>
      <sheetName val="6_mth_DTA4"/>
      <sheetName val="Client_AJE4"/>
      <sheetName val="A_u_g4"/>
      <sheetName val="AJE_1"/>
      <sheetName val="GuangDong_BS-US_GAAP(RMB)_20061"/>
      <sheetName val="Sheet_11"/>
      <sheetName val="Sheet1_(2)1"/>
      <sheetName val="SAP-KAB_&amp;_PAN-Buil1"/>
      <sheetName val="Data_SRL1"/>
      <sheetName val="Data_Prod_Graf1"/>
      <sheetName val="PK_RM1"/>
      <sheetName val="Memb_Schd1"/>
      <sheetName val="supporting_data"/>
      <sheetName val="F1771-IV"/>
      <sheetName val="F1771-V"/>
      <sheetName val="Adf par resp"/>
      <sheetName val="Bolt"/>
      <sheetName val="BESOINS__MOS11"/>
      <sheetName val="Weekly_Prod_&amp;_Cost6"/>
      <sheetName val="Base-Ogden_(10-5-99)6"/>
      <sheetName val="Balance_Sheet5"/>
      <sheetName val="Mkt_Seg_Exec_Sum-Full_Yr5"/>
      <sheetName val="Input_Acts-Fcst5"/>
      <sheetName val="Input_Acts-Fcst_Restate-BB5"/>
      <sheetName val="DFR_CT5"/>
      <sheetName val="6_mth_TAC5"/>
      <sheetName val="6_mth_DTA5"/>
      <sheetName val="Client_AJE5"/>
      <sheetName val="A_u_g5"/>
      <sheetName val="AJE_2"/>
      <sheetName val="GuangDong_BS-US_GAAP(RMB)_20062"/>
      <sheetName val="Sheet_12"/>
      <sheetName val="Sheet1_(2)2"/>
      <sheetName val="SAP-KAB_&amp;_PAN-Buil2"/>
      <sheetName val="Data_SRL2"/>
      <sheetName val="Data_Prod_Graf2"/>
      <sheetName val="PK_RM2"/>
      <sheetName val="Memb_Schd2"/>
      <sheetName val="supporting_data1"/>
      <sheetName val="Adf_par_resp"/>
      <sheetName val="Detail-MTD"/>
      <sheetName val="WBS1"/>
      <sheetName val="WPL"/>
      <sheetName val="Super Region"/>
      <sheetName val="YTD Actual"/>
      <sheetName val="Region"/>
      <sheetName val="SSDGrowth"/>
      <sheetName val="Proposed 2003 Salary Range"/>
      <sheetName val="Adjustment"/>
      <sheetName val="BESOINS__MOS12"/>
      <sheetName val="Weekly_Prod_&amp;_Cost7"/>
      <sheetName val="Base-Ogden_(10-5-99)7"/>
      <sheetName val="Balance_Sheet6"/>
      <sheetName val="Mkt_Seg_Exec_Sum-Full_Yr6"/>
      <sheetName val="Input_Acts-Fcst6"/>
      <sheetName val="Input_Acts-Fcst_Restate-BB6"/>
      <sheetName val="DFR_CT6"/>
      <sheetName val="6_mth_TAC6"/>
      <sheetName val="6_mth_DTA6"/>
      <sheetName val="Client_AJE6"/>
      <sheetName val="A_u_g6"/>
      <sheetName val="AJE_3"/>
      <sheetName val="GuangDong_BS-US_GAAP(RMB)_20063"/>
      <sheetName val="Sheet_13"/>
      <sheetName val="Sheet1_(2)3"/>
      <sheetName val="SAP-KAB_&amp;_PAN-Buil3"/>
      <sheetName val="Data_SRL3"/>
      <sheetName val="Data_Prod_Graf3"/>
      <sheetName val="PK_RM3"/>
      <sheetName val="Memb_Schd3"/>
      <sheetName val="supporting_data2"/>
      <sheetName val="Adf_par_resp1"/>
      <sheetName val="BESOINS__MOS13"/>
      <sheetName val="Weekly_Prod_&amp;_Cost8"/>
      <sheetName val="Base-Ogden_(10-5-99)8"/>
      <sheetName val="Balance_Sheet7"/>
      <sheetName val="Mkt_Seg_Exec_Sum-Full_Yr7"/>
      <sheetName val="Input_Acts-Fcst7"/>
      <sheetName val="Input_Acts-Fcst_Restate-BB7"/>
      <sheetName val="DFR_CT7"/>
      <sheetName val="6_mth_TAC7"/>
      <sheetName val="6_mth_DTA7"/>
      <sheetName val="Client_AJE7"/>
      <sheetName val="A_u_g7"/>
      <sheetName val="AJE_4"/>
      <sheetName val="GuangDong_BS-US_GAAP(RMB)_20064"/>
      <sheetName val="Sheet_14"/>
      <sheetName val="Sheet1_(2)4"/>
      <sheetName val="SAP-KAB_&amp;_PAN-Buil4"/>
      <sheetName val="Data_SRL4"/>
      <sheetName val="Data_Prod_Graf4"/>
      <sheetName val="PK_RM4"/>
      <sheetName val="Memb_Schd4"/>
      <sheetName val="supporting_data3"/>
      <sheetName val="Adf_par_resp2"/>
      <sheetName val="Super_Region"/>
      <sheetName val="YTD_Actual"/>
      <sheetName val="Proposed_2003_Salary_Range"/>
      <sheetName val="M"/>
      <sheetName val="元表"/>
      <sheetName val="kary21"/>
      <sheetName val="PPN BESAR"/>
      <sheetName val="B_S"/>
      <sheetName val="C_F"/>
      <sheetName val="P_L"/>
      <sheetName val="BESOINS__MOS14"/>
      <sheetName val="Weekly_Prod_&amp;_Cost9"/>
      <sheetName val="Base-Ogden_(10-5-99)9"/>
      <sheetName val="Balance_Sheet8"/>
      <sheetName val="Mkt_Seg_Exec_Sum-Full_Yr8"/>
      <sheetName val="Input_Acts-Fcst8"/>
      <sheetName val="Input_Acts-Fcst_Restate-BB8"/>
      <sheetName val="DFR_CT8"/>
      <sheetName val="6_mth_TAC8"/>
      <sheetName val="6_mth_DTA8"/>
      <sheetName val="Client_AJE8"/>
      <sheetName val="A_u_g8"/>
      <sheetName val="AJE_5"/>
      <sheetName val="GuangDong_BS-US_GAAP(RMB)_20065"/>
      <sheetName val="Sheet_15"/>
      <sheetName val="Sheet1_(2)5"/>
      <sheetName val="SAP-KAB_&amp;_PAN-Buil5"/>
      <sheetName val="Data_SRL5"/>
      <sheetName val="Data_Prod_Graf5"/>
      <sheetName val="PK_RM5"/>
      <sheetName val="Memb_Schd5"/>
      <sheetName val="supporting_data4"/>
      <sheetName val="Adf_par_resp3"/>
      <sheetName val="Super_Region1"/>
      <sheetName val="YTD_Actual1"/>
      <sheetName val="Proposed_2003_Salary_Range1"/>
      <sheetName val="PPN_BESAR"/>
      <sheetName val="BESOINS__MOS15"/>
      <sheetName val="Weekly_Prod_&amp;_Cost10"/>
      <sheetName val="Base-Ogden_(10-5-99)10"/>
      <sheetName val="Balance_Sheet9"/>
      <sheetName val="Mkt_Seg_Exec_Sum-Full_Yr9"/>
      <sheetName val="Input_Acts-Fcst9"/>
      <sheetName val="Input_Acts-Fcst_Restate-BB9"/>
      <sheetName val="DFR_CT9"/>
      <sheetName val="6_mth_TAC9"/>
      <sheetName val="6_mth_DTA9"/>
      <sheetName val="Client_AJE9"/>
      <sheetName val="A_u_g9"/>
      <sheetName val="AJE_6"/>
      <sheetName val="GuangDong_BS-US_GAAP(RMB)_20066"/>
      <sheetName val="Sheet_16"/>
      <sheetName val="Sheet1_(2)6"/>
      <sheetName val="SAP-KAB_&amp;_PAN-Buil6"/>
      <sheetName val="Data_SRL6"/>
      <sheetName val="Data_Prod_Graf6"/>
      <sheetName val="PK_RM6"/>
      <sheetName val="Memb_Schd6"/>
      <sheetName val="supporting_data5"/>
      <sheetName val="Adf_par_resp4"/>
      <sheetName val="Super_Region2"/>
      <sheetName val="YTD_Actual2"/>
      <sheetName val="Proposed_2003_Salary_Range2"/>
      <sheetName val="BESOINS__MOS16"/>
      <sheetName val="Weekly_Prod_&amp;_Cost11"/>
      <sheetName val="Base-Ogden_(10-5-99)11"/>
      <sheetName val="Balance_Sheet10"/>
      <sheetName val="Mkt_Seg_Exec_Sum-Full_Yr10"/>
      <sheetName val="Input_Acts-Fcst10"/>
      <sheetName val="Input_Acts-Fcst_Restate-BB10"/>
      <sheetName val="DFR_CT10"/>
      <sheetName val="6_mth_TAC10"/>
      <sheetName val="6_mth_DTA10"/>
      <sheetName val="Client_AJE10"/>
      <sheetName val="A_u_g10"/>
      <sheetName val="AJE_7"/>
      <sheetName val="GuangDong_BS-US_GAAP(RMB)_20067"/>
      <sheetName val="Sheet_17"/>
      <sheetName val="Sheet1_(2)7"/>
      <sheetName val="SAP-KAB_&amp;_PAN-Buil7"/>
      <sheetName val="Data_SRL7"/>
      <sheetName val="Data_Prod_Graf7"/>
      <sheetName val="PK_RM7"/>
      <sheetName val="Memb_Schd7"/>
      <sheetName val="supporting_data6"/>
      <sheetName val="Adf_par_resp5"/>
      <sheetName val="Super_Region3"/>
      <sheetName val="YTD_Actual3"/>
      <sheetName val="Proposed_2003_Salary_Range3"/>
      <sheetName val="PPN_BESAR1"/>
      <sheetName val="5-ALAT(1)"/>
      <sheetName val="4-Basic Pricexxx"/>
      <sheetName val="J u l"/>
      <sheetName val="O c t"/>
      <sheetName val="A p r"/>
      <sheetName val="M a y"/>
      <sheetName val="S e p"/>
      <sheetName val="00 received in 01"/>
      <sheetName val="F e b"/>
      <sheetName val="Per GL J a n"/>
      <sheetName val="J u n"/>
      <sheetName val="M a r"/>
      <sheetName val="2930"/>
      <sheetName val="2933"/>
      <sheetName val="2934"/>
      <sheetName val="PROOF"/>
      <sheetName val="Fund_Allocation"/>
      <sheetName val="Analy_Sum"/>
      <sheetName val="Parameter"/>
      <sheetName val="Top Concentration (USD eq)"/>
      <sheetName val="MSR"/>
      <sheetName val="SJC"/>
      <sheetName val="4-Basic_Pricexxx"/>
      <sheetName val="J_u_l"/>
      <sheetName val="O_c_t"/>
      <sheetName val="A_p_r"/>
      <sheetName val="M_a_y"/>
      <sheetName val="S_e_p"/>
      <sheetName val="00_received_in_01"/>
      <sheetName val="F_e_b"/>
      <sheetName val="Per_GL_J_a_n"/>
      <sheetName val="J_u_n"/>
      <sheetName val="M_a_r"/>
      <sheetName val="BESOINS__MOS17"/>
      <sheetName val="Weekly_Prod_&amp;_Cost12"/>
      <sheetName val="Base-Ogden_(10-5-99)12"/>
      <sheetName val="Balance_Sheet11"/>
      <sheetName val="Mkt_Seg_Exec_Sum-Full_Yr11"/>
      <sheetName val="Input_Acts-Fcst11"/>
      <sheetName val="Input_Acts-Fcst_Restate-BB11"/>
      <sheetName val="DFR_CT11"/>
      <sheetName val="6_mth_TAC11"/>
      <sheetName val="6_mth_DTA11"/>
      <sheetName val="Client_AJE11"/>
      <sheetName val="A_u_g11"/>
      <sheetName val="AJE_8"/>
      <sheetName val="GuangDong_BS-US_GAAP(RMB)_20068"/>
      <sheetName val="Sheet_18"/>
      <sheetName val="Sheet1_(2)8"/>
      <sheetName val="SAP-KAB_&amp;_PAN-Buil8"/>
      <sheetName val="Data_SRL8"/>
      <sheetName val="Data_Prod_Graf8"/>
      <sheetName val="PK_RM8"/>
      <sheetName val="Memb_Schd8"/>
      <sheetName val="supporting_data7"/>
      <sheetName val="Adf_par_resp6"/>
      <sheetName val="Super_Region4"/>
      <sheetName val="YTD_Actual4"/>
      <sheetName val="Proposed_2003_Salary_Range4"/>
      <sheetName val="PPN_BESAR2"/>
      <sheetName val="RAK"/>
      <sheetName val="4-Basic_Pricexxx1"/>
      <sheetName val="J_u_l1"/>
      <sheetName val="O_c_t1"/>
      <sheetName val="A_p_r1"/>
      <sheetName val="M_a_y1"/>
      <sheetName val="S_e_p1"/>
      <sheetName val="00_received_in_011"/>
      <sheetName val="F_e_b1"/>
      <sheetName val="Per_GL_J_a_n1"/>
      <sheetName val="J_u_n1"/>
      <sheetName val="M_a_r1"/>
      <sheetName val="Top_Concentration_(USD_eq)"/>
      <sheetName val="% Lbr vs GP"/>
      <sheetName val="OLDMAP"/>
      <sheetName val="盘存表2024.02"/>
      <sheetName val="BESOINS__MOS18"/>
      <sheetName val="Base-Ogden_(10-5-99)13"/>
      <sheetName val="Weekly_Prod_&amp;_Cost13"/>
      <sheetName val="Balance_Sheet12"/>
      <sheetName val="AJE_9"/>
      <sheetName val="Mkt_Seg_Exec_Sum-Full_Yr12"/>
      <sheetName val="Input_Acts-Fcst12"/>
      <sheetName val="Input_Acts-Fcst_Restate-BB12"/>
      <sheetName val="DFR_CT12"/>
      <sheetName val="6_mth_TAC12"/>
      <sheetName val="6_mth_DTA12"/>
      <sheetName val="Client_AJE12"/>
      <sheetName val="A_u_g12"/>
      <sheetName val="Sheet_19"/>
      <sheetName val="GuangDong_BS-US_GAAP(RMB)_20069"/>
      <sheetName val="Sheet1_(2)9"/>
      <sheetName val="SAP-KAB_&amp;_PAN-Buil9"/>
      <sheetName val="Data_SRL9"/>
      <sheetName val="Data_Prod_Graf9"/>
      <sheetName val="PK_RM9"/>
      <sheetName val="Memb_Schd9"/>
      <sheetName val="supporting_data8"/>
      <sheetName val="Adf_par_resp7"/>
      <sheetName val="Super_Region5"/>
      <sheetName val="YTD_Actual5"/>
      <sheetName val="Proposed_2003_Salary_Range5"/>
      <sheetName val="PPN_BESAR3"/>
      <sheetName val="4-Basic_Pricexxx2"/>
      <sheetName val="J_u_l2"/>
      <sheetName val="O_c_t2"/>
      <sheetName val="A_p_r2"/>
      <sheetName val="M_a_y2"/>
      <sheetName val="S_e_p2"/>
      <sheetName val="00_received_in_012"/>
      <sheetName val="F_e_b2"/>
      <sheetName val="Per_GL_J_a_n2"/>
      <sheetName val="J_u_n2"/>
      <sheetName val="M_a_r2"/>
      <sheetName val="Top_Concentration_(USD_eq)1"/>
      <sheetName val="%_Lbr_vs_GP"/>
      <sheetName val="盘存表2024_02"/>
      <sheetName val="RENDFIN"/>
      <sheetName val="2001预提费用"/>
      <sheetName val="02车租"/>
      <sheetName val="BEA"/>
      <sheetName val="LBDC Turnover"/>
      <sheetName val="9. Other Food"/>
      <sheetName val="2. Detergent"/>
      <sheetName val="3. Textile"/>
      <sheetName val="Parameters"/>
      <sheetName val="General"/>
      <sheetName val="2002年预提费用"/>
      <sheetName val="Control"/>
      <sheetName val="GL"/>
      <sheetName val="Control1"/>
      <sheetName val="（27）实收资本"/>
      <sheetName val="Breakdown"/>
      <sheetName val="Consolidated 03"/>
      <sheetName val="III-1-10"/>
      <sheetName val="III-1-7"/>
      <sheetName val="III-1-9"/>
      <sheetName val="III-1-6"/>
      <sheetName val="III-1-1"/>
      <sheetName val="III-1-8"/>
      <sheetName val="III-1-2-1"/>
      <sheetName val="III-1-5"/>
      <sheetName val="III-1-4"/>
      <sheetName val="eva"/>
      <sheetName val="Cashflow(Scenario)"/>
      <sheetName val="Scenarios"/>
      <sheetName val="1133041102"/>
      <sheetName val="安全服务"/>
      <sheetName val="QTLY"/>
      <sheetName val="UNCTD WHITE &amp; CONVRTG"/>
      <sheetName val="G"/>
      <sheetName val="毛利率分析表"/>
      <sheetName val="Summary"/>
      <sheetName val="其他应收款坏账准备"/>
      <sheetName val="Assum"/>
      <sheetName val="0011"/>
      <sheetName val="0010"/>
      <sheetName val="0112"/>
      <sheetName val="2022年预算PPT取数"/>
      <sheetName val="10-2121"/>
      <sheetName val="0201"/>
      <sheetName val="Consolidation Adjustments-EJE2"/>
      <sheetName val="Budget 2006"/>
      <sheetName val="Quarterly"/>
      <sheetName val="U40"/>
      <sheetName val="Inventory List"/>
      <sheetName val="人力资源部"/>
      <sheetName val="A"/>
      <sheetName val="PK"/>
      <sheetName val="3100-1101"/>
      <sheetName val="13"/>
      <sheetName val="ShareCapital "/>
      <sheetName val="Inventories"/>
      <sheetName val="现金流"/>
      <sheetName val="Summary Incl DHM-SAK-MTI"/>
      <sheetName val="BESOINS__MOS19"/>
      <sheetName val="Base-Ogden_(10-5-99)14"/>
      <sheetName val="Weekly_Prod_&amp;_Cost14"/>
      <sheetName val="Balance_Sheet13"/>
      <sheetName val="AJE_10"/>
      <sheetName val="Mkt_Seg_Exec_Sum-Full_Yr13"/>
      <sheetName val="Input_Acts-Fcst13"/>
      <sheetName val="Input_Acts-Fcst_Restate-BB13"/>
      <sheetName val="DFR_CT13"/>
      <sheetName val="6_mth_TAC13"/>
      <sheetName val="6_mth_DTA13"/>
      <sheetName val="Client_AJE13"/>
      <sheetName val="A_u_g13"/>
      <sheetName val="Sheet_110"/>
      <sheetName val="GuangDong_BS-US_GAAP(RMB)_20010"/>
      <sheetName val="Sheet1_(2)10"/>
      <sheetName val="SAP-KAB_&amp;_PAN-Buil10"/>
      <sheetName val="Data_SRL10"/>
      <sheetName val="Data_Prod_Graf10"/>
      <sheetName val="PK_RM10"/>
      <sheetName val="Memb_Schd10"/>
      <sheetName val="supporting_data9"/>
      <sheetName val="Adf_par_resp8"/>
      <sheetName val="Super_Region6"/>
      <sheetName val="YTD_Actual6"/>
      <sheetName val="Proposed_2003_Salary_Range6"/>
      <sheetName val="PPN_BESAR4"/>
      <sheetName val="4-Basic_Pricexxx3"/>
      <sheetName val="J_u_l3"/>
      <sheetName val="O_c_t3"/>
      <sheetName val="A_p_r3"/>
      <sheetName val="M_a_y3"/>
      <sheetName val="S_e_p3"/>
      <sheetName val="00_received_in_013"/>
      <sheetName val="F_e_b3"/>
      <sheetName val="Per_GL_J_a_n3"/>
      <sheetName val="J_u_n3"/>
      <sheetName val="M_a_r3"/>
      <sheetName val="Top_Concentration_(USD_eq)2"/>
      <sheetName val="%_Lbr_vs_GP1"/>
      <sheetName val="盘存表2024_021"/>
      <sheetName val="LBDC_Turnover"/>
      <sheetName val="9__Other_Food"/>
      <sheetName val="2__Detergent"/>
      <sheetName val="3__Textile"/>
      <sheetName val="Consolidated_03"/>
      <sheetName val="UNCTD_WHITE_&amp;_CONVRTG"/>
      <sheetName val="Consolidation_Adjustments-EJE2"/>
      <sheetName val="Budget_2006"/>
      <sheetName val="Inventory_List"/>
      <sheetName val="BESOINS__MOS20"/>
      <sheetName val="Base-Ogden_(10-5-99)15"/>
      <sheetName val="Weekly_Prod_&amp;_Cost15"/>
      <sheetName val="Balance_Sheet14"/>
      <sheetName val="AJE_11"/>
      <sheetName val="Mkt_Seg_Exec_Sum-Full_Yr14"/>
      <sheetName val="Input_Acts-Fcst14"/>
      <sheetName val="Input_Acts-Fcst_Restate-BB14"/>
      <sheetName val="DFR_CT14"/>
      <sheetName val="6_mth_TAC14"/>
      <sheetName val="6_mth_DTA14"/>
      <sheetName val="Client_AJE14"/>
      <sheetName val="A_u_g14"/>
      <sheetName val="Sheet_111"/>
      <sheetName val="GuangDong_BS-US_GAAP(RMB)_20011"/>
      <sheetName val="Sheet1_(2)11"/>
      <sheetName val="SAP-KAB_&amp;_PAN-Buil11"/>
      <sheetName val="Data_SRL11"/>
      <sheetName val="Data_Prod_Graf11"/>
      <sheetName val="PK_RM11"/>
      <sheetName val="Memb_Schd11"/>
      <sheetName val="supporting_data10"/>
      <sheetName val="Adf_par_resp9"/>
      <sheetName val="Super_Region7"/>
      <sheetName val="YTD_Actual7"/>
      <sheetName val="Proposed_2003_Salary_Range7"/>
      <sheetName val="PPN_BESAR5"/>
      <sheetName val="4-Basic_Pricexxx4"/>
      <sheetName val="J_u_l4"/>
      <sheetName val="O_c_t4"/>
      <sheetName val="A_p_r4"/>
      <sheetName val="M_a_y4"/>
      <sheetName val="S_e_p4"/>
      <sheetName val="00_received_in_014"/>
      <sheetName val="F_e_b4"/>
      <sheetName val="Per_GL_J_a_n4"/>
      <sheetName val="J_u_n4"/>
      <sheetName val="M_a_r4"/>
      <sheetName val="Top_Concentration_(USD_eq)3"/>
      <sheetName val="%_Lbr_vs_GP2"/>
      <sheetName val="盘存表2024_022"/>
      <sheetName val="LBDC_Turnover1"/>
      <sheetName val="9__Other_Food1"/>
      <sheetName val="2__Detergent1"/>
      <sheetName val="3__Textile1"/>
      <sheetName val="Consolidated_031"/>
      <sheetName val="UNCTD_WHITE_&amp;_CONVRTG1"/>
      <sheetName val="Consolidation_Adjustments-EJE21"/>
      <sheetName val="Budget_20061"/>
      <sheetName val="Inventory_List1"/>
      <sheetName val="CBD"/>
      <sheetName val="COVER"/>
      <sheetName val="Marshal"/>
      <sheetName val="Permanent info"/>
      <sheetName val="ShareCapital_"/>
      <sheetName val="Summary_Incl_DHM-SAK-MTI"/>
      <sheetName val="BESOINS__MOS21"/>
      <sheetName val="Weekly_Prod_&amp;_Cost16"/>
      <sheetName val="Base-Ogden_(10-5-99)16"/>
      <sheetName val="Balance_Sheet15"/>
      <sheetName val="Mkt_Seg_Exec_Sum-Full_Yr15"/>
      <sheetName val="Input_Acts-Fcst15"/>
      <sheetName val="Input_Acts-Fcst_Restate-BB15"/>
      <sheetName val="DFR_CT15"/>
      <sheetName val="6_mth_TAC15"/>
      <sheetName val="6_mth_DTA15"/>
      <sheetName val="Client_AJE15"/>
      <sheetName val="A_u_g15"/>
      <sheetName val="AJE_12"/>
      <sheetName val="GuangDong_BS-US_GAAP(RMB)_20012"/>
      <sheetName val="Sheet_112"/>
      <sheetName val="Sheet1_(2)12"/>
      <sheetName val="SAP-KAB_&amp;_PAN-Buil12"/>
      <sheetName val="Data_SRL12"/>
      <sheetName val="Data_Prod_Graf12"/>
      <sheetName val="PK_RM12"/>
      <sheetName val="Memb_Schd12"/>
      <sheetName val="supporting_data11"/>
      <sheetName val="Adf_par_resp10"/>
      <sheetName val="Super_Region8"/>
      <sheetName val="YTD_Actual8"/>
      <sheetName val="Proposed_2003_Salary_Range8"/>
      <sheetName val="PPN_BESAR6"/>
      <sheetName val="4-Basic_Pricexxx5"/>
      <sheetName val="J_u_l5"/>
      <sheetName val="O_c_t5"/>
      <sheetName val="A_p_r5"/>
      <sheetName val="M_a_y5"/>
      <sheetName val="S_e_p5"/>
      <sheetName val="00_received_in_015"/>
      <sheetName val="F_e_b5"/>
      <sheetName val="Per_GL_J_a_n5"/>
      <sheetName val="J_u_n5"/>
      <sheetName val="M_a_r5"/>
      <sheetName val="Top_Concentration_(USD_eq)4"/>
      <sheetName val="%_Lbr_vs_GP3"/>
      <sheetName val="盘存表2024_023"/>
      <sheetName val="LBDC_Turnover2"/>
      <sheetName val="9__Other_Food2"/>
      <sheetName val="2__Detergent2"/>
      <sheetName val="3__Textile2"/>
      <sheetName val="Consolidated_032"/>
      <sheetName val="UNCTD_WHITE_&amp;_CONVRTG2"/>
      <sheetName val="Consolidation_Adjustments-EJE22"/>
      <sheetName val="Budget_20062"/>
      <sheetName val="Inventory_List2"/>
      <sheetName val="BESOINS__MOS22"/>
      <sheetName val="Base-Ogden_(10-5-99)17"/>
      <sheetName val="Weekly_Prod_&amp;_Cost17"/>
      <sheetName val="Balance_Sheet16"/>
      <sheetName val="Mkt_Seg_Exec_Sum-Full_Yr16"/>
      <sheetName val="Input_Acts-Fcst16"/>
      <sheetName val="Input_Acts-Fcst_Restate-BB16"/>
      <sheetName val="DFR_CT16"/>
      <sheetName val="6_mth_TAC16"/>
      <sheetName val="6_mth_DTA16"/>
      <sheetName val="Client_AJE16"/>
      <sheetName val="A_u_g16"/>
      <sheetName val="AJE_13"/>
      <sheetName val="GuangDong_BS-US_GAAP(RMB)_20013"/>
      <sheetName val="Sheet_113"/>
      <sheetName val="Sheet1_(2)13"/>
      <sheetName val="SAP-KAB_&amp;_PAN-Buil13"/>
      <sheetName val="Data_SRL13"/>
      <sheetName val="Data_Prod_Graf13"/>
      <sheetName val="PK_RM13"/>
      <sheetName val="Memb_Schd13"/>
      <sheetName val="supporting_data12"/>
      <sheetName val="Adf_par_resp11"/>
      <sheetName val="Super_Region9"/>
      <sheetName val="YTD_Actual9"/>
      <sheetName val="Proposed_2003_Salary_Range9"/>
      <sheetName val="PPN_BESAR7"/>
      <sheetName val="4-Basic_Pricexxx6"/>
      <sheetName val="J_u_l6"/>
      <sheetName val="O_c_t6"/>
      <sheetName val="A_p_r6"/>
      <sheetName val="M_a_y6"/>
      <sheetName val="S_e_p6"/>
      <sheetName val="00_received_in_016"/>
      <sheetName val="F_e_b6"/>
      <sheetName val="Per_GL_J_a_n6"/>
      <sheetName val="J_u_n6"/>
      <sheetName val="M_a_r6"/>
      <sheetName val="Top_Concentration_(USD_eq)5"/>
      <sheetName val="%_Lbr_vs_GP4"/>
      <sheetName val="盘存表2024_024"/>
      <sheetName val="LBDC_Turnover3"/>
      <sheetName val="9__Other_Food3"/>
      <sheetName val="2__Detergent3"/>
      <sheetName val="3__Textile3"/>
      <sheetName val="Consolidated_033"/>
      <sheetName val="UNCTD_WHITE_&amp;_CONVRTG3"/>
      <sheetName val="Consolidation_Adjustments-EJE23"/>
      <sheetName val="Budget_20063"/>
      <sheetName val="Inventory_List3"/>
      <sheetName val="ShareCapital_1"/>
      <sheetName val="Summary_Incl_DHM-SAK-MTI1"/>
      <sheetName val="Permanent_info"/>
      <sheetName val="EE-PROP"/>
      <sheetName val="H.Satuan"/>
      <sheetName val="SEX"/>
      <sheetName val="Pengalaman Per"/>
      <sheetName val="Spread"/>
      <sheetName val="progress(RM)"/>
      <sheetName val="manhour"/>
      <sheetName val="exp"/>
      <sheetName val="F1.4"/>
      <sheetName val="escon"/>
      <sheetName val="DIVISI 3"/>
      <sheetName val="ACUMULADO"/>
      <sheetName val="BESOINS__MOS23"/>
      <sheetName val="Weekly_Prod_&amp;_Cost18"/>
      <sheetName val="Base-Ogden_(10-5-99)18"/>
      <sheetName val="Balance_Sheet17"/>
      <sheetName val="Mkt_Seg_Exec_Sum-Full_Yr17"/>
      <sheetName val="Input_Acts-Fcst17"/>
      <sheetName val="Input_Acts-Fcst_Restate-BB17"/>
      <sheetName val="DFR_CT17"/>
      <sheetName val="6_mth_TAC17"/>
      <sheetName val="6_mth_DTA17"/>
      <sheetName val="Client_AJE17"/>
      <sheetName val="A_u_g17"/>
      <sheetName val="AJE_14"/>
      <sheetName val="GuangDong_BS-US_GAAP(RMB)_20014"/>
      <sheetName val="Sheet_114"/>
      <sheetName val="Sheet1_(2)14"/>
      <sheetName val="SAP-KAB_&amp;_PAN-Buil14"/>
      <sheetName val="Data_SRL14"/>
      <sheetName val="Data_Prod_Graf14"/>
      <sheetName val="PK_RM14"/>
      <sheetName val="Memb_Schd14"/>
      <sheetName val="supporting_data13"/>
      <sheetName val="Adf_par_resp12"/>
      <sheetName val="Super_Region10"/>
      <sheetName val="YTD_Actual10"/>
      <sheetName val="Proposed_2003_Salary_Range10"/>
      <sheetName val="PPN_BESAR8"/>
      <sheetName val="4-Basic_Pricexxx7"/>
      <sheetName val="J_u_l7"/>
      <sheetName val="O_c_t7"/>
      <sheetName val="A_p_r7"/>
      <sheetName val="M_a_y7"/>
      <sheetName val="S_e_p7"/>
      <sheetName val="00_received_in_017"/>
      <sheetName val="F_e_b7"/>
      <sheetName val="Per_GL_J_a_n7"/>
      <sheetName val="J_u_n7"/>
      <sheetName val="M_a_r7"/>
      <sheetName val="Top_Concentration_(USD_eq)6"/>
      <sheetName val="%_Lbr_vs_GP5"/>
      <sheetName val="盘存表2024_025"/>
      <sheetName val="LBDC_Turnover4"/>
      <sheetName val="9__Other_Food4"/>
      <sheetName val="2__Detergent4"/>
      <sheetName val="3__Textile4"/>
      <sheetName val="Consolidated_034"/>
      <sheetName val="UNCTD_WHITE_&amp;_CONVRTG4"/>
      <sheetName val="Consolidation_Adjustments-EJE24"/>
      <sheetName val="Budget_20064"/>
      <sheetName val="Inventory_List4"/>
      <sheetName val="ShareCapital_2"/>
      <sheetName val="Summary_Incl_DHM-SAK-MTI2"/>
      <sheetName val="Permanent_info1"/>
      <sheetName val="H_Satuan"/>
      <sheetName val="Pengalaman_Per"/>
      <sheetName val="F1_4"/>
      <sheetName val="DIVISI_3"/>
      <sheetName val="analis"/>
      <sheetName val="Rekap Analisa"/>
      <sheetName val="BESOINS__MOS24"/>
      <sheetName val="Weekly_Prod_&amp;_Cost19"/>
      <sheetName val="Base-Ogden_(10-5-99)19"/>
      <sheetName val="Balance_Sheet18"/>
      <sheetName val="Mkt_Seg_Exec_Sum-Full_Yr18"/>
      <sheetName val="Input_Acts-Fcst18"/>
      <sheetName val="Input_Acts-Fcst_Restate-BB18"/>
      <sheetName val="DFR_CT18"/>
      <sheetName val="6_mth_TAC18"/>
      <sheetName val="6_mth_DTA18"/>
      <sheetName val="Client_AJE18"/>
      <sheetName val="A_u_g18"/>
      <sheetName val="AJE_15"/>
      <sheetName val="GuangDong_BS-US_GAAP(RMB)_20015"/>
      <sheetName val="Sheet_115"/>
      <sheetName val="Sheet1_(2)15"/>
      <sheetName val="SAP-KAB_&amp;_PAN-Buil15"/>
      <sheetName val="Data_SRL15"/>
      <sheetName val="Data_Prod_Graf15"/>
      <sheetName val="PK_RM15"/>
      <sheetName val="Memb_Schd15"/>
      <sheetName val="supporting_data14"/>
      <sheetName val="Adf_par_resp13"/>
      <sheetName val="Super_Region11"/>
      <sheetName val="YTD_Actual11"/>
      <sheetName val="Proposed_2003_Salary_Range11"/>
      <sheetName val="PPN_BESAR9"/>
      <sheetName val="4-Basic_Pricexxx8"/>
      <sheetName val="J_u_l8"/>
      <sheetName val="O_c_t8"/>
      <sheetName val="A_p_r8"/>
      <sheetName val="M_a_y8"/>
      <sheetName val="S_e_p8"/>
      <sheetName val="00_received_in_018"/>
      <sheetName val="F_e_b8"/>
      <sheetName val="Per_GL_J_a_n8"/>
      <sheetName val="J_u_n8"/>
      <sheetName val="M_a_r8"/>
      <sheetName val="Top_Concentration_(USD_eq)7"/>
      <sheetName val="%_Lbr_vs_GP6"/>
      <sheetName val="盘存表2024_026"/>
      <sheetName val="LBDC_Turnover5"/>
      <sheetName val="9__Other_Food5"/>
      <sheetName val="2__Detergent5"/>
      <sheetName val="3__Textile5"/>
      <sheetName val="Consolidated_035"/>
      <sheetName val="UNCTD_WHITE_&amp;_CONVRTG5"/>
      <sheetName val="Consolidation_Adjustments-EJE25"/>
      <sheetName val="Budget_20065"/>
      <sheetName val="Inventory_List5"/>
      <sheetName val="ShareCapital_3"/>
      <sheetName val="Summary_Incl_DHM-SAK-MTI3"/>
      <sheetName val="Permanent_info2"/>
      <sheetName val="H_Satuan1"/>
      <sheetName val="Pengalaman_Per1"/>
      <sheetName val="F1_41"/>
      <sheetName val="DIVISI_31"/>
      <sheetName val="Sheet4"/>
      <sheetName val="Afd-1"/>
      <sheetName val="ocean voyage"/>
      <sheetName val="電源計画"/>
      <sheetName val="DATASHT"/>
      <sheetName val="운반"/>
      <sheetName val="Rekap_Analisa"/>
      <sheetName val="BESOINS__MOS25"/>
      <sheetName val="Weekly_Prod_&amp;_Cost20"/>
      <sheetName val="Base-Ogden_(10-5-99)20"/>
      <sheetName val="Balance_Sheet19"/>
      <sheetName val="Mkt_Seg_Exec_Sum-Full_Yr19"/>
      <sheetName val="Input_Acts-Fcst19"/>
      <sheetName val="Input_Acts-Fcst_Restate-BB19"/>
      <sheetName val="DFR_CT19"/>
      <sheetName val="6_mth_TAC19"/>
      <sheetName val="6_mth_DTA19"/>
      <sheetName val="Client_AJE19"/>
      <sheetName val="A_u_g19"/>
      <sheetName val="AJE_16"/>
      <sheetName val="GuangDong_BS-US_GAAP(RMB)_20016"/>
      <sheetName val="Sheet_116"/>
      <sheetName val="Sheet1_(2)16"/>
      <sheetName val="SAP-KAB_&amp;_PAN-Buil16"/>
      <sheetName val="Data_SRL16"/>
      <sheetName val="Data_Prod_Graf16"/>
      <sheetName val="PK_RM16"/>
      <sheetName val="Memb_Schd16"/>
      <sheetName val="supporting_data15"/>
      <sheetName val="Adf_par_resp14"/>
      <sheetName val="Super_Region12"/>
      <sheetName val="YTD_Actual12"/>
      <sheetName val="Proposed_2003_Salary_Range12"/>
      <sheetName val="PPN_BESAR10"/>
      <sheetName val="4-Basic_Pricexxx9"/>
      <sheetName val="J_u_l9"/>
      <sheetName val="O_c_t9"/>
      <sheetName val="A_p_r9"/>
      <sheetName val="M_a_y9"/>
      <sheetName val="S_e_p9"/>
      <sheetName val="00_received_in_019"/>
      <sheetName val="F_e_b9"/>
      <sheetName val="Per_GL_J_a_n9"/>
      <sheetName val="J_u_n9"/>
      <sheetName val="M_a_r9"/>
      <sheetName val="Top_Concentration_(USD_eq)8"/>
      <sheetName val="%_Lbr_vs_GP7"/>
      <sheetName val="盘存表2024_027"/>
      <sheetName val="LBDC_Turnover6"/>
      <sheetName val="9__Other_Food6"/>
      <sheetName val="2__Detergent6"/>
      <sheetName val="3__Textile6"/>
      <sheetName val="Consolidated_036"/>
      <sheetName val="UNCTD_WHITE_&amp;_CONVRTG6"/>
      <sheetName val="Consolidation_Adjustments-EJE26"/>
      <sheetName val="Budget_20066"/>
      <sheetName val="Inventory_List6"/>
      <sheetName val="ShareCapital_4"/>
      <sheetName val="Summary_Incl_DHM-SAK-MTI4"/>
      <sheetName val="Permanent_info3"/>
      <sheetName val="H_Satuan2"/>
      <sheetName val="Pengalaman_Per2"/>
      <sheetName val="F1_42"/>
      <sheetName val="DIVISI_32"/>
      <sheetName val="ocean_voyag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refreshError="1"/>
      <sheetData sheetId="90" refreshError="1"/>
      <sheetData sheetId="91" refreshError="1"/>
      <sheetData sheetId="92" refreshError="1"/>
      <sheetData sheetId="93" refreshError="1"/>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refreshError="1"/>
      <sheetData sheetId="134" refreshError="1"/>
      <sheetData sheetId="135" refreshError="1"/>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refreshError="1"/>
      <sheetData sheetId="159" refreshError="1"/>
      <sheetData sheetId="160" refreshError="1"/>
      <sheetData sheetId="161" refreshError="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refreshError="1"/>
      <sheetData sheetId="244" refreshError="1"/>
      <sheetData sheetId="245" refreshError="1"/>
      <sheetData sheetId="246" refreshError="1"/>
      <sheetData sheetId="247" refreshError="1"/>
      <sheetData sheetId="248" refreshError="1"/>
      <sheetData sheetId="249" refreshError="1"/>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refreshError="1"/>
      <sheetData sheetId="391"/>
      <sheetData sheetId="392"/>
      <sheetData sheetId="393"/>
      <sheetData sheetId="394"/>
      <sheetData sheetId="395"/>
      <sheetData sheetId="396"/>
      <sheetData sheetId="397"/>
      <sheetData sheetId="398"/>
      <sheetData sheetId="399"/>
      <sheetData sheetId="400"/>
      <sheetData sheetId="401"/>
      <sheetData sheetId="402"/>
      <sheetData sheetId="403" refreshError="1"/>
      <sheetData sheetId="404" refreshError="1"/>
      <sheetData sheetId="405" refreshError="1"/>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refreshError="1"/>
      <sheetData sheetId="606" refreshError="1"/>
      <sheetData sheetId="607" refreshError="1"/>
      <sheetData sheetId="608" refreshError="1"/>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refreshError="1"/>
      <sheetData sheetId="784" refreshError="1"/>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refreshError="1"/>
      <sheetData sheetId="843" refreshError="1"/>
      <sheetData sheetId="844" refreshError="1"/>
      <sheetData sheetId="845" refreshError="1"/>
      <sheetData sheetId="846" refreshError="1"/>
      <sheetData sheetId="847" refreshError="1"/>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FEA2E-59B6-4981-B6C9-454DFE46293D}">
  <sheetPr>
    <tabColor theme="1" tint="0.34998626667073579"/>
  </sheetPr>
  <dimension ref="B3:F34"/>
  <sheetViews>
    <sheetView showGridLines="0" tabSelected="1" zoomScale="70" zoomScaleNormal="70" workbookViewId="0">
      <pane ySplit="3" topLeftCell="A10" activePane="bottomLeft" state="frozen"/>
      <selection pane="bottomLeft" activeCell="E12" sqref="E12"/>
    </sheetView>
  </sheetViews>
  <sheetFormatPr defaultRowHeight="15" x14ac:dyDescent="0.25"/>
  <cols>
    <col min="2" max="2" width="13" customWidth="1"/>
    <col min="3" max="3" width="17" customWidth="1"/>
    <col min="4" max="4" width="31.5703125" customWidth="1"/>
    <col min="5" max="5" width="124" customWidth="1"/>
    <col min="6" max="6" width="32.42578125" customWidth="1"/>
  </cols>
  <sheetData>
    <row r="3" spans="2:6" ht="24.75" customHeight="1" x14ac:dyDescent="0.25">
      <c r="B3" s="168" t="s">
        <v>250</v>
      </c>
      <c r="C3" s="168" t="s">
        <v>251</v>
      </c>
      <c r="D3" s="169" t="s">
        <v>252</v>
      </c>
      <c r="E3" s="168" t="s">
        <v>253</v>
      </c>
      <c r="F3" s="202" t="s">
        <v>268</v>
      </c>
    </row>
    <row r="4" spans="2:6" ht="26.25" customHeight="1" x14ac:dyDescent="0.25">
      <c r="B4" s="1" t="s">
        <v>254</v>
      </c>
      <c r="C4" s="170">
        <v>45596</v>
      </c>
      <c r="D4" s="171" t="s">
        <v>272</v>
      </c>
      <c r="E4" s="172" t="s">
        <v>28</v>
      </c>
      <c r="F4" s="203" t="s">
        <v>274</v>
      </c>
    </row>
    <row r="5" spans="2:6" ht="153.75" customHeight="1" x14ac:dyDescent="0.25">
      <c r="B5" s="173" t="s">
        <v>255</v>
      </c>
      <c r="C5" s="174">
        <v>45686</v>
      </c>
      <c r="D5" s="175" t="s">
        <v>266</v>
      </c>
      <c r="E5" s="176" t="s">
        <v>256</v>
      </c>
      <c r="F5" s="204" t="s">
        <v>269</v>
      </c>
    </row>
    <row r="6" spans="2:6" ht="108" customHeight="1" x14ac:dyDescent="0.25">
      <c r="B6" s="1" t="s">
        <v>259</v>
      </c>
      <c r="C6" s="170">
        <v>45693</v>
      </c>
      <c r="D6" s="171" t="s">
        <v>266</v>
      </c>
      <c r="E6" s="178" t="s">
        <v>257</v>
      </c>
      <c r="F6" s="205" t="s">
        <v>269</v>
      </c>
    </row>
    <row r="7" spans="2:6" ht="57" customHeight="1" x14ac:dyDescent="0.25">
      <c r="B7" s="181" t="s">
        <v>260</v>
      </c>
      <c r="C7" s="182">
        <v>45693</v>
      </c>
      <c r="D7" s="183" t="s">
        <v>266</v>
      </c>
      <c r="E7" s="184" t="s">
        <v>261</v>
      </c>
      <c r="F7" s="206" t="s">
        <v>269</v>
      </c>
    </row>
    <row r="8" spans="2:6" ht="71.25" customHeight="1" x14ac:dyDescent="0.25">
      <c r="B8" s="1" t="s">
        <v>262</v>
      </c>
      <c r="C8" s="170">
        <v>45722</v>
      </c>
      <c r="D8" s="171" t="s">
        <v>266</v>
      </c>
      <c r="E8" s="178" t="s">
        <v>267</v>
      </c>
      <c r="F8" s="208" t="s">
        <v>269</v>
      </c>
    </row>
    <row r="9" spans="2:6" ht="81.75" customHeight="1" x14ac:dyDescent="0.25">
      <c r="B9" s="181" t="s">
        <v>263</v>
      </c>
      <c r="C9" s="182">
        <v>45726</v>
      </c>
      <c r="D9" s="183" t="s">
        <v>273</v>
      </c>
      <c r="E9" s="184" t="s">
        <v>264</v>
      </c>
      <c r="F9" s="207" t="s">
        <v>275</v>
      </c>
    </row>
    <row r="10" spans="2:6" ht="210" customHeight="1" x14ac:dyDescent="0.25">
      <c r="B10" s="1" t="s">
        <v>265</v>
      </c>
      <c r="C10" s="170">
        <v>45750</v>
      </c>
      <c r="D10" s="201" t="s">
        <v>278</v>
      </c>
      <c r="E10" s="178" t="s">
        <v>271</v>
      </c>
      <c r="F10" s="208" t="s">
        <v>269</v>
      </c>
    </row>
    <row r="11" spans="2:6" ht="199.5" customHeight="1" x14ac:dyDescent="0.25">
      <c r="B11" s="181" t="s">
        <v>276</v>
      </c>
      <c r="C11" s="182">
        <v>45763</v>
      </c>
      <c r="D11" s="210" t="s">
        <v>277</v>
      </c>
      <c r="E11" s="184" t="s">
        <v>279</v>
      </c>
      <c r="F11" s="209" t="s">
        <v>270</v>
      </c>
    </row>
    <row r="12" spans="2:6" x14ac:dyDescent="0.25">
      <c r="B12" s="1"/>
      <c r="C12" s="1"/>
      <c r="D12" s="1"/>
      <c r="E12" s="1"/>
    </row>
    <row r="13" spans="2:6" x14ac:dyDescent="0.25">
      <c r="B13" s="1"/>
      <c r="C13" s="1"/>
      <c r="D13" s="1"/>
      <c r="E13" s="1"/>
    </row>
    <row r="14" spans="2:6" x14ac:dyDescent="0.25">
      <c r="B14" s="1"/>
      <c r="C14" s="1"/>
      <c r="D14" s="1"/>
      <c r="E14" s="1"/>
    </row>
    <row r="15" spans="2:6" x14ac:dyDescent="0.25">
      <c r="B15" s="1"/>
      <c r="C15" s="1"/>
      <c r="D15" s="1"/>
      <c r="E15" s="1"/>
    </row>
    <row r="16" spans="2:6" x14ac:dyDescent="0.25">
      <c r="B16" s="1"/>
      <c r="C16" s="1"/>
      <c r="D16" s="1"/>
      <c r="E16" s="1"/>
    </row>
    <row r="17" spans="2:5" x14ac:dyDescent="0.25">
      <c r="B17" s="1"/>
      <c r="C17" s="1"/>
      <c r="D17" s="1"/>
      <c r="E17" s="1"/>
    </row>
    <row r="18" spans="2:5" x14ac:dyDescent="0.25">
      <c r="B18" s="1"/>
      <c r="C18" s="1"/>
      <c r="D18" s="1"/>
      <c r="E18" s="1"/>
    </row>
    <row r="19" spans="2:5" x14ac:dyDescent="0.25">
      <c r="B19" s="1"/>
      <c r="C19" s="1"/>
      <c r="D19" s="1"/>
      <c r="E19" s="1"/>
    </row>
    <row r="20" spans="2:5" x14ac:dyDescent="0.25">
      <c r="B20" s="1"/>
      <c r="C20" s="1"/>
      <c r="D20" s="1"/>
      <c r="E20" s="1"/>
    </row>
    <row r="21" spans="2:5" x14ac:dyDescent="0.25">
      <c r="B21" s="1"/>
      <c r="C21" s="1"/>
      <c r="D21" s="1"/>
      <c r="E21" s="1"/>
    </row>
    <row r="22" spans="2:5" x14ac:dyDescent="0.25">
      <c r="B22" s="1"/>
      <c r="C22" s="1"/>
      <c r="D22" s="1"/>
      <c r="E22" s="1"/>
    </row>
    <row r="23" spans="2:5" x14ac:dyDescent="0.25">
      <c r="B23" s="1"/>
      <c r="C23" s="1"/>
      <c r="D23" s="1"/>
      <c r="E23" s="1"/>
    </row>
    <row r="24" spans="2:5" x14ac:dyDescent="0.25">
      <c r="B24" s="1"/>
      <c r="C24" s="1"/>
      <c r="D24" s="1"/>
      <c r="E24" s="1"/>
    </row>
    <row r="25" spans="2:5" x14ac:dyDescent="0.25">
      <c r="B25" s="1"/>
      <c r="C25" s="1"/>
      <c r="D25" s="1"/>
      <c r="E25" s="1"/>
    </row>
    <row r="26" spans="2:5" x14ac:dyDescent="0.25">
      <c r="B26" s="177"/>
      <c r="C26" s="177"/>
      <c r="D26" s="177"/>
      <c r="E26" s="177"/>
    </row>
    <row r="27" spans="2:5" x14ac:dyDescent="0.25">
      <c r="B27" s="177"/>
      <c r="C27" s="177"/>
      <c r="D27" s="177"/>
      <c r="E27" s="177"/>
    </row>
    <row r="28" spans="2:5" x14ac:dyDescent="0.25">
      <c r="B28" s="177"/>
      <c r="C28" s="177"/>
      <c r="D28" s="177"/>
      <c r="E28" s="177"/>
    </row>
    <row r="29" spans="2:5" x14ac:dyDescent="0.25">
      <c r="B29" s="177"/>
      <c r="C29" s="177"/>
      <c r="D29" s="177"/>
      <c r="E29" s="177"/>
    </row>
    <row r="30" spans="2:5" x14ac:dyDescent="0.25">
      <c r="B30" s="177"/>
      <c r="C30" s="177"/>
      <c r="D30" s="177"/>
      <c r="E30" s="177"/>
    </row>
    <row r="31" spans="2:5" x14ac:dyDescent="0.25">
      <c r="B31" s="177"/>
      <c r="C31" s="177"/>
      <c r="D31" s="177"/>
      <c r="E31" s="177"/>
    </row>
    <row r="32" spans="2:5" x14ac:dyDescent="0.25">
      <c r="B32" s="177"/>
      <c r="C32" s="177"/>
      <c r="D32" s="177"/>
      <c r="E32" s="177"/>
    </row>
    <row r="33" spans="2:5" x14ac:dyDescent="0.25">
      <c r="B33" s="177"/>
      <c r="C33" s="177"/>
      <c r="D33" s="177"/>
      <c r="E33" s="177"/>
    </row>
    <row r="34" spans="2:5" x14ac:dyDescent="0.25">
      <c r="B34" s="177"/>
      <c r="C34" s="177"/>
      <c r="D34" s="177"/>
      <c r="E34" s="177"/>
    </row>
  </sheetData>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4585E-A2E4-438A-82FD-78DDC25B873D}">
  <sheetPr>
    <tabColor theme="3" tint="0.39997558519241921"/>
  </sheetPr>
  <dimension ref="B1:AL329"/>
  <sheetViews>
    <sheetView showGridLines="0" topLeftCell="E1" zoomScale="55" zoomScaleNormal="55" workbookViewId="0">
      <pane ySplit="2" topLeftCell="A258" activePane="bottomLeft" state="frozen"/>
      <selection activeCell="H84" sqref="H84"/>
      <selection pane="bottomLeft" activeCell="H84" sqref="H84"/>
    </sheetView>
  </sheetViews>
  <sheetFormatPr defaultColWidth="9.140625" defaultRowHeight="15" x14ac:dyDescent="0.25"/>
  <cols>
    <col min="1" max="2" width="9.140625" style="1"/>
    <col min="3" max="3" width="5.42578125" customWidth="1"/>
    <col min="4" max="5" width="18.7109375" style="1" bestFit="1" customWidth="1"/>
    <col min="6" max="6" width="15.5703125" style="1" customWidth="1"/>
    <col min="7" max="7" width="48.140625" style="1" customWidth="1"/>
    <col min="8" max="8" width="17.7109375" style="1" customWidth="1"/>
    <col min="9" max="9" width="70.28515625" style="1" customWidth="1"/>
    <col min="10" max="10" width="16.7109375" style="1" customWidth="1"/>
    <col min="11" max="11" width="15.7109375" style="1" bestFit="1" customWidth="1"/>
    <col min="12" max="12" width="42" style="1" bestFit="1" customWidth="1"/>
    <col min="13" max="13" width="25.28515625" style="1" customWidth="1"/>
    <col min="14" max="25" width="15.7109375" style="1" customWidth="1"/>
    <col min="26" max="26" width="9.7109375" style="1" customWidth="1"/>
    <col min="27" max="27" width="11.5703125" style="1" bestFit="1" customWidth="1"/>
    <col min="28" max="28" width="9.140625" style="1"/>
    <col min="29" max="29" width="11.42578125" style="1" customWidth="1"/>
    <col min="30" max="35" width="12" style="1" customWidth="1"/>
    <col min="36" max="16384" width="9.140625" style="1"/>
  </cols>
  <sheetData>
    <row r="1" spans="4:25" ht="78" customHeight="1" x14ac:dyDescent="0.25">
      <c r="F1" s="2" t="s">
        <v>0</v>
      </c>
      <c r="K1" s="3" t="s">
        <v>1</v>
      </c>
      <c r="N1" s="4" t="s">
        <v>2</v>
      </c>
      <c r="Y1" s="5" t="s">
        <v>3</v>
      </c>
    </row>
    <row r="2" spans="4:25" ht="17.25" customHeight="1" x14ac:dyDescent="0.25">
      <c r="D2" s="6" t="s">
        <v>4</v>
      </c>
      <c r="E2" s="6" t="s">
        <v>5</v>
      </c>
      <c r="F2" s="7" t="s">
        <v>6</v>
      </c>
      <c r="G2" s="7" t="s">
        <v>7</v>
      </c>
      <c r="H2" s="6" t="s">
        <v>8</v>
      </c>
      <c r="I2" s="8" t="s">
        <v>9</v>
      </c>
      <c r="J2" s="8" t="s">
        <v>10</v>
      </c>
      <c r="K2" s="9" t="s">
        <v>11</v>
      </c>
      <c r="L2" s="8" t="s">
        <v>12</v>
      </c>
      <c r="M2" s="8" t="s">
        <v>13</v>
      </c>
      <c r="N2" s="10" t="s">
        <v>14</v>
      </c>
      <c r="O2" s="9" t="s">
        <v>15</v>
      </c>
      <c r="P2" s="9" t="s">
        <v>16</v>
      </c>
      <c r="Q2" s="9" t="s">
        <v>17</v>
      </c>
      <c r="R2" s="9" t="s">
        <v>18</v>
      </c>
      <c r="S2" s="9" t="s">
        <v>19</v>
      </c>
      <c r="T2" s="9" t="s">
        <v>20</v>
      </c>
      <c r="U2" s="9" t="s">
        <v>21</v>
      </c>
      <c r="V2" s="9" t="s">
        <v>22</v>
      </c>
      <c r="W2" s="9" t="s">
        <v>23</v>
      </c>
      <c r="X2" s="9" t="s">
        <v>24</v>
      </c>
      <c r="Y2" s="9" t="s">
        <v>25</v>
      </c>
    </row>
    <row r="3" spans="4:25" ht="17.25" customHeight="1" x14ac:dyDescent="0.25">
      <c r="D3" s="11" t="s">
        <v>26</v>
      </c>
      <c r="E3" s="11" t="s">
        <v>27</v>
      </c>
      <c r="F3" s="12" t="s">
        <v>28</v>
      </c>
      <c r="G3" s="13" t="s">
        <v>29</v>
      </c>
      <c r="H3" s="11" t="s">
        <v>28</v>
      </c>
      <c r="I3" s="14" t="s">
        <v>28</v>
      </c>
      <c r="J3" s="14" t="s">
        <v>28</v>
      </c>
      <c r="K3" s="11" t="str">
        <f>IFERROR(AVERAGE(N3:Y3),"n/a")</f>
        <v>n/a</v>
      </c>
      <c r="L3" s="14" t="s">
        <v>28</v>
      </c>
      <c r="M3" s="15" t="s">
        <v>28</v>
      </c>
      <c r="N3" s="16" t="s">
        <v>28</v>
      </c>
      <c r="O3" s="11" t="s">
        <v>28</v>
      </c>
      <c r="P3" s="11" t="s">
        <v>28</v>
      </c>
      <c r="Q3" s="11" t="s">
        <v>28</v>
      </c>
      <c r="R3" s="11" t="s">
        <v>28</v>
      </c>
      <c r="S3" s="11" t="s">
        <v>28</v>
      </c>
      <c r="T3" s="11" t="s">
        <v>28</v>
      </c>
      <c r="U3" s="11" t="s">
        <v>28</v>
      </c>
      <c r="V3" s="11" t="s">
        <v>28</v>
      </c>
      <c r="W3" s="11" t="s">
        <v>28</v>
      </c>
      <c r="X3" s="11" t="s">
        <v>28</v>
      </c>
      <c r="Y3" s="11" t="s">
        <v>28</v>
      </c>
    </row>
    <row r="4" spans="4:25" ht="17.25" customHeight="1" x14ac:dyDescent="0.25">
      <c r="D4" s="17" t="s">
        <v>26</v>
      </c>
      <c r="E4" s="17" t="s">
        <v>27</v>
      </c>
      <c r="F4" s="18" t="s">
        <v>28</v>
      </c>
      <c r="G4" s="19" t="s">
        <v>30</v>
      </c>
      <c r="H4" s="17" t="s">
        <v>28</v>
      </c>
      <c r="I4" s="20" t="s">
        <v>28</v>
      </c>
      <c r="J4" s="20" t="s">
        <v>28</v>
      </c>
      <c r="K4" s="17" t="str">
        <f t="shared" ref="K4:K133" si="0">IFERROR(AVERAGE(N4:Y4),"n/a")</f>
        <v>n/a</v>
      </c>
      <c r="L4" s="20" t="s">
        <v>28</v>
      </c>
      <c r="M4" s="21" t="s">
        <v>28</v>
      </c>
      <c r="N4" s="22" t="s">
        <v>28</v>
      </c>
      <c r="O4" s="17" t="s">
        <v>28</v>
      </c>
      <c r="P4" s="17" t="s">
        <v>28</v>
      </c>
      <c r="Q4" s="17" t="s">
        <v>28</v>
      </c>
      <c r="R4" s="17" t="s">
        <v>28</v>
      </c>
      <c r="S4" s="17" t="s">
        <v>28</v>
      </c>
      <c r="T4" s="17" t="s">
        <v>28</v>
      </c>
      <c r="U4" s="17" t="s">
        <v>28</v>
      </c>
      <c r="V4" s="17" t="s">
        <v>28</v>
      </c>
      <c r="W4" s="17" t="s">
        <v>28</v>
      </c>
      <c r="X4" s="17" t="s">
        <v>28</v>
      </c>
      <c r="Y4" s="17" t="s">
        <v>28</v>
      </c>
    </row>
    <row r="5" spans="4:25" ht="17.25" customHeight="1" x14ac:dyDescent="0.25">
      <c r="D5" s="23" t="s">
        <v>26</v>
      </c>
      <c r="E5" s="23" t="s">
        <v>27</v>
      </c>
      <c r="F5" s="24" t="s">
        <v>31</v>
      </c>
      <c r="G5" s="25" t="s">
        <v>32</v>
      </c>
      <c r="H5" s="23">
        <v>-150</v>
      </c>
      <c r="I5" s="26" t="s">
        <v>33</v>
      </c>
      <c r="J5" s="26" t="s">
        <v>34</v>
      </c>
      <c r="K5" s="27">
        <f t="shared" si="0"/>
        <v>0.29999999999999993</v>
      </c>
      <c r="L5" s="28" t="s">
        <v>28</v>
      </c>
      <c r="M5" s="29" t="s">
        <v>28</v>
      </c>
      <c r="N5" s="30">
        <v>0.3</v>
      </c>
      <c r="O5" s="31">
        <v>0.3</v>
      </c>
      <c r="P5" s="31">
        <v>0.3</v>
      </c>
      <c r="Q5" s="31">
        <v>0.3</v>
      </c>
      <c r="R5" s="31">
        <v>0.3</v>
      </c>
      <c r="S5" s="31">
        <v>0.3</v>
      </c>
      <c r="T5" s="31">
        <v>0.3</v>
      </c>
      <c r="U5" s="31">
        <v>0.3</v>
      </c>
      <c r="V5" s="31">
        <v>0.3</v>
      </c>
      <c r="W5" s="31">
        <v>0.3</v>
      </c>
      <c r="X5" s="31">
        <v>0.3</v>
      </c>
      <c r="Y5" s="31">
        <v>0.3</v>
      </c>
    </row>
    <row r="6" spans="4:25" ht="17.25" customHeight="1" x14ac:dyDescent="0.25">
      <c r="D6" s="32" t="s">
        <v>26</v>
      </c>
      <c r="E6" s="32" t="s">
        <v>27</v>
      </c>
      <c r="F6" s="33" t="s">
        <v>31</v>
      </c>
      <c r="G6" s="34" t="s">
        <v>32</v>
      </c>
      <c r="H6" s="32">
        <v>-150</v>
      </c>
      <c r="I6" s="35" t="str">
        <f>I5</f>
        <v>SERV COMB FORMIGA PRE PLANTIO 1ª</v>
      </c>
      <c r="J6" s="35" t="s">
        <v>35</v>
      </c>
      <c r="K6" s="36">
        <f t="shared" si="0"/>
        <v>1.4999999999999998E-3</v>
      </c>
      <c r="L6" s="35" t="s">
        <v>36</v>
      </c>
      <c r="M6" s="37">
        <f>10*(5*6)/10^3</f>
        <v>0.3</v>
      </c>
      <c r="N6" s="38">
        <f>ROUND(0.5%*N5,4)</f>
        <v>1.5E-3</v>
      </c>
      <c r="O6" s="39">
        <f t="shared" ref="O6:Y6" si="1">ROUND(0.5%*O5,4)</f>
        <v>1.5E-3</v>
      </c>
      <c r="P6" s="39">
        <f t="shared" si="1"/>
        <v>1.5E-3</v>
      </c>
      <c r="Q6" s="39">
        <f t="shared" si="1"/>
        <v>1.5E-3</v>
      </c>
      <c r="R6" s="39">
        <f t="shared" si="1"/>
        <v>1.5E-3</v>
      </c>
      <c r="S6" s="39">
        <f t="shared" si="1"/>
        <v>1.5E-3</v>
      </c>
      <c r="T6" s="39">
        <f t="shared" si="1"/>
        <v>1.5E-3</v>
      </c>
      <c r="U6" s="39">
        <f t="shared" si="1"/>
        <v>1.5E-3</v>
      </c>
      <c r="V6" s="39">
        <f t="shared" si="1"/>
        <v>1.5E-3</v>
      </c>
      <c r="W6" s="39">
        <f t="shared" si="1"/>
        <v>1.5E-3</v>
      </c>
      <c r="X6" s="39">
        <f t="shared" si="1"/>
        <v>1.5E-3</v>
      </c>
      <c r="Y6" s="39">
        <f t="shared" si="1"/>
        <v>1.5E-3</v>
      </c>
    </row>
    <row r="7" spans="4:25" ht="17.25" customHeight="1" x14ac:dyDescent="0.25">
      <c r="D7" s="32" t="s">
        <v>26</v>
      </c>
      <c r="E7" s="32" t="s">
        <v>27</v>
      </c>
      <c r="F7" s="33" t="s">
        <v>31</v>
      </c>
      <c r="G7" s="34" t="s">
        <v>32</v>
      </c>
      <c r="H7" s="32">
        <v>-150</v>
      </c>
      <c r="I7" s="35" t="str">
        <f t="shared" ref="I7:I8" si="2">I6</f>
        <v>SERV COMB FORMIGA PRE PLANTIO 1ª</v>
      </c>
      <c r="J7" s="35" t="s">
        <v>35</v>
      </c>
      <c r="K7" s="36">
        <f t="shared" si="0"/>
        <v>0.18250000000000002</v>
      </c>
      <c r="L7" s="35" t="s">
        <v>37</v>
      </c>
      <c r="M7" s="37">
        <v>8</v>
      </c>
      <c r="N7" s="40">
        <f>ROUND($N$44*N5,2)</f>
        <v>0.06</v>
      </c>
      <c r="O7" s="41">
        <f>ROUND($O$44*O5,2)</f>
        <v>0.09</v>
      </c>
      <c r="P7" s="41">
        <f>ROUND($P$44*P5,2)</f>
        <v>0.12</v>
      </c>
      <c r="Q7" s="41">
        <f>ROUND($Q$44*Q5,2)</f>
        <v>0.15</v>
      </c>
      <c r="R7" s="41">
        <f>ROUND($R$44*R5,2)</f>
        <v>0.21</v>
      </c>
      <c r="S7" s="41">
        <f>ROUND($S$44*S5,2)</f>
        <v>0.24</v>
      </c>
      <c r="T7" s="41">
        <f>ROUND($T$44*T5,2)</f>
        <v>0.27</v>
      </c>
      <c r="U7" s="41">
        <f>ROUND($U$44*U5,2)</f>
        <v>0.27</v>
      </c>
      <c r="V7" s="41">
        <f>ROUND($V$44*V5,2)</f>
        <v>0.27</v>
      </c>
      <c r="W7" s="41">
        <f>ROUND($W$44*W5,2)</f>
        <v>0.21</v>
      </c>
      <c r="X7" s="41">
        <f>ROUND($X$44*X5,2)</f>
        <v>0.18</v>
      </c>
      <c r="Y7" s="41">
        <f>ROUND($Y$44*Y5,2)</f>
        <v>0.12</v>
      </c>
    </row>
    <row r="8" spans="4:25" ht="17.25" customHeight="1" x14ac:dyDescent="0.25">
      <c r="D8" s="32" t="s">
        <v>26</v>
      </c>
      <c r="E8" s="32" t="s">
        <v>27</v>
      </c>
      <c r="F8" s="33" t="s">
        <v>31</v>
      </c>
      <c r="G8" s="34" t="s">
        <v>32</v>
      </c>
      <c r="H8" s="32">
        <v>-150</v>
      </c>
      <c r="I8" s="35" t="str">
        <f t="shared" si="2"/>
        <v>SERV COMB FORMIGA PRE PLANTIO 1ª</v>
      </c>
      <c r="J8" s="35" t="s">
        <v>35</v>
      </c>
      <c r="K8" s="36">
        <f t="shared" si="0"/>
        <v>0.11599999999999999</v>
      </c>
      <c r="L8" s="35" t="s">
        <v>38</v>
      </c>
      <c r="M8" s="37">
        <v>8</v>
      </c>
      <c r="N8" s="40">
        <f>N5-SUM(N6:N7)</f>
        <v>0.23849999999999999</v>
      </c>
      <c r="O8" s="41">
        <f t="shared" ref="O8" si="3">O5-SUM(O6:O7)</f>
        <v>0.20849999999999999</v>
      </c>
      <c r="P8" s="41">
        <f t="shared" ref="P8:Y8" si="4">P5-SUM(P6:P7)</f>
        <v>0.17849999999999999</v>
      </c>
      <c r="Q8" s="41">
        <f t="shared" si="4"/>
        <v>0.14849999999999999</v>
      </c>
      <c r="R8" s="41">
        <f t="shared" si="4"/>
        <v>8.8499999999999995E-2</v>
      </c>
      <c r="S8" s="41">
        <f t="shared" si="4"/>
        <v>5.8499999999999996E-2</v>
      </c>
      <c r="T8" s="41">
        <f t="shared" si="4"/>
        <v>2.849999999999997E-2</v>
      </c>
      <c r="U8" s="41">
        <f t="shared" si="4"/>
        <v>2.849999999999997E-2</v>
      </c>
      <c r="V8" s="41">
        <f t="shared" si="4"/>
        <v>2.849999999999997E-2</v>
      </c>
      <c r="W8" s="41">
        <f t="shared" si="4"/>
        <v>8.8499999999999995E-2</v>
      </c>
      <c r="X8" s="41">
        <f t="shared" si="4"/>
        <v>0.11849999999999999</v>
      </c>
      <c r="Y8" s="41">
        <f t="shared" si="4"/>
        <v>0.17849999999999999</v>
      </c>
    </row>
    <row r="9" spans="4:25" ht="17.25" customHeight="1" x14ac:dyDescent="0.25">
      <c r="D9" s="23" t="s">
        <v>26</v>
      </c>
      <c r="E9" s="23" t="s">
        <v>27</v>
      </c>
      <c r="F9" s="24" t="s">
        <v>39</v>
      </c>
      <c r="G9" s="25" t="s">
        <v>32</v>
      </c>
      <c r="H9" s="23">
        <v>-80</v>
      </c>
      <c r="I9" s="26" t="s">
        <v>40</v>
      </c>
      <c r="J9" s="26" t="s">
        <v>34</v>
      </c>
      <c r="K9" s="27">
        <f t="shared" si="0"/>
        <v>0</v>
      </c>
      <c r="L9" s="28" t="s">
        <v>28</v>
      </c>
      <c r="M9" s="29" t="s">
        <v>28</v>
      </c>
      <c r="N9" s="30">
        <v>0</v>
      </c>
      <c r="O9" s="31">
        <v>0</v>
      </c>
      <c r="P9" s="31">
        <v>0</v>
      </c>
      <c r="Q9" s="31">
        <v>0</v>
      </c>
      <c r="R9" s="31">
        <v>0</v>
      </c>
      <c r="S9" s="31">
        <v>0</v>
      </c>
      <c r="T9" s="31">
        <v>0</v>
      </c>
      <c r="U9" s="31">
        <v>0</v>
      </c>
      <c r="V9" s="31">
        <v>0</v>
      </c>
      <c r="W9" s="31">
        <v>0</v>
      </c>
      <c r="X9" s="31">
        <v>0</v>
      </c>
      <c r="Y9" s="31">
        <v>0</v>
      </c>
    </row>
    <row r="10" spans="4:25" ht="17.25" customHeight="1" x14ac:dyDescent="0.25">
      <c r="D10" s="23" t="s">
        <v>26</v>
      </c>
      <c r="E10" s="23" t="s">
        <v>27</v>
      </c>
      <c r="F10" s="24" t="s">
        <v>41</v>
      </c>
      <c r="G10" s="25" t="s">
        <v>32</v>
      </c>
      <c r="H10" s="23">
        <v>-80</v>
      </c>
      <c r="I10" s="26" t="s">
        <v>42</v>
      </c>
      <c r="J10" s="26" t="s">
        <v>34</v>
      </c>
      <c r="K10" s="27">
        <f t="shared" si="0"/>
        <v>0</v>
      </c>
      <c r="L10" s="28" t="s">
        <v>28</v>
      </c>
      <c r="M10" s="29" t="s">
        <v>28</v>
      </c>
      <c r="N10" s="30">
        <v>0</v>
      </c>
      <c r="O10" s="31">
        <v>0</v>
      </c>
      <c r="P10" s="31">
        <v>0</v>
      </c>
      <c r="Q10" s="31">
        <v>0</v>
      </c>
      <c r="R10" s="31">
        <v>0</v>
      </c>
      <c r="S10" s="31">
        <v>0</v>
      </c>
      <c r="T10" s="31">
        <v>0</v>
      </c>
      <c r="U10" s="31">
        <v>0</v>
      </c>
      <c r="V10" s="31">
        <v>0</v>
      </c>
      <c r="W10" s="31">
        <v>0</v>
      </c>
      <c r="X10" s="31">
        <v>0</v>
      </c>
      <c r="Y10" s="31">
        <v>0</v>
      </c>
    </row>
    <row r="11" spans="4:25" ht="17.25" customHeight="1" x14ac:dyDescent="0.25">
      <c r="D11" s="23" t="s">
        <v>26</v>
      </c>
      <c r="E11" s="23" t="s">
        <v>27</v>
      </c>
      <c r="F11" s="24" t="s">
        <v>43</v>
      </c>
      <c r="G11" s="25" t="s">
        <v>32</v>
      </c>
      <c r="H11" s="23">
        <v>-80</v>
      </c>
      <c r="I11" s="26" t="s">
        <v>44</v>
      </c>
      <c r="J11" s="26" t="s">
        <v>34</v>
      </c>
      <c r="K11" s="27">
        <f t="shared" si="0"/>
        <v>1.0416666666666663</v>
      </c>
      <c r="L11" s="28" t="s">
        <v>28</v>
      </c>
      <c r="M11" s="29" t="s">
        <v>28</v>
      </c>
      <c r="N11" s="50">
        <f>(1-N14)*1.15</f>
        <v>1.1499999999999999</v>
      </c>
      <c r="O11" s="51">
        <f t="shared" ref="O11:Q11" si="5">(1-O14)*1.15</f>
        <v>1.1499999999999999</v>
      </c>
      <c r="P11" s="51">
        <f t="shared" si="5"/>
        <v>1.1499999999999999</v>
      </c>
      <c r="Q11" s="51">
        <f t="shared" si="5"/>
        <v>1.1499999999999999</v>
      </c>
      <c r="R11" s="51">
        <f>(1-R14)*1.15-5%</f>
        <v>1.0999999999999999</v>
      </c>
      <c r="S11" s="51">
        <f>(1-S14)*1.15-5%</f>
        <v>1.0999999999999999</v>
      </c>
      <c r="T11" s="43">
        <f>1-T14-5%</f>
        <v>0.95</v>
      </c>
      <c r="U11" s="43">
        <f t="shared" ref="U11:Y11" si="6">1-U14-5%</f>
        <v>0.95</v>
      </c>
      <c r="V11" s="43">
        <f t="shared" si="6"/>
        <v>0.95</v>
      </c>
      <c r="W11" s="43">
        <f t="shared" si="6"/>
        <v>0.95</v>
      </c>
      <c r="X11" s="43">
        <f t="shared" si="6"/>
        <v>0.95</v>
      </c>
      <c r="Y11" s="43">
        <f t="shared" si="6"/>
        <v>0.95</v>
      </c>
    </row>
    <row r="12" spans="4:25" ht="17.25" customHeight="1" x14ac:dyDescent="0.25">
      <c r="D12" s="32" t="s">
        <v>26</v>
      </c>
      <c r="E12" s="32" t="s">
        <v>27</v>
      </c>
      <c r="F12" s="33" t="s">
        <v>43</v>
      </c>
      <c r="G12" s="34" t="s">
        <v>32</v>
      </c>
      <c r="H12" s="32">
        <v>-80</v>
      </c>
      <c r="I12" s="35" t="str">
        <f t="shared" ref="I12:I13" si="7">I11</f>
        <v>SERV APLIC CALCARIO NIVEL 1 AGRIC</v>
      </c>
      <c r="J12" s="35" t="s">
        <v>35</v>
      </c>
      <c r="K12" s="36">
        <f t="shared" si="0"/>
        <v>0</v>
      </c>
      <c r="L12" s="35" t="s">
        <v>45</v>
      </c>
      <c r="M12" s="37">
        <v>1850</v>
      </c>
      <c r="N12" s="44">
        <f>N11-N13</f>
        <v>0</v>
      </c>
      <c r="O12" s="39">
        <f t="shared" ref="O12:Y12" si="8">O11-O13</f>
        <v>0</v>
      </c>
      <c r="P12" s="39">
        <f t="shared" si="8"/>
        <v>0</v>
      </c>
      <c r="Q12" s="39">
        <f t="shared" si="8"/>
        <v>0</v>
      </c>
      <c r="R12" s="39">
        <f t="shared" si="8"/>
        <v>0</v>
      </c>
      <c r="S12" s="39">
        <f t="shared" si="8"/>
        <v>0</v>
      </c>
      <c r="T12" s="39">
        <f t="shared" si="8"/>
        <v>0</v>
      </c>
      <c r="U12" s="39">
        <f t="shared" si="8"/>
        <v>0</v>
      </c>
      <c r="V12" s="39">
        <f t="shared" si="8"/>
        <v>0</v>
      </c>
      <c r="W12" s="39">
        <f t="shared" si="8"/>
        <v>0</v>
      </c>
      <c r="X12" s="39">
        <f t="shared" si="8"/>
        <v>0</v>
      </c>
      <c r="Y12" s="39">
        <f t="shared" si="8"/>
        <v>0</v>
      </c>
    </row>
    <row r="13" spans="4:25" ht="17.25" customHeight="1" x14ac:dyDescent="0.25">
      <c r="D13" s="32" t="s">
        <v>26</v>
      </c>
      <c r="E13" s="32" t="s">
        <v>27</v>
      </c>
      <c r="F13" s="33" t="s">
        <v>43</v>
      </c>
      <c r="G13" s="34" t="s">
        <v>32</v>
      </c>
      <c r="H13" s="32">
        <v>-80</v>
      </c>
      <c r="I13" s="35" t="str">
        <f t="shared" si="7"/>
        <v>SERV APLIC CALCARIO NIVEL 1 AGRIC</v>
      </c>
      <c r="J13" s="35" t="s">
        <v>35</v>
      </c>
      <c r="K13" s="36">
        <f t="shared" ref="K13" si="9">IFERROR(AVERAGE(N13:Y13),"n/a")</f>
        <v>1.0416666666666663</v>
      </c>
      <c r="L13" s="35" t="s">
        <v>258</v>
      </c>
      <c r="M13" s="37">
        <v>1850</v>
      </c>
      <c r="N13" s="156">
        <f t="shared" ref="N13:S13" si="10">N11</f>
        <v>1.1499999999999999</v>
      </c>
      <c r="O13" s="157">
        <f t="shared" si="10"/>
        <v>1.1499999999999999</v>
      </c>
      <c r="P13" s="157">
        <f t="shared" si="10"/>
        <v>1.1499999999999999</v>
      </c>
      <c r="Q13" s="157">
        <f t="shared" si="10"/>
        <v>1.1499999999999999</v>
      </c>
      <c r="R13" s="157">
        <f t="shared" si="10"/>
        <v>1.0999999999999999</v>
      </c>
      <c r="S13" s="157">
        <f t="shared" si="10"/>
        <v>1.0999999999999999</v>
      </c>
      <c r="T13" s="157">
        <f>T11</f>
        <v>0.95</v>
      </c>
      <c r="U13" s="157">
        <f t="shared" ref="U13:Y13" si="11">U11</f>
        <v>0.95</v>
      </c>
      <c r="V13" s="157">
        <f t="shared" si="11"/>
        <v>0.95</v>
      </c>
      <c r="W13" s="157">
        <f t="shared" si="11"/>
        <v>0.95</v>
      </c>
      <c r="X13" s="157">
        <f t="shared" si="11"/>
        <v>0.95</v>
      </c>
      <c r="Y13" s="157">
        <f t="shared" si="11"/>
        <v>0.95</v>
      </c>
    </row>
    <row r="14" spans="4:25" ht="17.25" customHeight="1" x14ac:dyDescent="0.25">
      <c r="D14" s="23" t="s">
        <v>26</v>
      </c>
      <c r="E14" s="23" t="s">
        <v>27</v>
      </c>
      <c r="F14" s="24" t="s">
        <v>43</v>
      </c>
      <c r="G14" s="25" t="s">
        <v>32</v>
      </c>
      <c r="H14" s="23">
        <v>-80</v>
      </c>
      <c r="I14" s="26" t="s">
        <v>46</v>
      </c>
      <c r="J14" s="26" t="s">
        <v>34</v>
      </c>
      <c r="K14" s="27">
        <f t="shared" si="0"/>
        <v>0</v>
      </c>
      <c r="L14" s="28" t="s">
        <v>28</v>
      </c>
      <c r="M14" s="29" t="s">
        <v>28</v>
      </c>
      <c r="N14" s="30">
        <v>0</v>
      </c>
      <c r="O14" s="31">
        <v>0</v>
      </c>
      <c r="P14" s="31">
        <v>0</v>
      </c>
      <c r="Q14" s="31">
        <v>0</v>
      </c>
      <c r="R14" s="31">
        <v>0</v>
      </c>
      <c r="S14" s="31">
        <v>0</v>
      </c>
      <c r="T14" s="31">
        <v>0</v>
      </c>
      <c r="U14" s="31">
        <v>0</v>
      </c>
      <c r="V14" s="31">
        <v>0</v>
      </c>
      <c r="W14" s="31">
        <v>0</v>
      </c>
      <c r="X14" s="31">
        <v>0</v>
      </c>
      <c r="Y14" s="31">
        <v>0</v>
      </c>
    </row>
    <row r="15" spans="4:25" ht="17.25" customHeight="1" x14ac:dyDescent="0.25">
      <c r="D15" s="32" t="s">
        <v>26</v>
      </c>
      <c r="E15" s="32" t="s">
        <v>27</v>
      </c>
      <c r="F15" s="33" t="s">
        <v>43</v>
      </c>
      <c r="G15" s="34" t="s">
        <v>32</v>
      </c>
      <c r="H15" s="32">
        <v>-80</v>
      </c>
      <c r="I15" s="35" t="str">
        <f t="shared" ref="I15:I16" si="12">I14</f>
        <v>SERV APLIC CALCARIO NIVEL 1 DECL AGRIC</v>
      </c>
      <c r="J15" s="35" t="s">
        <v>35</v>
      </c>
      <c r="K15" s="36">
        <f t="shared" si="0"/>
        <v>0</v>
      </c>
      <c r="L15" s="35" t="s">
        <v>45</v>
      </c>
      <c r="M15" s="37">
        <v>1850</v>
      </c>
      <c r="N15" s="44">
        <f>N14-N16</f>
        <v>0</v>
      </c>
      <c r="O15" s="39">
        <f t="shared" ref="O15:Y15" si="13">O14-O16</f>
        <v>0</v>
      </c>
      <c r="P15" s="39">
        <f t="shared" si="13"/>
        <v>0</v>
      </c>
      <c r="Q15" s="39">
        <f t="shared" si="13"/>
        <v>0</v>
      </c>
      <c r="R15" s="39">
        <f t="shared" si="13"/>
        <v>0</v>
      </c>
      <c r="S15" s="39">
        <f t="shared" si="13"/>
        <v>0</v>
      </c>
      <c r="T15" s="39">
        <f t="shared" si="13"/>
        <v>0</v>
      </c>
      <c r="U15" s="39">
        <f t="shared" si="13"/>
        <v>0</v>
      </c>
      <c r="V15" s="39">
        <f t="shared" si="13"/>
        <v>0</v>
      </c>
      <c r="W15" s="39">
        <f t="shared" si="13"/>
        <v>0</v>
      </c>
      <c r="X15" s="39">
        <f t="shared" si="13"/>
        <v>0</v>
      </c>
      <c r="Y15" s="39">
        <f t="shared" si="13"/>
        <v>0</v>
      </c>
    </row>
    <row r="16" spans="4:25" ht="17.25" customHeight="1" x14ac:dyDescent="0.25">
      <c r="D16" s="32" t="s">
        <v>26</v>
      </c>
      <c r="E16" s="32" t="s">
        <v>27</v>
      </c>
      <c r="F16" s="33" t="s">
        <v>43</v>
      </c>
      <c r="G16" s="34" t="s">
        <v>32</v>
      </c>
      <c r="H16" s="32">
        <v>-80</v>
      </c>
      <c r="I16" s="35" t="str">
        <f t="shared" si="12"/>
        <v>SERV APLIC CALCARIO NIVEL 1 DECL AGRIC</v>
      </c>
      <c r="J16" s="35" t="s">
        <v>35</v>
      </c>
      <c r="K16" s="36">
        <f t="shared" si="0"/>
        <v>0</v>
      </c>
      <c r="L16" s="35" t="s">
        <v>258</v>
      </c>
      <c r="M16" s="37">
        <v>1850</v>
      </c>
      <c r="N16" s="156">
        <f>N14</f>
        <v>0</v>
      </c>
      <c r="O16" s="157">
        <f t="shared" ref="O16:Y16" si="14">O14</f>
        <v>0</v>
      </c>
      <c r="P16" s="157">
        <f t="shared" si="14"/>
        <v>0</v>
      </c>
      <c r="Q16" s="157">
        <f t="shared" si="14"/>
        <v>0</v>
      </c>
      <c r="R16" s="157">
        <f t="shared" si="14"/>
        <v>0</v>
      </c>
      <c r="S16" s="157">
        <f t="shared" si="14"/>
        <v>0</v>
      </c>
      <c r="T16" s="157">
        <f t="shared" si="14"/>
        <v>0</v>
      </c>
      <c r="U16" s="157">
        <f t="shared" si="14"/>
        <v>0</v>
      </c>
      <c r="V16" s="157">
        <f t="shared" si="14"/>
        <v>0</v>
      </c>
      <c r="W16" s="157">
        <f t="shared" si="14"/>
        <v>0</v>
      </c>
      <c r="X16" s="157">
        <f t="shared" si="14"/>
        <v>0</v>
      </c>
      <c r="Y16" s="157">
        <f t="shared" si="14"/>
        <v>0</v>
      </c>
    </row>
    <row r="17" spans="4:25" ht="17.25" customHeight="1" x14ac:dyDescent="0.25">
      <c r="D17" s="17" t="s">
        <v>26</v>
      </c>
      <c r="E17" s="17" t="s">
        <v>27</v>
      </c>
      <c r="F17" s="18" t="s">
        <v>28</v>
      </c>
      <c r="G17" s="19" t="s">
        <v>47</v>
      </c>
      <c r="H17" s="17" t="s">
        <v>28</v>
      </c>
      <c r="I17" s="20" t="s">
        <v>28</v>
      </c>
      <c r="J17" s="20" t="s">
        <v>28</v>
      </c>
      <c r="K17" s="17" t="str">
        <f t="shared" si="0"/>
        <v>n/a</v>
      </c>
      <c r="L17" s="20" t="s">
        <v>28</v>
      </c>
      <c r="M17" s="21" t="s">
        <v>28</v>
      </c>
      <c r="N17" s="22" t="s">
        <v>28</v>
      </c>
      <c r="O17" s="17" t="s">
        <v>28</v>
      </c>
      <c r="P17" s="17" t="s">
        <v>28</v>
      </c>
      <c r="Q17" s="17" t="s">
        <v>28</v>
      </c>
      <c r="R17" s="17" t="s">
        <v>28</v>
      </c>
      <c r="S17" s="17" t="s">
        <v>28</v>
      </c>
      <c r="T17" s="17" t="s">
        <v>28</v>
      </c>
      <c r="U17" s="17" t="s">
        <v>28</v>
      </c>
      <c r="V17" s="17" t="s">
        <v>28</v>
      </c>
      <c r="W17" s="17" t="s">
        <v>28</v>
      </c>
      <c r="X17" s="17" t="s">
        <v>28</v>
      </c>
      <c r="Y17" s="17" t="s">
        <v>28</v>
      </c>
    </row>
    <row r="18" spans="4:25" ht="17.25" customHeight="1" x14ac:dyDescent="0.25">
      <c r="D18" s="23" t="s">
        <v>26</v>
      </c>
      <c r="E18" s="23" t="s">
        <v>27</v>
      </c>
      <c r="F18" s="24" t="s">
        <v>48</v>
      </c>
      <c r="G18" s="25" t="s">
        <v>32</v>
      </c>
      <c r="H18" s="23">
        <v>-45</v>
      </c>
      <c r="I18" s="26" t="s">
        <v>49</v>
      </c>
      <c r="J18" s="26" t="s">
        <v>34</v>
      </c>
      <c r="K18" s="27">
        <f t="shared" si="0"/>
        <v>0.55000000000000004</v>
      </c>
      <c r="L18" s="28" t="s">
        <v>28</v>
      </c>
      <c r="M18" s="29" t="s">
        <v>28</v>
      </c>
      <c r="N18" s="30">
        <v>0.4</v>
      </c>
      <c r="O18" s="31">
        <v>0.49</v>
      </c>
      <c r="P18" s="31">
        <v>0.49</v>
      </c>
      <c r="Q18" s="31">
        <v>0.49</v>
      </c>
      <c r="R18" s="45">
        <v>0.55000000000000004</v>
      </c>
      <c r="S18" s="45">
        <v>0.64</v>
      </c>
      <c r="T18" s="45">
        <v>0.59</v>
      </c>
      <c r="U18" s="45">
        <v>0.67</v>
      </c>
      <c r="V18" s="45">
        <v>0.56999999999999995</v>
      </c>
      <c r="W18" s="45">
        <v>0.53</v>
      </c>
      <c r="X18" s="31">
        <v>0.59</v>
      </c>
      <c r="Y18" s="31">
        <v>0.59</v>
      </c>
    </row>
    <row r="19" spans="4:25" ht="17.25" customHeight="1" x14ac:dyDescent="0.25">
      <c r="D19" s="32" t="s">
        <v>26</v>
      </c>
      <c r="E19" s="32" t="s">
        <v>27</v>
      </c>
      <c r="F19" s="33" t="s">
        <v>48</v>
      </c>
      <c r="G19" s="34" t="s">
        <v>32</v>
      </c>
      <c r="H19" s="32">
        <v>-45</v>
      </c>
      <c r="I19" s="35" t="str">
        <f t="shared" ref="I19:I21" si="15">I18</f>
        <v>SERV CAPINA AREA TOTAL DRONE PROPRIO</v>
      </c>
      <c r="J19" s="35" t="s">
        <v>35</v>
      </c>
      <c r="K19" s="36">
        <f t="shared" si="0"/>
        <v>0.55000000000000004</v>
      </c>
      <c r="L19" s="35" t="s">
        <v>50</v>
      </c>
      <c r="M19" s="37">
        <v>3.6</v>
      </c>
      <c r="N19" s="40">
        <f>N18</f>
        <v>0.4</v>
      </c>
      <c r="O19" s="41">
        <f t="shared" ref="O19:Y19" si="16">O18</f>
        <v>0.49</v>
      </c>
      <c r="P19" s="41">
        <f t="shared" si="16"/>
        <v>0.49</v>
      </c>
      <c r="Q19" s="41">
        <f t="shared" si="16"/>
        <v>0.49</v>
      </c>
      <c r="R19" s="46">
        <f t="shared" si="16"/>
        <v>0.55000000000000004</v>
      </c>
      <c r="S19" s="46">
        <f t="shared" si="16"/>
        <v>0.64</v>
      </c>
      <c r="T19" s="46">
        <f t="shared" si="16"/>
        <v>0.59</v>
      </c>
      <c r="U19" s="46">
        <f t="shared" si="16"/>
        <v>0.67</v>
      </c>
      <c r="V19" s="46">
        <f t="shared" si="16"/>
        <v>0.56999999999999995</v>
      </c>
      <c r="W19" s="46">
        <f t="shared" si="16"/>
        <v>0.53</v>
      </c>
      <c r="X19" s="41">
        <f t="shared" si="16"/>
        <v>0.59</v>
      </c>
      <c r="Y19" s="41">
        <f t="shared" si="16"/>
        <v>0.59</v>
      </c>
    </row>
    <row r="20" spans="4:25" ht="17.25" customHeight="1" x14ac:dyDescent="0.25">
      <c r="D20" s="32" t="s">
        <v>26</v>
      </c>
      <c r="E20" s="32" t="s">
        <v>27</v>
      </c>
      <c r="F20" s="33" t="s">
        <v>48</v>
      </c>
      <c r="G20" s="34" t="s">
        <v>32</v>
      </c>
      <c r="H20" s="32">
        <v>-45</v>
      </c>
      <c r="I20" s="35" t="str">
        <f t="shared" si="15"/>
        <v>SERV CAPINA AREA TOTAL DRONE PROPRIO</v>
      </c>
      <c r="J20" s="35" t="s">
        <v>35</v>
      </c>
      <c r="K20" s="36">
        <f t="shared" si="0"/>
        <v>0</v>
      </c>
      <c r="L20" s="35" t="s">
        <v>51</v>
      </c>
      <c r="M20" s="37">
        <v>1.5</v>
      </c>
      <c r="N20" s="156">
        <v>0</v>
      </c>
      <c r="O20" s="157">
        <v>0</v>
      </c>
      <c r="P20" s="157">
        <v>0</v>
      </c>
      <c r="Q20" s="157">
        <v>0</v>
      </c>
      <c r="R20" s="211">
        <v>0</v>
      </c>
      <c r="S20" s="211">
        <v>0</v>
      </c>
      <c r="T20" s="211">
        <v>0</v>
      </c>
      <c r="U20" s="211">
        <v>0</v>
      </c>
      <c r="V20" s="211">
        <v>0</v>
      </c>
      <c r="W20" s="211">
        <v>0</v>
      </c>
      <c r="X20" s="157">
        <v>0</v>
      </c>
      <c r="Y20" s="157">
        <v>0</v>
      </c>
    </row>
    <row r="21" spans="4:25" ht="17.25" customHeight="1" x14ac:dyDescent="0.25">
      <c r="D21" s="32" t="s">
        <v>26</v>
      </c>
      <c r="E21" s="32" t="s">
        <v>27</v>
      </c>
      <c r="F21" s="33" t="s">
        <v>48</v>
      </c>
      <c r="G21" s="34" t="s">
        <v>32</v>
      </c>
      <c r="H21" s="32">
        <v>-45</v>
      </c>
      <c r="I21" s="35" t="str">
        <f t="shared" si="15"/>
        <v>SERV CAPINA AREA TOTAL DRONE PROPRIO</v>
      </c>
      <c r="J21" s="35" t="s">
        <v>35</v>
      </c>
      <c r="K21" s="36">
        <f t="shared" si="0"/>
        <v>0</v>
      </c>
      <c r="L21" s="35" t="s">
        <v>52</v>
      </c>
      <c r="M21" s="37">
        <f>15*0.5%</f>
        <v>7.4999999999999997E-2</v>
      </c>
      <c r="N21" s="40">
        <f>N20</f>
        <v>0</v>
      </c>
      <c r="O21" s="41">
        <f t="shared" ref="O21:Y21" si="17">O20</f>
        <v>0</v>
      </c>
      <c r="P21" s="41">
        <f t="shared" si="17"/>
        <v>0</v>
      </c>
      <c r="Q21" s="41">
        <f t="shared" si="17"/>
        <v>0</v>
      </c>
      <c r="R21" s="46">
        <f t="shared" si="17"/>
        <v>0</v>
      </c>
      <c r="S21" s="46">
        <f t="shared" si="17"/>
        <v>0</v>
      </c>
      <c r="T21" s="46">
        <f t="shared" si="17"/>
        <v>0</v>
      </c>
      <c r="U21" s="46">
        <f t="shared" si="17"/>
        <v>0</v>
      </c>
      <c r="V21" s="46">
        <f t="shared" si="17"/>
        <v>0</v>
      </c>
      <c r="W21" s="46">
        <f t="shared" si="17"/>
        <v>0</v>
      </c>
      <c r="X21" s="41">
        <f t="shared" si="17"/>
        <v>0</v>
      </c>
      <c r="Y21" s="41">
        <f t="shared" si="17"/>
        <v>0</v>
      </c>
    </row>
    <row r="22" spans="4:25" ht="17.25" customHeight="1" x14ac:dyDescent="0.25">
      <c r="D22" s="23" t="s">
        <v>26</v>
      </c>
      <c r="E22" s="23" t="s">
        <v>27</v>
      </c>
      <c r="F22" s="24" t="s">
        <v>48</v>
      </c>
      <c r="G22" s="25" t="s">
        <v>32</v>
      </c>
      <c r="H22" s="23">
        <v>-45</v>
      </c>
      <c r="I22" s="26" t="s">
        <v>53</v>
      </c>
      <c r="J22" s="26" t="s">
        <v>34</v>
      </c>
      <c r="K22" s="27">
        <f t="shared" si="0"/>
        <v>0.37254166666666672</v>
      </c>
      <c r="L22" s="28" t="s">
        <v>28</v>
      </c>
      <c r="M22" s="29" t="s">
        <v>28</v>
      </c>
      <c r="N22" s="68">
        <f>(100%-N18-N27-N32)*1.15</f>
        <v>0.64399999999999991</v>
      </c>
      <c r="O22" s="69">
        <f>(100%-O18-O27-O32)*1.15</f>
        <v>0.50600000000000001</v>
      </c>
      <c r="P22" s="69">
        <f>(100%-P18-P27-P32)*1.15</f>
        <v>0.50600000000000001</v>
      </c>
      <c r="Q22" s="69">
        <f>(100%-Q18-Q27-Q32)*1.15</f>
        <v>0.49449999999999994</v>
      </c>
      <c r="R22" s="49">
        <f t="shared" ref="R22:W22" si="18">ROUND((100%-R18-R27-R32)*1-AD42,2)</f>
        <v>0.37</v>
      </c>
      <c r="S22" s="49">
        <f t="shared" si="18"/>
        <v>0.27</v>
      </c>
      <c r="T22" s="49">
        <f t="shared" si="18"/>
        <v>0.27</v>
      </c>
      <c r="U22" s="49">
        <f t="shared" si="18"/>
        <v>0.16</v>
      </c>
      <c r="V22" s="49">
        <f t="shared" si="18"/>
        <v>0.23</v>
      </c>
      <c r="W22" s="49">
        <f t="shared" si="18"/>
        <v>0.38</v>
      </c>
      <c r="X22" s="48">
        <f>100%-X18-X27-X32</f>
        <v>0.32000000000000006</v>
      </c>
      <c r="Y22" s="48">
        <f>100%-Y18-Y27-Y32</f>
        <v>0.32000000000000006</v>
      </c>
    </row>
    <row r="23" spans="4:25" ht="17.25" customHeight="1" x14ac:dyDescent="0.25">
      <c r="D23" s="32" t="s">
        <v>26</v>
      </c>
      <c r="E23" s="32" t="s">
        <v>27</v>
      </c>
      <c r="F23" s="33" t="s">
        <v>48</v>
      </c>
      <c r="G23" s="34" t="s">
        <v>32</v>
      </c>
      <c r="H23" s="32">
        <v>-45</v>
      </c>
      <c r="I23" s="35" t="str">
        <f t="shared" ref="I23:I26" si="19">I22</f>
        <v>SERV APLIC HERB AREA TOTAL NIVEL 1 AGRIC</v>
      </c>
      <c r="J23" s="35" t="s">
        <v>35</v>
      </c>
      <c r="K23" s="36">
        <f t="shared" si="0"/>
        <v>0.37254166666666672</v>
      </c>
      <c r="L23" s="35" t="s">
        <v>54</v>
      </c>
      <c r="M23" s="37">
        <v>2.5</v>
      </c>
      <c r="N23" s="40">
        <f>N22</f>
        <v>0.64399999999999991</v>
      </c>
      <c r="O23" s="41">
        <f t="shared" ref="O23:Y23" si="20">O22</f>
        <v>0.50600000000000001</v>
      </c>
      <c r="P23" s="41">
        <f t="shared" si="20"/>
        <v>0.50600000000000001</v>
      </c>
      <c r="Q23" s="41">
        <f t="shared" si="20"/>
        <v>0.49449999999999994</v>
      </c>
      <c r="R23" s="46">
        <f t="shared" si="20"/>
        <v>0.37</v>
      </c>
      <c r="S23" s="46">
        <f t="shared" si="20"/>
        <v>0.27</v>
      </c>
      <c r="T23" s="46">
        <f t="shared" si="20"/>
        <v>0.27</v>
      </c>
      <c r="U23" s="46">
        <f t="shared" si="20"/>
        <v>0.16</v>
      </c>
      <c r="V23" s="46">
        <f t="shared" si="20"/>
        <v>0.23</v>
      </c>
      <c r="W23" s="46">
        <f t="shared" si="20"/>
        <v>0.38</v>
      </c>
      <c r="X23" s="41">
        <f t="shared" si="20"/>
        <v>0.32000000000000006</v>
      </c>
      <c r="Y23" s="41">
        <f t="shared" si="20"/>
        <v>0.32000000000000006</v>
      </c>
    </row>
    <row r="24" spans="4:25" ht="17.25" customHeight="1" x14ac:dyDescent="0.25">
      <c r="D24" s="32" t="s">
        <v>26</v>
      </c>
      <c r="E24" s="32" t="s">
        <v>27</v>
      </c>
      <c r="F24" s="33" t="s">
        <v>48</v>
      </c>
      <c r="G24" s="34" t="s">
        <v>32</v>
      </c>
      <c r="H24" s="32">
        <v>-45</v>
      </c>
      <c r="I24" s="35" t="str">
        <f t="shared" si="19"/>
        <v>SERV APLIC HERB AREA TOTAL NIVEL 1 AGRIC</v>
      </c>
      <c r="J24" s="35" t="s">
        <v>35</v>
      </c>
      <c r="K24" s="36">
        <f t="shared" si="0"/>
        <v>0.2233333333333333</v>
      </c>
      <c r="L24" s="35" t="s">
        <v>55</v>
      </c>
      <c r="M24" s="37">
        <f>ROUND(0.5%*230,1)</f>
        <v>1.2</v>
      </c>
      <c r="N24" s="40">
        <f t="shared" ref="N24:Y24" si="21">SUM(N25:N26)</f>
        <v>0.39</v>
      </c>
      <c r="O24" s="41">
        <f t="shared" si="21"/>
        <v>0.3</v>
      </c>
      <c r="P24" s="41">
        <f t="shared" si="21"/>
        <v>0.3</v>
      </c>
      <c r="Q24" s="41">
        <f t="shared" si="21"/>
        <v>0.3</v>
      </c>
      <c r="R24" s="46">
        <f t="shared" si="21"/>
        <v>0.22</v>
      </c>
      <c r="S24" s="46">
        <f t="shared" si="21"/>
        <v>0.16</v>
      </c>
      <c r="T24" s="46">
        <f t="shared" si="21"/>
        <v>0.16</v>
      </c>
      <c r="U24" s="46">
        <f t="shared" si="21"/>
        <v>0.1</v>
      </c>
      <c r="V24" s="46">
        <f t="shared" si="21"/>
        <v>0.14000000000000001</v>
      </c>
      <c r="W24" s="46">
        <f t="shared" si="21"/>
        <v>0.23</v>
      </c>
      <c r="X24" s="41">
        <f t="shared" si="21"/>
        <v>0.19</v>
      </c>
      <c r="Y24" s="41">
        <f t="shared" si="21"/>
        <v>0.19</v>
      </c>
    </row>
    <row r="25" spans="4:25" ht="17.25" customHeight="1" x14ac:dyDescent="0.25">
      <c r="D25" s="32" t="s">
        <v>26</v>
      </c>
      <c r="E25" s="32" t="s">
        <v>27</v>
      </c>
      <c r="F25" s="33" t="s">
        <v>48</v>
      </c>
      <c r="G25" s="34" t="s">
        <v>32</v>
      </c>
      <c r="H25" s="32">
        <v>-45</v>
      </c>
      <c r="I25" s="35" t="str">
        <f t="shared" si="19"/>
        <v>SERV APLIC HERB AREA TOTAL NIVEL 1 AGRIC</v>
      </c>
      <c r="J25" s="35" t="s">
        <v>35</v>
      </c>
      <c r="K25" s="36">
        <f t="shared" si="0"/>
        <v>0</v>
      </c>
      <c r="L25" s="35" t="s">
        <v>56</v>
      </c>
      <c r="M25" s="37">
        <v>0.1</v>
      </c>
      <c r="N25" s="156">
        <v>0</v>
      </c>
      <c r="O25" s="157">
        <v>0</v>
      </c>
      <c r="P25" s="157">
        <v>0</v>
      </c>
      <c r="Q25" s="157">
        <v>0</v>
      </c>
      <c r="R25" s="211">
        <v>0</v>
      </c>
      <c r="S25" s="211">
        <v>0</v>
      </c>
      <c r="T25" s="211">
        <v>0</v>
      </c>
      <c r="U25" s="211">
        <v>0</v>
      </c>
      <c r="V25" s="211">
        <v>0</v>
      </c>
      <c r="W25" s="211">
        <v>0</v>
      </c>
      <c r="X25" s="157">
        <v>0</v>
      </c>
      <c r="Y25" s="157">
        <v>0</v>
      </c>
    </row>
    <row r="26" spans="4:25" ht="17.25" customHeight="1" x14ac:dyDescent="0.25">
      <c r="D26" s="32" t="s">
        <v>26</v>
      </c>
      <c r="E26" s="32" t="s">
        <v>27</v>
      </c>
      <c r="F26" s="33" t="s">
        <v>48</v>
      </c>
      <c r="G26" s="34" t="s">
        <v>32</v>
      </c>
      <c r="H26" s="32">
        <v>-45</v>
      </c>
      <c r="I26" s="35" t="str">
        <f t="shared" si="19"/>
        <v>SERV APLIC HERB AREA TOTAL NIVEL 1 AGRIC</v>
      </c>
      <c r="J26" s="35" t="s">
        <v>35</v>
      </c>
      <c r="K26" s="36">
        <f t="shared" si="0"/>
        <v>0.2233333333333333</v>
      </c>
      <c r="L26" s="35" t="s">
        <v>51</v>
      </c>
      <c r="M26" s="37">
        <v>1.5</v>
      </c>
      <c r="N26" s="40">
        <f t="shared" ref="N26:Y26" si="22">ROUND(60%*N22,2)-N25</f>
        <v>0.39</v>
      </c>
      <c r="O26" s="41">
        <f t="shared" si="22"/>
        <v>0.3</v>
      </c>
      <c r="P26" s="41">
        <f t="shared" si="22"/>
        <v>0.3</v>
      </c>
      <c r="Q26" s="41">
        <f t="shared" si="22"/>
        <v>0.3</v>
      </c>
      <c r="R26" s="46">
        <f t="shared" si="22"/>
        <v>0.22</v>
      </c>
      <c r="S26" s="46">
        <f t="shared" si="22"/>
        <v>0.16</v>
      </c>
      <c r="T26" s="46">
        <f t="shared" si="22"/>
        <v>0.16</v>
      </c>
      <c r="U26" s="46">
        <f t="shared" si="22"/>
        <v>0.1</v>
      </c>
      <c r="V26" s="46">
        <f t="shared" si="22"/>
        <v>0.14000000000000001</v>
      </c>
      <c r="W26" s="46">
        <f t="shared" si="22"/>
        <v>0.23</v>
      </c>
      <c r="X26" s="41">
        <f t="shared" si="22"/>
        <v>0.19</v>
      </c>
      <c r="Y26" s="41">
        <f t="shared" si="22"/>
        <v>0.19</v>
      </c>
    </row>
    <row r="27" spans="4:25" ht="17.25" customHeight="1" x14ac:dyDescent="0.25">
      <c r="D27" s="23" t="s">
        <v>26</v>
      </c>
      <c r="E27" s="23" t="s">
        <v>27</v>
      </c>
      <c r="F27" s="24" t="s">
        <v>48</v>
      </c>
      <c r="G27" s="25" t="s">
        <v>32</v>
      </c>
      <c r="H27" s="23">
        <v>-45</v>
      </c>
      <c r="I27" s="26" t="s">
        <v>57</v>
      </c>
      <c r="J27" s="26" t="s">
        <v>34</v>
      </c>
      <c r="K27" s="27">
        <f t="shared" si="0"/>
        <v>8.249999999999999E-2</v>
      </c>
      <c r="L27" s="28" t="s">
        <v>28</v>
      </c>
      <c r="M27" s="29" t="s">
        <v>28</v>
      </c>
      <c r="N27" s="30">
        <v>0.04</v>
      </c>
      <c r="O27" s="31">
        <v>7.0000000000000007E-2</v>
      </c>
      <c r="P27" s="31">
        <v>7.0000000000000007E-2</v>
      </c>
      <c r="Q27" s="31">
        <v>0.08</v>
      </c>
      <c r="R27" s="45">
        <v>0.08</v>
      </c>
      <c r="S27" s="45">
        <v>0.09</v>
      </c>
      <c r="T27" s="45">
        <v>0.09</v>
      </c>
      <c r="U27" s="45">
        <v>0.1</v>
      </c>
      <c r="V27" s="45">
        <v>0.1</v>
      </c>
      <c r="W27" s="45">
        <v>0.09</v>
      </c>
      <c r="X27" s="31">
        <v>0.09</v>
      </c>
      <c r="Y27" s="31">
        <v>0.09</v>
      </c>
    </row>
    <row r="28" spans="4:25" ht="17.25" customHeight="1" x14ac:dyDescent="0.25">
      <c r="D28" s="32" t="s">
        <v>26</v>
      </c>
      <c r="E28" s="32" t="s">
        <v>27</v>
      </c>
      <c r="F28" s="33" t="s">
        <v>48</v>
      </c>
      <c r="G28" s="34" t="s">
        <v>32</v>
      </c>
      <c r="H28" s="32">
        <v>-45</v>
      </c>
      <c r="I28" s="35" t="str">
        <f t="shared" ref="I28:I31" si="23">I27</f>
        <v>SERV CAPINA AREA TOTAL AUTOPROPELIDO PROPRIO</v>
      </c>
      <c r="J28" s="35" t="s">
        <v>35</v>
      </c>
      <c r="K28" s="36">
        <f t="shared" si="0"/>
        <v>8.249999999999999E-2</v>
      </c>
      <c r="L28" s="35" t="s">
        <v>54</v>
      </c>
      <c r="M28" s="37">
        <v>2.5</v>
      </c>
      <c r="N28" s="40">
        <f>N27</f>
        <v>0.04</v>
      </c>
      <c r="O28" s="41">
        <f t="shared" ref="O28:Y28" si="24">O27</f>
        <v>7.0000000000000007E-2</v>
      </c>
      <c r="P28" s="41">
        <f t="shared" si="24"/>
        <v>7.0000000000000007E-2</v>
      </c>
      <c r="Q28" s="41">
        <f t="shared" si="24"/>
        <v>0.08</v>
      </c>
      <c r="R28" s="46">
        <f t="shared" si="24"/>
        <v>0.08</v>
      </c>
      <c r="S28" s="46">
        <f t="shared" si="24"/>
        <v>0.09</v>
      </c>
      <c r="T28" s="46">
        <f t="shared" si="24"/>
        <v>0.09</v>
      </c>
      <c r="U28" s="46">
        <f t="shared" si="24"/>
        <v>0.1</v>
      </c>
      <c r="V28" s="46">
        <f t="shared" si="24"/>
        <v>0.1</v>
      </c>
      <c r="W28" s="46">
        <f t="shared" si="24"/>
        <v>0.09</v>
      </c>
      <c r="X28" s="41">
        <f t="shared" si="24"/>
        <v>0.09</v>
      </c>
      <c r="Y28" s="41">
        <f t="shared" si="24"/>
        <v>0.09</v>
      </c>
    </row>
    <row r="29" spans="4:25" ht="17.25" customHeight="1" x14ac:dyDescent="0.25">
      <c r="D29" s="32" t="s">
        <v>26</v>
      </c>
      <c r="E29" s="32" t="s">
        <v>27</v>
      </c>
      <c r="F29" s="33" t="s">
        <v>48</v>
      </c>
      <c r="G29" s="34" t="s">
        <v>32</v>
      </c>
      <c r="H29" s="32">
        <v>-45</v>
      </c>
      <c r="I29" s="35" t="str">
        <f t="shared" si="23"/>
        <v>SERV CAPINA AREA TOTAL AUTOPROPELIDO PROPRIO</v>
      </c>
      <c r="J29" s="35" t="s">
        <v>35</v>
      </c>
      <c r="K29" s="36">
        <f t="shared" si="0"/>
        <v>4.7500000000000007E-2</v>
      </c>
      <c r="L29" s="35" t="s">
        <v>55</v>
      </c>
      <c r="M29" s="37">
        <f>ROUND(0.5%*230,1)</f>
        <v>1.2</v>
      </c>
      <c r="N29" s="40">
        <f>SUM(N30:N31)</f>
        <v>0.02</v>
      </c>
      <c r="O29" s="41">
        <f t="shared" ref="O29:Y29" si="25">SUM(O30:O31)</f>
        <v>0.04</v>
      </c>
      <c r="P29" s="41">
        <f t="shared" si="25"/>
        <v>0.04</v>
      </c>
      <c r="Q29" s="41">
        <f t="shared" si="25"/>
        <v>0.05</v>
      </c>
      <c r="R29" s="46">
        <f t="shared" si="25"/>
        <v>0.05</v>
      </c>
      <c r="S29" s="46">
        <f t="shared" si="25"/>
        <v>0.05</v>
      </c>
      <c r="T29" s="46">
        <f t="shared" si="25"/>
        <v>0.05</v>
      </c>
      <c r="U29" s="46">
        <f t="shared" si="25"/>
        <v>0.06</v>
      </c>
      <c r="V29" s="46">
        <f t="shared" si="25"/>
        <v>0.06</v>
      </c>
      <c r="W29" s="46">
        <f t="shared" si="25"/>
        <v>0.05</v>
      </c>
      <c r="X29" s="41">
        <f t="shared" si="25"/>
        <v>0.05</v>
      </c>
      <c r="Y29" s="41">
        <f t="shared" si="25"/>
        <v>0.05</v>
      </c>
    </row>
    <row r="30" spans="4:25" ht="17.25" customHeight="1" x14ac:dyDescent="0.25">
      <c r="D30" s="32" t="s">
        <v>26</v>
      </c>
      <c r="E30" s="32" t="s">
        <v>27</v>
      </c>
      <c r="F30" s="33" t="s">
        <v>48</v>
      </c>
      <c r="G30" s="34" t="s">
        <v>32</v>
      </c>
      <c r="H30" s="32">
        <v>-45</v>
      </c>
      <c r="I30" s="35" t="str">
        <f t="shared" si="23"/>
        <v>SERV CAPINA AREA TOTAL AUTOPROPELIDO PROPRIO</v>
      </c>
      <c r="J30" s="35" t="s">
        <v>35</v>
      </c>
      <c r="K30" s="36">
        <f t="shared" si="0"/>
        <v>0</v>
      </c>
      <c r="L30" s="35" t="s">
        <v>56</v>
      </c>
      <c r="M30" s="37">
        <v>0.1</v>
      </c>
      <c r="N30" s="156">
        <v>0</v>
      </c>
      <c r="O30" s="157">
        <v>0</v>
      </c>
      <c r="P30" s="157">
        <v>0</v>
      </c>
      <c r="Q30" s="157">
        <v>0</v>
      </c>
      <c r="R30" s="211">
        <v>0</v>
      </c>
      <c r="S30" s="211">
        <v>0</v>
      </c>
      <c r="T30" s="211">
        <v>0</v>
      </c>
      <c r="U30" s="211">
        <v>0</v>
      </c>
      <c r="V30" s="211">
        <v>0</v>
      </c>
      <c r="W30" s="211">
        <v>0</v>
      </c>
      <c r="X30" s="157">
        <v>0</v>
      </c>
      <c r="Y30" s="157">
        <v>0</v>
      </c>
    </row>
    <row r="31" spans="4:25" ht="17.25" customHeight="1" x14ac:dyDescent="0.25">
      <c r="D31" s="32" t="s">
        <v>26</v>
      </c>
      <c r="E31" s="32" t="s">
        <v>27</v>
      </c>
      <c r="F31" s="33" t="s">
        <v>48</v>
      </c>
      <c r="G31" s="34" t="s">
        <v>32</v>
      </c>
      <c r="H31" s="32">
        <v>-45</v>
      </c>
      <c r="I31" s="35" t="str">
        <f t="shared" si="23"/>
        <v>SERV CAPINA AREA TOTAL AUTOPROPELIDO PROPRIO</v>
      </c>
      <c r="J31" s="35" t="s">
        <v>35</v>
      </c>
      <c r="K31" s="36">
        <f t="shared" si="0"/>
        <v>4.7500000000000007E-2</v>
      </c>
      <c r="L31" s="35" t="s">
        <v>51</v>
      </c>
      <c r="M31" s="37">
        <v>1.5</v>
      </c>
      <c r="N31" s="40">
        <f t="shared" ref="N31:Y31" si="26">ROUND(60%*N27,2)-N30</f>
        <v>0.02</v>
      </c>
      <c r="O31" s="41">
        <f t="shared" si="26"/>
        <v>0.04</v>
      </c>
      <c r="P31" s="41">
        <f t="shared" si="26"/>
        <v>0.04</v>
      </c>
      <c r="Q31" s="41">
        <f t="shared" si="26"/>
        <v>0.05</v>
      </c>
      <c r="R31" s="46">
        <f t="shared" si="26"/>
        <v>0.05</v>
      </c>
      <c r="S31" s="46">
        <f t="shared" si="26"/>
        <v>0.05</v>
      </c>
      <c r="T31" s="46">
        <f t="shared" si="26"/>
        <v>0.05</v>
      </c>
      <c r="U31" s="46">
        <f t="shared" si="26"/>
        <v>0.06</v>
      </c>
      <c r="V31" s="46">
        <f t="shared" si="26"/>
        <v>0.06</v>
      </c>
      <c r="W31" s="46">
        <f t="shared" si="26"/>
        <v>0.05</v>
      </c>
      <c r="X31" s="41">
        <f t="shared" si="26"/>
        <v>0.05</v>
      </c>
      <c r="Y31" s="41">
        <f t="shared" si="26"/>
        <v>0.05</v>
      </c>
    </row>
    <row r="32" spans="4:25" ht="17.25" customHeight="1" x14ac:dyDescent="0.25">
      <c r="D32" s="23" t="s">
        <v>26</v>
      </c>
      <c r="E32" s="23" t="s">
        <v>27</v>
      </c>
      <c r="F32" s="24" t="s">
        <v>48</v>
      </c>
      <c r="G32" s="25" t="s">
        <v>32</v>
      </c>
      <c r="H32" s="23">
        <v>-45</v>
      </c>
      <c r="I32" s="26" t="s">
        <v>58</v>
      </c>
      <c r="J32" s="26" t="s">
        <v>34</v>
      </c>
      <c r="K32" s="27">
        <f t="shared" si="0"/>
        <v>0</v>
      </c>
      <c r="L32" s="28" t="s">
        <v>28</v>
      </c>
      <c r="M32" s="29" t="s">
        <v>28</v>
      </c>
      <c r="N32" s="68">
        <v>0</v>
      </c>
      <c r="O32" s="69">
        <v>0</v>
      </c>
      <c r="P32" s="69">
        <v>0</v>
      </c>
      <c r="Q32" s="51">
        <f t="shared" ref="Q32:Y32" si="27">ROUNDDOWN(Q27*9%,2)</f>
        <v>0</v>
      </c>
      <c r="R32" s="52">
        <f t="shared" si="27"/>
        <v>0</v>
      </c>
      <c r="S32" s="52">
        <f t="shared" si="27"/>
        <v>0</v>
      </c>
      <c r="T32" s="52">
        <f t="shared" si="27"/>
        <v>0</v>
      </c>
      <c r="U32" s="52">
        <f t="shared" si="27"/>
        <v>0</v>
      </c>
      <c r="V32" s="52">
        <f t="shared" si="27"/>
        <v>0</v>
      </c>
      <c r="W32" s="52">
        <f t="shared" si="27"/>
        <v>0</v>
      </c>
      <c r="X32" s="51">
        <f t="shared" si="27"/>
        <v>0</v>
      </c>
      <c r="Y32" s="51">
        <f t="shared" si="27"/>
        <v>0</v>
      </c>
    </row>
    <row r="33" spans="3:35" ht="17.25" customHeight="1" x14ac:dyDescent="0.25">
      <c r="D33" s="32" t="s">
        <v>26</v>
      </c>
      <c r="E33" s="32" t="s">
        <v>27</v>
      </c>
      <c r="F33" s="33" t="s">
        <v>48</v>
      </c>
      <c r="G33" s="34" t="s">
        <v>32</v>
      </c>
      <c r="H33" s="32">
        <v>-45</v>
      </c>
      <c r="I33" s="35" t="str">
        <f t="shared" ref="I33:I36" si="28">I32</f>
        <v>APOIO AUTO-PROPELIDO</v>
      </c>
      <c r="J33" s="35" t="s">
        <v>35</v>
      </c>
      <c r="K33" s="36">
        <f t="shared" si="0"/>
        <v>0</v>
      </c>
      <c r="L33" s="35" t="s">
        <v>54</v>
      </c>
      <c r="M33" s="37">
        <v>2.5</v>
      </c>
      <c r="N33" s="40">
        <f t="shared" ref="N33:Y33" si="29">N32</f>
        <v>0</v>
      </c>
      <c r="O33" s="41">
        <f t="shared" si="29"/>
        <v>0</v>
      </c>
      <c r="P33" s="41">
        <f t="shared" si="29"/>
        <v>0</v>
      </c>
      <c r="Q33" s="41">
        <f t="shared" si="29"/>
        <v>0</v>
      </c>
      <c r="R33" s="46">
        <f t="shared" si="29"/>
        <v>0</v>
      </c>
      <c r="S33" s="46">
        <f t="shared" si="29"/>
        <v>0</v>
      </c>
      <c r="T33" s="46">
        <f t="shared" si="29"/>
        <v>0</v>
      </c>
      <c r="U33" s="46">
        <f t="shared" si="29"/>
        <v>0</v>
      </c>
      <c r="V33" s="46">
        <f t="shared" si="29"/>
        <v>0</v>
      </c>
      <c r="W33" s="46">
        <f t="shared" si="29"/>
        <v>0</v>
      </c>
      <c r="X33" s="41">
        <f t="shared" si="29"/>
        <v>0</v>
      </c>
      <c r="Y33" s="41">
        <f t="shared" si="29"/>
        <v>0</v>
      </c>
    </row>
    <row r="34" spans="3:35" ht="17.25" customHeight="1" x14ac:dyDescent="0.25">
      <c r="D34" s="32" t="s">
        <v>26</v>
      </c>
      <c r="E34" s="32" t="s">
        <v>27</v>
      </c>
      <c r="F34" s="33" t="s">
        <v>48</v>
      </c>
      <c r="G34" s="34" t="s">
        <v>32</v>
      </c>
      <c r="H34" s="32">
        <v>-45</v>
      </c>
      <c r="I34" s="35" t="str">
        <f t="shared" si="28"/>
        <v>APOIO AUTO-PROPELIDO</v>
      </c>
      <c r="J34" s="35" t="s">
        <v>35</v>
      </c>
      <c r="K34" s="36">
        <f t="shared" si="0"/>
        <v>0</v>
      </c>
      <c r="L34" s="35" t="s">
        <v>55</v>
      </c>
      <c r="M34" s="37">
        <f>ROUND(0.5%*230,1)</f>
        <v>1.2</v>
      </c>
      <c r="N34" s="40">
        <f>SUM(N35:N36)</f>
        <v>0</v>
      </c>
      <c r="O34" s="41">
        <f t="shared" ref="O34:Y34" si="30">SUM(O35:O36)</f>
        <v>0</v>
      </c>
      <c r="P34" s="41">
        <f t="shared" si="30"/>
        <v>0</v>
      </c>
      <c r="Q34" s="41">
        <f t="shared" si="30"/>
        <v>0</v>
      </c>
      <c r="R34" s="46">
        <f t="shared" si="30"/>
        <v>0</v>
      </c>
      <c r="S34" s="46">
        <f t="shared" si="30"/>
        <v>0</v>
      </c>
      <c r="T34" s="46">
        <f t="shared" si="30"/>
        <v>0</v>
      </c>
      <c r="U34" s="46">
        <f t="shared" si="30"/>
        <v>0</v>
      </c>
      <c r="V34" s="46">
        <f t="shared" si="30"/>
        <v>0</v>
      </c>
      <c r="W34" s="46">
        <f t="shared" si="30"/>
        <v>0</v>
      </c>
      <c r="X34" s="41">
        <f t="shared" si="30"/>
        <v>0</v>
      </c>
      <c r="Y34" s="41">
        <f t="shared" si="30"/>
        <v>0</v>
      </c>
    </row>
    <row r="35" spans="3:35" ht="17.25" customHeight="1" x14ac:dyDescent="0.25">
      <c r="D35" s="32" t="s">
        <v>26</v>
      </c>
      <c r="E35" s="32" t="s">
        <v>27</v>
      </c>
      <c r="F35" s="33" t="s">
        <v>48</v>
      </c>
      <c r="G35" s="34" t="s">
        <v>32</v>
      </c>
      <c r="H35" s="32">
        <v>-45</v>
      </c>
      <c r="I35" s="35" t="str">
        <f t="shared" si="28"/>
        <v>APOIO AUTO-PROPELIDO</v>
      </c>
      <c r="J35" s="35" t="s">
        <v>35</v>
      </c>
      <c r="K35" s="36">
        <f t="shared" si="0"/>
        <v>0</v>
      </c>
      <c r="L35" s="35" t="s">
        <v>56</v>
      </c>
      <c r="M35" s="37">
        <v>0.1</v>
      </c>
      <c r="N35" s="156">
        <v>0</v>
      </c>
      <c r="O35" s="157">
        <v>0</v>
      </c>
      <c r="P35" s="157">
        <v>0</v>
      </c>
      <c r="Q35" s="157">
        <v>0</v>
      </c>
      <c r="R35" s="211">
        <v>0</v>
      </c>
      <c r="S35" s="211">
        <v>0</v>
      </c>
      <c r="T35" s="211">
        <v>0</v>
      </c>
      <c r="U35" s="211">
        <v>0</v>
      </c>
      <c r="V35" s="211">
        <v>0</v>
      </c>
      <c r="W35" s="211">
        <v>0</v>
      </c>
      <c r="X35" s="157">
        <v>0</v>
      </c>
      <c r="Y35" s="157">
        <v>0</v>
      </c>
    </row>
    <row r="36" spans="3:35" ht="17.25" customHeight="1" x14ac:dyDescent="0.25">
      <c r="D36" s="32" t="s">
        <v>26</v>
      </c>
      <c r="E36" s="32" t="s">
        <v>27</v>
      </c>
      <c r="F36" s="33" t="s">
        <v>48</v>
      </c>
      <c r="G36" s="34" t="s">
        <v>32</v>
      </c>
      <c r="H36" s="32">
        <v>-45</v>
      </c>
      <c r="I36" s="35" t="str">
        <f t="shared" si="28"/>
        <v>APOIO AUTO-PROPELIDO</v>
      </c>
      <c r="J36" s="35" t="s">
        <v>35</v>
      </c>
      <c r="K36" s="36">
        <f t="shared" si="0"/>
        <v>0</v>
      </c>
      <c r="L36" s="35" t="s">
        <v>51</v>
      </c>
      <c r="M36" s="37">
        <v>1.5</v>
      </c>
      <c r="N36" s="40">
        <f t="shared" ref="N36:Y36" si="31">ROUND(60%*N32,2)-N35</f>
        <v>0</v>
      </c>
      <c r="O36" s="41">
        <f t="shared" si="31"/>
        <v>0</v>
      </c>
      <c r="P36" s="41">
        <f t="shared" si="31"/>
        <v>0</v>
      </c>
      <c r="Q36" s="41">
        <f t="shared" si="31"/>
        <v>0</v>
      </c>
      <c r="R36" s="46">
        <f t="shared" si="31"/>
        <v>0</v>
      </c>
      <c r="S36" s="46">
        <f t="shared" si="31"/>
        <v>0</v>
      </c>
      <c r="T36" s="46">
        <f t="shared" si="31"/>
        <v>0</v>
      </c>
      <c r="U36" s="46">
        <f t="shared" si="31"/>
        <v>0</v>
      </c>
      <c r="V36" s="46">
        <f t="shared" si="31"/>
        <v>0</v>
      </c>
      <c r="W36" s="46">
        <f t="shared" si="31"/>
        <v>0</v>
      </c>
      <c r="X36" s="41">
        <f t="shared" si="31"/>
        <v>0</v>
      </c>
      <c r="Y36" s="41">
        <f t="shared" si="31"/>
        <v>0</v>
      </c>
    </row>
    <row r="37" spans="3:35" ht="17.25" customHeight="1" x14ac:dyDescent="0.25">
      <c r="D37" s="17" t="s">
        <v>26</v>
      </c>
      <c r="E37" s="17" t="s">
        <v>27</v>
      </c>
      <c r="F37" s="18" t="s">
        <v>28</v>
      </c>
      <c r="G37" s="19" t="s">
        <v>59</v>
      </c>
      <c r="H37" s="17" t="s">
        <v>28</v>
      </c>
      <c r="I37" s="20" t="s">
        <v>28</v>
      </c>
      <c r="J37" s="20" t="s">
        <v>28</v>
      </c>
      <c r="K37" s="17" t="str">
        <f t="shared" si="0"/>
        <v>n/a</v>
      </c>
      <c r="L37" s="20" t="s">
        <v>28</v>
      </c>
      <c r="M37" s="21" t="s">
        <v>28</v>
      </c>
      <c r="N37" s="22" t="s">
        <v>28</v>
      </c>
      <c r="O37" s="17" t="s">
        <v>28</v>
      </c>
      <c r="P37" s="17" t="s">
        <v>28</v>
      </c>
      <c r="Q37" s="17" t="s">
        <v>28</v>
      </c>
      <c r="R37" s="17" t="s">
        <v>28</v>
      </c>
      <c r="S37" s="17" t="s">
        <v>28</v>
      </c>
      <c r="T37" s="17" t="s">
        <v>28</v>
      </c>
      <c r="U37" s="17" t="s">
        <v>28</v>
      </c>
      <c r="V37" s="17" t="s">
        <v>28</v>
      </c>
      <c r="W37" s="17" t="s">
        <v>28</v>
      </c>
      <c r="X37" s="17" t="s">
        <v>28</v>
      </c>
      <c r="Y37" s="17" t="s">
        <v>28</v>
      </c>
    </row>
    <row r="38" spans="3:35" ht="17.25" customHeight="1" x14ac:dyDescent="0.25">
      <c r="D38" s="23" t="s">
        <v>26</v>
      </c>
      <c r="E38" s="23" t="s">
        <v>27</v>
      </c>
      <c r="F38" s="24" t="s">
        <v>60</v>
      </c>
      <c r="G38" s="25" t="s">
        <v>32</v>
      </c>
      <c r="H38" s="23">
        <v>-30</v>
      </c>
      <c r="I38" s="26" t="s">
        <v>61</v>
      </c>
      <c r="J38" s="26" t="s">
        <v>34</v>
      </c>
      <c r="K38" s="27">
        <f t="shared" si="0"/>
        <v>0</v>
      </c>
      <c r="L38" s="28" t="s">
        <v>28</v>
      </c>
      <c r="M38" s="29" t="s">
        <v>28</v>
      </c>
      <c r="N38" s="30">
        <v>0</v>
      </c>
      <c r="O38" s="31">
        <v>0</v>
      </c>
      <c r="P38" s="31">
        <v>0</v>
      </c>
      <c r="Q38" s="31">
        <v>0</v>
      </c>
      <c r="R38" s="31">
        <v>0</v>
      </c>
      <c r="S38" s="31">
        <v>0</v>
      </c>
      <c r="T38" s="31">
        <v>0</v>
      </c>
      <c r="U38" s="31">
        <v>0</v>
      </c>
      <c r="V38" s="31">
        <v>0</v>
      </c>
      <c r="W38" s="31">
        <v>0</v>
      </c>
      <c r="X38" s="31">
        <v>0</v>
      </c>
      <c r="Y38" s="31">
        <v>0</v>
      </c>
    </row>
    <row r="39" spans="3:35" ht="17.25" customHeight="1" x14ac:dyDescent="0.25">
      <c r="D39" s="23" t="s">
        <v>26</v>
      </c>
      <c r="E39" s="23" t="s">
        <v>27</v>
      </c>
      <c r="F39" s="24" t="s">
        <v>62</v>
      </c>
      <c r="G39" s="25" t="s">
        <v>32</v>
      </c>
      <c r="H39" s="23">
        <v>-15</v>
      </c>
      <c r="I39" s="26" t="s">
        <v>63</v>
      </c>
      <c r="J39" s="26" t="s">
        <v>34</v>
      </c>
      <c r="K39" s="27">
        <f t="shared" si="0"/>
        <v>0.14999999999999997</v>
      </c>
      <c r="L39" s="28" t="s">
        <v>28</v>
      </c>
      <c r="M39" s="29" t="s">
        <v>28</v>
      </c>
      <c r="N39" s="30">
        <v>0.15</v>
      </c>
      <c r="O39" s="31">
        <v>0.15</v>
      </c>
      <c r="P39" s="31">
        <v>0.15</v>
      </c>
      <c r="Q39" s="31">
        <v>0.15</v>
      </c>
      <c r="R39" s="31">
        <v>0.15</v>
      </c>
      <c r="S39" s="31">
        <v>0.15</v>
      </c>
      <c r="T39" s="31">
        <v>0.15</v>
      </c>
      <c r="U39" s="31">
        <v>0.15</v>
      </c>
      <c r="V39" s="31">
        <v>0.15</v>
      </c>
      <c r="W39" s="31">
        <v>0.15</v>
      </c>
      <c r="X39" s="31">
        <v>0.15</v>
      </c>
      <c r="Y39" s="31">
        <v>0.15</v>
      </c>
      <c r="AD39" s="53" t="s">
        <v>64</v>
      </c>
    </row>
    <row r="40" spans="3:35" ht="17.25" customHeight="1" x14ac:dyDescent="0.25">
      <c r="D40" s="32" t="s">
        <v>26</v>
      </c>
      <c r="E40" s="32" t="s">
        <v>27</v>
      </c>
      <c r="F40" s="33" t="s">
        <v>62</v>
      </c>
      <c r="G40" s="34" t="s">
        <v>32</v>
      </c>
      <c r="H40" s="32">
        <v>-15</v>
      </c>
      <c r="I40" s="35" t="str">
        <f t="shared" ref="I40:I41" si="32">I39</f>
        <v>SERV COMB FORMIGA TERMONEBULIZADOR</v>
      </c>
      <c r="J40" s="35" t="s">
        <v>35</v>
      </c>
      <c r="K40" s="36">
        <f t="shared" si="0"/>
        <v>0.14999999999999997</v>
      </c>
      <c r="L40" s="35" t="s">
        <v>65</v>
      </c>
      <c r="M40" s="37">
        <v>0.52462334039425962</v>
      </c>
      <c r="N40" s="44">
        <f t="shared" ref="N40:Y41" si="33">N39</f>
        <v>0.15</v>
      </c>
      <c r="O40" s="39">
        <f t="shared" si="33"/>
        <v>0.15</v>
      </c>
      <c r="P40" s="39">
        <f t="shared" si="33"/>
        <v>0.15</v>
      </c>
      <c r="Q40" s="39">
        <f t="shared" si="33"/>
        <v>0.15</v>
      </c>
      <c r="R40" s="39">
        <f t="shared" si="33"/>
        <v>0.15</v>
      </c>
      <c r="S40" s="39">
        <f t="shared" si="33"/>
        <v>0.15</v>
      </c>
      <c r="T40" s="39">
        <f t="shared" si="33"/>
        <v>0.15</v>
      </c>
      <c r="U40" s="39">
        <f t="shared" si="33"/>
        <v>0.15</v>
      </c>
      <c r="V40" s="39">
        <f t="shared" si="33"/>
        <v>0.15</v>
      </c>
      <c r="W40" s="39">
        <f t="shared" si="33"/>
        <v>0.15</v>
      </c>
      <c r="X40" s="39">
        <f t="shared" si="33"/>
        <v>0.15</v>
      </c>
      <c r="Y40" s="39">
        <f t="shared" si="33"/>
        <v>0.15</v>
      </c>
    </row>
    <row r="41" spans="3:35" ht="17.25" customHeight="1" x14ac:dyDescent="0.25">
      <c r="D41" s="32" t="s">
        <v>26</v>
      </c>
      <c r="E41" s="32" t="s">
        <v>27</v>
      </c>
      <c r="F41" s="33" t="s">
        <v>62</v>
      </c>
      <c r="G41" s="34" t="s">
        <v>32</v>
      </c>
      <c r="H41" s="32">
        <v>-15</v>
      </c>
      <c r="I41" s="35" t="str">
        <f t="shared" si="32"/>
        <v>SERV COMB FORMIGA TERMONEBULIZADOR</v>
      </c>
      <c r="J41" s="35" t="s">
        <v>35</v>
      </c>
      <c r="K41" s="36">
        <f t="shared" si="0"/>
        <v>0.14999999999999997</v>
      </c>
      <c r="L41" s="35" t="s">
        <v>55</v>
      </c>
      <c r="M41" s="37">
        <v>1.1693651261422116</v>
      </c>
      <c r="N41" s="44">
        <f>N40</f>
        <v>0.15</v>
      </c>
      <c r="O41" s="39">
        <f t="shared" si="33"/>
        <v>0.15</v>
      </c>
      <c r="P41" s="39">
        <f t="shared" si="33"/>
        <v>0.15</v>
      </c>
      <c r="Q41" s="39">
        <f t="shared" si="33"/>
        <v>0.15</v>
      </c>
      <c r="R41" s="39">
        <f t="shared" si="33"/>
        <v>0.15</v>
      </c>
      <c r="S41" s="39">
        <f t="shared" si="33"/>
        <v>0.15</v>
      </c>
      <c r="T41" s="39">
        <f t="shared" si="33"/>
        <v>0.15</v>
      </c>
      <c r="U41" s="39">
        <f t="shared" si="33"/>
        <v>0.15</v>
      </c>
      <c r="V41" s="39">
        <f t="shared" si="33"/>
        <v>0.15</v>
      </c>
      <c r="W41" s="39">
        <f t="shared" si="33"/>
        <v>0.15</v>
      </c>
      <c r="X41" s="39">
        <f t="shared" si="33"/>
        <v>0.15</v>
      </c>
      <c r="Y41" s="39">
        <f t="shared" si="33"/>
        <v>0.15</v>
      </c>
      <c r="AD41" s="9" t="s">
        <v>18</v>
      </c>
      <c r="AE41" s="9" t="s">
        <v>19</v>
      </c>
      <c r="AF41" s="9" t="s">
        <v>20</v>
      </c>
      <c r="AG41" s="9" t="s">
        <v>21</v>
      </c>
      <c r="AH41" s="9" t="s">
        <v>22</v>
      </c>
      <c r="AI41" s="9" t="s">
        <v>23</v>
      </c>
    </row>
    <row r="42" spans="3:35" ht="17.25" customHeight="1" x14ac:dyDescent="0.25">
      <c r="D42" s="23" t="s">
        <v>26</v>
      </c>
      <c r="E42" s="23" t="s">
        <v>27</v>
      </c>
      <c r="F42" s="24" t="s">
        <v>66</v>
      </c>
      <c r="G42" s="25" t="s">
        <v>32</v>
      </c>
      <c r="H42" s="23">
        <v>-15</v>
      </c>
      <c r="I42" s="26" t="s">
        <v>67</v>
      </c>
      <c r="J42" s="26" t="s">
        <v>34</v>
      </c>
      <c r="K42" s="27">
        <f t="shared" si="0"/>
        <v>1</v>
      </c>
      <c r="L42" s="28" t="s">
        <v>28</v>
      </c>
      <c r="M42" s="29" t="s">
        <v>28</v>
      </c>
      <c r="N42" s="54">
        <v>1</v>
      </c>
      <c r="O42" s="55">
        <v>1</v>
      </c>
      <c r="P42" s="55">
        <v>1</v>
      </c>
      <c r="Q42" s="55">
        <v>1</v>
      </c>
      <c r="R42" s="55">
        <v>1</v>
      </c>
      <c r="S42" s="55">
        <v>1</v>
      </c>
      <c r="T42" s="55">
        <v>1</v>
      </c>
      <c r="U42" s="55">
        <v>1</v>
      </c>
      <c r="V42" s="55">
        <v>1</v>
      </c>
      <c r="W42" s="55">
        <v>1</v>
      </c>
      <c r="X42" s="55">
        <v>1</v>
      </c>
      <c r="Y42" s="55">
        <v>1</v>
      </c>
      <c r="AD42" s="56">
        <v>0</v>
      </c>
      <c r="AE42" s="56">
        <v>0</v>
      </c>
      <c r="AF42" s="56">
        <v>0.05</v>
      </c>
      <c r="AG42" s="56">
        <v>7.0000000000000007E-2</v>
      </c>
      <c r="AH42" s="56">
        <v>0.1</v>
      </c>
      <c r="AI42" s="56">
        <v>0</v>
      </c>
    </row>
    <row r="43" spans="3:35" ht="17.25" customHeight="1" x14ac:dyDescent="0.25">
      <c r="D43" s="32" t="s">
        <v>26</v>
      </c>
      <c r="E43" s="32" t="s">
        <v>27</v>
      </c>
      <c r="F43" s="33" t="s">
        <v>66</v>
      </c>
      <c r="G43" s="34" t="s">
        <v>32</v>
      </c>
      <c r="H43" s="32">
        <v>-15</v>
      </c>
      <c r="I43" s="35" t="str">
        <f t="shared" ref="I43:I45" si="34">I42</f>
        <v>SERV COMB FORMIGA PRE PLANTIO 2ª</v>
      </c>
      <c r="J43" s="35" t="s">
        <v>35</v>
      </c>
      <c r="K43" s="36">
        <f t="shared" si="0"/>
        <v>4.9999999999999992E-3</v>
      </c>
      <c r="L43" s="35" t="s">
        <v>36</v>
      </c>
      <c r="M43" s="37">
        <f>10*(5*6)/10^3</f>
        <v>0.3</v>
      </c>
      <c r="N43" s="38">
        <f>ROUND(0.5%*N42,4)</f>
        <v>5.0000000000000001E-3</v>
      </c>
      <c r="O43" s="39">
        <f t="shared" ref="O43:Y43" si="35">ROUND(0.5%*O42,4)</f>
        <v>5.0000000000000001E-3</v>
      </c>
      <c r="P43" s="39">
        <f t="shared" si="35"/>
        <v>5.0000000000000001E-3</v>
      </c>
      <c r="Q43" s="39">
        <f t="shared" si="35"/>
        <v>5.0000000000000001E-3</v>
      </c>
      <c r="R43" s="39">
        <f t="shared" si="35"/>
        <v>5.0000000000000001E-3</v>
      </c>
      <c r="S43" s="39">
        <f t="shared" si="35"/>
        <v>5.0000000000000001E-3</v>
      </c>
      <c r="T43" s="39">
        <f t="shared" si="35"/>
        <v>5.0000000000000001E-3</v>
      </c>
      <c r="U43" s="39">
        <f t="shared" si="35"/>
        <v>5.0000000000000001E-3</v>
      </c>
      <c r="V43" s="39">
        <f t="shared" si="35"/>
        <v>5.0000000000000001E-3</v>
      </c>
      <c r="W43" s="39">
        <f t="shared" si="35"/>
        <v>5.0000000000000001E-3</v>
      </c>
      <c r="X43" s="39">
        <f t="shared" si="35"/>
        <v>5.0000000000000001E-3</v>
      </c>
      <c r="Y43" s="39">
        <f t="shared" si="35"/>
        <v>5.0000000000000001E-3</v>
      </c>
      <c r="AC43" s="57" t="s">
        <v>68</v>
      </c>
      <c r="AD43" s="58">
        <f t="shared" ref="AD43:AI43" si="36">SUM(R18,R22,R27,R32)-(1-AD42)</f>
        <v>0</v>
      </c>
      <c r="AE43" s="58">
        <f t="shared" si="36"/>
        <v>0</v>
      </c>
      <c r="AF43" s="58">
        <f t="shared" si="36"/>
        <v>0</v>
      </c>
      <c r="AG43" s="58">
        <f t="shared" si="36"/>
        <v>0</v>
      </c>
      <c r="AH43" s="58">
        <f t="shared" si="36"/>
        <v>0</v>
      </c>
      <c r="AI43" s="58">
        <f t="shared" si="36"/>
        <v>0</v>
      </c>
    </row>
    <row r="44" spans="3:35" ht="17.25" customHeight="1" x14ac:dyDescent="0.25">
      <c r="D44" s="32" t="s">
        <v>26</v>
      </c>
      <c r="E44" s="32" t="s">
        <v>27</v>
      </c>
      <c r="F44" s="33" t="s">
        <v>66</v>
      </c>
      <c r="G44" s="34" t="s">
        <v>32</v>
      </c>
      <c r="H44" s="32">
        <v>-15</v>
      </c>
      <c r="I44" s="35" t="str">
        <f t="shared" si="34"/>
        <v>SERV COMB FORMIGA PRE PLANTIO 2ª</v>
      </c>
      <c r="J44" s="35" t="s">
        <v>35</v>
      </c>
      <c r="K44" s="36">
        <f t="shared" si="0"/>
        <v>0.60833333333333328</v>
      </c>
      <c r="L44" s="35" t="s">
        <v>37</v>
      </c>
      <c r="M44" s="37">
        <v>8</v>
      </c>
      <c r="N44" s="59">
        <v>0.2</v>
      </c>
      <c r="O44" s="60">
        <v>0.3</v>
      </c>
      <c r="P44" s="60">
        <v>0.4</v>
      </c>
      <c r="Q44" s="60">
        <v>0.5</v>
      </c>
      <c r="R44" s="60">
        <v>0.7</v>
      </c>
      <c r="S44" s="60">
        <v>0.8</v>
      </c>
      <c r="T44" s="60">
        <v>0.9</v>
      </c>
      <c r="U44" s="60">
        <v>0.9</v>
      </c>
      <c r="V44" s="60">
        <v>0.9</v>
      </c>
      <c r="W44" s="60">
        <v>0.7</v>
      </c>
      <c r="X44" s="60">
        <v>0.6</v>
      </c>
      <c r="Y44" s="60">
        <v>0.4</v>
      </c>
      <c r="AC44" s="57" t="s">
        <v>69</v>
      </c>
      <c r="AD44" s="61">
        <f>AVERAGE(R62/R58,R70/R66,R78/R74)-AD42</f>
        <v>0</v>
      </c>
      <c r="AE44" s="61">
        <f t="shared" ref="AE44:AI44" si="37">AVERAGE(S62/S58,S70/S66,S78/S74)-AE42</f>
        <v>0</v>
      </c>
      <c r="AF44" s="61">
        <f t="shared" si="37"/>
        <v>-1.3750985027580771E-2</v>
      </c>
      <c r="AG44" s="61">
        <f t="shared" si="37"/>
        <v>-2.9294871794871807E-2</v>
      </c>
      <c r="AH44" s="61">
        <f t="shared" si="37"/>
        <v>1.1513299013298964E-2</v>
      </c>
      <c r="AI44" s="61">
        <f t="shared" si="37"/>
        <v>0</v>
      </c>
    </row>
    <row r="45" spans="3:35" ht="17.25" customHeight="1" x14ac:dyDescent="0.25">
      <c r="D45" s="32" t="s">
        <v>26</v>
      </c>
      <c r="E45" s="32" t="s">
        <v>27</v>
      </c>
      <c r="F45" s="33" t="s">
        <v>66</v>
      </c>
      <c r="G45" s="34" t="s">
        <v>32</v>
      </c>
      <c r="H45" s="32">
        <v>-15</v>
      </c>
      <c r="I45" s="35" t="str">
        <f t="shared" si="34"/>
        <v>SERV COMB FORMIGA PRE PLANTIO 2ª</v>
      </c>
      <c r="J45" s="35" t="s">
        <v>35</v>
      </c>
      <c r="K45" s="36">
        <f t="shared" si="0"/>
        <v>0.38666666666666666</v>
      </c>
      <c r="L45" s="35" t="s">
        <v>38</v>
      </c>
      <c r="M45" s="37">
        <v>8</v>
      </c>
      <c r="N45" s="59">
        <v>0.79499999999999993</v>
      </c>
      <c r="O45" s="60">
        <v>0.69500000000000006</v>
      </c>
      <c r="P45" s="60">
        <v>0.59499999999999997</v>
      </c>
      <c r="Q45" s="60">
        <v>0.495</v>
      </c>
      <c r="R45" s="60">
        <v>0.29500000000000004</v>
      </c>
      <c r="S45" s="60">
        <v>0.19499999999999995</v>
      </c>
      <c r="T45" s="60">
        <v>9.4999999999999973E-2</v>
      </c>
      <c r="U45" s="60">
        <v>9.4999999999999973E-2</v>
      </c>
      <c r="V45" s="60">
        <v>9.4999999999999973E-2</v>
      </c>
      <c r="W45" s="60">
        <v>0.29500000000000004</v>
      </c>
      <c r="X45" s="60">
        <v>0.39500000000000002</v>
      </c>
      <c r="Y45" s="60">
        <v>0.59499999999999997</v>
      </c>
    </row>
    <row r="46" spans="3:35" ht="17.25" customHeight="1" x14ac:dyDescent="0.25">
      <c r="D46" s="62" t="s">
        <v>26</v>
      </c>
      <c r="E46" s="62" t="s">
        <v>27</v>
      </c>
      <c r="F46" s="63" t="s">
        <v>70</v>
      </c>
      <c r="G46" s="64" t="s">
        <v>32</v>
      </c>
      <c r="H46" s="62">
        <v>-15</v>
      </c>
      <c r="I46" s="65" t="s">
        <v>71</v>
      </c>
      <c r="J46" s="65" t="s">
        <v>34</v>
      </c>
      <c r="K46" s="27">
        <f t="shared" si="0"/>
        <v>0.17249999999999999</v>
      </c>
      <c r="L46" s="66" t="s">
        <v>28</v>
      </c>
      <c r="M46" s="67" t="s">
        <v>28</v>
      </c>
      <c r="N46" s="68">
        <v>0.14000000000000001</v>
      </c>
      <c r="O46" s="69">
        <v>0.12</v>
      </c>
      <c r="P46" s="69">
        <v>0.11</v>
      </c>
      <c r="Q46" s="69">
        <v>0.14000000000000001</v>
      </c>
      <c r="R46" s="69">
        <v>0.14000000000000001</v>
      </c>
      <c r="S46" s="69">
        <v>0.19</v>
      </c>
      <c r="T46" s="69">
        <v>0.21</v>
      </c>
      <c r="U46" s="69">
        <v>0.23</v>
      </c>
      <c r="V46" s="69">
        <v>0.23</v>
      </c>
      <c r="W46" s="69">
        <v>0.19</v>
      </c>
      <c r="X46" s="69">
        <v>0.18</v>
      </c>
      <c r="Y46" s="69">
        <v>0.19</v>
      </c>
    </row>
    <row r="47" spans="3:35" ht="17.25" customHeight="1" x14ac:dyDescent="0.25">
      <c r="D47" s="62" t="s">
        <v>26</v>
      </c>
      <c r="E47" s="62" t="s">
        <v>27</v>
      </c>
      <c r="F47" s="63" t="s">
        <v>72</v>
      </c>
      <c r="G47" s="64" t="s">
        <v>32</v>
      </c>
      <c r="H47" s="62">
        <v>-15</v>
      </c>
      <c r="I47" s="65" t="s">
        <v>73</v>
      </c>
      <c r="J47" s="65" t="s">
        <v>34</v>
      </c>
      <c r="K47" s="27">
        <f t="shared" si="0"/>
        <v>4.9999999999999996E-2</v>
      </c>
      <c r="L47" s="66" t="s">
        <v>28</v>
      </c>
      <c r="M47" s="67" t="s">
        <v>28</v>
      </c>
      <c r="N47" s="68">
        <v>0.05</v>
      </c>
      <c r="O47" s="69">
        <v>0.05</v>
      </c>
      <c r="P47" s="69">
        <v>0.05</v>
      </c>
      <c r="Q47" s="69">
        <v>0.05</v>
      </c>
      <c r="R47" s="69">
        <v>0.05</v>
      </c>
      <c r="S47" s="69">
        <v>0.05</v>
      </c>
      <c r="T47" s="69">
        <v>0.05</v>
      </c>
      <c r="U47" s="69">
        <v>0.05</v>
      </c>
      <c r="V47" s="69">
        <v>0.05</v>
      </c>
      <c r="W47" s="69">
        <v>0.05</v>
      </c>
      <c r="X47" s="69">
        <v>0.05</v>
      </c>
      <c r="Y47" s="69">
        <v>0.05</v>
      </c>
    </row>
    <row r="48" spans="3:35" ht="17.25" customHeight="1" x14ac:dyDescent="0.25">
      <c r="C48" s="70"/>
      <c r="D48" s="62" t="s">
        <v>26</v>
      </c>
      <c r="E48" s="62" t="s">
        <v>27</v>
      </c>
      <c r="F48" s="63" t="s">
        <v>72</v>
      </c>
      <c r="G48" s="64" t="s">
        <v>32</v>
      </c>
      <c r="H48" s="62">
        <v>-15</v>
      </c>
      <c r="I48" s="65" t="s">
        <v>74</v>
      </c>
      <c r="J48" s="65" t="s">
        <v>34</v>
      </c>
      <c r="K48" s="27">
        <f t="shared" si="0"/>
        <v>5.7500000000000002E-2</v>
      </c>
      <c r="L48" s="66" t="s">
        <v>28</v>
      </c>
      <c r="M48" s="67" t="s">
        <v>28</v>
      </c>
      <c r="N48" s="68">
        <v>0.08</v>
      </c>
      <c r="O48" s="69">
        <v>0.08</v>
      </c>
      <c r="P48" s="69">
        <v>0.08</v>
      </c>
      <c r="Q48" s="69">
        <f>ROUND(8%*65%,2)</f>
        <v>0.05</v>
      </c>
      <c r="R48" s="69">
        <f t="shared" ref="R48:Y48" si="38">ROUND(8%*65%,2)</f>
        <v>0.05</v>
      </c>
      <c r="S48" s="69">
        <f t="shared" si="38"/>
        <v>0.05</v>
      </c>
      <c r="T48" s="69">
        <f t="shared" si="38"/>
        <v>0.05</v>
      </c>
      <c r="U48" s="69">
        <f t="shared" si="38"/>
        <v>0.05</v>
      </c>
      <c r="V48" s="69">
        <f t="shared" si="38"/>
        <v>0.05</v>
      </c>
      <c r="W48" s="69">
        <f t="shared" si="38"/>
        <v>0.05</v>
      </c>
      <c r="X48" s="69">
        <f t="shared" si="38"/>
        <v>0.05</v>
      </c>
      <c r="Y48" s="69">
        <f t="shared" si="38"/>
        <v>0.05</v>
      </c>
      <c r="Z48" s="56"/>
    </row>
    <row r="49" spans="4:37" ht="17.25" customHeight="1" x14ac:dyDescent="0.25">
      <c r="D49" s="62" t="s">
        <v>26</v>
      </c>
      <c r="E49" s="62" t="s">
        <v>27</v>
      </c>
      <c r="F49" s="63" t="s">
        <v>75</v>
      </c>
      <c r="G49" s="64" t="s">
        <v>32</v>
      </c>
      <c r="H49" s="62">
        <v>-15</v>
      </c>
      <c r="I49" s="65" t="s">
        <v>76</v>
      </c>
      <c r="J49" s="65" t="s">
        <v>34</v>
      </c>
      <c r="K49" s="27">
        <f>IFERROR(AVERAGE(N49:Y49),"n/a")</f>
        <v>0.5124458525333927</v>
      </c>
      <c r="L49" s="66" t="s">
        <v>28</v>
      </c>
      <c r="M49" s="67" t="s">
        <v>28</v>
      </c>
      <c r="N49" s="68">
        <v>0.4</v>
      </c>
      <c r="O49" s="69">
        <v>0.4</v>
      </c>
      <c r="P49" s="69">
        <v>0.4</v>
      </c>
      <c r="Q49" s="69">
        <v>0.45</v>
      </c>
      <c r="R49" s="69">
        <v>0.5</v>
      </c>
      <c r="S49" s="69">
        <v>0.5493502304007114</v>
      </c>
      <c r="T49" s="69">
        <v>0.6</v>
      </c>
      <c r="U49" s="69">
        <v>0.65</v>
      </c>
      <c r="V49" s="69">
        <v>0.65</v>
      </c>
      <c r="W49" s="69">
        <v>0.55000000000000004</v>
      </c>
      <c r="X49" s="69">
        <v>0.5</v>
      </c>
      <c r="Y49" s="69">
        <v>0.5</v>
      </c>
    </row>
    <row r="50" spans="4:37" ht="17.25" customHeight="1" x14ac:dyDescent="0.25">
      <c r="D50" s="71" t="s">
        <v>26</v>
      </c>
      <c r="E50" s="71" t="s">
        <v>27</v>
      </c>
      <c r="F50" s="18" t="s">
        <v>28</v>
      </c>
      <c r="G50" s="19" t="s">
        <v>77</v>
      </c>
      <c r="H50" s="71" t="s">
        <v>28</v>
      </c>
      <c r="I50" s="20" t="s">
        <v>28</v>
      </c>
      <c r="J50" s="20" t="s">
        <v>28</v>
      </c>
      <c r="K50" s="17" t="str">
        <f t="shared" si="0"/>
        <v>n/a</v>
      </c>
      <c r="L50" s="20" t="s">
        <v>28</v>
      </c>
      <c r="M50" s="21" t="s">
        <v>28</v>
      </c>
      <c r="N50" s="22" t="s">
        <v>28</v>
      </c>
      <c r="O50" s="17" t="s">
        <v>28</v>
      </c>
      <c r="P50" s="17" t="s">
        <v>28</v>
      </c>
      <c r="Q50" s="17" t="s">
        <v>28</v>
      </c>
      <c r="R50" s="17" t="s">
        <v>28</v>
      </c>
      <c r="S50" s="17" t="s">
        <v>28</v>
      </c>
      <c r="T50" s="17" t="s">
        <v>28</v>
      </c>
      <c r="U50" s="17" t="s">
        <v>28</v>
      </c>
      <c r="V50" s="17" t="s">
        <v>28</v>
      </c>
      <c r="W50" s="17" t="s">
        <v>28</v>
      </c>
      <c r="X50" s="17" t="s">
        <v>28</v>
      </c>
      <c r="Y50" s="17" t="s">
        <v>28</v>
      </c>
    </row>
    <row r="51" spans="4:37" ht="17.25" customHeight="1" x14ac:dyDescent="0.25">
      <c r="D51" s="23" t="s">
        <v>26</v>
      </c>
      <c r="E51" s="23" t="s">
        <v>27</v>
      </c>
      <c r="F51" s="24" t="s">
        <v>78</v>
      </c>
      <c r="G51" s="25" t="s">
        <v>32</v>
      </c>
      <c r="H51" s="23">
        <v>-10</v>
      </c>
      <c r="I51" s="26" t="s">
        <v>79</v>
      </c>
      <c r="J51" s="26" t="s">
        <v>34</v>
      </c>
      <c r="K51" s="27">
        <f t="shared" si="0"/>
        <v>1</v>
      </c>
      <c r="L51" s="26" t="s">
        <v>28</v>
      </c>
      <c r="M51" s="72" t="s">
        <v>28</v>
      </c>
      <c r="N51" s="30">
        <v>1</v>
      </c>
      <c r="O51" s="31">
        <v>1</v>
      </c>
      <c r="P51" s="31">
        <v>1</v>
      </c>
      <c r="Q51" s="31">
        <v>1</v>
      </c>
      <c r="R51" s="31">
        <v>1</v>
      </c>
      <c r="S51" s="31">
        <v>1</v>
      </c>
      <c r="T51" s="31">
        <v>1</v>
      </c>
      <c r="U51" s="31">
        <v>1</v>
      </c>
      <c r="V51" s="31">
        <v>1</v>
      </c>
      <c r="W51" s="31">
        <v>1</v>
      </c>
      <c r="X51" s="31">
        <v>1</v>
      </c>
      <c r="Y51" s="31">
        <v>1</v>
      </c>
    </row>
    <row r="52" spans="4:37" ht="17.25" customHeight="1" x14ac:dyDescent="0.25">
      <c r="D52" s="23" t="s">
        <v>26</v>
      </c>
      <c r="E52" s="23" t="s">
        <v>27</v>
      </c>
      <c r="F52" s="24" t="s">
        <v>80</v>
      </c>
      <c r="G52" s="25" t="s">
        <v>32</v>
      </c>
      <c r="H52" s="23">
        <v>-10</v>
      </c>
      <c r="I52" s="26" t="s">
        <v>81</v>
      </c>
      <c r="J52" s="26" t="s">
        <v>34</v>
      </c>
      <c r="K52" s="27">
        <f t="shared" si="0"/>
        <v>2.0833333333333332E-2</v>
      </c>
      <c r="L52" s="26" t="s">
        <v>28</v>
      </c>
      <c r="M52" s="72" t="s">
        <v>28</v>
      </c>
      <c r="N52" s="30">
        <v>0</v>
      </c>
      <c r="O52" s="31">
        <v>0</v>
      </c>
      <c r="P52" s="31">
        <v>0</v>
      </c>
      <c r="Q52" s="31">
        <v>0</v>
      </c>
      <c r="R52" s="31">
        <v>0</v>
      </c>
      <c r="S52" s="31">
        <v>0</v>
      </c>
      <c r="T52" s="31">
        <v>0</v>
      </c>
      <c r="U52" s="31">
        <v>0.05</v>
      </c>
      <c r="V52" s="31">
        <v>0.05</v>
      </c>
      <c r="W52" s="31">
        <v>0.05</v>
      </c>
      <c r="X52" s="31">
        <v>0.05</v>
      </c>
      <c r="Y52" s="31">
        <v>0.05</v>
      </c>
    </row>
    <row r="53" spans="4:37" ht="17.25" customHeight="1" x14ac:dyDescent="0.25">
      <c r="D53" s="32" t="s">
        <v>26</v>
      </c>
      <c r="E53" s="32" t="s">
        <v>27</v>
      </c>
      <c r="F53" s="33" t="s">
        <v>80</v>
      </c>
      <c r="G53" s="34" t="s">
        <v>32</v>
      </c>
      <c r="H53" s="32">
        <v>-10</v>
      </c>
      <c r="I53" s="35" t="str">
        <f>I52</f>
        <v>ESCAVADEIRA</v>
      </c>
      <c r="J53" s="35" t="s">
        <v>35</v>
      </c>
      <c r="K53" s="36">
        <f t="shared" si="0"/>
        <v>2.0833333333333332E-2</v>
      </c>
      <c r="L53" s="35" t="s">
        <v>82</v>
      </c>
      <c r="M53" s="37">
        <v>340</v>
      </c>
      <c r="N53" s="44">
        <f>N52</f>
        <v>0</v>
      </c>
      <c r="O53" s="39">
        <f t="shared" ref="O53:Y57" si="39">O52</f>
        <v>0</v>
      </c>
      <c r="P53" s="39">
        <f t="shared" si="39"/>
        <v>0</v>
      </c>
      <c r="Q53" s="39">
        <f t="shared" si="39"/>
        <v>0</v>
      </c>
      <c r="R53" s="39">
        <f t="shared" si="39"/>
        <v>0</v>
      </c>
      <c r="S53" s="39">
        <f t="shared" si="39"/>
        <v>0</v>
      </c>
      <c r="T53" s="39">
        <f t="shared" si="39"/>
        <v>0</v>
      </c>
      <c r="U53" s="39">
        <f t="shared" si="39"/>
        <v>0.05</v>
      </c>
      <c r="V53" s="39">
        <f t="shared" si="39"/>
        <v>0.05</v>
      </c>
      <c r="W53" s="39">
        <f t="shared" si="39"/>
        <v>0.05</v>
      </c>
      <c r="X53" s="39">
        <f t="shared" si="39"/>
        <v>0.05</v>
      </c>
      <c r="Y53" s="39">
        <f t="shared" si="39"/>
        <v>0.05</v>
      </c>
    </row>
    <row r="54" spans="4:37" x14ac:dyDescent="0.25">
      <c r="D54" s="62" t="s">
        <v>26</v>
      </c>
      <c r="E54" s="62" t="s">
        <v>27</v>
      </c>
      <c r="F54" s="63" t="s">
        <v>80</v>
      </c>
      <c r="G54" s="64" t="s">
        <v>32</v>
      </c>
      <c r="H54" s="62">
        <v>-10</v>
      </c>
      <c r="I54" s="65" t="s">
        <v>83</v>
      </c>
      <c r="J54" s="65" t="s">
        <v>34</v>
      </c>
      <c r="K54" s="27">
        <f t="shared" si="0"/>
        <v>0.6958333333333333</v>
      </c>
      <c r="L54" s="66" t="s">
        <v>28</v>
      </c>
      <c r="M54" s="67" t="s">
        <v>28</v>
      </c>
      <c r="N54" s="50">
        <f>IF(100%-N52-N56&lt;0,0,100%-N52-N56)+12.5%</f>
        <v>0.82499999999999996</v>
      </c>
      <c r="O54" s="51">
        <f>IF(100%-O52-O56&lt;0,0,100%-O52-O56)+12.5%</f>
        <v>0.82499999999999996</v>
      </c>
      <c r="P54" s="51">
        <f t="shared" ref="P54:W54" si="40">IF(100%-P52-P56&lt;0,0,100%-P52-P56)</f>
        <v>0.7</v>
      </c>
      <c r="Q54" s="51">
        <f t="shared" si="40"/>
        <v>0.7</v>
      </c>
      <c r="R54" s="51">
        <f t="shared" si="40"/>
        <v>0.7</v>
      </c>
      <c r="S54" s="51">
        <f t="shared" si="40"/>
        <v>0.7</v>
      </c>
      <c r="T54" s="51">
        <f t="shared" si="40"/>
        <v>0.65</v>
      </c>
      <c r="U54" s="51">
        <f t="shared" si="40"/>
        <v>0.6</v>
      </c>
      <c r="V54" s="51">
        <f t="shared" si="40"/>
        <v>0.6</v>
      </c>
      <c r="W54" s="51">
        <f t="shared" si="40"/>
        <v>0.6</v>
      </c>
      <c r="X54" s="51">
        <f>IF(100%-X52-X56&lt;0,0,100%-X52-X56)+12.5%</f>
        <v>0.72499999999999998</v>
      </c>
      <c r="Y54" s="51">
        <f>IF(100%-Y52-Y56&lt;0,0,100%-Y52-Y56)+12.5%</f>
        <v>0.72499999999999998</v>
      </c>
    </row>
    <row r="55" spans="4:37" x14ac:dyDescent="0.25">
      <c r="D55" s="73" t="s">
        <v>26</v>
      </c>
      <c r="E55" s="73" t="s">
        <v>27</v>
      </c>
      <c r="F55" s="74" t="s">
        <v>80</v>
      </c>
      <c r="G55" s="75" t="s">
        <v>32</v>
      </c>
      <c r="H55" s="73">
        <v>-10</v>
      </c>
      <c r="I55" s="35" t="str">
        <f>I54</f>
        <v>SUBSOLAGEM PROPRIA</v>
      </c>
      <c r="J55" s="76" t="s">
        <v>35</v>
      </c>
      <c r="K55" s="36">
        <f t="shared" si="0"/>
        <v>0.6958333333333333</v>
      </c>
      <c r="L55" s="76" t="s">
        <v>82</v>
      </c>
      <c r="M55" s="77">
        <v>340</v>
      </c>
      <c r="N55" s="185">
        <f>N54</f>
        <v>0.82499999999999996</v>
      </c>
      <c r="O55" s="186">
        <f t="shared" si="39"/>
        <v>0.82499999999999996</v>
      </c>
      <c r="P55" s="186">
        <f t="shared" si="39"/>
        <v>0.7</v>
      </c>
      <c r="Q55" s="186">
        <f t="shared" si="39"/>
        <v>0.7</v>
      </c>
      <c r="R55" s="186">
        <f t="shared" si="39"/>
        <v>0.7</v>
      </c>
      <c r="S55" s="186">
        <f t="shared" si="39"/>
        <v>0.7</v>
      </c>
      <c r="T55" s="186">
        <f t="shared" si="39"/>
        <v>0.65</v>
      </c>
      <c r="U55" s="186">
        <f t="shared" si="39"/>
        <v>0.6</v>
      </c>
      <c r="V55" s="186">
        <f t="shared" si="39"/>
        <v>0.6</v>
      </c>
      <c r="W55" s="186">
        <f t="shared" si="39"/>
        <v>0.6</v>
      </c>
      <c r="X55" s="186">
        <f t="shared" si="39"/>
        <v>0.72499999999999998</v>
      </c>
      <c r="Y55" s="186">
        <f t="shared" si="39"/>
        <v>0.72499999999999998</v>
      </c>
    </row>
    <row r="56" spans="4:37" ht="17.25" customHeight="1" x14ac:dyDescent="0.25">
      <c r="D56" s="62" t="s">
        <v>26</v>
      </c>
      <c r="E56" s="62" t="s">
        <v>27</v>
      </c>
      <c r="F56" s="63" t="s">
        <v>80</v>
      </c>
      <c r="G56" s="64" t="s">
        <v>32</v>
      </c>
      <c r="H56" s="62">
        <v>-10</v>
      </c>
      <c r="I56" s="65" t="s">
        <v>84</v>
      </c>
      <c r="J56" s="65" t="s">
        <v>34</v>
      </c>
      <c r="K56" s="27">
        <f t="shared" si="0"/>
        <v>0.32500000000000001</v>
      </c>
      <c r="L56" s="66" t="s">
        <v>28</v>
      </c>
      <c r="M56" s="67" t="s">
        <v>28</v>
      </c>
      <c r="N56" s="68">
        <v>0.3</v>
      </c>
      <c r="O56" s="69">
        <v>0.3</v>
      </c>
      <c r="P56" s="69">
        <v>0.3</v>
      </c>
      <c r="Q56" s="69">
        <v>0.3</v>
      </c>
      <c r="R56" s="69">
        <v>0.3</v>
      </c>
      <c r="S56" s="69">
        <v>0.3</v>
      </c>
      <c r="T56" s="69">
        <v>0.35</v>
      </c>
      <c r="U56" s="69">
        <v>0.35</v>
      </c>
      <c r="V56" s="69">
        <v>0.35</v>
      </c>
      <c r="W56" s="69">
        <v>0.35</v>
      </c>
      <c r="X56" s="69">
        <v>0.35</v>
      </c>
      <c r="Y56" s="69">
        <v>0.35</v>
      </c>
      <c r="Z56" s="1">
        <f>100-65</f>
        <v>35</v>
      </c>
    </row>
    <row r="57" spans="4:37" ht="17.25" customHeight="1" x14ac:dyDescent="0.25">
      <c r="D57" s="73" t="s">
        <v>26</v>
      </c>
      <c r="E57" s="73" t="s">
        <v>27</v>
      </c>
      <c r="F57" s="74" t="s">
        <v>80</v>
      </c>
      <c r="G57" s="75" t="s">
        <v>32</v>
      </c>
      <c r="H57" s="73">
        <v>-10</v>
      </c>
      <c r="I57" s="35" t="str">
        <f>I56</f>
        <v>SERV GRADINHA HASTE NEGATIVA PROPRIO</v>
      </c>
      <c r="J57" s="76" t="s">
        <v>35</v>
      </c>
      <c r="K57" s="36">
        <f t="shared" si="0"/>
        <v>0.32500000000000001</v>
      </c>
      <c r="L57" s="76" t="s">
        <v>82</v>
      </c>
      <c r="M57" s="77">
        <v>340</v>
      </c>
      <c r="N57" s="185">
        <f>N56</f>
        <v>0.3</v>
      </c>
      <c r="O57" s="186">
        <f t="shared" si="39"/>
        <v>0.3</v>
      </c>
      <c r="P57" s="186">
        <f t="shared" si="39"/>
        <v>0.3</v>
      </c>
      <c r="Q57" s="186">
        <f t="shared" si="39"/>
        <v>0.3</v>
      </c>
      <c r="R57" s="186">
        <f t="shared" si="39"/>
        <v>0.3</v>
      </c>
      <c r="S57" s="186">
        <f t="shared" si="39"/>
        <v>0.3</v>
      </c>
      <c r="T57" s="186">
        <f t="shared" si="39"/>
        <v>0.35</v>
      </c>
      <c r="U57" s="186">
        <f t="shared" si="39"/>
        <v>0.35</v>
      </c>
      <c r="V57" s="186">
        <f t="shared" si="39"/>
        <v>0.35</v>
      </c>
      <c r="W57" s="186">
        <f t="shared" si="39"/>
        <v>0.35</v>
      </c>
      <c r="X57" s="186">
        <f t="shared" si="39"/>
        <v>0.35</v>
      </c>
      <c r="Y57" s="186">
        <f t="shared" si="39"/>
        <v>0.35</v>
      </c>
    </row>
    <row r="58" spans="4:37" ht="17.25" customHeight="1" x14ac:dyDescent="0.25">
      <c r="D58" s="78" t="s">
        <v>26</v>
      </c>
      <c r="E58" s="78" t="s">
        <v>27</v>
      </c>
      <c r="F58" s="79" t="s">
        <v>85</v>
      </c>
      <c r="G58" s="80" t="s">
        <v>32</v>
      </c>
      <c r="H58" s="78">
        <v>-5</v>
      </c>
      <c r="I58" s="66" t="s">
        <v>86</v>
      </c>
      <c r="J58" s="66" t="s">
        <v>34</v>
      </c>
      <c r="K58" s="27">
        <f t="shared" si="0"/>
        <v>0.6276666666666666</v>
      </c>
      <c r="L58" s="66" t="s">
        <v>28</v>
      </c>
      <c r="M58" s="67" t="s">
        <v>28</v>
      </c>
      <c r="N58" s="187">
        <v>0.26</v>
      </c>
      <c r="O58" s="188">
        <v>0.37</v>
      </c>
      <c r="P58" s="188">
        <v>0.39</v>
      </c>
      <c r="Q58" s="188">
        <v>0.4</v>
      </c>
      <c r="R58" s="199">
        <f>(41%)*1.6</f>
        <v>0.65600000000000003</v>
      </c>
      <c r="S58" s="199">
        <f>(45%)*1.6</f>
        <v>0.72000000000000008</v>
      </c>
      <c r="T58" s="199">
        <f>(47%)*1.6</f>
        <v>0.752</v>
      </c>
      <c r="U58" s="199">
        <f>(52%)*1.6</f>
        <v>0.83200000000000007</v>
      </c>
      <c r="V58" s="199">
        <f>(54%)*1.6</f>
        <v>0.8640000000000001</v>
      </c>
      <c r="W58" s="199">
        <f>(49%)*1.6</f>
        <v>0.78400000000000003</v>
      </c>
      <c r="X58" s="199">
        <f>(47%)*1.6</f>
        <v>0.752</v>
      </c>
      <c r="Y58" s="199">
        <f>(47%)*1.6</f>
        <v>0.752</v>
      </c>
      <c r="AK58" s="81" t="s">
        <v>87</v>
      </c>
    </row>
    <row r="59" spans="4:37" ht="17.25" customHeight="1" x14ac:dyDescent="0.25">
      <c r="D59" s="82" t="s">
        <v>26</v>
      </c>
      <c r="E59" s="82" t="s">
        <v>27</v>
      </c>
      <c r="F59" s="83" t="s">
        <v>85</v>
      </c>
      <c r="G59" s="84" t="s">
        <v>32</v>
      </c>
      <c r="H59" s="82">
        <v>-5</v>
      </c>
      <c r="I59" s="35" t="str">
        <f t="shared" ref="I59:I65" si="41">I58</f>
        <v>SERV CAPINA AREA TOTAL AUTOPROPELIDO - pré emergente</v>
      </c>
      <c r="J59" s="85" t="s">
        <v>35</v>
      </c>
      <c r="K59" s="36">
        <f t="shared" si="0"/>
        <v>0.6276666666666666</v>
      </c>
      <c r="L59" s="85" t="s">
        <v>88</v>
      </c>
      <c r="M59" s="86">
        <v>0.3</v>
      </c>
      <c r="N59" s="189">
        <f>N58</f>
        <v>0.26</v>
      </c>
      <c r="O59" s="190">
        <f t="shared" ref="O59:Y59" si="42">O58</f>
        <v>0.37</v>
      </c>
      <c r="P59" s="190">
        <f t="shared" si="42"/>
        <v>0.39</v>
      </c>
      <c r="Q59" s="190">
        <f t="shared" si="42"/>
        <v>0.4</v>
      </c>
      <c r="R59" s="190">
        <f t="shared" si="42"/>
        <v>0.65600000000000003</v>
      </c>
      <c r="S59" s="190">
        <f t="shared" si="42"/>
        <v>0.72000000000000008</v>
      </c>
      <c r="T59" s="190">
        <f t="shared" si="42"/>
        <v>0.752</v>
      </c>
      <c r="U59" s="190">
        <f t="shared" si="42"/>
        <v>0.83200000000000007</v>
      </c>
      <c r="V59" s="190">
        <f t="shared" si="42"/>
        <v>0.8640000000000001</v>
      </c>
      <c r="W59" s="190">
        <f t="shared" si="42"/>
        <v>0.78400000000000003</v>
      </c>
      <c r="X59" s="190">
        <f t="shared" si="42"/>
        <v>0.752</v>
      </c>
      <c r="Y59" s="190">
        <f t="shared" si="42"/>
        <v>0.752</v>
      </c>
    </row>
    <row r="60" spans="4:37" ht="17.25" customHeight="1" x14ac:dyDescent="0.25">
      <c r="D60" s="82" t="s">
        <v>26</v>
      </c>
      <c r="E60" s="82" t="s">
        <v>27</v>
      </c>
      <c r="F60" s="83" t="s">
        <v>85</v>
      </c>
      <c r="G60" s="84" t="s">
        <v>32</v>
      </c>
      <c r="H60" s="82">
        <v>-5</v>
      </c>
      <c r="I60" s="35" t="str">
        <f t="shared" si="41"/>
        <v>SERV CAPINA AREA TOTAL AUTOPROPELIDO - pré emergente</v>
      </c>
      <c r="J60" s="85" t="s">
        <v>35</v>
      </c>
      <c r="K60" s="36">
        <f t="shared" si="0"/>
        <v>0</v>
      </c>
      <c r="L60" s="85" t="s">
        <v>89</v>
      </c>
      <c r="M60" s="86">
        <v>3</v>
      </c>
      <c r="N60" s="189">
        <v>0</v>
      </c>
      <c r="O60" s="190">
        <v>0</v>
      </c>
      <c r="P60" s="190">
        <v>0</v>
      </c>
      <c r="Q60" s="190">
        <v>0</v>
      </c>
      <c r="R60" s="190">
        <v>0</v>
      </c>
      <c r="S60" s="190">
        <v>0</v>
      </c>
      <c r="T60" s="190">
        <v>0</v>
      </c>
      <c r="U60" s="190">
        <v>0</v>
      </c>
      <c r="V60" s="190">
        <v>0</v>
      </c>
      <c r="W60" s="190">
        <v>0</v>
      </c>
      <c r="X60" s="190">
        <v>0</v>
      </c>
      <c r="Y60" s="190">
        <v>0</v>
      </c>
    </row>
    <row r="61" spans="4:37" ht="17.25" customHeight="1" x14ac:dyDescent="0.25">
      <c r="D61" s="82" t="s">
        <v>26</v>
      </c>
      <c r="E61" s="82" t="s">
        <v>27</v>
      </c>
      <c r="F61" s="83" t="s">
        <v>85</v>
      </c>
      <c r="G61" s="84" t="s">
        <v>32</v>
      </c>
      <c r="H61" s="82">
        <v>-5</v>
      </c>
      <c r="I61" s="35" t="str">
        <f t="shared" si="41"/>
        <v>SERV CAPINA AREA TOTAL AUTOPROPELIDO - pré emergente</v>
      </c>
      <c r="J61" s="85" t="s">
        <v>35</v>
      </c>
      <c r="K61" s="36">
        <f t="shared" si="0"/>
        <v>0.6276666666666666</v>
      </c>
      <c r="L61" s="35" t="s">
        <v>90</v>
      </c>
      <c r="M61" s="37">
        <v>0.1</v>
      </c>
      <c r="N61" s="191">
        <f>N58</f>
        <v>0.26</v>
      </c>
      <c r="O61" s="192">
        <f t="shared" ref="O61:Y61" si="43">O58</f>
        <v>0.37</v>
      </c>
      <c r="P61" s="192">
        <f t="shared" si="43"/>
        <v>0.39</v>
      </c>
      <c r="Q61" s="192">
        <f t="shared" si="43"/>
        <v>0.4</v>
      </c>
      <c r="R61" s="192">
        <f t="shared" si="43"/>
        <v>0.65600000000000003</v>
      </c>
      <c r="S61" s="192">
        <f t="shared" si="43"/>
        <v>0.72000000000000008</v>
      </c>
      <c r="T61" s="192">
        <f t="shared" si="43"/>
        <v>0.752</v>
      </c>
      <c r="U61" s="192">
        <f t="shared" si="43"/>
        <v>0.83200000000000007</v>
      </c>
      <c r="V61" s="192">
        <f t="shared" si="43"/>
        <v>0.8640000000000001</v>
      </c>
      <c r="W61" s="192">
        <f t="shared" si="43"/>
        <v>0.78400000000000003</v>
      </c>
      <c r="X61" s="192">
        <f t="shared" si="43"/>
        <v>0.752</v>
      </c>
      <c r="Y61" s="192">
        <f t="shared" si="43"/>
        <v>0.752</v>
      </c>
    </row>
    <row r="62" spans="4:37" ht="17.25" customHeight="1" x14ac:dyDescent="0.25">
      <c r="D62" s="82" t="s">
        <v>26</v>
      </c>
      <c r="E62" s="82" t="s">
        <v>27</v>
      </c>
      <c r="F62" s="83" t="s">
        <v>85</v>
      </c>
      <c r="G62" s="84" t="s">
        <v>32</v>
      </c>
      <c r="H62" s="82">
        <v>-5</v>
      </c>
      <c r="I62" s="35" t="str">
        <f t="shared" si="41"/>
        <v>SERV CAPINA AREA TOTAL AUTOPROPELIDO - pré emergente</v>
      </c>
      <c r="J62" s="85" t="s">
        <v>35</v>
      </c>
      <c r="K62" s="36">
        <f t="shared" si="0"/>
        <v>1.5833333333333335E-2</v>
      </c>
      <c r="L62" s="89" t="s">
        <v>54</v>
      </c>
      <c r="M62" s="90">
        <v>2.5</v>
      </c>
      <c r="N62" s="189">
        <v>0</v>
      </c>
      <c r="O62" s="190">
        <v>0</v>
      </c>
      <c r="P62" s="190">
        <v>0</v>
      </c>
      <c r="Q62" s="190">
        <v>0</v>
      </c>
      <c r="R62" s="190">
        <f>ROUND(AD42*R58,2)</f>
        <v>0</v>
      </c>
      <c r="S62" s="190">
        <f t="shared" ref="S62:W62" si="44">ROUND(AE42*S58,2)</f>
        <v>0</v>
      </c>
      <c r="T62" s="190">
        <f t="shared" si="44"/>
        <v>0.04</v>
      </c>
      <c r="U62" s="190">
        <f t="shared" si="44"/>
        <v>0.06</v>
      </c>
      <c r="V62" s="190">
        <f t="shared" si="44"/>
        <v>0.09</v>
      </c>
      <c r="W62" s="190">
        <f t="shared" si="44"/>
        <v>0</v>
      </c>
      <c r="X62" s="190">
        <v>0</v>
      </c>
      <c r="Y62" s="190">
        <v>0</v>
      </c>
    </row>
    <row r="63" spans="4:37" ht="17.25" customHeight="1" x14ac:dyDescent="0.25">
      <c r="D63" s="82" t="s">
        <v>26</v>
      </c>
      <c r="E63" s="82" t="s">
        <v>27</v>
      </c>
      <c r="F63" s="83" t="s">
        <v>85</v>
      </c>
      <c r="G63" s="84" t="s">
        <v>32</v>
      </c>
      <c r="H63" s="82">
        <v>-5</v>
      </c>
      <c r="I63" s="35" t="str">
        <f t="shared" si="41"/>
        <v>SERV CAPINA AREA TOTAL AUTOPROPELIDO - pré emergente</v>
      </c>
      <c r="J63" s="85" t="s">
        <v>35</v>
      </c>
      <c r="K63" s="36">
        <f t="shared" si="0"/>
        <v>9.1666666666666667E-3</v>
      </c>
      <c r="L63" s="89" t="s">
        <v>55</v>
      </c>
      <c r="M63" s="90">
        <f>ROUND(0.5%*230,1)</f>
        <v>1.2</v>
      </c>
      <c r="N63" s="189">
        <f t="shared" ref="N63:Y63" si="45">SUM(N64:N65)</f>
        <v>0</v>
      </c>
      <c r="O63" s="190">
        <f t="shared" si="45"/>
        <v>0</v>
      </c>
      <c r="P63" s="190">
        <f t="shared" si="45"/>
        <v>0</v>
      </c>
      <c r="Q63" s="190">
        <f t="shared" si="45"/>
        <v>0</v>
      </c>
      <c r="R63" s="190">
        <f t="shared" si="45"/>
        <v>0</v>
      </c>
      <c r="S63" s="190">
        <f t="shared" si="45"/>
        <v>0</v>
      </c>
      <c r="T63" s="190">
        <f t="shared" si="45"/>
        <v>0.02</v>
      </c>
      <c r="U63" s="190">
        <f t="shared" si="45"/>
        <v>0.04</v>
      </c>
      <c r="V63" s="190">
        <f t="shared" si="45"/>
        <v>0.05</v>
      </c>
      <c r="W63" s="190">
        <f t="shared" ref="W63" si="46">SUM(W64:W65)</f>
        <v>0</v>
      </c>
      <c r="X63" s="190">
        <f t="shared" si="45"/>
        <v>0</v>
      </c>
      <c r="Y63" s="190">
        <f t="shared" si="45"/>
        <v>0</v>
      </c>
    </row>
    <row r="64" spans="4:37" ht="17.25" customHeight="1" x14ac:dyDescent="0.25">
      <c r="D64" s="82" t="s">
        <v>26</v>
      </c>
      <c r="E64" s="82" t="s">
        <v>27</v>
      </c>
      <c r="F64" s="83" t="s">
        <v>85</v>
      </c>
      <c r="G64" s="84" t="s">
        <v>32</v>
      </c>
      <c r="H64" s="82">
        <v>-5</v>
      </c>
      <c r="I64" s="35" t="str">
        <f t="shared" si="41"/>
        <v>SERV CAPINA AREA TOTAL AUTOPROPELIDO - pré emergente</v>
      </c>
      <c r="J64" s="85" t="s">
        <v>35</v>
      </c>
      <c r="K64" s="36">
        <f t="shared" si="0"/>
        <v>0</v>
      </c>
      <c r="L64" s="89" t="s">
        <v>56</v>
      </c>
      <c r="M64" s="90">
        <v>0.1</v>
      </c>
      <c r="N64" s="189">
        <v>0</v>
      </c>
      <c r="O64" s="190">
        <v>0</v>
      </c>
      <c r="P64" s="190">
        <v>0</v>
      </c>
      <c r="Q64" s="190">
        <v>0</v>
      </c>
      <c r="R64" s="190">
        <v>0</v>
      </c>
      <c r="S64" s="190">
        <v>0</v>
      </c>
      <c r="T64" s="190">
        <v>0</v>
      </c>
      <c r="U64" s="190">
        <v>0</v>
      </c>
      <c r="V64" s="190">
        <v>0</v>
      </c>
      <c r="W64" s="190">
        <v>0</v>
      </c>
      <c r="X64" s="190">
        <v>0</v>
      </c>
      <c r="Y64" s="190">
        <v>0</v>
      </c>
    </row>
    <row r="65" spans="4:38" ht="17.25" customHeight="1" x14ac:dyDescent="0.25">
      <c r="D65" s="82" t="s">
        <v>26</v>
      </c>
      <c r="E65" s="82" t="s">
        <v>27</v>
      </c>
      <c r="F65" s="83" t="s">
        <v>85</v>
      </c>
      <c r="G65" s="84" t="s">
        <v>32</v>
      </c>
      <c r="H65" s="82">
        <v>-5</v>
      </c>
      <c r="I65" s="35" t="str">
        <f t="shared" si="41"/>
        <v>SERV CAPINA AREA TOTAL AUTOPROPELIDO - pré emergente</v>
      </c>
      <c r="J65" s="85" t="s">
        <v>35</v>
      </c>
      <c r="K65" s="36">
        <f t="shared" si="0"/>
        <v>9.1666666666666667E-3</v>
      </c>
      <c r="L65" s="89" t="s">
        <v>51</v>
      </c>
      <c r="M65" s="90">
        <v>1.5</v>
      </c>
      <c r="N65" s="189">
        <f t="shared" ref="N65:Y65" si="47">ROUND(60%*N60,2)-N64</f>
        <v>0</v>
      </c>
      <c r="O65" s="190">
        <f t="shared" si="47"/>
        <v>0</v>
      </c>
      <c r="P65" s="190">
        <f t="shared" si="47"/>
        <v>0</v>
      </c>
      <c r="Q65" s="190">
        <f t="shared" si="47"/>
        <v>0</v>
      </c>
      <c r="R65" s="190">
        <f t="shared" ref="R65:V65" si="48">ROUND(60%*R62,2)-R64</f>
        <v>0</v>
      </c>
      <c r="S65" s="190">
        <f t="shared" si="48"/>
        <v>0</v>
      </c>
      <c r="T65" s="190">
        <f t="shared" si="48"/>
        <v>0.02</v>
      </c>
      <c r="U65" s="190">
        <f t="shared" si="48"/>
        <v>0.04</v>
      </c>
      <c r="V65" s="190">
        <f t="shared" si="48"/>
        <v>0.05</v>
      </c>
      <c r="W65" s="190">
        <f>ROUND(60%*W62,2)-W64</f>
        <v>0</v>
      </c>
      <c r="X65" s="190">
        <f t="shared" si="47"/>
        <v>0</v>
      </c>
      <c r="Y65" s="190">
        <f t="shared" si="47"/>
        <v>0</v>
      </c>
    </row>
    <row r="66" spans="4:38" ht="17.25" customHeight="1" x14ac:dyDescent="0.25">
      <c r="D66" s="78" t="s">
        <v>26</v>
      </c>
      <c r="E66" s="78" t="s">
        <v>27</v>
      </c>
      <c r="F66" s="79" t="s">
        <v>85</v>
      </c>
      <c r="G66" s="80" t="s">
        <v>32</v>
      </c>
      <c r="H66" s="78">
        <v>-5</v>
      </c>
      <c r="I66" s="66" t="s">
        <v>58</v>
      </c>
      <c r="J66" s="66" t="s">
        <v>34</v>
      </c>
      <c r="K66" s="27">
        <f t="shared" si="0"/>
        <v>0.13166666666666665</v>
      </c>
      <c r="L66" s="28" t="s">
        <v>28</v>
      </c>
      <c r="M66" s="37">
        <v>1.5</v>
      </c>
      <c r="N66" s="187">
        <v>0</v>
      </c>
      <c r="O66" s="188">
        <v>0</v>
      </c>
      <c r="P66" s="188">
        <v>0</v>
      </c>
      <c r="Q66" s="193">
        <f t="shared" ref="Q66:Y66" si="49">ROUNDDOWN(Q58*25%,2)</f>
        <v>0.1</v>
      </c>
      <c r="R66" s="193">
        <f t="shared" si="49"/>
        <v>0.16</v>
      </c>
      <c r="S66" s="193">
        <f t="shared" si="49"/>
        <v>0.18</v>
      </c>
      <c r="T66" s="193">
        <f t="shared" si="49"/>
        <v>0.18</v>
      </c>
      <c r="U66" s="193">
        <f t="shared" si="49"/>
        <v>0.2</v>
      </c>
      <c r="V66" s="193">
        <f t="shared" si="49"/>
        <v>0.21</v>
      </c>
      <c r="W66" s="193">
        <f t="shared" si="49"/>
        <v>0.19</v>
      </c>
      <c r="X66" s="193">
        <f t="shared" si="49"/>
        <v>0.18</v>
      </c>
      <c r="Y66" s="193">
        <f t="shared" si="49"/>
        <v>0.18</v>
      </c>
    </row>
    <row r="67" spans="4:38" ht="17.25" customHeight="1" x14ac:dyDescent="0.25">
      <c r="D67" s="82" t="s">
        <v>26</v>
      </c>
      <c r="E67" s="82" t="s">
        <v>27</v>
      </c>
      <c r="F67" s="83" t="s">
        <v>85</v>
      </c>
      <c r="G67" s="84" t="s">
        <v>32</v>
      </c>
      <c r="H67" s="82">
        <v>-5</v>
      </c>
      <c r="I67" s="35" t="str">
        <f t="shared" ref="I67:I73" si="50">I66</f>
        <v>APOIO AUTO-PROPELIDO</v>
      </c>
      <c r="J67" s="85" t="s">
        <v>35</v>
      </c>
      <c r="K67" s="36">
        <f t="shared" si="0"/>
        <v>0.13166666666666665</v>
      </c>
      <c r="L67" s="85" t="s">
        <v>88</v>
      </c>
      <c r="M67" s="86">
        <v>0.3</v>
      </c>
      <c r="N67" s="189">
        <f>N66</f>
        <v>0</v>
      </c>
      <c r="O67" s="190">
        <f t="shared" ref="O67:Y67" si="51">O66</f>
        <v>0</v>
      </c>
      <c r="P67" s="190">
        <f t="shared" si="51"/>
        <v>0</v>
      </c>
      <c r="Q67" s="190">
        <f t="shared" si="51"/>
        <v>0.1</v>
      </c>
      <c r="R67" s="190">
        <f t="shared" si="51"/>
        <v>0.16</v>
      </c>
      <c r="S67" s="190">
        <f t="shared" si="51"/>
        <v>0.18</v>
      </c>
      <c r="T67" s="190">
        <f t="shared" si="51"/>
        <v>0.18</v>
      </c>
      <c r="U67" s="190">
        <f t="shared" si="51"/>
        <v>0.2</v>
      </c>
      <c r="V67" s="190">
        <f t="shared" si="51"/>
        <v>0.21</v>
      </c>
      <c r="W67" s="190">
        <f t="shared" si="51"/>
        <v>0.19</v>
      </c>
      <c r="X67" s="190">
        <f t="shared" si="51"/>
        <v>0.18</v>
      </c>
      <c r="Y67" s="190">
        <f t="shared" si="51"/>
        <v>0.18</v>
      </c>
    </row>
    <row r="68" spans="4:38" ht="17.25" customHeight="1" x14ac:dyDescent="0.25">
      <c r="D68" s="82" t="s">
        <v>26</v>
      </c>
      <c r="E68" s="82" t="s">
        <v>27</v>
      </c>
      <c r="F68" s="83" t="s">
        <v>85</v>
      </c>
      <c r="G68" s="84" t="s">
        <v>32</v>
      </c>
      <c r="H68" s="82">
        <v>-5</v>
      </c>
      <c r="I68" s="35" t="str">
        <f t="shared" si="50"/>
        <v>APOIO AUTO-PROPELIDO</v>
      </c>
      <c r="J68" s="85" t="s">
        <v>35</v>
      </c>
      <c r="K68" s="36">
        <f t="shared" si="0"/>
        <v>0</v>
      </c>
      <c r="L68" s="85" t="s">
        <v>89</v>
      </c>
      <c r="M68" s="86">
        <v>3</v>
      </c>
      <c r="N68" s="189">
        <v>0</v>
      </c>
      <c r="O68" s="190">
        <v>0</v>
      </c>
      <c r="P68" s="190">
        <v>0</v>
      </c>
      <c r="Q68" s="190">
        <v>0</v>
      </c>
      <c r="R68" s="190">
        <v>0</v>
      </c>
      <c r="S68" s="190">
        <v>0</v>
      </c>
      <c r="T68" s="190">
        <v>0</v>
      </c>
      <c r="U68" s="190">
        <v>0</v>
      </c>
      <c r="V68" s="190">
        <v>0</v>
      </c>
      <c r="W68" s="190">
        <v>0</v>
      </c>
      <c r="X68" s="190">
        <v>0</v>
      </c>
      <c r="Y68" s="190">
        <v>0</v>
      </c>
    </row>
    <row r="69" spans="4:38" ht="17.25" customHeight="1" x14ac:dyDescent="0.25">
      <c r="D69" s="82" t="s">
        <v>26</v>
      </c>
      <c r="E69" s="82" t="s">
        <v>27</v>
      </c>
      <c r="F69" s="83" t="s">
        <v>85</v>
      </c>
      <c r="G69" s="84" t="s">
        <v>32</v>
      </c>
      <c r="H69" s="82">
        <v>-5</v>
      </c>
      <c r="I69" s="35" t="str">
        <f t="shared" si="50"/>
        <v>APOIO AUTO-PROPELIDO</v>
      </c>
      <c r="J69" s="85" t="s">
        <v>35</v>
      </c>
      <c r="K69" s="36">
        <f t="shared" si="0"/>
        <v>0.13166666666666665</v>
      </c>
      <c r="L69" s="35" t="s">
        <v>90</v>
      </c>
      <c r="M69" s="37">
        <v>0.1</v>
      </c>
      <c r="N69" s="191">
        <f>N66</f>
        <v>0</v>
      </c>
      <c r="O69" s="192">
        <f t="shared" ref="O69:Y69" si="52">O66</f>
        <v>0</v>
      </c>
      <c r="P69" s="192">
        <f t="shared" si="52"/>
        <v>0</v>
      </c>
      <c r="Q69" s="192">
        <f t="shared" si="52"/>
        <v>0.1</v>
      </c>
      <c r="R69" s="192">
        <f t="shared" si="52"/>
        <v>0.16</v>
      </c>
      <c r="S69" s="192">
        <f t="shared" si="52"/>
        <v>0.18</v>
      </c>
      <c r="T69" s="192">
        <f t="shared" si="52"/>
        <v>0.18</v>
      </c>
      <c r="U69" s="192">
        <f t="shared" si="52"/>
        <v>0.2</v>
      </c>
      <c r="V69" s="192">
        <f t="shared" si="52"/>
        <v>0.21</v>
      </c>
      <c r="W69" s="192">
        <f t="shared" si="52"/>
        <v>0.19</v>
      </c>
      <c r="X69" s="192">
        <f t="shared" si="52"/>
        <v>0.18</v>
      </c>
      <c r="Y69" s="192">
        <f t="shared" si="52"/>
        <v>0.18</v>
      </c>
    </row>
    <row r="70" spans="4:38" ht="17.25" customHeight="1" x14ac:dyDescent="0.25">
      <c r="D70" s="82" t="s">
        <v>26</v>
      </c>
      <c r="E70" s="82" t="s">
        <v>27</v>
      </c>
      <c r="F70" s="83" t="s">
        <v>85</v>
      </c>
      <c r="G70" s="84" t="s">
        <v>32</v>
      </c>
      <c r="H70" s="82">
        <v>-5</v>
      </c>
      <c r="I70" s="35" t="str">
        <f t="shared" si="50"/>
        <v>APOIO AUTO-PROPELIDO</v>
      </c>
      <c r="J70" s="85" t="s">
        <v>35</v>
      </c>
      <c r="K70" s="36">
        <f t="shared" si="0"/>
        <v>3.3333333333333335E-3</v>
      </c>
      <c r="L70" s="89" t="s">
        <v>54</v>
      </c>
      <c r="M70" s="90">
        <v>2.5</v>
      </c>
      <c r="N70" s="189">
        <v>0</v>
      </c>
      <c r="O70" s="190">
        <v>0</v>
      </c>
      <c r="P70" s="190">
        <v>0</v>
      </c>
      <c r="Q70" s="190">
        <v>0</v>
      </c>
      <c r="R70" s="190">
        <f>ROUND(AD42*R66,2)</f>
        <v>0</v>
      </c>
      <c r="S70" s="190">
        <f t="shared" ref="S70:W70" si="53">ROUND(AE42*S66,2)</f>
        <v>0</v>
      </c>
      <c r="T70" s="190">
        <f t="shared" si="53"/>
        <v>0.01</v>
      </c>
      <c r="U70" s="190">
        <f t="shared" si="53"/>
        <v>0.01</v>
      </c>
      <c r="V70" s="190">
        <f t="shared" si="53"/>
        <v>0.02</v>
      </c>
      <c r="W70" s="190">
        <f t="shared" si="53"/>
        <v>0</v>
      </c>
      <c r="X70" s="190">
        <v>0</v>
      </c>
      <c r="Y70" s="190">
        <v>0</v>
      </c>
    </row>
    <row r="71" spans="4:38" ht="17.25" customHeight="1" x14ac:dyDescent="0.25">
      <c r="D71" s="82" t="s">
        <v>26</v>
      </c>
      <c r="E71" s="82" t="s">
        <v>27</v>
      </c>
      <c r="F71" s="83" t="s">
        <v>85</v>
      </c>
      <c r="G71" s="84" t="s">
        <v>32</v>
      </c>
      <c r="H71" s="82">
        <v>-5</v>
      </c>
      <c r="I71" s="35" t="str">
        <f t="shared" si="50"/>
        <v>APOIO AUTO-PROPELIDO</v>
      </c>
      <c r="J71" s="85" t="s">
        <v>35</v>
      </c>
      <c r="K71" s="36">
        <f t="shared" si="0"/>
        <v>2.5000000000000001E-3</v>
      </c>
      <c r="L71" s="89" t="s">
        <v>55</v>
      </c>
      <c r="M71" s="90">
        <f>ROUND(0.5%*230,1)</f>
        <v>1.2</v>
      </c>
      <c r="N71" s="189">
        <f t="shared" ref="N71:Y71" si="54">SUM(N72:N73)</f>
        <v>0</v>
      </c>
      <c r="O71" s="190">
        <f t="shared" si="54"/>
        <v>0</v>
      </c>
      <c r="P71" s="190">
        <f t="shared" si="54"/>
        <v>0</v>
      </c>
      <c r="Q71" s="190">
        <f t="shared" si="54"/>
        <v>0</v>
      </c>
      <c r="R71" s="190">
        <f t="shared" si="54"/>
        <v>0</v>
      </c>
      <c r="S71" s="190">
        <f t="shared" si="54"/>
        <v>0</v>
      </c>
      <c r="T71" s="190">
        <f t="shared" si="54"/>
        <v>0.01</v>
      </c>
      <c r="U71" s="190">
        <f t="shared" si="54"/>
        <v>0.01</v>
      </c>
      <c r="V71" s="190">
        <f t="shared" si="54"/>
        <v>0.01</v>
      </c>
      <c r="W71" s="190">
        <f t="shared" ref="W71" si="55">SUM(W72:W73)</f>
        <v>0</v>
      </c>
      <c r="X71" s="190">
        <f t="shared" si="54"/>
        <v>0</v>
      </c>
      <c r="Y71" s="190">
        <f t="shared" si="54"/>
        <v>0</v>
      </c>
    </row>
    <row r="72" spans="4:38" ht="17.25" customHeight="1" x14ac:dyDescent="0.25">
      <c r="D72" s="82" t="s">
        <v>26</v>
      </c>
      <c r="E72" s="82" t="s">
        <v>27</v>
      </c>
      <c r="F72" s="83" t="s">
        <v>85</v>
      </c>
      <c r="G72" s="84" t="s">
        <v>32</v>
      </c>
      <c r="H72" s="82">
        <v>-5</v>
      </c>
      <c r="I72" s="35" t="str">
        <f t="shared" si="50"/>
        <v>APOIO AUTO-PROPELIDO</v>
      </c>
      <c r="J72" s="85" t="s">
        <v>35</v>
      </c>
      <c r="K72" s="36">
        <f t="shared" si="0"/>
        <v>0</v>
      </c>
      <c r="L72" s="89" t="s">
        <v>56</v>
      </c>
      <c r="M72" s="90">
        <v>0.1</v>
      </c>
      <c r="N72" s="189">
        <v>0</v>
      </c>
      <c r="O72" s="190">
        <v>0</v>
      </c>
      <c r="P72" s="190">
        <v>0</v>
      </c>
      <c r="Q72" s="190">
        <v>0</v>
      </c>
      <c r="R72" s="190">
        <v>0</v>
      </c>
      <c r="S72" s="190">
        <v>0</v>
      </c>
      <c r="T72" s="190">
        <v>0</v>
      </c>
      <c r="U72" s="190">
        <v>0</v>
      </c>
      <c r="V72" s="190">
        <v>0</v>
      </c>
      <c r="W72" s="190">
        <v>0</v>
      </c>
      <c r="X72" s="190">
        <v>0</v>
      </c>
      <c r="Y72" s="190">
        <v>0</v>
      </c>
    </row>
    <row r="73" spans="4:38" ht="17.25" customHeight="1" x14ac:dyDescent="0.25">
      <c r="D73" s="82" t="s">
        <v>26</v>
      </c>
      <c r="E73" s="82" t="s">
        <v>27</v>
      </c>
      <c r="F73" s="83" t="s">
        <v>85</v>
      </c>
      <c r="G73" s="84" t="s">
        <v>32</v>
      </c>
      <c r="H73" s="82">
        <v>-5</v>
      </c>
      <c r="I73" s="35" t="str">
        <f t="shared" si="50"/>
        <v>APOIO AUTO-PROPELIDO</v>
      </c>
      <c r="J73" s="85" t="s">
        <v>35</v>
      </c>
      <c r="K73" s="36">
        <f t="shared" si="0"/>
        <v>2.5000000000000001E-3</v>
      </c>
      <c r="L73" s="89" t="s">
        <v>51</v>
      </c>
      <c r="M73" s="90">
        <v>1.5</v>
      </c>
      <c r="N73" s="189">
        <f t="shared" ref="N73:Y73" si="56">ROUND(60%*N68,2)-N72</f>
        <v>0</v>
      </c>
      <c r="O73" s="190">
        <f t="shared" si="56"/>
        <v>0</v>
      </c>
      <c r="P73" s="190">
        <f t="shared" si="56"/>
        <v>0</v>
      </c>
      <c r="Q73" s="190">
        <f t="shared" si="56"/>
        <v>0</v>
      </c>
      <c r="R73" s="190">
        <f t="shared" ref="R73:V73" si="57">ROUND(60%*R70,2)-R72</f>
        <v>0</v>
      </c>
      <c r="S73" s="190">
        <f t="shared" si="57"/>
        <v>0</v>
      </c>
      <c r="T73" s="190">
        <f t="shared" si="57"/>
        <v>0.01</v>
      </c>
      <c r="U73" s="190">
        <f t="shared" si="57"/>
        <v>0.01</v>
      </c>
      <c r="V73" s="190">
        <f t="shared" si="57"/>
        <v>0.01</v>
      </c>
      <c r="W73" s="190">
        <f>ROUND(60%*W70,2)-W72</f>
        <v>0</v>
      </c>
      <c r="X73" s="190">
        <f t="shared" si="56"/>
        <v>0</v>
      </c>
      <c r="Y73" s="190">
        <f t="shared" si="56"/>
        <v>0</v>
      </c>
    </row>
    <row r="74" spans="4:38" ht="17.25" customHeight="1" x14ac:dyDescent="0.25">
      <c r="D74" s="23" t="s">
        <v>26</v>
      </c>
      <c r="E74" s="23" t="s">
        <v>27</v>
      </c>
      <c r="F74" s="24" t="s">
        <v>85</v>
      </c>
      <c r="G74" s="25" t="s">
        <v>32</v>
      </c>
      <c r="H74" s="23">
        <v>-5</v>
      </c>
      <c r="I74" s="26" t="s">
        <v>91</v>
      </c>
      <c r="J74" s="26" t="s">
        <v>34</v>
      </c>
      <c r="K74" s="27">
        <f t="shared" si="0"/>
        <v>0.24066666666666667</v>
      </c>
      <c r="L74" s="26" t="s">
        <v>28</v>
      </c>
      <c r="M74" s="72" t="s">
        <v>28</v>
      </c>
      <c r="N74" s="194">
        <f>1-N58-N66</f>
        <v>0.74</v>
      </c>
      <c r="O74" s="193">
        <f t="shared" ref="O74:Y74" si="58">1-O58-O66</f>
        <v>0.63</v>
      </c>
      <c r="P74" s="193">
        <f t="shared" si="58"/>
        <v>0.61</v>
      </c>
      <c r="Q74" s="193">
        <f t="shared" si="58"/>
        <v>0.5</v>
      </c>
      <c r="R74" s="193">
        <f t="shared" si="58"/>
        <v>0.18399999999999997</v>
      </c>
      <c r="S74" s="193">
        <f t="shared" si="58"/>
        <v>9.9999999999999922E-2</v>
      </c>
      <c r="T74" s="193">
        <f t="shared" si="58"/>
        <v>6.8000000000000005E-2</v>
      </c>
      <c r="U74" s="193">
        <f t="shared" si="58"/>
        <v>-3.2000000000000084E-2</v>
      </c>
      <c r="V74" s="193">
        <f t="shared" si="58"/>
        <v>-7.4000000000000093E-2</v>
      </c>
      <c r="W74" s="193">
        <f t="shared" si="58"/>
        <v>2.5999999999999968E-2</v>
      </c>
      <c r="X74" s="193">
        <f t="shared" si="58"/>
        <v>6.8000000000000005E-2</v>
      </c>
      <c r="Y74" s="193">
        <f t="shared" si="58"/>
        <v>6.8000000000000005E-2</v>
      </c>
    </row>
    <row r="75" spans="4:38" ht="17.25" customHeight="1" x14ac:dyDescent="0.25">
      <c r="D75" s="32" t="s">
        <v>26</v>
      </c>
      <c r="E75" s="32" t="s">
        <v>27</v>
      </c>
      <c r="F75" s="33" t="s">
        <v>85</v>
      </c>
      <c r="G75" s="34" t="s">
        <v>32</v>
      </c>
      <c r="H75" s="32">
        <v>-5</v>
      </c>
      <c r="I75" s="35" t="str">
        <f t="shared" ref="I75:I81" si="59">I74</f>
        <v>SERV CAP QUIM 1 PRE EMERG AREA TOT AGRIC</v>
      </c>
      <c r="J75" s="35" t="s">
        <v>35</v>
      </c>
      <c r="K75" s="36">
        <f t="shared" si="0"/>
        <v>0.24066666666666667</v>
      </c>
      <c r="L75" s="85" t="s">
        <v>88</v>
      </c>
      <c r="M75" s="86">
        <v>0.3</v>
      </c>
      <c r="N75" s="189">
        <f>N74</f>
        <v>0.74</v>
      </c>
      <c r="O75" s="190">
        <f t="shared" ref="O75:Y75" si="60">O74</f>
        <v>0.63</v>
      </c>
      <c r="P75" s="190">
        <f t="shared" si="60"/>
        <v>0.61</v>
      </c>
      <c r="Q75" s="190">
        <f t="shared" si="60"/>
        <v>0.5</v>
      </c>
      <c r="R75" s="190">
        <f t="shared" si="60"/>
        <v>0.18399999999999997</v>
      </c>
      <c r="S75" s="190">
        <f t="shared" si="60"/>
        <v>9.9999999999999922E-2</v>
      </c>
      <c r="T75" s="190">
        <f t="shared" si="60"/>
        <v>6.8000000000000005E-2</v>
      </c>
      <c r="U75" s="190">
        <f t="shared" si="60"/>
        <v>-3.2000000000000084E-2</v>
      </c>
      <c r="V75" s="190">
        <f t="shared" si="60"/>
        <v>-7.4000000000000093E-2</v>
      </c>
      <c r="W75" s="190">
        <f t="shared" si="60"/>
        <v>2.5999999999999968E-2</v>
      </c>
      <c r="X75" s="190">
        <f t="shared" si="60"/>
        <v>6.8000000000000005E-2</v>
      </c>
      <c r="Y75" s="190">
        <f t="shared" si="60"/>
        <v>6.8000000000000005E-2</v>
      </c>
    </row>
    <row r="76" spans="4:38" ht="17.25" customHeight="1" x14ac:dyDescent="0.25">
      <c r="D76" s="32" t="s">
        <v>26</v>
      </c>
      <c r="E76" s="32" t="s">
        <v>27</v>
      </c>
      <c r="F76" s="33" t="s">
        <v>85</v>
      </c>
      <c r="G76" s="34" t="s">
        <v>32</v>
      </c>
      <c r="H76" s="32">
        <v>-5</v>
      </c>
      <c r="I76" s="35" t="str">
        <f t="shared" si="59"/>
        <v>SERV CAP QUIM 1 PRE EMERG AREA TOT AGRIC</v>
      </c>
      <c r="J76" s="35" t="s">
        <v>35</v>
      </c>
      <c r="K76" s="36">
        <f t="shared" si="0"/>
        <v>0</v>
      </c>
      <c r="L76" s="85" t="s">
        <v>89</v>
      </c>
      <c r="M76" s="86">
        <v>3</v>
      </c>
      <c r="N76" s="189">
        <v>0</v>
      </c>
      <c r="O76" s="190">
        <v>0</v>
      </c>
      <c r="P76" s="190">
        <v>0</v>
      </c>
      <c r="Q76" s="190">
        <v>0</v>
      </c>
      <c r="R76" s="190">
        <v>0</v>
      </c>
      <c r="S76" s="190">
        <v>0</v>
      </c>
      <c r="T76" s="190">
        <v>0</v>
      </c>
      <c r="U76" s="190">
        <v>0</v>
      </c>
      <c r="V76" s="190">
        <v>0</v>
      </c>
      <c r="W76" s="190">
        <v>0</v>
      </c>
      <c r="X76" s="190">
        <v>0</v>
      </c>
      <c r="Y76" s="190">
        <v>0</v>
      </c>
      <c r="AA76" s="56"/>
      <c r="AB76" s="56"/>
      <c r="AC76" s="56"/>
      <c r="AD76" s="56"/>
      <c r="AE76" s="56"/>
      <c r="AF76" s="56"/>
      <c r="AG76" s="56"/>
      <c r="AH76" s="56"/>
      <c r="AI76" s="56"/>
      <c r="AJ76" s="56"/>
      <c r="AK76" s="56"/>
      <c r="AL76" s="56"/>
    </row>
    <row r="77" spans="4:38" ht="17.25" customHeight="1" x14ac:dyDescent="0.25">
      <c r="D77" s="32" t="s">
        <v>26</v>
      </c>
      <c r="E77" s="32" t="s">
        <v>27</v>
      </c>
      <c r="F77" s="33" t="s">
        <v>85</v>
      </c>
      <c r="G77" s="34" t="s">
        <v>32</v>
      </c>
      <c r="H77" s="32">
        <v>-5</v>
      </c>
      <c r="I77" s="35" t="str">
        <f t="shared" si="59"/>
        <v>SERV CAP QUIM 1 PRE EMERG AREA TOT AGRIC</v>
      </c>
      <c r="J77" s="35" t="s">
        <v>35</v>
      </c>
      <c r="K77" s="36">
        <f t="shared" si="0"/>
        <v>0.24066666666666667</v>
      </c>
      <c r="L77" s="35" t="s">
        <v>90</v>
      </c>
      <c r="M77" s="37">
        <v>0.1</v>
      </c>
      <c r="N77" s="191">
        <f>N74</f>
        <v>0.74</v>
      </c>
      <c r="O77" s="192">
        <f t="shared" ref="O77:Y77" si="61">O74</f>
        <v>0.63</v>
      </c>
      <c r="P77" s="192">
        <f t="shared" si="61"/>
        <v>0.61</v>
      </c>
      <c r="Q77" s="192">
        <f t="shared" si="61"/>
        <v>0.5</v>
      </c>
      <c r="R77" s="192">
        <f t="shared" si="61"/>
        <v>0.18399999999999997</v>
      </c>
      <c r="S77" s="192">
        <f t="shared" si="61"/>
        <v>9.9999999999999922E-2</v>
      </c>
      <c r="T77" s="192">
        <f t="shared" si="61"/>
        <v>6.8000000000000005E-2</v>
      </c>
      <c r="U77" s="192">
        <f t="shared" si="61"/>
        <v>-3.2000000000000084E-2</v>
      </c>
      <c r="V77" s="192">
        <f t="shared" si="61"/>
        <v>-7.4000000000000093E-2</v>
      </c>
      <c r="W77" s="192">
        <f t="shared" si="61"/>
        <v>2.5999999999999968E-2</v>
      </c>
      <c r="X77" s="192">
        <f t="shared" si="61"/>
        <v>6.8000000000000005E-2</v>
      </c>
      <c r="Y77" s="192">
        <f t="shared" si="61"/>
        <v>6.8000000000000005E-2</v>
      </c>
      <c r="AA77" s="56"/>
      <c r="AB77" s="56"/>
      <c r="AC77" s="56"/>
      <c r="AD77" s="56"/>
      <c r="AE77" s="56"/>
      <c r="AF77" s="56"/>
      <c r="AG77" s="56"/>
      <c r="AH77" s="56"/>
      <c r="AI77" s="56"/>
      <c r="AJ77" s="56"/>
      <c r="AK77" s="56"/>
      <c r="AL77" s="56"/>
    </row>
    <row r="78" spans="4:38" ht="17.25" customHeight="1" x14ac:dyDescent="0.25">
      <c r="D78" s="32" t="s">
        <v>26</v>
      </c>
      <c r="E78" s="32" t="s">
        <v>27</v>
      </c>
      <c r="F78" s="33" t="s">
        <v>85</v>
      </c>
      <c r="G78" s="34" t="s">
        <v>32</v>
      </c>
      <c r="H78" s="32">
        <v>-5</v>
      </c>
      <c r="I78" s="35" t="str">
        <f t="shared" si="59"/>
        <v>SERV CAP QUIM 1 PRE EMERG AREA TOT AGRIC</v>
      </c>
      <c r="J78" s="35" t="s">
        <v>35</v>
      </c>
      <c r="K78" s="36">
        <f t="shared" si="0"/>
        <v>-8.3333333333333339E-4</v>
      </c>
      <c r="L78" s="89" t="s">
        <v>54</v>
      </c>
      <c r="M78" s="90">
        <v>2.5</v>
      </c>
      <c r="N78" s="189">
        <v>0</v>
      </c>
      <c r="O78" s="190">
        <v>0</v>
      </c>
      <c r="P78" s="190">
        <v>0</v>
      </c>
      <c r="Q78" s="190">
        <v>0</v>
      </c>
      <c r="R78" s="190">
        <f>ROUND(AD42*R74,2)</f>
        <v>0</v>
      </c>
      <c r="S78" s="190">
        <f t="shared" ref="S78:W78" si="62">ROUND(AE42*S74,2)</f>
        <v>0</v>
      </c>
      <c r="T78" s="190">
        <f t="shared" si="62"/>
        <v>0</v>
      </c>
      <c r="U78" s="190">
        <f t="shared" si="62"/>
        <v>0</v>
      </c>
      <c r="V78" s="190">
        <f t="shared" si="62"/>
        <v>-0.01</v>
      </c>
      <c r="W78" s="190">
        <f t="shared" si="62"/>
        <v>0</v>
      </c>
      <c r="X78" s="190">
        <v>0</v>
      </c>
      <c r="Y78" s="190">
        <v>0</v>
      </c>
      <c r="AA78" s="56"/>
      <c r="AB78" s="56"/>
      <c r="AC78" s="56"/>
      <c r="AD78" s="56"/>
      <c r="AE78" s="56"/>
      <c r="AF78" s="56"/>
      <c r="AG78" s="56"/>
      <c r="AH78" s="56"/>
      <c r="AI78" s="56"/>
      <c r="AJ78" s="56"/>
      <c r="AK78" s="56"/>
      <c r="AL78" s="56"/>
    </row>
    <row r="79" spans="4:38" ht="17.25" customHeight="1" x14ac:dyDescent="0.25">
      <c r="D79" s="32" t="s">
        <v>26</v>
      </c>
      <c r="E79" s="32" t="s">
        <v>27</v>
      </c>
      <c r="F79" s="33" t="s">
        <v>85</v>
      </c>
      <c r="G79" s="34" t="s">
        <v>32</v>
      </c>
      <c r="H79" s="32">
        <v>-5</v>
      </c>
      <c r="I79" s="35" t="str">
        <f t="shared" si="59"/>
        <v>SERV CAP QUIM 1 PRE EMERG AREA TOT AGRIC</v>
      </c>
      <c r="J79" s="35" t="s">
        <v>35</v>
      </c>
      <c r="K79" s="36">
        <f t="shared" si="0"/>
        <v>-8.3333333333333339E-4</v>
      </c>
      <c r="L79" s="89" t="s">
        <v>55</v>
      </c>
      <c r="M79" s="90">
        <f>ROUND(0.5%*230,1)</f>
        <v>1.2</v>
      </c>
      <c r="N79" s="189">
        <f t="shared" ref="N79:Y79" si="63">SUM(N80:N81)</f>
        <v>0</v>
      </c>
      <c r="O79" s="190">
        <f t="shared" si="63"/>
        <v>0</v>
      </c>
      <c r="P79" s="190">
        <f t="shared" si="63"/>
        <v>0</v>
      </c>
      <c r="Q79" s="190">
        <f t="shared" si="63"/>
        <v>0</v>
      </c>
      <c r="R79" s="190">
        <f t="shared" si="63"/>
        <v>0</v>
      </c>
      <c r="S79" s="190">
        <f t="shared" si="63"/>
        <v>0</v>
      </c>
      <c r="T79" s="190">
        <f t="shared" si="63"/>
        <v>0</v>
      </c>
      <c r="U79" s="190">
        <f t="shared" si="63"/>
        <v>0</v>
      </c>
      <c r="V79" s="190">
        <f t="shared" si="63"/>
        <v>-0.01</v>
      </c>
      <c r="W79" s="190">
        <f t="shared" ref="W79" si="64">SUM(W80:W81)</f>
        <v>0</v>
      </c>
      <c r="X79" s="190">
        <f t="shared" si="63"/>
        <v>0</v>
      </c>
      <c r="Y79" s="190">
        <f t="shared" si="63"/>
        <v>0</v>
      </c>
      <c r="AA79" s="56"/>
      <c r="AB79" s="56"/>
      <c r="AC79" s="56"/>
      <c r="AD79" s="56"/>
      <c r="AE79" s="56"/>
      <c r="AF79" s="56"/>
      <c r="AG79" s="56"/>
      <c r="AH79" s="56"/>
      <c r="AI79" s="56"/>
      <c r="AJ79" s="56"/>
      <c r="AK79" s="56"/>
      <c r="AL79" s="56"/>
    </row>
    <row r="80" spans="4:38" ht="17.25" customHeight="1" x14ac:dyDescent="0.25">
      <c r="D80" s="32" t="s">
        <v>26</v>
      </c>
      <c r="E80" s="32" t="s">
        <v>27</v>
      </c>
      <c r="F80" s="33" t="s">
        <v>85</v>
      </c>
      <c r="G80" s="34" t="s">
        <v>32</v>
      </c>
      <c r="H80" s="32">
        <v>-5</v>
      </c>
      <c r="I80" s="35" t="str">
        <f t="shared" si="59"/>
        <v>SERV CAP QUIM 1 PRE EMERG AREA TOT AGRIC</v>
      </c>
      <c r="J80" s="35" t="s">
        <v>35</v>
      </c>
      <c r="K80" s="36">
        <f t="shared" si="0"/>
        <v>0</v>
      </c>
      <c r="L80" s="89" t="s">
        <v>56</v>
      </c>
      <c r="M80" s="90">
        <v>0.1</v>
      </c>
      <c r="N80" s="189">
        <v>0</v>
      </c>
      <c r="O80" s="190">
        <v>0</v>
      </c>
      <c r="P80" s="190">
        <v>0</v>
      </c>
      <c r="Q80" s="190">
        <v>0</v>
      </c>
      <c r="R80" s="190">
        <v>0</v>
      </c>
      <c r="S80" s="190">
        <v>0</v>
      </c>
      <c r="T80" s="190">
        <v>0</v>
      </c>
      <c r="U80" s="190">
        <v>0</v>
      </c>
      <c r="V80" s="190">
        <v>0</v>
      </c>
      <c r="W80" s="190">
        <v>0</v>
      </c>
      <c r="X80" s="190">
        <v>0</v>
      </c>
      <c r="Y80" s="190">
        <v>0</v>
      </c>
      <c r="AA80" s="56"/>
      <c r="AB80" s="56"/>
      <c r="AC80" s="56"/>
      <c r="AD80" s="56"/>
      <c r="AE80" s="56"/>
      <c r="AF80" s="56"/>
      <c r="AG80" s="56"/>
      <c r="AH80" s="56"/>
      <c r="AI80" s="56"/>
      <c r="AJ80" s="56"/>
      <c r="AK80" s="56"/>
      <c r="AL80" s="56"/>
    </row>
    <row r="81" spans="2:38" ht="17.25" customHeight="1" x14ac:dyDescent="0.25">
      <c r="D81" s="32" t="s">
        <v>26</v>
      </c>
      <c r="E81" s="32" t="s">
        <v>27</v>
      </c>
      <c r="F81" s="33" t="s">
        <v>85</v>
      </c>
      <c r="G81" s="34" t="s">
        <v>32</v>
      </c>
      <c r="H81" s="32">
        <v>-5</v>
      </c>
      <c r="I81" s="35" t="str">
        <f t="shared" si="59"/>
        <v>SERV CAP QUIM 1 PRE EMERG AREA TOT AGRIC</v>
      </c>
      <c r="J81" s="35" t="s">
        <v>35</v>
      </c>
      <c r="K81" s="36">
        <f t="shared" si="0"/>
        <v>-8.3333333333333339E-4</v>
      </c>
      <c r="L81" s="89" t="s">
        <v>51</v>
      </c>
      <c r="M81" s="90">
        <v>1.5</v>
      </c>
      <c r="N81" s="189">
        <f t="shared" ref="N81:Y81" si="65">ROUND(60%*N76,2)-N80</f>
        <v>0</v>
      </c>
      <c r="O81" s="190">
        <f t="shared" si="65"/>
        <v>0</v>
      </c>
      <c r="P81" s="190">
        <f t="shared" si="65"/>
        <v>0</v>
      </c>
      <c r="Q81" s="190">
        <f t="shared" si="65"/>
        <v>0</v>
      </c>
      <c r="R81" s="190">
        <f t="shared" ref="R81:V81" si="66">ROUND(60%*R78,2)-R80</f>
        <v>0</v>
      </c>
      <c r="S81" s="190">
        <f t="shared" si="66"/>
        <v>0</v>
      </c>
      <c r="T81" s="190">
        <f t="shared" si="66"/>
        <v>0</v>
      </c>
      <c r="U81" s="190">
        <f t="shared" si="66"/>
        <v>0</v>
      </c>
      <c r="V81" s="190">
        <f t="shared" si="66"/>
        <v>-0.01</v>
      </c>
      <c r="W81" s="190">
        <f>ROUND(60%*W78,2)-W80</f>
        <v>0</v>
      </c>
      <c r="X81" s="190">
        <f t="shared" si="65"/>
        <v>0</v>
      </c>
      <c r="Y81" s="190">
        <f t="shared" si="65"/>
        <v>0</v>
      </c>
      <c r="AA81" s="56"/>
      <c r="AB81" s="56"/>
      <c r="AC81" s="56"/>
      <c r="AD81" s="56"/>
      <c r="AE81" s="56"/>
      <c r="AF81" s="56"/>
      <c r="AG81" s="56"/>
      <c r="AH81" s="56"/>
      <c r="AI81" s="56"/>
      <c r="AJ81" s="56"/>
      <c r="AK81" s="56"/>
      <c r="AL81" s="56"/>
    </row>
    <row r="82" spans="2:38" x14ac:dyDescent="0.25">
      <c r="D82" s="23" t="s">
        <v>26</v>
      </c>
      <c r="E82" s="23" t="s">
        <v>27</v>
      </c>
      <c r="F82" s="24" t="s">
        <v>92</v>
      </c>
      <c r="G82" s="25" t="s">
        <v>32</v>
      </c>
      <c r="H82" s="23">
        <v>-1</v>
      </c>
      <c r="I82" s="26" t="s">
        <v>93</v>
      </c>
      <c r="J82" s="26" t="s">
        <v>34</v>
      </c>
      <c r="K82" s="27">
        <f t="shared" si="0"/>
        <v>0.17499999999999996</v>
      </c>
      <c r="L82" s="28" t="s">
        <v>28</v>
      </c>
      <c r="M82" s="29" t="s">
        <v>28</v>
      </c>
      <c r="N82" s="30">
        <v>0.15</v>
      </c>
      <c r="O82" s="31">
        <v>0.15</v>
      </c>
      <c r="P82" s="31">
        <v>0.15</v>
      </c>
      <c r="Q82" s="31">
        <v>0.2</v>
      </c>
      <c r="R82" s="31">
        <v>0.2</v>
      </c>
      <c r="S82" s="31">
        <v>0.2</v>
      </c>
      <c r="T82" s="31">
        <v>0.2</v>
      </c>
      <c r="U82" s="31">
        <v>0.2</v>
      </c>
      <c r="V82" s="31">
        <v>0.2</v>
      </c>
      <c r="W82" s="31">
        <v>0.15</v>
      </c>
      <c r="X82" s="31">
        <v>0.15</v>
      </c>
      <c r="Y82" s="31">
        <v>0.15</v>
      </c>
    </row>
    <row r="83" spans="2:38" x14ac:dyDescent="0.25">
      <c r="D83" s="92" t="s">
        <v>26</v>
      </c>
      <c r="E83" s="92" t="s">
        <v>27</v>
      </c>
      <c r="F83" s="93" t="s">
        <v>28</v>
      </c>
      <c r="G83" s="94" t="s">
        <v>94</v>
      </c>
      <c r="H83" s="92" t="s">
        <v>28</v>
      </c>
      <c r="I83" s="95" t="s">
        <v>28</v>
      </c>
      <c r="J83" s="95" t="s">
        <v>28</v>
      </c>
      <c r="K83" s="96" t="str">
        <f t="shared" si="0"/>
        <v>n/a</v>
      </c>
      <c r="L83" s="95" t="s">
        <v>28</v>
      </c>
      <c r="M83" s="97" t="s">
        <v>28</v>
      </c>
      <c r="N83" s="98" t="s">
        <v>28</v>
      </c>
      <c r="O83" s="96" t="s">
        <v>28</v>
      </c>
      <c r="P83" s="96" t="s">
        <v>28</v>
      </c>
      <c r="Q83" s="96" t="s">
        <v>28</v>
      </c>
      <c r="R83" s="96" t="s">
        <v>28</v>
      </c>
      <c r="S83" s="96" t="s">
        <v>28</v>
      </c>
      <c r="T83" s="96" t="s">
        <v>28</v>
      </c>
      <c r="U83" s="96" t="s">
        <v>28</v>
      </c>
      <c r="V83" s="96" t="s">
        <v>28</v>
      </c>
      <c r="W83" s="96" t="s">
        <v>28</v>
      </c>
      <c r="X83" s="96" t="s">
        <v>28</v>
      </c>
      <c r="Y83" s="96" t="s">
        <v>28</v>
      </c>
    </row>
    <row r="84" spans="2:38" x14ac:dyDescent="0.25">
      <c r="D84" s="99" t="s">
        <v>26</v>
      </c>
      <c r="E84" s="99" t="s">
        <v>27</v>
      </c>
      <c r="F84" s="100" t="s">
        <v>28</v>
      </c>
      <c r="G84" s="101" t="s">
        <v>95</v>
      </c>
      <c r="H84" s="99" t="s">
        <v>28</v>
      </c>
      <c r="I84" s="102" t="s">
        <v>28</v>
      </c>
      <c r="J84" s="102" t="s">
        <v>28</v>
      </c>
      <c r="K84" s="103" t="str">
        <f t="shared" si="0"/>
        <v>n/a</v>
      </c>
      <c r="L84" s="102" t="s">
        <v>28</v>
      </c>
      <c r="M84" s="104" t="s">
        <v>28</v>
      </c>
      <c r="N84" s="105" t="s">
        <v>28</v>
      </c>
      <c r="O84" s="103" t="s">
        <v>28</v>
      </c>
      <c r="P84" s="103" t="s">
        <v>28</v>
      </c>
      <c r="Q84" s="103" t="s">
        <v>28</v>
      </c>
      <c r="R84" s="103" t="s">
        <v>28</v>
      </c>
      <c r="S84" s="103" t="s">
        <v>28</v>
      </c>
      <c r="T84" s="103" t="s">
        <v>28</v>
      </c>
      <c r="U84" s="103" t="s">
        <v>28</v>
      </c>
      <c r="V84" s="103" t="s">
        <v>28</v>
      </c>
      <c r="W84" s="103" t="s">
        <v>28</v>
      </c>
      <c r="X84" s="103" t="s">
        <v>28</v>
      </c>
      <c r="Y84" s="103" t="s">
        <v>28</v>
      </c>
    </row>
    <row r="85" spans="2:38" ht="17.25" customHeight="1" x14ac:dyDescent="0.25">
      <c r="D85" s="23" t="s">
        <v>26</v>
      </c>
      <c r="E85" s="23" t="s">
        <v>27</v>
      </c>
      <c r="F85" s="24" t="s">
        <v>96</v>
      </c>
      <c r="G85" s="25" t="s">
        <v>97</v>
      </c>
      <c r="H85" s="23">
        <v>0</v>
      </c>
      <c r="I85" s="26" t="s">
        <v>98</v>
      </c>
      <c r="J85" s="26" t="s">
        <v>34</v>
      </c>
      <c r="K85" s="27">
        <f t="shared" si="0"/>
        <v>0.52500000000000002</v>
      </c>
      <c r="L85" s="28" t="s">
        <v>28</v>
      </c>
      <c r="M85" s="29" t="s">
        <v>28</v>
      </c>
      <c r="N85" s="30">
        <v>0.4</v>
      </c>
      <c r="O85" s="31">
        <v>0.4</v>
      </c>
      <c r="P85" s="31">
        <v>0.5</v>
      </c>
      <c r="Q85" s="31">
        <v>0.5</v>
      </c>
      <c r="R85" s="31">
        <v>0.6</v>
      </c>
      <c r="S85" s="31">
        <v>0.6</v>
      </c>
      <c r="T85" s="31">
        <v>0.6</v>
      </c>
      <c r="U85" s="31">
        <v>0.6</v>
      </c>
      <c r="V85" s="31">
        <v>0.6</v>
      </c>
      <c r="W85" s="31">
        <v>0.6</v>
      </c>
      <c r="X85" s="31">
        <v>0.5</v>
      </c>
      <c r="Y85" s="31">
        <v>0.4</v>
      </c>
    </row>
    <row r="86" spans="2:38" ht="17.25" customHeight="1" x14ac:dyDescent="0.25">
      <c r="D86" s="32" t="s">
        <v>26</v>
      </c>
      <c r="E86" s="32" t="s">
        <v>27</v>
      </c>
      <c r="F86" s="33" t="s">
        <v>96</v>
      </c>
      <c r="G86" s="34" t="s">
        <v>97</v>
      </c>
      <c r="H86" s="32">
        <v>0</v>
      </c>
      <c r="I86" s="35" t="str">
        <f t="shared" ref="I86:I89" si="67">I85</f>
        <v>SERV PLANTIO IRRIGADO NIVEL 1 AGRIC</v>
      </c>
      <c r="J86" s="35" t="s">
        <v>35</v>
      </c>
      <c r="K86" s="36">
        <f t="shared" si="0"/>
        <v>0.52500000000000002</v>
      </c>
      <c r="L86" s="35" t="s">
        <v>99</v>
      </c>
      <c r="M86" s="37">
        <v>0.17299999999999999</v>
      </c>
      <c r="N86" s="44">
        <f>N85</f>
        <v>0.4</v>
      </c>
      <c r="O86" s="39">
        <f t="shared" ref="O86:Y86" si="68">O85</f>
        <v>0.4</v>
      </c>
      <c r="P86" s="39">
        <f t="shared" si="68"/>
        <v>0.5</v>
      </c>
      <c r="Q86" s="39">
        <f t="shared" si="68"/>
        <v>0.5</v>
      </c>
      <c r="R86" s="39">
        <f t="shared" si="68"/>
        <v>0.6</v>
      </c>
      <c r="S86" s="39">
        <f t="shared" si="68"/>
        <v>0.6</v>
      </c>
      <c r="T86" s="39">
        <f t="shared" si="68"/>
        <v>0.6</v>
      </c>
      <c r="U86" s="39">
        <f t="shared" si="68"/>
        <v>0.6</v>
      </c>
      <c r="V86" s="39">
        <f t="shared" si="68"/>
        <v>0.6</v>
      </c>
      <c r="W86" s="39">
        <f t="shared" si="68"/>
        <v>0.6</v>
      </c>
      <c r="X86" s="39">
        <f t="shared" si="68"/>
        <v>0.5</v>
      </c>
      <c r="Y86" s="39">
        <f t="shared" si="68"/>
        <v>0.4</v>
      </c>
    </row>
    <row r="87" spans="2:38" ht="17.25" customHeight="1" x14ac:dyDescent="0.25">
      <c r="D87" s="32" t="s">
        <v>26</v>
      </c>
      <c r="E87" s="32" t="s">
        <v>27</v>
      </c>
      <c r="F87" s="33" t="s">
        <v>96</v>
      </c>
      <c r="G87" s="34" t="s">
        <v>97</v>
      </c>
      <c r="H87" s="32">
        <v>0</v>
      </c>
      <c r="I87" s="35" t="str">
        <f t="shared" si="67"/>
        <v>SERV PLANTIO IRRIGADO NIVEL 1 AGRIC</v>
      </c>
      <c r="J87" s="35" t="s">
        <v>35</v>
      </c>
      <c r="K87" s="36">
        <f t="shared" si="0"/>
        <v>0.52500000000000002</v>
      </c>
      <c r="L87" s="35" t="s">
        <v>100</v>
      </c>
      <c r="M87" s="106">
        <f>ROUNDUP(1243*1.05,0)</f>
        <v>1306</v>
      </c>
      <c r="N87" s="44">
        <f>N85</f>
        <v>0.4</v>
      </c>
      <c r="O87" s="39">
        <f t="shared" ref="O87:Y87" si="69">O85</f>
        <v>0.4</v>
      </c>
      <c r="P87" s="39">
        <f t="shared" si="69"/>
        <v>0.5</v>
      </c>
      <c r="Q87" s="39">
        <f t="shared" si="69"/>
        <v>0.5</v>
      </c>
      <c r="R87" s="39">
        <f t="shared" si="69"/>
        <v>0.6</v>
      </c>
      <c r="S87" s="39">
        <f t="shared" si="69"/>
        <v>0.6</v>
      </c>
      <c r="T87" s="39">
        <f t="shared" si="69"/>
        <v>0.6</v>
      </c>
      <c r="U87" s="39">
        <f t="shared" si="69"/>
        <v>0.6</v>
      </c>
      <c r="V87" s="39">
        <f t="shared" si="69"/>
        <v>0.6</v>
      </c>
      <c r="W87" s="39">
        <f t="shared" si="69"/>
        <v>0.6</v>
      </c>
      <c r="X87" s="39">
        <f t="shared" si="69"/>
        <v>0.5</v>
      </c>
      <c r="Y87" s="39">
        <f t="shared" si="69"/>
        <v>0.4</v>
      </c>
      <c r="Z87" s="107"/>
    </row>
    <row r="88" spans="2:38" ht="17.25" customHeight="1" x14ac:dyDescent="0.25">
      <c r="B88" s="107"/>
      <c r="D88" s="32" t="s">
        <v>26</v>
      </c>
      <c r="E88" s="32" t="s">
        <v>27</v>
      </c>
      <c r="F88" s="33" t="s">
        <v>96</v>
      </c>
      <c r="G88" s="34" t="s">
        <v>97</v>
      </c>
      <c r="H88" s="32">
        <v>0</v>
      </c>
      <c r="I88" s="35" t="str">
        <f t="shared" si="67"/>
        <v>SERV PLANTIO IRRIGADO NIVEL 1 AGRIC</v>
      </c>
      <c r="J88" s="35" t="s">
        <v>35</v>
      </c>
      <c r="K88" s="36">
        <f t="shared" si="0"/>
        <v>0.52500000000000002</v>
      </c>
      <c r="L88" s="35" t="s">
        <v>101</v>
      </c>
      <c r="M88" s="37">
        <v>0.04</v>
      </c>
      <c r="N88" s="44">
        <f>N85</f>
        <v>0.4</v>
      </c>
      <c r="O88" s="39">
        <f t="shared" ref="O88:Y88" si="70">O85</f>
        <v>0.4</v>
      </c>
      <c r="P88" s="39">
        <f t="shared" si="70"/>
        <v>0.5</v>
      </c>
      <c r="Q88" s="39">
        <f t="shared" si="70"/>
        <v>0.5</v>
      </c>
      <c r="R88" s="39">
        <f t="shared" si="70"/>
        <v>0.6</v>
      </c>
      <c r="S88" s="39">
        <f t="shared" si="70"/>
        <v>0.6</v>
      </c>
      <c r="T88" s="39">
        <f t="shared" si="70"/>
        <v>0.6</v>
      </c>
      <c r="U88" s="39">
        <f t="shared" si="70"/>
        <v>0.6</v>
      </c>
      <c r="V88" s="39">
        <f t="shared" si="70"/>
        <v>0.6</v>
      </c>
      <c r="W88" s="39">
        <f t="shared" si="70"/>
        <v>0.6</v>
      </c>
      <c r="X88" s="39">
        <f t="shared" si="70"/>
        <v>0.5</v>
      </c>
      <c r="Y88" s="39">
        <f t="shared" si="70"/>
        <v>0.4</v>
      </c>
      <c r="Z88" s="108"/>
    </row>
    <row r="89" spans="2:38" ht="17.25" customHeight="1" x14ac:dyDescent="0.25">
      <c r="D89" s="32" t="s">
        <v>26</v>
      </c>
      <c r="E89" s="32" t="s">
        <v>27</v>
      </c>
      <c r="F89" s="33" t="s">
        <v>96</v>
      </c>
      <c r="G89" s="34" t="s">
        <v>97</v>
      </c>
      <c r="H89" s="32">
        <v>0</v>
      </c>
      <c r="I89" s="35" t="str">
        <f t="shared" si="67"/>
        <v>SERV PLANTIO IRRIGADO NIVEL 1 AGRIC</v>
      </c>
      <c r="J89" s="35" t="s">
        <v>35</v>
      </c>
      <c r="K89" s="36">
        <f t="shared" si="0"/>
        <v>0.52500000000000002</v>
      </c>
      <c r="L89" s="35" t="s">
        <v>102</v>
      </c>
      <c r="M89" s="37">
        <v>0.4</v>
      </c>
      <c r="N89" s="44">
        <f>N85</f>
        <v>0.4</v>
      </c>
      <c r="O89" s="39">
        <f t="shared" ref="O89:Y89" si="71">O85</f>
        <v>0.4</v>
      </c>
      <c r="P89" s="39">
        <f t="shared" si="71"/>
        <v>0.5</v>
      </c>
      <c r="Q89" s="39">
        <f t="shared" si="71"/>
        <v>0.5</v>
      </c>
      <c r="R89" s="39">
        <f t="shared" si="71"/>
        <v>0.6</v>
      </c>
      <c r="S89" s="39">
        <f t="shared" si="71"/>
        <v>0.6</v>
      </c>
      <c r="T89" s="39">
        <f t="shared" si="71"/>
        <v>0.6</v>
      </c>
      <c r="U89" s="39">
        <f t="shared" si="71"/>
        <v>0.6</v>
      </c>
      <c r="V89" s="39">
        <f t="shared" si="71"/>
        <v>0.6</v>
      </c>
      <c r="W89" s="39">
        <f t="shared" si="71"/>
        <v>0.6</v>
      </c>
      <c r="X89" s="39">
        <f t="shared" si="71"/>
        <v>0.5</v>
      </c>
      <c r="Y89" s="39">
        <f t="shared" si="71"/>
        <v>0.4</v>
      </c>
      <c r="Z89" s="108"/>
    </row>
    <row r="90" spans="2:38" ht="17.25" customHeight="1" x14ac:dyDescent="0.25">
      <c r="D90" s="23" t="s">
        <v>26</v>
      </c>
      <c r="E90" s="23" t="s">
        <v>27</v>
      </c>
      <c r="F90" s="24" t="s">
        <v>96</v>
      </c>
      <c r="G90" s="25" t="s">
        <v>97</v>
      </c>
      <c r="H90" s="23">
        <v>0</v>
      </c>
      <c r="I90" s="26" t="s">
        <v>103</v>
      </c>
      <c r="J90" s="26" t="s">
        <v>34</v>
      </c>
      <c r="K90" s="27">
        <f t="shared" si="0"/>
        <v>0.47500000000000003</v>
      </c>
      <c r="L90" s="28" t="s">
        <v>28</v>
      </c>
      <c r="M90" s="29" t="s">
        <v>28</v>
      </c>
      <c r="N90" s="42">
        <f>1-N85</f>
        <v>0.6</v>
      </c>
      <c r="O90" s="43">
        <f t="shared" ref="O90:Y90" si="72">1-O85</f>
        <v>0.6</v>
      </c>
      <c r="P90" s="43">
        <f t="shared" si="72"/>
        <v>0.5</v>
      </c>
      <c r="Q90" s="43">
        <f t="shared" si="72"/>
        <v>0.5</v>
      </c>
      <c r="R90" s="43">
        <f t="shared" si="72"/>
        <v>0.4</v>
      </c>
      <c r="S90" s="43">
        <f t="shared" si="72"/>
        <v>0.4</v>
      </c>
      <c r="T90" s="43">
        <f t="shared" si="72"/>
        <v>0.4</v>
      </c>
      <c r="U90" s="43">
        <f t="shared" si="72"/>
        <v>0.4</v>
      </c>
      <c r="V90" s="43">
        <f t="shared" si="72"/>
        <v>0.4</v>
      </c>
      <c r="W90" s="43">
        <f t="shared" si="72"/>
        <v>0.4</v>
      </c>
      <c r="X90" s="43">
        <f t="shared" si="72"/>
        <v>0.5</v>
      </c>
      <c r="Y90" s="43">
        <f t="shared" si="72"/>
        <v>0.6</v>
      </c>
    </row>
    <row r="91" spans="2:38" ht="17.25" customHeight="1" x14ac:dyDescent="0.25">
      <c r="D91" s="32" t="s">
        <v>26</v>
      </c>
      <c r="E91" s="32" t="s">
        <v>27</v>
      </c>
      <c r="F91" s="33" t="s">
        <v>96</v>
      </c>
      <c r="G91" s="34" t="s">
        <v>97</v>
      </c>
      <c r="H91" s="32">
        <v>0</v>
      </c>
      <c r="I91" s="35" t="str">
        <f t="shared" ref="I91:I93" si="73">I90</f>
        <v>SERV PLANTIO AGRIC</v>
      </c>
      <c r="J91" s="35" t="s">
        <v>35</v>
      </c>
      <c r="K91" s="36">
        <f t="shared" si="0"/>
        <v>0.47500000000000003</v>
      </c>
      <c r="L91" s="35" t="s">
        <v>99</v>
      </c>
      <c r="M91" s="37">
        <v>0.17299999999999999</v>
      </c>
      <c r="N91" s="44">
        <f>N90</f>
        <v>0.6</v>
      </c>
      <c r="O91" s="39">
        <f t="shared" ref="O91:Y91" si="74">O90</f>
        <v>0.6</v>
      </c>
      <c r="P91" s="39">
        <f t="shared" si="74"/>
        <v>0.5</v>
      </c>
      <c r="Q91" s="39">
        <f t="shared" si="74"/>
        <v>0.5</v>
      </c>
      <c r="R91" s="39">
        <f t="shared" si="74"/>
        <v>0.4</v>
      </c>
      <c r="S91" s="39">
        <f t="shared" si="74"/>
        <v>0.4</v>
      </c>
      <c r="T91" s="39">
        <f t="shared" si="74"/>
        <v>0.4</v>
      </c>
      <c r="U91" s="39">
        <f t="shared" si="74"/>
        <v>0.4</v>
      </c>
      <c r="V91" s="39">
        <f t="shared" si="74"/>
        <v>0.4</v>
      </c>
      <c r="W91" s="39">
        <f t="shared" si="74"/>
        <v>0.4</v>
      </c>
      <c r="X91" s="39">
        <f t="shared" si="74"/>
        <v>0.5</v>
      </c>
      <c r="Y91" s="39">
        <f t="shared" si="74"/>
        <v>0.6</v>
      </c>
    </row>
    <row r="92" spans="2:38" ht="17.25" customHeight="1" x14ac:dyDescent="0.25">
      <c r="D92" s="32" t="s">
        <v>26</v>
      </c>
      <c r="E92" s="32" t="s">
        <v>27</v>
      </c>
      <c r="F92" s="33" t="s">
        <v>96</v>
      </c>
      <c r="G92" s="34" t="s">
        <v>97</v>
      </c>
      <c r="H92" s="32">
        <v>0</v>
      </c>
      <c r="I92" s="35" t="str">
        <f t="shared" si="73"/>
        <v>SERV PLANTIO AGRIC</v>
      </c>
      <c r="J92" s="35" t="s">
        <v>35</v>
      </c>
      <c r="K92" s="36">
        <f t="shared" si="0"/>
        <v>0.47500000000000003</v>
      </c>
      <c r="L92" s="35" t="s">
        <v>100</v>
      </c>
      <c r="M92" s="180">
        <f>M87</f>
        <v>1306</v>
      </c>
      <c r="N92" s="44">
        <f>N90</f>
        <v>0.6</v>
      </c>
      <c r="O92" s="39">
        <f t="shared" ref="O92:Y92" si="75">O90</f>
        <v>0.6</v>
      </c>
      <c r="P92" s="39">
        <f t="shared" si="75"/>
        <v>0.5</v>
      </c>
      <c r="Q92" s="39">
        <f t="shared" si="75"/>
        <v>0.5</v>
      </c>
      <c r="R92" s="39">
        <f t="shared" si="75"/>
        <v>0.4</v>
      </c>
      <c r="S92" s="39">
        <f t="shared" si="75"/>
        <v>0.4</v>
      </c>
      <c r="T92" s="39">
        <f t="shared" si="75"/>
        <v>0.4</v>
      </c>
      <c r="U92" s="39">
        <f t="shared" si="75"/>
        <v>0.4</v>
      </c>
      <c r="V92" s="39">
        <f t="shared" si="75"/>
        <v>0.4</v>
      </c>
      <c r="W92" s="39">
        <f t="shared" si="75"/>
        <v>0.4</v>
      </c>
      <c r="X92" s="39">
        <f t="shared" si="75"/>
        <v>0.5</v>
      </c>
      <c r="Y92" s="39">
        <f t="shared" si="75"/>
        <v>0.6</v>
      </c>
      <c r="AA92" s="179"/>
    </row>
    <row r="93" spans="2:38" ht="15.75" customHeight="1" x14ac:dyDescent="0.25">
      <c r="D93" s="32" t="s">
        <v>26</v>
      </c>
      <c r="E93" s="32" t="s">
        <v>27</v>
      </c>
      <c r="F93" s="33" t="s">
        <v>96</v>
      </c>
      <c r="G93" s="34" t="s">
        <v>97</v>
      </c>
      <c r="H93" s="32">
        <v>0</v>
      </c>
      <c r="I93" s="35" t="str">
        <f t="shared" si="73"/>
        <v>SERV PLANTIO AGRIC</v>
      </c>
      <c r="J93" s="35" t="s">
        <v>35</v>
      </c>
      <c r="K93" s="36">
        <f t="shared" si="0"/>
        <v>0.47500000000000003</v>
      </c>
      <c r="L93" s="35" t="s">
        <v>101</v>
      </c>
      <c r="M93" s="37">
        <v>0.04</v>
      </c>
      <c r="N93" s="44">
        <f>N90</f>
        <v>0.6</v>
      </c>
      <c r="O93" s="39">
        <f t="shared" ref="O93:Y93" si="76">O90</f>
        <v>0.6</v>
      </c>
      <c r="P93" s="39">
        <f t="shared" si="76"/>
        <v>0.5</v>
      </c>
      <c r="Q93" s="39">
        <f t="shared" si="76"/>
        <v>0.5</v>
      </c>
      <c r="R93" s="39">
        <f t="shared" si="76"/>
        <v>0.4</v>
      </c>
      <c r="S93" s="39">
        <f t="shared" si="76"/>
        <v>0.4</v>
      </c>
      <c r="T93" s="39">
        <f t="shared" si="76"/>
        <v>0.4</v>
      </c>
      <c r="U93" s="39">
        <f t="shared" si="76"/>
        <v>0.4</v>
      </c>
      <c r="V93" s="39">
        <f t="shared" si="76"/>
        <v>0.4</v>
      </c>
      <c r="W93" s="39">
        <f t="shared" si="76"/>
        <v>0.4</v>
      </c>
      <c r="X93" s="39">
        <f t="shared" si="76"/>
        <v>0.5</v>
      </c>
      <c r="Y93" s="39">
        <f t="shared" si="76"/>
        <v>0.6</v>
      </c>
      <c r="AA93" s="107"/>
    </row>
    <row r="94" spans="2:38" ht="17.25" customHeight="1" x14ac:dyDescent="0.25">
      <c r="D94" s="99" t="s">
        <v>26</v>
      </c>
      <c r="E94" s="99" t="s">
        <v>27</v>
      </c>
      <c r="F94" s="100" t="s">
        <v>28</v>
      </c>
      <c r="G94" s="101" t="s">
        <v>104</v>
      </c>
      <c r="H94" s="99" t="s">
        <v>28</v>
      </c>
      <c r="I94" s="102" t="s">
        <v>28</v>
      </c>
      <c r="J94" s="102" t="s">
        <v>28</v>
      </c>
      <c r="K94" s="103" t="str">
        <f t="shared" si="0"/>
        <v>n/a</v>
      </c>
      <c r="L94" s="102" t="s">
        <v>28</v>
      </c>
      <c r="M94" s="104" t="s">
        <v>28</v>
      </c>
      <c r="N94" s="105" t="s">
        <v>28</v>
      </c>
      <c r="O94" s="103" t="s">
        <v>28</v>
      </c>
      <c r="P94" s="103" t="s">
        <v>28</v>
      </c>
      <c r="Q94" s="103" t="s">
        <v>28</v>
      </c>
      <c r="R94" s="103" t="s">
        <v>28</v>
      </c>
      <c r="S94" s="103" t="s">
        <v>28</v>
      </c>
      <c r="T94" s="103" t="s">
        <v>28</v>
      </c>
      <c r="U94" s="103" t="s">
        <v>28</v>
      </c>
      <c r="V94" s="103" t="s">
        <v>28</v>
      </c>
      <c r="W94" s="103" t="s">
        <v>28</v>
      </c>
      <c r="X94" s="103" t="s">
        <v>28</v>
      </c>
      <c r="Y94" s="103" t="s">
        <v>28</v>
      </c>
    </row>
    <row r="95" spans="2:38" ht="17.25" customHeight="1" x14ac:dyDescent="0.25">
      <c r="D95" s="23" t="s">
        <v>26</v>
      </c>
      <c r="E95" s="23" t="s">
        <v>27</v>
      </c>
      <c r="F95" s="24" t="s">
        <v>105</v>
      </c>
      <c r="G95" s="25" t="s">
        <v>97</v>
      </c>
      <c r="H95" s="23">
        <v>0</v>
      </c>
      <c r="I95" s="26" t="s">
        <v>106</v>
      </c>
      <c r="J95" s="26" t="s">
        <v>34</v>
      </c>
      <c r="K95" s="27">
        <f t="shared" si="0"/>
        <v>1</v>
      </c>
      <c r="L95" s="28" t="s">
        <v>28</v>
      </c>
      <c r="M95" s="29" t="s">
        <v>28</v>
      </c>
      <c r="N95" s="30">
        <v>1</v>
      </c>
      <c r="O95" s="31">
        <v>1</v>
      </c>
      <c r="P95" s="31">
        <v>1</v>
      </c>
      <c r="Q95" s="31">
        <v>1</v>
      </c>
      <c r="R95" s="31">
        <v>1</v>
      </c>
      <c r="S95" s="31">
        <v>1</v>
      </c>
      <c r="T95" s="31">
        <v>1</v>
      </c>
      <c r="U95" s="31">
        <v>1</v>
      </c>
      <c r="V95" s="31">
        <v>1</v>
      </c>
      <c r="W95" s="31">
        <v>1</v>
      </c>
      <c r="X95" s="31">
        <v>1</v>
      </c>
      <c r="Y95" s="31">
        <v>1</v>
      </c>
    </row>
    <row r="96" spans="2:38" ht="17.25" customHeight="1" x14ac:dyDescent="0.25">
      <c r="D96" s="23" t="s">
        <v>26</v>
      </c>
      <c r="E96" s="23" t="s">
        <v>27</v>
      </c>
      <c r="F96" s="24" t="s">
        <v>107</v>
      </c>
      <c r="G96" s="25" t="s">
        <v>97</v>
      </c>
      <c r="H96" s="23">
        <v>0</v>
      </c>
      <c r="I96" s="26" t="s">
        <v>108</v>
      </c>
      <c r="J96" s="26" t="s">
        <v>34</v>
      </c>
      <c r="K96" s="27">
        <f t="shared" si="0"/>
        <v>1</v>
      </c>
      <c r="L96" s="26" t="s">
        <v>28</v>
      </c>
      <c r="M96" s="72" t="s">
        <v>28</v>
      </c>
      <c r="N96" s="30">
        <v>1</v>
      </c>
      <c r="O96" s="31">
        <v>1</v>
      </c>
      <c r="P96" s="31">
        <v>1</v>
      </c>
      <c r="Q96" s="31">
        <v>1</v>
      </c>
      <c r="R96" s="31">
        <v>1</v>
      </c>
      <c r="S96" s="31">
        <v>1</v>
      </c>
      <c r="T96" s="31">
        <v>1</v>
      </c>
      <c r="U96" s="31">
        <v>1</v>
      </c>
      <c r="V96" s="31">
        <v>1</v>
      </c>
      <c r="W96" s="31">
        <v>1</v>
      </c>
      <c r="X96" s="31">
        <v>1</v>
      </c>
      <c r="Y96" s="31">
        <v>1</v>
      </c>
      <c r="AA96" s="108"/>
    </row>
    <row r="97" spans="4:27" ht="17.25" customHeight="1" x14ac:dyDescent="0.25">
      <c r="D97" s="23" t="s">
        <v>26</v>
      </c>
      <c r="E97" s="23" t="s">
        <v>27</v>
      </c>
      <c r="F97" s="24" t="s">
        <v>109</v>
      </c>
      <c r="G97" s="25" t="s">
        <v>97</v>
      </c>
      <c r="H97" s="23">
        <v>1</v>
      </c>
      <c r="I97" s="26" t="s">
        <v>110</v>
      </c>
      <c r="J97" s="26" t="s">
        <v>34</v>
      </c>
      <c r="K97" s="27">
        <f t="shared" si="0"/>
        <v>1.86625</v>
      </c>
      <c r="L97" s="28" t="s">
        <v>28</v>
      </c>
      <c r="M97" s="29" t="s">
        <v>28</v>
      </c>
      <c r="N97" s="30">
        <f>IFERROR((2-N85)/$N$85*N85,200%)</f>
        <v>1.6</v>
      </c>
      <c r="O97" s="31">
        <f>IFERROR((2-O85)/$N$85*O85,200%)</f>
        <v>1.6</v>
      </c>
      <c r="P97" s="31">
        <f>IFERROR((2-P85)/$N$85*P85,200%)-20%</f>
        <v>1.675</v>
      </c>
      <c r="Q97" s="31">
        <f>IFERROR((2-Q85)/$N$85*Q85,200%)-15%</f>
        <v>1.7250000000000001</v>
      </c>
      <c r="R97" s="31">
        <f>IFERROR((2-R85)/$N$85*R85,200%)-15%</f>
        <v>1.9499999999999997</v>
      </c>
      <c r="S97" s="31">
        <f>IFERROR((2-S85)/$N$85*S85,200%)-5%</f>
        <v>2.0499999999999998</v>
      </c>
      <c r="T97" s="31">
        <f>IFERROR((2-T85)/$N$85*T85,200%)-3%</f>
        <v>2.0699999999999998</v>
      </c>
      <c r="U97" s="31">
        <f>IFERROR((2-U85)/$N$85*U85,200%)</f>
        <v>2.0999999999999996</v>
      </c>
      <c r="V97" s="31">
        <f>IFERROR((2-V85)/$N$85*V85,200%)+5%</f>
        <v>2.1499999999999995</v>
      </c>
      <c r="W97" s="31">
        <f>IFERROR((2-W85)/$N$85*W85,200%)-10%</f>
        <v>1.9999999999999996</v>
      </c>
      <c r="X97" s="31">
        <f>IFERROR((2-X85)/$N$85*X85,200%)</f>
        <v>1.875</v>
      </c>
      <c r="Y97" s="31">
        <f>IFERROR((2-Y85)/$N$85*Y85,200%)</f>
        <v>1.6</v>
      </c>
      <c r="AA97" s="108"/>
    </row>
    <row r="98" spans="4:27" ht="17.25" customHeight="1" x14ac:dyDescent="0.25">
      <c r="D98" s="32" t="s">
        <v>26</v>
      </c>
      <c r="E98" s="32" t="s">
        <v>27</v>
      </c>
      <c r="F98" s="33" t="s">
        <v>109</v>
      </c>
      <c r="G98" s="34" t="s">
        <v>97</v>
      </c>
      <c r="H98" s="32">
        <v>1</v>
      </c>
      <c r="I98" s="35" t="str">
        <f>I97</f>
        <v>SERV IRRIGACAO NIVEL 1 AGRIC</v>
      </c>
      <c r="J98" s="35" t="s">
        <v>35</v>
      </c>
      <c r="K98" s="36">
        <f t="shared" si="0"/>
        <v>1.2450000000000001</v>
      </c>
      <c r="L98" s="35" t="s">
        <v>102</v>
      </c>
      <c r="M98" s="37">
        <v>0.4</v>
      </c>
      <c r="N98" s="44">
        <f>ROUND(N97*2/3,2)</f>
        <v>1.07</v>
      </c>
      <c r="O98" s="39">
        <f t="shared" ref="O98:Y98" si="77">ROUND(O97*2/3,2)</f>
        <v>1.07</v>
      </c>
      <c r="P98" s="39">
        <f t="shared" si="77"/>
        <v>1.1200000000000001</v>
      </c>
      <c r="Q98" s="39">
        <f t="shared" si="77"/>
        <v>1.1499999999999999</v>
      </c>
      <c r="R98" s="39">
        <f t="shared" si="77"/>
        <v>1.3</v>
      </c>
      <c r="S98" s="39">
        <f t="shared" si="77"/>
        <v>1.37</v>
      </c>
      <c r="T98" s="39">
        <f t="shared" si="77"/>
        <v>1.38</v>
      </c>
      <c r="U98" s="39">
        <f t="shared" si="77"/>
        <v>1.4</v>
      </c>
      <c r="V98" s="39">
        <f t="shared" si="77"/>
        <v>1.43</v>
      </c>
      <c r="W98" s="39">
        <f t="shared" si="77"/>
        <v>1.33</v>
      </c>
      <c r="X98" s="39">
        <f t="shared" si="77"/>
        <v>1.25</v>
      </c>
      <c r="Y98" s="39">
        <f t="shared" si="77"/>
        <v>1.07</v>
      </c>
    </row>
    <row r="99" spans="4:27" x14ac:dyDescent="0.25">
      <c r="D99" s="23" t="s">
        <v>26</v>
      </c>
      <c r="E99" s="23" t="s">
        <v>27</v>
      </c>
      <c r="F99" s="24" t="s">
        <v>111</v>
      </c>
      <c r="G99" s="25" t="s">
        <v>97</v>
      </c>
      <c r="H99" s="23">
        <v>10</v>
      </c>
      <c r="I99" s="26" t="s">
        <v>112</v>
      </c>
      <c r="J99" s="26" t="s">
        <v>34</v>
      </c>
      <c r="K99" s="27">
        <f t="shared" si="0"/>
        <v>0</v>
      </c>
      <c r="L99" s="28" t="s">
        <v>28</v>
      </c>
      <c r="M99" s="29" t="s">
        <v>28</v>
      </c>
      <c r="N99" s="187">
        <v>0</v>
      </c>
      <c r="O99" s="188">
        <v>0</v>
      </c>
      <c r="P99" s="188">
        <v>0</v>
      </c>
      <c r="Q99" s="188">
        <v>0</v>
      </c>
      <c r="R99" s="188">
        <v>0</v>
      </c>
      <c r="S99" s="188">
        <v>0</v>
      </c>
      <c r="T99" s="188">
        <v>0</v>
      </c>
      <c r="U99" s="188">
        <v>0</v>
      </c>
      <c r="V99" s="188">
        <v>0</v>
      </c>
      <c r="W99" s="188">
        <v>0</v>
      </c>
      <c r="X99" s="188">
        <v>0</v>
      </c>
      <c r="Y99" s="188">
        <v>0</v>
      </c>
    </row>
    <row r="100" spans="4:27" ht="16.5" customHeight="1" x14ac:dyDescent="0.25">
      <c r="D100" s="32" t="s">
        <v>26</v>
      </c>
      <c r="E100" s="32" t="s">
        <v>27</v>
      </c>
      <c r="F100" s="33" t="s">
        <v>111</v>
      </c>
      <c r="G100" s="34" t="s">
        <v>97</v>
      </c>
      <c r="H100" s="32">
        <v>10</v>
      </c>
      <c r="I100" s="35" t="str">
        <f t="shared" ref="I100:I102" si="78">I99</f>
        <v>SERV COMB FORMIGA REPASSE</v>
      </c>
      <c r="J100" s="35" t="s">
        <v>35</v>
      </c>
      <c r="K100" s="36">
        <f t="shared" si="0"/>
        <v>0</v>
      </c>
      <c r="L100" s="35" t="s">
        <v>36</v>
      </c>
      <c r="M100" s="37">
        <f>10*(5*6)/10^3</f>
        <v>0.3</v>
      </c>
      <c r="N100" s="200">
        <f>ROUND(0.5%*N99,4)</f>
        <v>0</v>
      </c>
      <c r="O100" s="196">
        <f t="shared" ref="O100:Y100" si="79">ROUND(0.5%*O99,4)</f>
        <v>0</v>
      </c>
      <c r="P100" s="196">
        <f t="shared" si="79"/>
        <v>0</v>
      </c>
      <c r="Q100" s="196">
        <f t="shared" si="79"/>
        <v>0</v>
      </c>
      <c r="R100" s="196">
        <f t="shared" si="79"/>
        <v>0</v>
      </c>
      <c r="S100" s="196">
        <f t="shared" si="79"/>
        <v>0</v>
      </c>
      <c r="T100" s="196">
        <f t="shared" si="79"/>
        <v>0</v>
      </c>
      <c r="U100" s="196">
        <f t="shared" si="79"/>
        <v>0</v>
      </c>
      <c r="V100" s="196">
        <f t="shared" si="79"/>
        <v>0</v>
      </c>
      <c r="W100" s="196">
        <f t="shared" si="79"/>
        <v>0</v>
      </c>
      <c r="X100" s="196">
        <f t="shared" si="79"/>
        <v>0</v>
      </c>
      <c r="Y100" s="196">
        <f t="shared" si="79"/>
        <v>0</v>
      </c>
    </row>
    <row r="101" spans="4:27" ht="16.5" customHeight="1" x14ac:dyDescent="0.25">
      <c r="D101" s="32" t="s">
        <v>26</v>
      </c>
      <c r="E101" s="32" t="s">
        <v>27</v>
      </c>
      <c r="F101" s="33" t="s">
        <v>111</v>
      </c>
      <c r="G101" s="34" t="s">
        <v>97</v>
      </c>
      <c r="H101" s="32">
        <v>10</v>
      </c>
      <c r="I101" s="35" t="str">
        <f t="shared" si="78"/>
        <v>SERV COMB FORMIGA REPASSE</v>
      </c>
      <c r="J101" s="35" t="s">
        <v>35</v>
      </c>
      <c r="K101" s="36">
        <f t="shared" si="0"/>
        <v>0</v>
      </c>
      <c r="L101" s="35" t="s">
        <v>37</v>
      </c>
      <c r="M101" s="37">
        <v>4.5</v>
      </c>
      <c r="N101" s="189">
        <f>ROUND($N$44*N99,2)</f>
        <v>0</v>
      </c>
      <c r="O101" s="190">
        <f>ROUND($O$44*O99,2)</f>
        <v>0</v>
      </c>
      <c r="P101" s="190">
        <f>ROUND($P$44*P99,2)</f>
        <v>0</v>
      </c>
      <c r="Q101" s="190">
        <f>ROUND($Q$44*Q99,2)</f>
        <v>0</v>
      </c>
      <c r="R101" s="190">
        <f>ROUND($R$44*R99,2)</f>
        <v>0</v>
      </c>
      <c r="S101" s="190">
        <f>ROUND($S$44*S99,2)</f>
        <v>0</v>
      </c>
      <c r="T101" s="190">
        <f>ROUND($T$44*T99,2)</f>
        <v>0</v>
      </c>
      <c r="U101" s="190">
        <f>ROUND($U$44*U99,2)</f>
        <v>0</v>
      </c>
      <c r="V101" s="190">
        <f>ROUND($V$44*V99,2)</f>
        <v>0</v>
      </c>
      <c r="W101" s="190">
        <f>ROUND($W$44*W99,2)</f>
        <v>0</v>
      </c>
      <c r="X101" s="190">
        <f>ROUND($X$44*X99,2)</f>
        <v>0</v>
      </c>
      <c r="Y101" s="190">
        <f>ROUND($Y$44*Y99,2)</f>
        <v>0</v>
      </c>
    </row>
    <row r="102" spans="4:27" ht="17.25" customHeight="1" x14ac:dyDescent="0.25">
      <c r="D102" s="32" t="s">
        <v>26</v>
      </c>
      <c r="E102" s="32" t="s">
        <v>27</v>
      </c>
      <c r="F102" s="33" t="s">
        <v>111</v>
      </c>
      <c r="G102" s="34" t="s">
        <v>97</v>
      </c>
      <c r="H102" s="32">
        <v>10</v>
      </c>
      <c r="I102" s="35" t="str">
        <f t="shared" si="78"/>
        <v>SERV COMB FORMIGA REPASSE</v>
      </c>
      <c r="J102" s="35" t="s">
        <v>35</v>
      </c>
      <c r="K102" s="36">
        <f t="shared" si="0"/>
        <v>0</v>
      </c>
      <c r="L102" s="35" t="s">
        <v>38</v>
      </c>
      <c r="M102" s="37">
        <v>4.5</v>
      </c>
      <c r="N102" s="189">
        <f>N99-SUM(N100:N101)</f>
        <v>0</v>
      </c>
      <c r="O102" s="190">
        <f t="shared" ref="O102" si="80">O99-SUM(O100:O101)</f>
        <v>0</v>
      </c>
      <c r="P102" s="190">
        <f t="shared" ref="P102:Y102" si="81">P99-SUM(P100:P101)</f>
        <v>0</v>
      </c>
      <c r="Q102" s="190">
        <f t="shared" si="81"/>
        <v>0</v>
      </c>
      <c r="R102" s="190">
        <f t="shared" si="81"/>
        <v>0</v>
      </c>
      <c r="S102" s="190">
        <f t="shared" si="81"/>
        <v>0</v>
      </c>
      <c r="T102" s="190">
        <f t="shared" si="81"/>
        <v>0</v>
      </c>
      <c r="U102" s="190">
        <f t="shared" si="81"/>
        <v>0</v>
      </c>
      <c r="V102" s="190">
        <f t="shared" si="81"/>
        <v>0</v>
      </c>
      <c r="W102" s="190">
        <f t="shared" si="81"/>
        <v>0</v>
      </c>
      <c r="X102" s="190">
        <f t="shared" si="81"/>
        <v>0</v>
      </c>
      <c r="Y102" s="190">
        <f t="shared" si="81"/>
        <v>0</v>
      </c>
    </row>
    <row r="103" spans="4:27" ht="16.5" customHeight="1" x14ac:dyDescent="0.25">
      <c r="D103" s="23" t="s">
        <v>26</v>
      </c>
      <c r="E103" s="23" t="s">
        <v>27</v>
      </c>
      <c r="F103" s="24" t="s">
        <v>113</v>
      </c>
      <c r="G103" s="25" t="s">
        <v>97</v>
      </c>
      <c r="H103" s="23">
        <v>25</v>
      </c>
      <c r="I103" s="26" t="s">
        <v>114</v>
      </c>
      <c r="J103" s="26" t="s">
        <v>34</v>
      </c>
      <c r="K103" s="27">
        <f t="shared" si="0"/>
        <v>0.26250000000000007</v>
      </c>
      <c r="L103" s="28" t="s">
        <v>28</v>
      </c>
      <c r="M103" s="29" t="s">
        <v>28</v>
      </c>
      <c r="N103" s="30">
        <v>0.2</v>
      </c>
      <c r="O103" s="31">
        <v>0.2</v>
      </c>
      <c r="P103" s="31">
        <v>0.2</v>
      </c>
      <c r="Q103" s="31">
        <v>0.3</v>
      </c>
      <c r="R103" s="31">
        <v>0.3</v>
      </c>
      <c r="S103" s="31">
        <v>0.3</v>
      </c>
      <c r="T103" s="31">
        <v>0.35</v>
      </c>
      <c r="U103" s="31">
        <v>0.35</v>
      </c>
      <c r="V103" s="31">
        <v>0.35</v>
      </c>
      <c r="W103" s="31">
        <v>0.2</v>
      </c>
      <c r="X103" s="31">
        <v>0.2</v>
      </c>
      <c r="Y103" s="31">
        <v>0.2</v>
      </c>
    </row>
    <row r="104" spans="4:27" ht="16.5" customHeight="1" x14ac:dyDescent="0.25">
      <c r="D104" s="32" t="s">
        <v>26</v>
      </c>
      <c r="E104" s="32" t="s">
        <v>27</v>
      </c>
      <c r="F104" s="33" t="s">
        <v>113</v>
      </c>
      <c r="G104" s="34" t="s">
        <v>97</v>
      </c>
      <c r="H104" s="32">
        <v>25</v>
      </c>
      <c r="I104" s="35" t="str">
        <f t="shared" ref="I104:I106" si="82">I103</f>
        <v>SERV REPLANTIO AGRIC</v>
      </c>
      <c r="J104" s="35" t="s">
        <v>35</v>
      </c>
      <c r="K104" s="36">
        <f t="shared" si="0"/>
        <v>0.26250000000000007</v>
      </c>
      <c r="L104" s="35" t="s">
        <v>99</v>
      </c>
      <c r="M104" s="37">
        <v>0.17299999999999999</v>
      </c>
      <c r="N104" s="44">
        <f>N103</f>
        <v>0.2</v>
      </c>
      <c r="O104" s="39">
        <f t="shared" ref="O104:Y104" si="83">O103</f>
        <v>0.2</v>
      </c>
      <c r="P104" s="39">
        <f t="shared" si="83"/>
        <v>0.2</v>
      </c>
      <c r="Q104" s="39">
        <f t="shared" si="83"/>
        <v>0.3</v>
      </c>
      <c r="R104" s="39">
        <f t="shared" si="83"/>
        <v>0.3</v>
      </c>
      <c r="S104" s="39">
        <f t="shared" si="83"/>
        <v>0.3</v>
      </c>
      <c r="T104" s="39">
        <f t="shared" si="83"/>
        <v>0.35</v>
      </c>
      <c r="U104" s="39">
        <f t="shared" si="83"/>
        <v>0.35</v>
      </c>
      <c r="V104" s="39">
        <f t="shared" si="83"/>
        <v>0.35</v>
      </c>
      <c r="W104" s="39">
        <f t="shared" si="83"/>
        <v>0.2</v>
      </c>
      <c r="X104" s="39">
        <f t="shared" si="83"/>
        <v>0.2</v>
      </c>
      <c r="Y104" s="39">
        <f t="shared" si="83"/>
        <v>0.2</v>
      </c>
    </row>
    <row r="105" spans="4:27" ht="17.25" customHeight="1" x14ac:dyDescent="0.25">
      <c r="D105" s="32" t="s">
        <v>26</v>
      </c>
      <c r="E105" s="32" t="s">
        <v>27</v>
      </c>
      <c r="F105" s="33" t="s">
        <v>113</v>
      </c>
      <c r="G105" s="34" t="s">
        <v>97</v>
      </c>
      <c r="H105" s="32">
        <v>25</v>
      </c>
      <c r="I105" s="35" t="str">
        <f t="shared" si="82"/>
        <v>SERV REPLANTIO AGRIC</v>
      </c>
      <c r="J105" s="35" t="s">
        <v>35</v>
      </c>
      <c r="K105" s="36">
        <f t="shared" si="0"/>
        <v>0.26250000000000007</v>
      </c>
      <c r="L105" s="35" t="s">
        <v>100</v>
      </c>
      <c r="M105" s="109">
        <f>ROUNDUP((1403-M87)/K105,0)</f>
        <v>370</v>
      </c>
      <c r="N105" s="44">
        <f>N103</f>
        <v>0.2</v>
      </c>
      <c r="O105" s="39">
        <f t="shared" ref="O105:Y105" si="84">O103</f>
        <v>0.2</v>
      </c>
      <c r="P105" s="39">
        <f t="shared" si="84"/>
        <v>0.2</v>
      </c>
      <c r="Q105" s="39">
        <f t="shared" si="84"/>
        <v>0.3</v>
      </c>
      <c r="R105" s="39">
        <f t="shared" si="84"/>
        <v>0.3</v>
      </c>
      <c r="S105" s="39">
        <f t="shared" si="84"/>
        <v>0.3</v>
      </c>
      <c r="T105" s="39">
        <f t="shared" si="84"/>
        <v>0.35</v>
      </c>
      <c r="U105" s="39">
        <f t="shared" si="84"/>
        <v>0.35</v>
      </c>
      <c r="V105" s="39">
        <f t="shared" si="84"/>
        <v>0.35</v>
      </c>
      <c r="W105" s="39">
        <f t="shared" si="84"/>
        <v>0.2</v>
      </c>
      <c r="X105" s="39">
        <f t="shared" si="84"/>
        <v>0.2</v>
      </c>
      <c r="Y105" s="39">
        <f t="shared" si="84"/>
        <v>0.2</v>
      </c>
      <c r="Z105" s="108"/>
    </row>
    <row r="106" spans="4:27" ht="17.25" customHeight="1" x14ac:dyDescent="0.25">
      <c r="D106" s="32" t="s">
        <v>26</v>
      </c>
      <c r="E106" s="32" t="s">
        <v>27</v>
      </c>
      <c r="F106" s="33" t="s">
        <v>113</v>
      </c>
      <c r="G106" s="34" t="s">
        <v>97</v>
      </c>
      <c r="H106" s="32">
        <v>25</v>
      </c>
      <c r="I106" s="35" t="str">
        <f t="shared" si="82"/>
        <v>SERV REPLANTIO AGRIC</v>
      </c>
      <c r="J106" s="35" t="s">
        <v>35</v>
      </c>
      <c r="K106" s="36">
        <f t="shared" si="0"/>
        <v>0.26250000000000007</v>
      </c>
      <c r="L106" s="35" t="s">
        <v>101</v>
      </c>
      <c r="M106" s="37">
        <v>0.04</v>
      </c>
      <c r="N106" s="44">
        <f>N103</f>
        <v>0.2</v>
      </c>
      <c r="O106" s="39">
        <f t="shared" ref="O106:Y106" si="85">O103</f>
        <v>0.2</v>
      </c>
      <c r="P106" s="39">
        <f t="shared" si="85"/>
        <v>0.2</v>
      </c>
      <c r="Q106" s="39">
        <f t="shared" si="85"/>
        <v>0.3</v>
      </c>
      <c r="R106" s="39">
        <f t="shared" si="85"/>
        <v>0.3</v>
      </c>
      <c r="S106" s="39">
        <f t="shared" si="85"/>
        <v>0.3</v>
      </c>
      <c r="T106" s="39">
        <f t="shared" si="85"/>
        <v>0.35</v>
      </c>
      <c r="U106" s="39">
        <f t="shared" si="85"/>
        <v>0.35</v>
      </c>
      <c r="V106" s="39">
        <f t="shared" si="85"/>
        <v>0.35</v>
      </c>
      <c r="W106" s="39">
        <f t="shared" si="85"/>
        <v>0.2</v>
      </c>
      <c r="X106" s="39">
        <f t="shared" si="85"/>
        <v>0.2</v>
      </c>
      <c r="Y106" s="39">
        <f t="shared" si="85"/>
        <v>0.2</v>
      </c>
    </row>
    <row r="107" spans="4:27" ht="17.25" customHeight="1" x14ac:dyDescent="0.25">
      <c r="D107" s="23" t="s">
        <v>26</v>
      </c>
      <c r="E107" s="23" t="s">
        <v>27</v>
      </c>
      <c r="F107" s="24" t="s">
        <v>115</v>
      </c>
      <c r="G107" s="25" t="s">
        <v>97</v>
      </c>
      <c r="H107" s="23">
        <v>25</v>
      </c>
      <c r="I107" s="26" t="s">
        <v>116</v>
      </c>
      <c r="J107" s="26" t="s">
        <v>34</v>
      </c>
      <c r="K107" s="27">
        <f t="shared" si="0"/>
        <v>0.6875</v>
      </c>
      <c r="L107" s="26" t="s">
        <v>28</v>
      </c>
      <c r="M107" s="72" t="s">
        <v>28</v>
      </c>
      <c r="N107" s="30">
        <f>N103*2</f>
        <v>0.4</v>
      </c>
      <c r="O107" s="31">
        <f>O103*2</f>
        <v>0.4</v>
      </c>
      <c r="P107" s="31">
        <f>P103*2</f>
        <v>0.4</v>
      </c>
      <c r="Q107" s="31">
        <f t="shared" ref="Q107:V107" si="86">Q103*3</f>
        <v>0.89999999999999991</v>
      </c>
      <c r="R107" s="31">
        <f t="shared" si="86"/>
        <v>0.89999999999999991</v>
      </c>
      <c r="S107" s="31">
        <f t="shared" si="86"/>
        <v>0.89999999999999991</v>
      </c>
      <c r="T107" s="31">
        <f t="shared" si="86"/>
        <v>1.0499999999999998</v>
      </c>
      <c r="U107" s="31">
        <f t="shared" si="86"/>
        <v>1.0499999999999998</v>
      </c>
      <c r="V107" s="31">
        <f t="shared" si="86"/>
        <v>1.0499999999999998</v>
      </c>
      <c r="W107" s="31">
        <f>W103*2</f>
        <v>0.4</v>
      </c>
      <c r="X107" s="31">
        <f>X103*2</f>
        <v>0.4</v>
      </c>
      <c r="Y107" s="31">
        <f>Y103*2</f>
        <v>0.4</v>
      </c>
    </row>
    <row r="108" spans="4:27" ht="17.25" customHeight="1" x14ac:dyDescent="0.25">
      <c r="D108" s="32" t="s">
        <v>26</v>
      </c>
      <c r="E108" s="32" t="s">
        <v>27</v>
      </c>
      <c r="F108" s="33" t="s">
        <v>115</v>
      </c>
      <c r="G108" s="34" t="s">
        <v>97</v>
      </c>
      <c r="H108" s="32">
        <v>25</v>
      </c>
      <c r="I108" s="35" t="str">
        <f>I107</f>
        <v>SERV IRRIGACAO REPLANTIO NIVEL 1 AGRIC</v>
      </c>
      <c r="J108" s="35" t="s">
        <v>35</v>
      </c>
      <c r="K108" s="36">
        <f t="shared" si="0"/>
        <v>0.45999999999999996</v>
      </c>
      <c r="L108" s="35" t="s">
        <v>102</v>
      </c>
      <c r="M108" s="37">
        <v>0.4</v>
      </c>
      <c r="N108" s="44">
        <f>ROUND(N107*2/3,2)</f>
        <v>0.27</v>
      </c>
      <c r="O108" s="39">
        <f t="shared" ref="O108:Y108" si="87">ROUND(O107*2/3,2)</f>
        <v>0.27</v>
      </c>
      <c r="P108" s="39">
        <f t="shared" si="87"/>
        <v>0.27</v>
      </c>
      <c r="Q108" s="39">
        <f t="shared" si="87"/>
        <v>0.6</v>
      </c>
      <c r="R108" s="39">
        <f t="shared" si="87"/>
        <v>0.6</v>
      </c>
      <c r="S108" s="39">
        <f t="shared" si="87"/>
        <v>0.6</v>
      </c>
      <c r="T108" s="39">
        <f t="shared" si="87"/>
        <v>0.7</v>
      </c>
      <c r="U108" s="39">
        <f t="shared" si="87"/>
        <v>0.7</v>
      </c>
      <c r="V108" s="39">
        <f t="shared" si="87"/>
        <v>0.7</v>
      </c>
      <c r="W108" s="39">
        <f t="shared" si="87"/>
        <v>0.27</v>
      </c>
      <c r="X108" s="39">
        <f t="shared" si="87"/>
        <v>0.27</v>
      </c>
      <c r="Y108" s="39">
        <f t="shared" si="87"/>
        <v>0.27</v>
      </c>
    </row>
    <row r="109" spans="4:27" ht="17.25" customHeight="1" x14ac:dyDescent="0.25">
      <c r="D109" s="110" t="s">
        <v>26</v>
      </c>
      <c r="E109" s="110" t="s">
        <v>27</v>
      </c>
      <c r="F109" s="111" t="s">
        <v>28</v>
      </c>
      <c r="G109" s="112" t="s">
        <v>117</v>
      </c>
      <c r="H109" s="110" t="s">
        <v>28</v>
      </c>
      <c r="I109" s="113" t="s">
        <v>28</v>
      </c>
      <c r="J109" s="113" t="s">
        <v>28</v>
      </c>
      <c r="K109" s="114" t="str">
        <f t="shared" si="0"/>
        <v>n/a</v>
      </c>
      <c r="L109" s="113" t="s">
        <v>28</v>
      </c>
      <c r="M109" s="115" t="s">
        <v>28</v>
      </c>
      <c r="N109" s="116" t="s">
        <v>28</v>
      </c>
      <c r="O109" s="114" t="s">
        <v>28</v>
      </c>
      <c r="P109" s="114" t="s">
        <v>28</v>
      </c>
      <c r="Q109" s="114" t="s">
        <v>28</v>
      </c>
      <c r="R109" s="114" t="s">
        <v>28</v>
      </c>
      <c r="S109" s="114" t="s">
        <v>28</v>
      </c>
      <c r="T109" s="114" t="s">
        <v>28</v>
      </c>
      <c r="U109" s="114" t="s">
        <v>28</v>
      </c>
      <c r="V109" s="114" t="s">
        <v>28</v>
      </c>
      <c r="W109" s="114" t="s">
        <v>28</v>
      </c>
      <c r="X109" s="114" t="s">
        <v>28</v>
      </c>
      <c r="Y109" s="114" t="s">
        <v>28</v>
      </c>
    </row>
    <row r="110" spans="4:27" ht="17.25" customHeight="1" x14ac:dyDescent="0.25">
      <c r="D110" s="117" t="s">
        <v>26</v>
      </c>
      <c r="E110" s="117" t="s">
        <v>27</v>
      </c>
      <c r="F110" s="118" t="s">
        <v>28</v>
      </c>
      <c r="G110" s="119" t="s">
        <v>118</v>
      </c>
      <c r="H110" s="117" t="s">
        <v>28</v>
      </c>
      <c r="I110" s="120" t="s">
        <v>28</v>
      </c>
      <c r="J110" s="120" t="s">
        <v>28</v>
      </c>
      <c r="K110" s="121" t="str">
        <f t="shared" si="0"/>
        <v>n/a</v>
      </c>
      <c r="L110" s="120" t="s">
        <v>28</v>
      </c>
      <c r="M110" s="122" t="s">
        <v>28</v>
      </c>
      <c r="N110" s="123" t="s">
        <v>28</v>
      </c>
      <c r="O110" s="121" t="s">
        <v>28</v>
      </c>
      <c r="P110" s="121" t="s">
        <v>28</v>
      </c>
      <c r="Q110" s="121" t="s">
        <v>28</v>
      </c>
      <c r="R110" s="121" t="s">
        <v>28</v>
      </c>
      <c r="S110" s="121" t="s">
        <v>28</v>
      </c>
      <c r="T110" s="121" t="s">
        <v>28</v>
      </c>
      <c r="U110" s="121" t="s">
        <v>28</v>
      </c>
      <c r="V110" s="121" t="s">
        <v>28</v>
      </c>
      <c r="W110" s="121" t="s">
        <v>28</v>
      </c>
      <c r="X110" s="121" t="s">
        <v>28</v>
      </c>
      <c r="Y110" s="121" t="s">
        <v>28</v>
      </c>
    </row>
    <row r="111" spans="4:27" ht="17.25" customHeight="1" x14ac:dyDescent="0.25">
      <c r="D111" s="78" t="s">
        <v>26</v>
      </c>
      <c r="E111" s="78" t="s">
        <v>27</v>
      </c>
      <c r="F111" s="79" t="s">
        <v>119</v>
      </c>
      <c r="G111" s="80" t="s">
        <v>120</v>
      </c>
      <c r="H111" s="78">
        <v>26</v>
      </c>
      <c r="I111" s="66" t="s">
        <v>86</v>
      </c>
      <c r="J111" s="66" t="s">
        <v>34</v>
      </c>
      <c r="K111" s="27">
        <f t="shared" si="0"/>
        <v>0.626</v>
      </c>
      <c r="L111" s="66" t="s">
        <v>28</v>
      </c>
      <c r="M111" s="67" t="s">
        <v>28</v>
      </c>
      <c r="N111" s="187">
        <v>0.25</v>
      </c>
      <c r="O111" s="188">
        <v>0.36</v>
      </c>
      <c r="P111" s="188">
        <v>0.39</v>
      </c>
      <c r="Q111" s="188">
        <v>0.4</v>
      </c>
      <c r="R111" s="199">
        <f>(41%)*1.6</f>
        <v>0.65600000000000003</v>
      </c>
      <c r="S111" s="199">
        <f>(45%)*1.6</f>
        <v>0.72000000000000008</v>
      </c>
      <c r="T111" s="199">
        <f>(47%)*1.6</f>
        <v>0.752</v>
      </c>
      <c r="U111" s="199">
        <f>(52%)*1.6</f>
        <v>0.83200000000000007</v>
      </c>
      <c r="V111" s="199">
        <f>(54%)*1.6</f>
        <v>0.8640000000000001</v>
      </c>
      <c r="W111" s="199">
        <f>(49%)*1.6</f>
        <v>0.78400000000000003</v>
      </c>
      <c r="X111" s="199">
        <f>(47%)*1.6</f>
        <v>0.752</v>
      </c>
      <c r="Y111" s="199">
        <f>(47%)*1.6</f>
        <v>0.752</v>
      </c>
    </row>
    <row r="112" spans="4:27" ht="17.25" customHeight="1" x14ac:dyDescent="0.25">
      <c r="D112" s="82" t="s">
        <v>26</v>
      </c>
      <c r="E112" s="82" t="s">
        <v>27</v>
      </c>
      <c r="F112" s="83" t="s">
        <v>119</v>
      </c>
      <c r="G112" s="84" t="s">
        <v>120</v>
      </c>
      <c r="H112" s="82">
        <v>26</v>
      </c>
      <c r="I112" s="35" t="str">
        <f t="shared" ref="I112:I113" si="88">I111</f>
        <v>SERV CAPINA AREA TOTAL AUTOPROPELIDO - pré emergente</v>
      </c>
      <c r="J112" s="85" t="s">
        <v>35</v>
      </c>
      <c r="K112" s="36">
        <f t="shared" si="0"/>
        <v>0.626</v>
      </c>
      <c r="L112" s="35" t="s">
        <v>121</v>
      </c>
      <c r="M112" s="37">
        <v>0.2</v>
      </c>
      <c r="N112" s="195">
        <f>N111</f>
        <v>0.25</v>
      </c>
      <c r="O112" s="196">
        <f t="shared" ref="O112:Y112" si="89">O111</f>
        <v>0.36</v>
      </c>
      <c r="P112" s="196">
        <f t="shared" si="89"/>
        <v>0.39</v>
      </c>
      <c r="Q112" s="196">
        <f t="shared" si="89"/>
        <v>0.4</v>
      </c>
      <c r="R112" s="196">
        <f t="shared" si="89"/>
        <v>0.65600000000000003</v>
      </c>
      <c r="S112" s="196">
        <f t="shared" si="89"/>
        <v>0.72000000000000008</v>
      </c>
      <c r="T112" s="196">
        <f t="shared" si="89"/>
        <v>0.752</v>
      </c>
      <c r="U112" s="196">
        <f t="shared" si="89"/>
        <v>0.83200000000000007</v>
      </c>
      <c r="V112" s="196">
        <f t="shared" si="89"/>
        <v>0.8640000000000001</v>
      </c>
      <c r="W112" s="196">
        <f t="shared" si="89"/>
        <v>0.78400000000000003</v>
      </c>
      <c r="X112" s="196">
        <f t="shared" si="89"/>
        <v>0.752</v>
      </c>
      <c r="Y112" s="196">
        <f t="shared" si="89"/>
        <v>0.752</v>
      </c>
    </row>
    <row r="113" spans="4:25" ht="17.25" customHeight="1" x14ac:dyDescent="0.25">
      <c r="D113" s="82" t="s">
        <v>26</v>
      </c>
      <c r="E113" s="82" t="s">
        <v>27</v>
      </c>
      <c r="F113" s="83" t="s">
        <v>119</v>
      </c>
      <c r="G113" s="84" t="s">
        <v>120</v>
      </c>
      <c r="H113" s="82">
        <v>26</v>
      </c>
      <c r="I113" s="35" t="str">
        <f t="shared" si="88"/>
        <v>SERV CAPINA AREA TOTAL AUTOPROPELIDO - pré emergente</v>
      </c>
      <c r="J113" s="85" t="s">
        <v>35</v>
      </c>
      <c r="K113" s="36">
        <f t="shared" si="0"/>
        <v>0</v>
      </c>
      <c r="L113" s="35" t="s">
        <v>55</v>
      </c>
      <c r="M113" s="37">
        <f>ROUND(0.5%*230,1)</f>
        <v>1.2</v>
      </c>
      <c r="N113" s="189">
        <v>0</v>
      </c>
      <c r="O113" s="190">
        <v>0</v>
      </c>
      <c r="P113" s="190">
        <v>0</v>
      </c>
      <c r="Q113" s="190">
        <v>0</v>
      </c>
      <c r="R113" s="190">
        <v>0</v>
      </c>
      <c r="S113" s="190">
        <v>0</v>
      </c>
      <c r="T113" s="190">
        <v>0</v>
      </c>
      <c r="U113" s="190">
        <v>0</v>
      </c>
      <c r="V113" s="190">
        <v>0</v>
      </c>
      <c r="W113" s="190">
        <v>0</v>
      </c>
      <c r="X113" s="190">
        <v>0</v>
      </c>
      <c r="Y113" s="190">
        <v>0</v>
      </c>
    </row>
    <row r="114" spans="4:25" ht="17.25" customHeight="1" x14ac:dyDescent="0.25">
      <c r="D114" s="78" t="s">
        <v>26</v>
      </c>
      <c r="E114" s="78" t="s">
        <v>27</v>
      </c>
      <c r="F114" s="79" t="s">
        <v>119</v>
      </c>
      <c r="G114" s="80" t="s">
        <v>120</v>
      </c>
      <c r="H114" s="78">
        <v>26</v>
      </c>
      <c r="I114" s="66" t="s">
        <v>58</v>
      </c>
      <c r="J114" s="66" t="s">
        <v>34</v>
      </c>
      <c r="K114" s="27">
        <f t="shared" si="0"/>
        <v>0.13166666666666665</v>
      </c>
      <c r="L114" s="66" t="s">
        <v>28</v>
      </c>
      <c r="M114" s="67" t="s">
        <v>28</v>
      </c>
      <c r="N114" s="187">
        <v>0</v>
      </c>
      <c r="O114" s="188">
        <v>0</v>
      </c>
      <c r="P114" s="188">
        <v>0</v>
      </c>
      <c r="Q114" s="193">
        <f t="shared" ref="Q114" si="90">ROUNDDOWN(Q111*25%,2)</f>
        <v>0.1</v>
      </c>
      <c r="R114" s="193">
        <f t="shared" ref="R114:Y114" si="91">ROUNDDOWN(R111*25%,2)</f>
        <v>0.16</v>
      </c>
      <c r="S114" s="193">
        <f t="shared" si="91"/>
        <v>0.18</v>
      </c>
      <c r="T114" s="193">
        <f t="shared" si="91"/>
        <v>0.18</v>
      </c>
      <c r="U114" s="193">
        <f t="shared" si="91"/>
        <v>0.2</v>
      </c>
      <c r="V114" s="193">
        <f t="shared" si="91"/>
        <v>0.21</v>
      </c>
      <c r="W114" s="193">
        <f t="shared" si="91"/>
        <v>0.19</v>
      </c>
      <c r="X114" s="193">
        <f t="shared" si="91"/>
        <v>0.18</v>
      </c>
      <c r="Y114" s="193">
        <f t="shared" si="91"/>
        <v>0.18</v>
      </c>
    </row>
    <row r="115" spans="4:25" ht="17.25" customHeight="1" x14ac:dyDescent="0.25">
      <c r="D115" s="82" t="s">
        <v>26</v>
      </c>
      <c r="E115" s="82" t="s">
        <v>27</v>
      </c>
      <c r="F115" s="83" t="s">
        <v>119</v>
      </c>
      <c r="G115" s="84" t="s">
        <v>120</v>
      </c>
      <c r="H115" s="82">
        <v>26</v>
      </c>
      <c r="I115" s="35" t="str">
        <f t="shared" ref="I115:I116" si="92">I114</f>
        <v>APOIO AUTO-PROPELIDO</v>
      </c>
      <c r="J115" s="85" t="s">
        <v>35</v>
      </c>
      <c r="K115" s="36">
        <f t="shared" si="0"/>
        <v>0.13166666666666665</v>
      </c>
      <c r="L115" s="35" t="s">
        <v>121</v>
      </c>
      <c r="M115" s="37">
        <v>0.2</v>
      </c>
      <c r="N115" s="195">
        <f>N114</f>
        <v>0</v>
      </c>
      <c r="O115" s="196">
        <f t="shared" ref="O115:Y115" si="93">O114</f>
        <v>0</v>
      </c>
      <c r="P115" s="196">
        <f t="shared" si="93"/>
        <v>0</v>
      </c>
      <c r="Q115" s="196">
        <f t="shared" si="93"/>
        <v>0.1</v>
      </c>
      <c r="R115" s="196">
        <f t="shared" si="93"/>
        <v>0.16</v>
      </c>
      <c r="S115" s="196">
        <f t="shared" si="93"/>
        <v>0.18</v>
      </c>
      <c r="T115" s="196">
        <f t="shared" si="93"/>
        <v>0.18</v>
      </c>
      <c r="U115" s="196">
        <f t="shared" si="93"/>
        <v>0.2</v>
      </c>
      <c r="V115" s="196">
        <f t="shared" si="93"/>
        <v>0.21</v>
      </c>
      <c r="W115" s="196">
        <f t="shared" si="93"/>
        <v>0.19</v>
      </c>
      <c r="X115" s="196">
        <f t="shared" si="93"/>
        <v>0.18</v>
      </c>
      <c r="Y115" s="196">
        <f t="shared" si="93"/>
        <v>0.18</v>
      </c>
    </row>
    <row r="116" spans="4:25" ht="17.25" customHeight="1" x14ac:dyDescent="0.25">
      <c r="D116" s="82" t="s">
        <v>26</v>
      </c>
      <c r="E116" s="82" t="s">
        <v>27</v>
      </c>
      <c r="F116" s="83" t="s">
        <v>119</v>
      </c>
      <c r="G116" s="84" t="s">
        <v>120</v>
      </c>
      <c r="H116" s="82">
        <v>26</v>
      </c>
      <c r="I116" s="35" t="str">
        <f t="shared" si="92"/>
        <v>APOIO AUTO-PROPELIDO</v>
      </c>
      <c r="J116" s="85" t="s">
        <v>35</v>
      </c>
      <c r="K116" s="36">
        <f t="shared" si="0"/>
        <v>0</v>
      </c>
      <c r="L116" s="35" t="s">
        <v>55</v>
      </c>
      <c r="M116" s="37">
        <f>ROUND(0.5%*230,1)</f>
        <v>1.2</v>
      </c>
      <c r="N116" s="189">
        <v>0</v>
      </c>
      <c r="O116" s="190">
        <v>0</v>
      </c>
      <c r="P116" s="190">
        <v>0</v>
      </c>
      <c r="Q116" s="190">
        <v>0</v>
      </c>
      <c r="R116" s="190">
        <v>0</v>
      </c>
      <c r="S116" s="190">
        <v>0</v>
      </c>
      <c r="T116" s="190">
        <v>0</v>
      </c>
      <c r="U116" s="190">
        <v>0</v>
      </c>
      <c r="V116" s="190">
        <v>0</v>
      </c>
      <c r="W116" s="190">
        <v>0</v>
      </c>
      <c r="X116" s="190">
        <v>0</v>
      </c>
      <c r="Y116" s="190">
        <v>0</v>
      </c>
    </row>
    <row r="117" spans="4:25" ht="17.25" customHeight="1" x14ac:dyDescent="0.25">
      <c r="D117" s="23" t="s">
        <v>26</v>
      </c>
      <c r="E117" s="23" t="s">
        <v>27</v>
      </c>
      <c r="F117" s="24" t="s">
        <v>119</v>
      </c>
      <c r="G117" s="25" t="s">
        <v>120</v>
      </c>
      <c r="H117" s="23">
        <v>26</v>
      </c>
      <c r="I117" s="26" t="s">
        <v>122</v>
      </c>
      <c r="J117" s="26" t="s">
        <v>34</v>
      </c>
      <c r="K117" s="27">
        <f>IFERROR(AVERAGE(N117:Y117),"n/a")</f>
        <v>0.24233333333333332</v>
      </c>
      <c r="L117" s="28" t="s">
        <v>28</v>
      </c>
      <c r="M117" s="29" t="s">
        <v>28</v>
      </c>
      <c r="N117" s="194">
        <f>1-N111-N114</f>
        <v>0.75</v>
      </c>
      <c r="O117" s="193">
        <f t="shared" ref="O117:Y117" si="94">1-O111-O114</f>
        <v>0.64</v>
      </c>
      <c r="P117" s="193">
        <f t="shared" si="94"/>
        <v>0.61</v>
      </c>
      <c r="Q117" s="193">
        <f t="shared" si="94"/>
        <v>0.5</v>
      </c>
      <c r="R117" s="193">
        <f t="shared" si="94"/>
        <v>0.18399999999999997</v>
      </c>
      <c r="S117" s="193">
        <f t="shared" si="94"/>
        <v>9.9999999999999922E-2</v>
      </c>
      <c r="T117" s="193">
        <f t="shared" si="94"/>
        <v>6.8000000000000005E-2</v>
      </c>
      <c r="U117" s="193">
        <f t="shared" si="94"/>
        <v>-3.2000000000000084E-2</v>
      </c>
      <c r="V117" s="193">
        <f t="shared" si="94"/>
        <v>-7.4000000000000093E-2</v>
      </c>
      <c r="W117" s="193">
        <f t="shared" si="94"/>
        <v>2.5999999999999968E-2</v>
      </c>
      <c r="X117" s="193">
        <f t="shared" si="94"/>
        <v>6.8000000000000005E-2</v>
      </c>
      <c r="Y117" s="193">
        <f t="shared" si="94"/>
        <v>6.8000000000000005E-2</v>
      </c>
    </row>
    <row r="118" spans="4:25" ht="17.25" customHeight="1" x14ac:dyDescent="0.25">
      <c r="D118" s="32" t="s">
        <v>26</v>
      </c>
      <c r="E118" s="32" t="s">
        <v>27</v>
      </c>
      <c r="F118" s="33" t="s">
        <v>119</v>
      </c>
      <c r="G118" s="34" t="s">
        <v>120</v>
      </c>
      <c r="H118" s="32">
        <v>26</v>
      </c>
      <c r="I118" s="35" t="str">
        <f>I117</f>
        <v>SERV CAP QUIM 2 PRE EMERG AREA TOT AGRIC</v>
      </c>
      <c r="J118" s="35" t="s">
        <v>35</v>
      </c>
      <c r="K118" s="36">
        <f>IFERROR(AVERAGE(N118:Y118),"n/a")</f>
        <v>0.24233333333333332</v>
      </c>
      <c r="L118" s="35" t="s">
        <v>121</v>
      </c>
      <c r="M118" s="37">
        <v>0.2</v>
      </c>
      <c r="N118" s="195">
        <f>N117</f>
        <v>0.75</v>
      </c>
      <c r="O118" s="196">
        <f t="shared" ref="O118:Y118" si="95">O117</f>
        <v>0.64</v>
      </c>
      <c r="P118" s="196">
        <f t="shared" si="95"/>
        <v>0.61</v>
      </c>
      <c r="Q118" s="196">
        <f t="shared" si="95"/>
        <v>0.5</v>
      </c>
      <c r="R118" s="196">
        <f t="shared" si="95"/>
        <v>0.18399999999999997</v>
      </c>
      <c r="S118" s="196">
        <f t="shared" si="95"/>
        <v>9.9999999999999922E-2</v>
      </c>
      <c r="T118" s="196">
        <f t="shared" si="95"/>
        <v>6.8000000000000005E-2</v>
      </c>
      <c r="U118" s="196">
        <f t="shared" si="95"/>
        <v>-3.2000000000000084E-2</v>
      </c>
      <c r="V118" s="196">
        <f t="shared" si="95"/>
        <v>-7.4000000000000093E-2</v>
      </c>
      <c r="W118" s="196">
        <f t="shared" si="95"/>
        <v>2.5999999999999968E-2</v>
      </c>
      <c r="X118" s="196">
        <f t="shared" si="95"/>
        <v>6.8000000000000005E-2</v>
      </c>
      <c r="Y118" s="196">
        <f t="shared" si="95"/>
        <v>6.8000000000000005E-2</v>
      </c>
    </row>
    <row r="119" spans="4:25" ht="17.25" customHeight="1" x14ac:dyDescent="0.25">
      <c r="D119" s="78" t="s">
        <v>26</v>
      </c>
      <c r="E119" s="78" t="s">
        <v>27</v>
      </c>
      <c r="F119" s="79" t="s">
        <v>123</v>
      </c>
      <c r="G119" s="80" t="s">
        <v>120</v>
      </c>
      <c r="H119" s="78">
        <v>60</v>
      </c>
      <c r="I119" s="66" t="s">
        <v>86</v>
      </c>
      <c r="J119" s="66" t="s">
        <v>34</v>
      </c>
      <c r="K119" s="27">
        <f t="shared" ref="K119:K126" si="96">IFERROR(AVERAGE(N119:Y119),"n/a")</f>
        <v>0.52233333333333343</v>
      </c>
      <c r="L119" s="66" t="s">
        <v>28</v>
      </c>
      <c r="M119" s="67" t="s">
        <v>28</v>
      </c>
      <c r="N119" s="187">
        <v>0.22</v>
      </c>
      <c r="O119" s="188">
        <v>0.31</v>
      </c>
      <c r="P119" s="188">
        <v>0.32</v>
      </c>
      <c r="Q119" s="188">
        <v>0.33</v>
      </c>
      <c r="R119" s="199">
        <f>(34%)*1.6</f>
        <v>0.54400000000000004</v>
      </c>
      <c r="S119" s="199">
        <f>(37%)*1.6</f>
        <v>0.59199999999999997</v>
      </c>
      <c r="T119" s="199">
        <f>(39%)*1.6</f>
        <v>0.62400000000000011</v>
      </c>
      <c r="U119" s="199">
        <f>(44%)*1.6</f>
        <v>0.70400000000000007</v>
      </c>
      <c r="V119" s="199">
        <f>(45%)*1.6</f>
        <v>0.72000000000000008</v>
      </c>
      <c r="W119" s="199">
        <f>(41%)*1.6</f>
        <v>0.65600000000000003</v>
      </c>
      <c r="X119" s="199">
        <f>(39%)*1.6</f>
        <v>0.62400000000000011</v>
      </c>
      <c r="Y119" s="199">
        <f>(39%)*1.6</f>
        <v>0.62400000000000011</v>
      </c>
    </row>
    <row r="120" spans="4:25" ht="17.25" customHeight="1" x14ac:dyDescent="0.25">
      <c r="D120" s="82" t="s">
        <v>26</v>
      </c>
      <c r="E120" s="82" t="s">
        <v>27</v>
      </c>
      <c r="F120" s="83" t="s">
        <v>123</v>
      </c>
      <c r="G120" s="84" t="s">
        <v>120</v>
      </c>
      <c r="H120" s="82">
        <v>60</v>
      </c>
      <c r="I120" s="35" t="str">
        <f t="shared" ref="I120:I122" si="97">I119</f>
        <v>SERV CAPINA AREA TOTAL AUTOPROPELIDO - pré emergente</v>
      </c>
      <c r="J120" s="85" t="s">
        <v>35</v>
      </c>
      <c r="K120" s="36">
        <f t="shared" si="96"/>
        <v>0.52233333333333343</v>
      </c>
      <c r="L120" s="35" t="s">
        <v>121</v>
      </c>
      <c r="M120" s="37">
        <v>0.2</v>
      </c>
      <c r="N120" s="195">
        <f>N119</f>
        <v>0.22</v>
      </c>
      <c r="O120" s="196">
        <f t="shared" ref="O120:Y120" si="98">O119</f>
        <v>0.31</v>
      </c>
      <c r="P120" s="196">
        <f t="shared" si="98"/>
        <v>0.32</v>
      </c>
      <c r="Q120" s="196">
        <f t="shared" si="98"/>
        <v>0.33</v>
      </c>
      <c r="R120" s="196">
        <f t="shared" si="98"/>
        <v>0.54400000000000004</v>
      </c>
      <c r="S120" s="196">
        <f t="shared" si="98"/>
        <v>0.59199999999999997</v>
      </c>
      <c r="T120" s="196">
        <f t="shared" si="98"/>
        <v>0.62400000000000011</v>
      </c>
      <c r="U120" s="196">
        <f t="shared" si="98"/>
        <v>0.70400000000000007</v>
      </c>
      <c r="V120" s="196">
        <f t="shared" si="98"/>
        <v>0.72000000000000008</v>
      </c>
      <c r="W120" s="196">
        <f t="shared" si="98"/>
        <v>0.65600000000000003</v>
      </c>
      <c r="X120" s="196">
        <f t="shared" si="98"/>
        <v>0.62400000000000011</v>
      </c>
      <c r="Y120" s="196">
        <f t="shared" si="98"/>
        <v>0.62400000000000011</v>
      </c>
    </row>
    <row r="121" spans="4:25" ht="17.25" customHeight="1" x14ac:dyDescent="0.25">
      <c r="D121" s="82" t="s">
        <v>26</v>
      </c>
      <c r="E121" s="82" t="s">
        <v>27</v>
      </c>
      <c r="F121" s="83" t="s">
        <v>123</v>
      </c>
      <c r="G121" s="84" t="s">
        <v>120</v>
      </c>
      <c r="H121" s="82">
        <v>60</v>
      </c>
      <c r="I121" s="35" t="str">
        <f t="shared" si="97"/>
        <v>SERV CAPINA AREA TOTAL AUTOPROPELIDO - pré emergente</v>
      </c>
      <c r="J121" s="85" t="s">
        <v>35</v>
      </c>
      <c r="K121" s="36">
        <f t="shared" si="96"/>
        <v>0</v>
      </c>
      <c r="L121" s="35" t="s">
        <v>55</v>
      </c>
      <c r="M121" s="37">
        <f>ROUND(0.5%*230,1)</f>
        <v>1.2</v>
      </c>
      <c r="N121" s="189">
        <v>0</v>
      </c>
      <c r="O121" s="190">
        <v>0</v>
      </c>
      <c r="P121" s="190">
        <v>0</v>
      </c>
      <c r="Q121" s="190">
        <v>0</v>
      </c>
      <c r="R121" s="190">
        <v>0</v>
      </c>
      <c r="S121" s="190">
        <v>0</v>
      </c>
      <c r="T121" s="190">
        <v>0</v>
      </c>
      <c r="U121" s="190">
        <v>0</v>
      </c>
      <c r="V121" s="190">
        <v>0</v>
      </c>
      <c r="W121" s="190">
        <v>0</v>
      </c>
      <c r="X121" s="190">
        <v>0</v>
      </c>
      <c r="Y121" s="190">
        <v>0</v>
      </c>
    </row>
    <row r="122" spans="4:25" ht="17.25" customHeight="1" x14ac:dyDescent="0.25">
      <c r="D122" s="82" t="s">
        <v>26</v>
      </c>
      <c r="E122" s="82" t="s">
        <v>27</v>
      </c>
      <c r="F122" s="83" t="s">
        <v>123</v>
      </c>
      <c r="G122" s="84" t="s">
        <v>120</v>
      </c>
      <c r="H122" s="82">
        <v>60</v>
      </c>
      <c r="I122" s="35" t="str">
        <f t="shared" si="97"/>
        <v>SERV CAPINA AREA TOTAL AUTOPROPELIDO - pré emergente</v>
      </c>
      <c r="J122" s="85" t="s">
        <v>35</v>
      </c>
      <c r="K122" s="36">
        <f t="shared" si="96"/>
        <v>0.52233333333333343</v>
      </c>
      <c r="L122" s="35" t="s">
        <v>90</v>
      </c>
      <c r="M122" s="37">
        <v>0.05</v>
      </c>
      <c r="N122" s="191">
        <f t="shared" ref="N122:W122" si="99">N119</f>
        <v>0.22</v>
      </c>
      <c r="O122" s="197">
        <f t="shared" si="99"/>
        <v>0.31</v>
      </c>
      <c r="P122" s="197">
        <f t="shared" si="99"/>
        <v>0.32</v>
      </c>
      <c r="Q122" s="197">
        <f t="shared" si="99"/>
        <v>0.33</v>
      </c>
      <c r="R122" s="197">
        <f t="shared" si="99"/>
        <v>0.54400000000000004</v>
      </c>
      <c r="S122" s="197">
        <f t="shared" si="99"/>
        <v>0.59199999999999997</v>
      </c>
      <c r="T122" s="197">
        <f t="shared" si="99"/>
        <v>0.62400000000000011</v>
      </c>
      <c r="U122" s="197">
        <f t="shared" si="99"/>
        <v>0.70400000000000007</v>
      </c>
      <c r="V122" s="197">
        <f t="shared" si="99"/>
        <v>0.72000000000000008</v>
      </c>
      <c r="W122" s="197">
        <f t="shared" si="99"/>
        <v>0.65600000000000003</v>
      </c>
      <c r="X122" s="197">
        <f t="shared" ref="X122:Y122" si="100">X119</f>
        <v>0.62400000000000011</v>
      </c>
      <c r="Y122" s="197">
        <f t="shared" si="100"/>
        <v>0.62400000000000011</v>
      </c>
    </row>
    <row r="123" spans="4:25" ht="17.25" customHeight="1" x14ac:dyDescent="0.25">
      <c r="D123" s="78" t="s">
        <v>26</v>
      </c>
      <c r="E123" s="78" t="s">
        <v>27</v>
      </c>
      <c r="F123" s="79" t="s">
        <v>123</v>
      </c>
      <c r="G123" s="80" t="s">
        <v>120</v>
      </c>
      <c r="H123" s="78">
        <v>60</v>
      </c>
      <c r="I123" s="66" t="s">
        <v>58</v>
      </c>
      <c r="J123" s="66" t="s">
        <v>34</v>
      </c>
      <c r="K123" s="27">
        <f t="shared" si="96"/>
        <v>0.10916666666666665</v>
      </c>
      <c r="L123" s="66" t="s">
        <v>28</v>
      </c>
      <c r="M123" s="67" t="s">
        <v>28</v>
      </c>
      <c r="N123" s="187">
        <v>0</v>
      </c>
      <c r="O123" s="188">
        <v>0</v>
      </c>
      <c r="P123" s="188">
        <v>0</v>
      </c>
      <c r="Q123" s="193">
        <f t="shared" ref="Q123:Y123" si="101">ROUNDDOWN(Q119*25%,2)</f>
        <v>0.08</v>
      </c>
      <c r="R123" s="193">
        <f t="shared" si="101"/>
        <v>0.13</v>
      </c>
      <c r="S123" s="193">
        <f t="shared" si="101"/>
        <v>0.14000000000000001</v>
      </c>
      <c r="T123" s="193">
        <f t="shared" si="101"/>
        <v>0.15</v>
      </c>
      <c r="U123" s="193">
        <f t="shared" si="101"/>
        <v>0.17</v>
      </c>
      <c r="V123" s="193">
        <f t="shared" si="101"/>
        <v>0.18</v>
      </c>
      <c r="W123" s="193">
        <f t="shared" si="101"/>
        <v>0.16</v>
      </c>
      <c r="X123" s="193">
        <f t="shared" si="101"/>
        <v>0.15</v>
      </c>
      <c r="Y123" s="193">
        <f t="shared" si="101"/>
        <v>0.15</v>
      </c>
    </row>
    <row r="124" spans="4:25" ht="17.25" customHeight="1" x14ac:dyDescent="0.25">
      <c r="D124" s="82" t="s">
        <v>26</v>
      </c>
      <c r="E124" s="82" t="s">
        <v>27</v>
      </c>
      <c r="F124" s="83" t="s">
        <v>123</v>
      </c>
      <c r="G124" s="84" t="s">
        <v>120</v>
      </c>
      <c r="H124" s="82">
        <v>60</v>
      </c>
      <c r="I124" s="35" t="str">
        <f t="shared" ref="I124:I126" si="102">I123</f>
        <v>APOIO AUTO-PROPELIDO</v>
      </c>
      <c r="J124" s="85" t="s">
        <v>35</v>
      </c>
      <c r="K124" s="36">
        <f t="shared" si="96"/>
        <v>0.10916666666666665</v>
      </c>
      <c r="L124" s="35" t="s">
        <v>121</v>
      </c>
      <c r="M124" s="37">
        <v>0.2</v>
      </c>
      <c r="N124" s="195">
        <f>N123</f>
        <v>0</v>
      </c>
      <c r="O124" s="196">
        <f t="shared" ref="O124:Y124" si="103">O123</f>
        <v>0</v>
      </c>
      <c r="P124" s="196">
        <f t="shared" si="103"/>
        <v>0</v>
      </c>
      <c r="Q124" s="196">
        <f t="shared" si="103"/>
        <v>0.08</v>
      </c>
      <c r="R124" s="196">
        <f t="shared" si="103"/>
        <v>0.13</v>
      </c>
      <c r="S124" s="196">
        <f t="shared" si="103"/>
        <v>0.14000000000000001</v>
      </c>
      <c r="T124" s="196">
        <f t="shared" si="103"/>
        <v>0.15</v>
      </c>
      <c r="U124" s="196">
        <f t="shared" si="103"/>
        <v>0.17</v>
      </c>
      <c r="V124" s="196">
        <f t="shared" si="103"/>
        <v>0.18</v>
      </c>
      <c r="W124" s="196">
        <f t="shared" si="103"/>
        <v>0.16</v>
      </c>
      <c r="X124" s="196">
        <f t="shared" si="103"/>
        <v>0.15</v>
      </c>
      <c r="Y124" s="196">
        <f t="shared" si="103"/>
        <v>0.15</v>
      </c>
    </row>
    <row r="125" spans="4:25" ht="17.25" customHeight="1" x14ac:dyDescent="0.25">
      <c r="D125" s="82" t="s">
        <v>26</v>
      </c>
      <c r="E125" s="82" t="s">
        <v>27</v>
      </c>
      <c r="F125" s="83" t="s">
        <v>123</v>
      </c>
      <c r="G125" s="84" t="s">
        <v>120</v>
      </c>
      <c r="H125" s="82">
        <v>60</v>
      </c>
      <c r="I125" s="35" t="str">
        <f t="shared" si="102"/>
        <v>APOIO AUTO-PROPELIDO</v>
      </c>
      <c r="J125" s="85" t="s">
        <v>35</v>
      </c>
      <c r="K125" s="36">
        <f t="shared" si="96"/>
        <v>0</v>
      </c>
      <c r="L125" s="35" t="s">
        <v>55</v>
      </c>
      <c r="M125" s="37">
        <f>ROUND(0.5%*230,1)</f>
        <v>1.2</v>
      </c>
      <c r="N125" s="189">
        <v>0</v>
      </c>
      <c r="O125" s="190">
        <v>0</v>
      </c>
      <c r="P125" s="190">
        <v>0</v>
      </c>
      <c r="Q125" s="190">
        <v>0</v>
      </c>
      <c r="R125" s="190">
        <v>0</v>
      </c>
      <c r="S125" s="190">
        <v>0</v>
      </c>
      <c r="T125" s="190">
        <v>0</v>
      </c>
      <c r="U125" s="190">
        <v>0</v>
      </c>
      <c r="V125" s="190">
        <v>0</v>
      </c>
      <c r="W125" s="190">
        <v>0</v>
      </c>
      <c r="X125" s="190">
        <v>0</v>
      </c>
      <c r="Y125" s="190">
        <v>0</v>
      </c>
    </row>
    <row r="126" spans="4:25" ht="17.25" customHeight="1" x14ac:dyDescent="0.25">
      <c r="D126" s="82" t="s">
        <v>26</v>
      </c>
      <c r="E126" s="82" t="s">
        <v>27</v>
      </c>
      <c r="F126" s="83" t="s">
        <v>123</v>
      </c>
      <c r="G126" s="84" t="s">
        <v>120</v>
      </c>
      <c r="H126" s="82">
        <v>60</v>
      </c>
      <c r="I126" s="35" t="str">
        <f t="shared" si="102"/>
        <v>APOIO AUTO-PROPELIDO</v>
      </c>
      <c r="J126" s="85" t="s">
        <v>35</v>
      </c>
      <c r="K126" s="36">
        <f t="shared" si="96"/>
        <v>0.10916666666666665</v>
      </c>
      <c r="L126" s="35" t="s">
        <v>90</v>
      </c>
      <c r="M126" s="37">
        <v>0.05</v>
      </c>
      <c r="N126" s="191">
        <f t="shared" ref="N126:V126" si="104">N123</f>
        <v>0</v>
      </c>
      <c r="O126" s="197">
        <f t="shared" si="104"/>
        <v>0</v>
      </c>
      <c r="P126" s="197">
        <f t="shared" si="104"/>
        <v>0</v>
      </c>
      <c r="Q126" s="197">
        <f t="shared" si="104"/>
        <v>0.08</v>
      </c>
      <c r="R126" s="197">
        <f t="shared" si="104"/>
        <v>0.13</v>
      </c>
      <c r="S126" s="197">
        <f t="shared" si="104"/>
        <v>0.14000000000000001</v>
      </c>
      <c r="T126" s="197">
        <f t="shared" si="104"/>
        <v>0.15</v>
      </c>
      <c r="U126" s="197">
        <f t="shared" si="104"/>
        <v>0.17</v>
      </c>
      <c r="V126" s="197">
        <f t="shared" si="104"/>
        <v>0.18</v>
      </c>
      <c r="W126" s="197">
        <f t="shared" ref="W126:Y126" si="105">W123</f>
        <v>0.16</v>
      </c>
      <c r="X126" s="197">
        <f t="shared" si="105"/>
        <v>0.15</v>
      </c>
      <c r="Y126" s="197">
        <f t="shared" si="105"/>
        <v>0.15</v>
      </c>
    </row>
    <row r="127" spans="4:25" ht="17.25" customHeight="1" x14ac:dyDescent="0.25">
      <c r="D127" s="23" t="s">
        <v>26</v>
      </c>
      <c r="E127" s="23" t="s">
        <v>27</v>
      </c>
      <c r="F127" s="24" t="s">
        <v>123</v>
      </c>
      <c r="G127" s="25" t="s">
        <v>120</v>
      </c>
      <c r="H127" s="23">
        <v>60</v>
      </c>
      <c r="I127" s="26" t="s">
        <v>124</v>
      </c>
      <c r="J127" s="26" t="s">
        <v>34</v>
      </c>
      <c r="K127" s="27">
        <f t="shared" si="0"/>
        <v>0.36849999999999999</v>
      </c>
      <c r="L127" s="28" t="s">
        <v>28</v>
      </c>
      <c r="M127" s="29" t="s">
        <v>28</v>
      </c>
      <c r="N127" s="194">
        <f>1-SUM(N119,N123)</f>
        <v>0.78</v>
      </c>
      <c r="O127" s="193">
        <f t="shared" ref="O127:Y127" si="106">1-SUM(O119,O123)</f>
        <v>0.69</v>
      </c>
      <c r="P127" s="193">
        <f t="shared" si="106"/>
        <v>0.67999999999999994</v>
      </c>
      <c r="Q127" s="193">
        <f t="shared" si="106"/>
        <v>0.59</v>
      </c>
      <c r="R127" s="193">
        <f t="shared" si="106"/>
        <v>0.32599999999999996</v>
      </c>
      <c r="S127" s="193">
        <f t="shared" si="106"/>
        <v>0.26800000000000002</v>
      </c>
      <c r="T127" s="193">
        <f t="shared" si="106"/>
        <v>0.22599999999999987</v>
      </c>
      <c r="U127" s="193">
        <f t="shared" si="106"/>
        <v>0.12599999999999989</v>
      </c>
      <c r="V127" s="193">
        <f t="shared" si="106"/>
        <v>9.9999999999999867E-2</v>
      </c>
      <c r="W127" s="193">
        <f t="shared" si="106"/>
        <v>0.18399999999999994</v>
      </c>
      <c r="X127" s="193">
        <f t="shared" si="106"/>
        <v>0.22599999999999987</v>
      </c>
      <c r="Y127" s="193">
        <f t="shared" si="106"/>
        <v>0.22599999999999987</v>
      </c>
    </row>
    <row r="128" spans="4:25" ht="17.25" customHeight="1" x14ac:dyDescent="0.25">
      <c r="D128" s="32" t="s">
        <v>26</v>
      </c>
      <c r="E128" s="32" t="s">
        <v>27</v>
      </c>
      <c r="F128" s="33" t="s">
        <v>123</v>
      </c>
      <c r="G128" s="34" t="s">
        <v>120</v>
      </c>
      <c r="H128" s="32">
        <v>60</v>
      </c>
      <c r="I128" s="35" t="str">
        <f t="shared" ref="I128:I131" si="107">I127</f>
        <v>SERV CAP QUIM 3 PRE EMERG AREA TOT AGRIC</v>
      </c>
      <c r="J128" s="35" t="s">
        <v>35</v>
      </c>
      <c r="K128" s="36">
        <f t="shared" si="0"/>
        <v>0.36849999999999999</v>
      </c>
      <c r="L128" s="35" t="s">
        <v>121</v>
      </c>
      <c r="M128" s="37">
        <v>0.3</v>
      </c>
      <c r="N128" s="195">
        <f>N127</f>
        <v>0.78</v>
      </c>
      <c r="O128" s="196">
        <f t="shared" ref="O128:Y128" si="108">O127</f>
        <v>0.69</v>
      </c>
      <c r="P128" s="196">
        <f t="shared" si="108"/>
        <v>0.67999999999999994</v>
      </c>
      <c r="Q128" s="196">
        <f t="shared" si="108"/>
        <v>0.59</v>
      </c>
      <c r="R128" s="196">
        <f t="shared" si="108"/>
        <v>0.32599999999999996</v>
      </c>
      <c r="S128" s="196">
        <f t="shared" si="108"/>
        <v>0.26800000000000002</v>
      </c>
      <c r="T128" s="196">
        <f t="shared" si="108"/>
        <v>0.22599999999999987</v>
      </c>
      <c r="U128" s="196">
        <f t="shared" si="108"/>
        <v>0.12599999999999989</v>
      </c>
      <c r="V128" s="196">
        <f t="shared" si="108"/>
        <v>9.9999999999999867E-2</v>
      </c>
      <c r="W128" s="196">
        <f t="shared" si="108"/>
        <v>0.18399999999999994</v>
      </c>
      <c r="X128" s="196">
        <f t="shared" si="108"/>
        <v>0.22599999999999987</v>
      </c>
      <c r="Y128" s="196">
        <f t="shared" si="108"/>
        <v>0.22599999999999987</v>
      </c>
    </row>
    <row r="129" spans="4:25" ht="17.25" customHeight="1" x14ac:dyDescent="0.25">
      <c r="D129" s="32" t="s">
        <v>26</v>
      </c>
      <c r="E129" s="32" t="s">
        <v>27</v>
      </c>
      <c r="F129" s="33" t="s">
        <v>123</v>
      </c>
      <c r="G129" s="34" t="s">
        <v>120</v>
      </c>
      <c r="H129" s="32">
        <v>60</v>
      </c>
      <c r="I129" s="35" t="str">
        <f t="shared" si="107"/>
        <v>SERV CAP QUIM 3 PRE EMERG AREA TOT AGRIC</v>
      </c>
      <c r="J129" s="35" t="s">
        <v>35</v>
      </c>
      <c r="K129" s="36">
        <f t="shared" si="0"/>
        <v>0.18333333333333335</v>
      </c>
      <c r="L129" s="35" t="s">
        <v>125</v>
      </c>
      <c r="M129" s="37">
        <v>0.7</v>
      </c>
      <c r="N129" s="195">
        <f>ROUND(N127*50%,2)</f>
        <v>0.39</v>
      </c>
      <c r="O129" s="196">
        <f t="shared" ref="O129:Y129" si="109">ROUND(O127*50%,2)</f>
        <v>0.35</v>
      </c>
      <c r="P129" s="196">
        <f t="shared" si="109"/>
        <v>0.34</v>
      </c>
      <c r="Q129" s="196">
        <f t="shared" si="109"/>
        <v>0.3</v>
      </c>
      <c r="R129" s="196">
        <f t="shared" si="109"/>
        <v>0.16</v>
      </c>
      <c r="S129" s="196">
        <f t="shared" si="109"/>
        <v>0.13</v>
      </c>
      <c r="T129" s="196">
        <f t="shared" si="109"/>
        <v>0.11</v>
      </c>
      <c r="U129" s="196">
        <f t="shared" si="109"/>
        <v>0.06</v>
      </c>
      <c r="V129" s="196">
        <f t="shared" si="109"/>
        <v>0.05</v>
      </c>
      <c r="W129" s="196">
        <f t="shared" si="109"/>
        <v>0.09</v>
      </c>
      <c r="X129" s="196">
        <f t="shared" si="109"/>
        <v>0.11</v>
      </c>
      <c r="Y129" s="196">
        <f t="shared" si="109"/>
        <v>0.11</v>
      </c>
    </row>
    <row r="130" spans="4:25" ht="17.25" customHeight="1" x14ac:dyDescent="0.25">
      <c r="D130" s="32" t="s">
        <v>26</v>
      </c>
      <c r="E130" s="32" t="s">
        <v>27</v>
      </c>
      <c r="F130" s="33" t="s">
        <v>123</v>
      </c>
      <c r="G130" s="34" t="s">
        <v>120</v>
      </c>
      <c r="H130" s="32">
        <v>60</v>
      </c>
      <c r="I130" s="35" t="str">
        <f t="shared" si="107"/>
        <v>SERV CAP QUIM 3 PRE EMERG AREA TOT AGRIC</v>
      </c>
      <c r="J130" s="35" t="s">
        <v>35</v>
      </c>
      <c r="K130" s="36">
        <f t="shared" si="0"/>
        <v>0.18333333333333335</v>
      </c>
      <c r="L130" s="35" t="s">
        <v>55</v>
      </c>
      <c r="M130" s="37">
        <f>ROUND(0.5%*230,1)</f>
        <v>1.2</v>
      </c>
      <c r="N130" s="195">
        <f>N129</f>
        <v>0.39</v>
      </c>
      <c r="O130" s="196">
        <f t="shared" ref="O130:Y130" si="110">O129</f>
        <v>0.35</v>
      </c>
      <c r="P130" s="196">
        <f t="shared" si="110"/>
        <v>0.34</v>
      </c>
      <c r="Q130" s="196">
        <f t="shared" si="110"/>
        <v>0.3</v>
      </c>
      <c r="R130" s="196">
        <f t="shared" si="110"/>
        <v>0.16</v>
      </c>
      <c r="S130" s="196">
        <f t="shared" si="110"/>
        <v>0.13</v>
      </c>
      <c r="T130" s="196">
        <f t="shared" si="110"/>
        <v>0.11</v>
      </c>
      <c r="U130" s="196">
        <f t="shared" si="110"/>
        <v>0.06</v>
      </c>
      <c r="V130" s="196">
        <f t="shared" si="110"/>
        <v>0.05</v>
      </c>
      <c r="W130" s="196">
        <f t="shared" si="110"/>
        <v>0.09</v>
      </c>
      <c r="X130" s="196">
        <f t="shared" si="110"/>
        <v>0.11</v>
      </c>
      <c r="Y130" s="196">
        <f t="shared" si="110"/>
        <v>0.11</v>
      </c>
    </row>
    <row r="131" spans="4:25" ht="17.25" customHeight="1" x14ac:dyDescent="0.25">
      <c r="D131" s="32" t="s">
        <v>26</v>
      </c>
      <c r="E131" s="32" t="s">
        <v>27</v>
      </c>
      <c r="F131" s="33" t="s">
        <v>123</v>
      </c>
      <c r="G131" s="34" t="s">
        <v>120</v>
      </c>
      <c r="H131" s="32">
        <v>60</v>
      </c>
      <c r="I131" s="35" t="str">
        <f t="shared" si="107"/>
        <v>SERV CAP QUIM 3 PRE EMERG AREA TOT AGRIC</v>
      </c>
      <c r="J131" s="35" t="s">
        <v>35</v>
      </c>
      <c r="K131" s="36">
        <f t="shared" si="0"/>
        <v>0.36849999999999999</v>
      </c>
      <c r="L131" s="35" t="s">
        <v>90</v>
      </c>
      <c r="M131" s="37">
        <v>0.05</v>
      </c>
      <c r="N131" s="191">
        <f t="shared" ref="N131:X131" si="111">N127</f>
        <v>0.78</v>
      </c>
      <c r="O131" s="198">
        <f t="shared" si="111"/>
        <v>0.69</v>
      </c>
      <c r="P131" s="198">
        <f t="shared" si="111"/>
        <v>0.67999999999999994</v>
      </c>
      <c r="Q131" s="198">
        <f t="shared" si="111"/>
        <v>0.59</v>
      </c>
      <c r="R131" s="198">
        <f t="shared" si="111"/>
        <v>0.32599999999999996</v>
      </c>
      <c r="S131" s="198">
        <f t="shared" si="111"/>
        <v>0.26800000000000002</v>
      </c>
      <c r="T131" s="198">
        <f t="shared" si="111"/>
        <v>0.22599999999999987</v>
      </c>
      <c r="U131" s="198">
        <f t="shared" si="111"/>
        <v>0.12599999999999989</v>
      </c>
      <c r="V131" s="198">
        <f t="shared" si="111"/>
        <v>9.9999999999999867E-2</v>
      </c>
      <c r="W131" s="198">
        <f t="shared" si="111"/>
        <v>0.18399999999999994</v>
      </c>
      <c r="X131" s="198">
        <f t="shared" si="111"/>
        <v>0.22599999999999987</v>
      </c>
      <c r="Y131" s="198">
        <f t="shared" ref="Y131" si="112">Y127</f>
        <v>0.22599999999999987</v>
      </c>
    </row>
    <row r="132" spans="4:25" ht="17.25" customHeight="1" x14ac:dyDescent="0.25">
      <c r="D132" s="23" t="s">
        <v>26</v>
      </c>
      <c r="E132" s="23" t="s">
        <v>27</v>
      </c>
      <c r="F132" s="24" t="s">
        <v>126</v>
      </c>
      <c r="G132" s="25" t="s">
        <v>120</v>
      </c>
      <c r="H132" s="23">
        <v>60</v>
      </c>
      <c r="I132" s="26" t="s">
        <v>127</v>
      </c>
      <c r="J132" s="26" t="s">
        <v>34</v>
      </c>
      <c r="K132" s="27">
        <f>IFERROR(AVERAGE(N132:Y132),"n/a")</f>
        <v>0.34999999999999992</v>
      </c>
      <c r="L132" s="28" t="s">
        <v>28</v>
      </c>
      <c r="M132" s="29" t="s">
        <v>28</v>
      </c>
      <c r="N132" s="30">
        <v>0.38500000000000001</v>
      </c>
      <c r="O132" s="31">
        <v>0.42</v>
      </c>
      <c r="P132" s="31">
        <v>0.45499999999999996</v>
      </c>
      <c r="Q132" s="31">
        <v>0.48999999999999994</v>
      </c>
      <c r="R132" s="31">
        <v>0.42</v>
      </c>
      <c r="S132" s="31">
        <v>0.27999999999999997</v>
      </c>
      <c r="T132" s="31">
        <v>0.27999999999999997</v>
      </c>
      <c r="U132" s="31">
        <v>0.24499999999999997</v>
      </c>
      <c r="V132" s="31">
        <v>0.21</v>
      </c>
      <c r="W132" s="31">
        <v>0.27999999999999997</v>
      </c>
      <c r="X132" s="31">
        <v>0.35</v>
      </c>
      <c r="Y132" s="31">
        <v>0.38500000000000001</v>
      </c>
    </row>
    <row r="133" spans="4:25" ht="17.25" customHeight="1" x14ac:dyDescent="0.25">
      <c r="D133" s="23" t="s">
        <v>26</v>
      </c>
      <c r="E133" s="23" t="s">
        <v>27</v>
      </c>
      <c r="F133" s="24" t="s">
        <v>128</v>
      </c>
      <c r="G133" s="25" t="s">
        <v>120</v>
      </c>
      <c r="H133" s="23">
        <v>60</v>
      </c>
      <c r="I133" s="26" t="s">
        <v>129</v>
      </c>
      <c r="J133" s="26" t="s">
        <v>34</v>
      </c>
      <c r="K133" s="27">
        <f t="shared" si="0"/>
        <v>0</v>
      </c>
      <c r="L133" s="28" t="s">
        <v>28</v>
      </c>
      <c r="M133" s="29" t="s">
        <v>28</v>
      </c>
      <c r="N133" s="42">
        <f>1-SUM(N122,N126,N131)</f>
        <v>0</v>
      </c>
      <c r="O133" s="43">
        <f t="shared" ref="O133:Y133" si="113">1-SUM(O122,O126,O131)</f>
        <v>0</v>
      </c>
      <c r="P133" s="43">
        <f t="shared" si="113"/>
        <v>0</v>
      </c>
      <c r="Q133" s="43">
        <f t="shared" si="113"/>
        <v>0</v>
      </c>
      <c r="R133" s="43">
        <f t="shared" si="113"/>
        <v>0</v>
      </c>
      <c r="S133" s="43">
        <f t="shared" si="113"/>
        <v>0</v>
      </c>
      <c r="T133" s="43">
        <f t="shared" si="113"/>
        <v>0</v>
      </c>
      <c r="U133" s="43">
        <f t="shared" si="113"/>
        <v>0</v>
      </c>
      <c r="V133" s="43">
        <f t="shared" si="113"/>
        <v>0</v>
      </c>
      <c r="W133" s="43">
        <f t="shared" si="113"/>
        <v>0</v>
      </c>
      <c r="X133" s="43">
        <f t="shared" si="113"/>
        <v>0</v>
      </c>
      <c r="Y133" s="43">
        <f t="shared" si="113"/>
        <v>0</v>
      </c>
    </row>
    <row r="134" spans="4:25" ht="17.25" customHeight="1" x14ac:dyDescent="0.25">
      <c r="D134" s="32" t="s">
        <v>26</v>
      </c>
      <c r="E134" s="32" t="s">
        <v>27</v>
      </c>
      <c r="F134" s="33" t="s">
        <v>128</v>
      </c>
      <c r="G134" s="34" t="s">
        <v>120</v>
      </c>
      <c r="H134" s="32">
        <v>60</v>
      </c>
      <c r="I134" s="35" t="str">
        <f t="shared" ref="I134:I136" si="114">I133</f>
        <v>SERV COMB FORMIGA MANUAL 1 RUA AGRIC</v>
      </c>
      <c r="J134" s="35" t="s">
        <v>35</v>
      </c>
      <c r="K134" s="36">
        <f t="shared" ref="K134:K197" si="115">IFERROR(AVERAGE(N134:Y134),"n/a")</f>
        <v>0</v>
      </c>
      <c r="L134" s="35" t="s">
        <v>36</v>
      </c>
      <c r="M134" s="37">
        <f>10*(5*6)/10^3</f>
        <v>0.3</v>
      </c>
      <c r="N134" s="38">
        <f>ROUND(0.5%*N133,4)</f>
        <v>0</v>
      </c>
      <c r="O134" s="39">
        <f t="shared" ref="O134:Y134" si="116">ROUND(0.5%*O133,4)</f>
        <v>0</v>
      </c>
      <c r="P134" s="39">
        <f t="shared" si="116"/>
        <v>0</v>
      </c>
      <c r="Q134" s="39">
        <f t="shared" si="116"/>
        <v>0</v>
      </c>
      <c r="R134" s="39">
        <f t="shared" si="116"/>
        <v>0</v>
      </c>
      <c r="S134" s="39">
        <f t="shared" si="116"/>
        <v>0</v>
      </c>
      <c r="T134" s="39">
        <f t="shared" si="116"/>
        <v>0</v>
      </c>
      <c r="U134" s="39">
        <f t="shared" si="116"/>
        <v>0</v>
      </c>
      <c r="V134" s="39">
        <f t="shared" si="116"/>
        <v>0</v>
      </c>
      <c r="W134" s="39">
        <f t="shared" si="116"/>
        <v>0</v>
      </c>
      <c r="X134" s="39">
        <f t="shared" si="116"/>
        <v>0</v>
      </c>
      <c r="Y134" s="39">
        <f t="shared" si="116"/>
        <v>0</v>
      </c>
    </row>
    <row r="135" spans="4:25" ht="17.25" customHeight="1" x14ac:dyDescent="0.25">
      <c r="D135" s="32" t="s">
        <v>26</v>
      </c>
      <c r="E135" s="32" t="s">
        <v>27</v>
      </c>
      <c r="F135" s="33" t="s">
        <v>128</v>
      </c>
      <c r="G135" s="34" t="s">
        <v>120</v>
      </c>
      <c r="H135" s="32">
        <v>60</v>
      </c>
      <c r="I135" s="35" t="str">
        <f t="shared" si="114"/>
        <v>SERV COMB FORMIGA MANUAL 1 RUA AGRIC</v>
      </c>
      <c r="J135" s="35" t="s">
        <v>35</v>
      </c>
      <c r="K135" s="36">
        <f t="shared" si="115"/>
        <v>0</v>
      </c>
      <c r="L135" s="35" t="s">
        <v>37</v>
      </c>
      <c r="M135" s="37">
        <v>4.5</v>
      </c>
      <c r="N135" s="40">
        <f>ROUND($N$44*N133,2)</f>
        <v>0</v>
      </c>
      <c r="O135" s="41">
        <f>ROUND($O$44*O133,2)</f>
        <v>0</v>
      </c>
      <c r="P135" s="41">
        <f>ROUND($P$44*P133,2)</f>
        <v>0</v>
      </c>
      <c r="Q135" s="41">
        <f>ROUND($Q$44*Q133,2)</f>
        <v>0</v>
      </c>
      <c r="R135" s="41">
        <f>ROUND($R$44*R133,2)</f>
        <v>0</v>
      </c>
      <c r="S135" s="41">
        <f>ROUND($S$44*S133,2)</f>
        <v>0</v>
      </c>
      <c r="T135" s="41">
        <f>ROUND($T$44*T133,2)</f>
        <v>0</v>
      </c>
      <c r="U135" s="41">
        <f>ROUND($U$44*U133,2)</f>
        <v>0</v>
      </c>
      <c r="V135" s="41">
        <f>ROUND($V$44*V133,2)</f>
        <v>0</v>
      </c>
      <c r="W135" s="41">
        <f>ROUND($W$44*W133,2)</f>
        <v>0</v>
      </c>
      <c r="X135" s="41">
        <f>ROUND($X$44*X133,2)</f>
        <v>0</v>
      </c>
      <c r="Y135" s="41">
        <f>ROUND($Y$44*Y133,2)</f>
        <v>0</v>
      </c>
    </row>
    <row r="136" spans="4:25" ht="17.25" customHeight="1" x14ac:dyDescent="0.25">
      <c r="D136" s="32" t="s">
        <v>26</v>
      </c>
      <c r="E136" s="32" t="s">
        <v>27</v>
      </c>
      <c r="F136" s="33" t="s">
        <v>128</v>
      </c>
      <c r="G136" s="34" t="s">
        <v>120</v>
      </c>
      <c r="H136" s="32">
        <v>60</v>
      </c>
      <c r="I136" s="35" t="str">
        <f t="shared" si="114"/>
        <v>SERV COMB FORMIGA MANUAL 1 RUA AGRIC</v>
      </c>
      <c r="J136" s="35" t="s">
        <v>35</v>
      </c>
      <c r="K136" s="36">
        <f t="shared" si="115"/>
        <v>0</v>
      </c>
      <c r="L136" s="35" t="s">
        <v>38</v>
      </c>
      <c r="M136" s="37">
        <v>4.5</v>
      </c>
      <c r="N136" s="40">
        <f>N133-SUM(N134:N135)</f>
        <v>0</v>
      </c>
      <c r="O136" s="41">
        <f t="shared" ref="O136" si="117">O133-SUM(O134:O135)</f>
        <v>0</v>
      </c>
      <c r="P136" s="41">
        <f t="shared" ref="P136:Y136" si="118">P133-SUM(P134:P135)</f>
        <v>0</v>
      </c>
      <c r="Q136" s="41">
        <f t="shared" si="118"/>
        <v>0</v>
      </c>
      <c r="R136" s="41">
        <f t="shared" si="118"/>
        <v>0</v>
      </c>
      <c r="S136" s="41">
        <f t="shared" si="118"/>
        <v>0</v>
      </c>
      <c r="T136" s="41">
        <f t="shared" si="118"/>
        <v>0</v>
      </c>
      <c r="U136" s="41">
        <f t="shared" si="118"/>
        <v>0</v>
      </c>
      <c r="V136" s="41">
        <f t="shared" si="118"/>
        <v>0</v>
      </c>
      <c r="W136" s="41">
        <f t="shared" si="118"/>
        <v>0</v>
      </c>
      <c r="X136" s="41">
        <f t="shared" si="118"/>
        <v>0</v>
      </c>
      <c r="Y136" s="41">
        <f t="shared" si="118"/>
        <v>0</v>
      </c>
    </row>
    <row r="137" spans="4:25" ht="17.25" customHeight="1" x14ac:dyDescent="0.25">
      <c r="D137" s="23" t="s">
        <v>26</v>
      </c>
      <c r="E137" s="23" t="s">
        <v>27</v>
      </c>
      <c r="F137" s="24" t="s">
        <v>130</v>
      </c>
      <c r="G137" s="25" t="s">
        <v>120</v>
      </c>
      <c r="H137" s="23">
        <v>60</v>
      </c>
      <c r="I137" s="26" t="s">
        <v>131</v>
      </c>
      <c r="J137" s="26" t="s">
        <v>34</v>
      </c>
      <c r="K137" s="27">
        <f>IFERROR(AVERAGE(N137:Y137),"n/a")</f>
        <v>0.14999999999999997</v>
      </c>
      <c r="L137" s="28" t="s">
        <v>28</v>
      </c>
      <c r="M137" s="29" t="s">
        <v>28</v>
      </c>
      <c r="N137" s="30">
        <v>0.15</v>
      </c>
      <c r="O137" s="31">
        <v>0.15</v>
      </c>
      <c r="P137" s="31">
        <v>0.15</v>
      </c>
      <c r="Q137" s="31">
        <v>0.15</v>
      </c>
      <c r="R137" s="31">
        <v>0.15</v>
      </c>
      <c r="S137" s="31">
        <v>0.15</v>
      </c>
      <c r="T137" s="31">
        <v>0.15</v>
      </c>
      <c r="U137" s="31">
        <v>0.15</v>
      </c>
      <c r="V137" s="31">
        <v>0.15</v>
      </c>
      <c r="W137" s="31">
        <v>0.15</v>
      </c>
      <c r="X137" s="31">
        <v>0.15</v>
      </c>
      <c r="Y137" s="31">
        <v>0.15</v>
      </c>
    </row>
    <row r="138" spans="4:25" ht="17.25" customHeight="1" x14ac:dyDescent="0.25">
      <c r="D138" s="32" t="s">
        <v>26</v>
      </c>
      <c r="E138" s="32" t="s">
        <v>27</v>
      </c>
      <c r="F138" s="33" t="s">
        <v>130</v>
      </c>
      <c r="G138" s="34" t="s">
        <v>120</v>
      </c>
      <c r="H138" s="32">
        <v>60</v>
      </c>
      <c r="I138" s="35" t="str">
        <f t="shared" ref="I138:I140" si="119">I137</f>
        <v>SERV CAP QUIM MANUAL MEDIA AGRIC</v>
      </c>
      <c r="J138" s="35" t="s">
        <v>35</v>
      </c>
      <c r="K138" s="36">
        <f>IFERROR(AVERAGE(N138:Y138),"n/a")</f>
        <v>0.14999999999999997</v>
      </c>
      <c r="L138" s="85" t="s">
        <v>50</v>
      </c>
      <c r="M138" s="37">
        <v>2</v>
      </c>
      <c r="N138" s="44">
        <f>N137</f>
        <v>0.15</v>
      </c>
      <c r="O138" s="39">
        <f t="shared" ref="O138:Y138" si="120">O137</f>
        <v>0.15</v>
      </c>
      <c r="P138" s="39">
        <f t="shared" si="120"/>
        <v>0.15</v>
      </c>
      <c r="Q138" s="39">
        <f t="shared" si="120"/>
        <v>0.15</v>
      </c>
      <c r="R138" s="39">
        <f t="shared" si="120"/>
        <v>0.15</v>
      </c>
      <c r="S138" s="39">
        <f t="shared" si="120"/>
        <v>0.15</v>
      </c>
      <c r="T138" s="39">
        <f t="shared" si="120"/>
        <v>0.15</v>
      </c>
      <c r="U138" s="39">
        <f t="shared" si="120"/>
        <v>0.15</v>
      </c>
      <c r="V138" s="39">
        <f t="shared" si="120"/>
        <v>0.15</v>
      </c>
      <c r="W138" s="39">
        <f t="shared" si="120"/>
        <v>0.15</v>
      </c>
      <c r="X138" s="39">
        <f t="shared" si="120"/>
        <v>0.15</v>
      </c>
      <c r="Y138" s="39">
        <f t="shared" si="120"/>
        <v>0.15</v>
      </c>
    </row>
    <row r="139" spans="4:25" ht="17.25" customHeight="1" x14ac:dyDescent="0.25">
      <c r="D139" s="32" t="s">
        <v>26</v>
      </c>
      <c r="E139" s="32" t="s">
        <v>27</v>
      </c>
      <c r="F139" s="33" t="s">
        <v>130</v>
      </c>
      <c r="G139" s="34" t="s">
        <v>120</v>
      </c>
      <c r="H139" s="32">
        <v>60</v>
      </c>
      <c r="I139" s="35" t="str">
        <f t="shared" si="119"/>
        <v>SERV CAP QUIM MANUAL MEDIA AGRIC</v>
      </c>
      <c r="J139" s="35" t="s">
        <v>35</v>
      </c>
      <c r="K139" s="36">
        <f t="shared" ref="K139" si="121">IFERROR(AVERAGE(N139:Y139),"n/a")</f>
        <v>7.9999999999999988E-2</v>
      </c>
      <c r="L139" s="35" t="s">
        <v>56</v>
      </c>
      <c r="M139" s="37">
        <v>0.1</v>
      </c>
      <c r="N139" s="44">
        <f>ROUND(N137*50%,2)</f>
        <v>0.08</v>
      </c>
      <c r="O139" s="39">
        <f t="shared" ref="O139:Y139" si="122">ROUND(O137*50%,2)</f>
        <v>0.08</v>
      </c>
      <c r="P139" s="39">
        <f t="shared" si="122"/>
        <v>0.08</v>
      </c>
      <c r="Q139" s="39">
        <f t="shared" si="122"/>
        <v>0.08</v>
      </c>
      <c r="R139" s="39">
        <f t="shared" si="122"/>
        <v>0.08</v>
      </c>
      <c r="S139" s="39">
        <f t="shared" si="122"/>
        <v>0.08</v>
      </c>
      <c r="T139" s="39">
        <f t="shared" si="122"/>
        <v>0.08</v>
      </c>
      <c r="U139" s="39">
        <f t="shared" si="122"/>
        <v>0.08</v>
      </c>
      <c r="V139" s="39">
        <f t="shared" si="122"/>
        <v>0.08</v>
      </c>
      <c r="W139" s="39">
        <f t="shared" si="122"/>
        <v>0.08</v>
      </c>
      <c r="X139" s="39">
        <f t="shared" si="122"/>
        <v>0.08</v>
      </c>
      <c r="Y139" s="39">
        <f t="shared" si="122"/>
        <v>0.08</v>
      </c>
    </row>
    <row r="140" spans="4:25" ht="17.25" customHeight="1" x14ac:dyDescent="0.25">
      <c r="D140" s="32" t="s">
        <v>26</v>
      </c>
      <c r="E140" s="32" t="s">
        <v>27</v>
      </c>
      <c r="F140" s="33" t="s">
        <v>130</v>
      </c>
      <c r="G140" s="34" t="s">
        <v>120</v>
      </c>
      <c r="H140" s="32">
        <v>60</v>
      </c>
      <c r="I140" s="35" t="str">
        <f t="shared" si="119"/>
        <v>SERV CAP QUIM MANUAL MEDIA AGRIC</v>
      </c>
      <c r="J140" s="35" t="s">
        <v>35</v>
      </c>
      <c r="K140" s="36">
        <f>IFERROR(AVERAGE(N140:Y140),"n/a")</f>
        <v>7.9999999999999988E-2</v>
      </c>
      <c r="L140" s="35" t="s">
        <v>55</v>
      </c>
      <c r="M140" s="37">
        <f>ROUND(0.5%*20,1)</f>
        <v>0.1</v>
      </c>
      <c r="N140" s="44">
        <f>N139</f>
        <v>0.08</v>
      </c>
      <c r="O140" s="39">
        <f t="shared" ref="O140:Y140" si="123">O139</f>
        <v>0.08</v>
      </c>
      <c r="P140" s="39">
        <f t="shared" si="123"/>
        <v>0.08</v>
      </c>
      <c r="Q140" s="39">
        <f t="shared" si="123"/>
        <v>0.08</v>
      </c>
      <c r="R140" s="39">
        <f t="shared" si="123"/>
        <v>0.08</v>
      </c>
      <c r="S140" s="39">
        <f t="shared" si="123"/>
        <v>0.08</v>
      </c>
      <c r="T140" s="39">
        <f t="shared" si="123"/>
        <v>0.08</v>
      </c>
      <c r="U140" s="39">
        <f t="shared" si="123"/>
        <v>0.08</v>
      </c>
      <c r="V140" s="39">
        <f t="shared" si="123"/>
        <v>0.08</v>
      </c>
      <c r="W140" s="39">
        <f t="shared" si="123"/>
        <v>0.08</v>
      </c>
      <c r="X140" s="39">
        <f t="shared" si="123"/>
        <v>0.08</v>
      </c>
      <c r="Y140" s="39">
        <f t="shared" si="123"/>
        <v>0.08</v>
      </c>
    </row>
    <row r="141" spans="4:25" ht="17.25" customHeight="1" x14ac:dyDescent="0.25">
      <c r="D141" s="117" t="s">
        <v>26</v>
      </c>
      <c r="E141" s="117" t="s">
        <v>27</v>
      </c>
      <c r="F141" s="118" t="s">
        <v>28</v>
      </c>
      <c r="G141" s="119" t="s">
        <v>132</v>
      </c>
      <c r="H141" s="117" t="s">
        <v>28</v>
      </c>
      <c r="I141" s="120" t="s">
        <v>28</v>
      </c>
      <c r="J141" s="120" t="s">
        <v>28</v>
      </c>
      <c r="K141" s="121" t="str">
        <f t="shared" si="115"/>
        <v>n/a</v>
      </c>
      <c r="L141" s="120" t="s">
        <v>28</v>
      </c>
      <c r="M141" s="122" t="s">
        <v>28</v>
      </c>
      <c r="N141" s="123" t="s">
        <v>28</v>
      </c>
      <c r="O141" s="121" t="s">
        <v>28</v>
      </c>
      <c r="P141" s="121" t="s">
        <v>28</v>
      </c>
      <c r="Q141" s="121" t="s">
        <v>28</v>
      </c>
      <c r="R141" s="121" t="s">
        <v>28</v>
      </c>
      <c r="S141" s="121" t="s">
        <v>28</v>
      </c>
      <c r="T141" s="121" t="s">
        <v>28</v>
      </c>
      <c r="U141" s="121" t="s">
        <v>28</v>
      </c>
      <c r="V141" s="121" t="s">
        <v>28</v>
      </c>
      <c r="W141" s="121" t="s">
        <v>28</v>
      </c>
      <c r="X141" s="121" t="s">
        <v>28</v>
      </c>
      <c r="Y141" s="121" t="s">
        <v>28</v>
      </c>
    </row>
    <row r="142" spans="4:25" ht="17.25" customHeight="1" x14ac:dyDescent="0.25">
      <c r="D142" s="23" t="s">
        <v>26</v>
      </c>
      <c r="E142" s="23" t="s">
        <v>27</v>
      </c>
      <c r="F142" s="24" t="s">
        <v>133</v>
      </c>
      <c r="G142" s="25" t="s">
        <v>120</v>
      </c>
      <c r="H142" s="23">
        <v>90</v>
      </c>
      <c r="I142" s="26" t="s">
        <v>134</v>
      </c>
      <c r="J142" s="26" t="s">
        <v>34</v>
      </c>
      <c r="K142" s="27">
        <f t="shared" si="115"/>
        <v>0.84999999999999976</v>
      </c>
      <c r="L142" s="28" t="s">
        <v>28</v>
      </c>
      <c r="M142" s="29" t="s">
        <v>28</v>
      </c>
      <c r="N142" s="42">
        <f>1-N146</f>
        <v>0.85</v>
      </c>
      <c r="O142" s="43">
        <f t="shared" ref="O142:Y142" si="124">1-O146</f>
        <v>0.85</v>
      </c>
      <c r="P142" s="43">
        <f t="shared" si="124"/>
        <v>0.85</v>
      </c>
      <c r="Q142" s="43">
        <f t="shared" si="124"/>
        <v>0.85</v>
      </c>
      <c r="R142" s="43">
        <f t="shared" si="124"/>
        <v>0.85</v>
      </c>
      <c r="S142" s="43">
        <f t="shared" si="124"/>
        <v>0.85</v>
      </c>
      <c r="T142" s="43">
        <f t="shared" si="124"/>
        <v>0.85</v>
      </c>
      <c r="U142" s="43">
        <f t="shared" si="124"/>
        <v>0.85</v>
      </c>
      <c r="V142" s="43">
        <f t="shared" si="124"/>
        <v>0.85</v>
      </c>
      <c r="W142" s="43">
        <f t="shared" si="124"/>
        <v>0.85</v>
      </c>
      <c r="X142" s="43">
        <f t="shared" si="124"/>
        <v>0.85</v>
      </c>
      <c r="Y142" s="43">
        <f t="shared" si="124"/>
        <v>0.85</v>
      </c>
    </row>
    <row r="143" spans="4:25" ht="17.25" customHeight="1" x14ac:dyDescent="0.25">
      <c r="D143" s="32" t="s">
        <v>26</v>
      </c>
      <c r="E143" s="32" t="s">
        <v>27</v>
      </c>
      <c r="F143" s="33" t="s">
        <v>133</v>
      </c>
      <c r="G143" s="34" t="s">
        <v>120</v>
      </c>
      <c r="H143" s="32">
        <v>90</v>
      </c>
      <c r="I143" s="35" t="str">
        <f t="shared" ref="I143:I145" si="125">I142</f>
        <v>SERV CAP QUIM MEC BARRA AGRIC</v>
      </c>
      <c r="J143" s="35" t="s">
        <v>35</v>
      </c>
      <c r="K143" s="36">
        <f t="shared" si="115"/>
        <v>0.84999999999999976</v>
      </c>
      <c r="L143" s="85" t="s">
        <v>54</v>
      </c>
      <c r="M143" s="37">
        <v>2.5</v>
      </c>
      <c r="N143" s="40">
        <f>N142</f>
        <v>0.85</v>
      </c>
      <c r="O143" s="41">
        <f t="shared" ref="O143:Y143" si="126">O142</f>
        <v>0.85</v>
      </c>
      <c r="P143" s="41">
        <f t="shared" si="126"/>
        <v>0.85</v>
      </c>
      <c r="Q143" s="41">
        <f t="shared" si="126"/>
        <v>0.85</v>
      </c>
      <c r="R143" s="41">
        <f t="shared" si="126"/>
        <v>0.85</v>
      </c>
      <c r="S143" s="41">
        <f t="shared" si="126"/>
        <v>0.85</v>
      </c>
      <c r="T143" s="41">
        <f t="shared" si="126"/>
        <v>0.85</v>
      </c>
      <c r="U143" s="41">
        <f t="shared" si="126"/>
        <v>0.85</v>
      </c>
      <c r="V143" s="41">
        <f t="shared" si="126"/>
        <v>0.85</v>
      </c>
      <c r="W143" s="41">
        <f t="shared" si="126"/>
        <v>0.85</v>
      </c>
      <c r="X143" s="41">
        <f t="shared" si="126"/>
        <v>0.85</v>
      </c>
      <c r="Y143" s="41">
        <f t="shared" si="126"/>
        <v>0.85</v>
      </c>
    </row>
    <row r="144" spans="4:25" ht="17.25" customHeight="1" x14ac:dyDescent="0.25">
      <c r="D144" s="32" t="s">
        <v>26</v>
      </c>
      <c r="E144" s="32" t="s">
        <v>27</v>
      </c>
      <c r="F144" s="33" t="s">
        <v>133</v>
      </c>
      <c r="G144" s="34" t="s">
        <v>120</v>
      </c>
      <c r="H144" s="32">
        <v>90</v>
      </c>
      <c r="I144" s="35" t="str">
        <f t="shared" si="125"/>
        <v>SERV CAP QUIM MEC BARRA AGRIC</v>
      </c>
      <c r="J144" s="35" t="s">
        <v>35</v>
      </c>
      <c r="K144" s="36">
        <f t="shared" si="115"/>
        <v>0.51999999999999991</v>
      </c>
      <c r="L144" s="35" t="s">
        <v>135</v>
      </c>
      <c r="M144" s="37">
        <f>ROUNDUP(1.5*(2.5/3.1),2)</f>
        <v>1.21</v>
      </c>
      <c r="N144" s="87">
        <f>N142-N145</f>
        <v>0.16999999999999993</v>
      </c>
      <c r="O144" s="88">
        <f t="shared" ref="O144:Y144" si="127">O142-O145</f>
        <v>0.26</v>
      </c>
      <c r="P144" s="88">
        <f t="shared" si="127"/>
        <v>0.33999999999999997</v>
      </c>
      <c r="Q144" s="88">
        <f t="shared" si="127"/>
        <v>0.43</v>
      </c>
      <c r="R144" s="88">
        <f t="shared" si="127"/>
        <v>0.6</v>
      </c>
      <c r="S144" s="88">
        <f t="shared" si="127"/>
        <v>0.67999999999999994</v>
      </c>
      <c r="T144" s="88">
        <f t="shared" si="127"/>
        <v>0.77</v>
      </c>
      <c r="U144" s="88">
        <f t="shared" si="127"/>
        <v>0.77</v>
      </c>
      <c r="V144" s="88">
        <f t="shared" si="127"/>
        <v>0.77</v>
      </c>
      <c r="W144" s="88">
        <f t="shared" si="127"/>
        <v>0.6</v>
      </c>
      <c r="X144" s="88">
        <f t="shared" si="127"/>
        <v>0.51</v>
      </c>
      <c r="Y144" s="88">
        <f t="shared" si="127"/>
        <v>0.33999999999999997</v>
      </c>
    </row>
    <row r="145" spans="4:25" ht="17.25" customHeight="1" x14ac:dyDescent="0.25">
      <c r="D145" s="32" t="s">
        <v>26</v>
      </c>
      <c r="E145" s="32" t="s">
        <v>27</v>
      </c>
      <c r="F145" s="33" t="s">
        <v>133</v>
      </c>
      <c r="G145" s="34" t="s">
        <v>120</v>
      </c>
      <c r="H145" s="32">
        <v>90</v>
      </c>
      <c r="I145" s="35" t="str">
        <f t="shared" si="125"/>
        <v>SERV CAP QUIM MEC BARRA AGRIC</v>
      </c>
      <c r="J145" s="35" t="s">
        <v>35</v>
      </c>
      <c r="K145" s="36">
        <f t="shared" si="115"/>
        <v>0.33</v>
      </c>
      <c r="L145" s="35" t="s">
        <v>136</v>
      </c>
      <c r="M145" s="37">
        <f>0.15*(2.5/3.1)</f>
        <v>0.12096774193548386</v>
      </c>
      <c r="N145" s="87">
        <f t="shared" ref="N145:Y145" si="128">ROUND(N45/N42*N142,2)</f>
        <v>0.68</v>
      </c>
      <c r="O145" s="88">
        <f t="shared" si="128"/>
        <v>0.59</v>
      </c>
      <c r="P145" s="88">
        <f t="shared" si="128"/>
        <v>0.51</v>
      </c>
      <c r="Q145" s="88">
        <f t="shared" si="128"/>
        <v>0.42</v>
      </c>
      <c r="R145" s="88">
        <f t="shared" si="128"/>
        <v>0.25</v>
      </c>
      <c r="S145" s="88">
        <f t="shared" si="128"/>
        <v>0.17</v>
      </c>
      <c r="T145" s="88">
        <f t="shared" si="128"/>
        <v>0.08</v>
      </c>
      <c r="U145" s="88">
        <f t="shared" si="128"/>
        <v>0.08</v>
      </c>
      <c r="V145" s="88">
        <f t="shared" si="128"/>
        <v>0.08</v>
      </c>
      <c r="W145" s="88">
        <f t="shared" si="128"/>
        <v>0.25</v>
      </c>
      <c r="X145" s="88">
        <f t="shared" si="128"/>
        <v>0.34</v>
      </c>
      <c r="Y145" s="88">
        <f t="shared" si="128"/>
        <v>0.51</v>
      </c>
    </row>
    <row r="146" spans="4:25" ht="17.25" customHeight="1" x14ac:dyDescent="0.25">
      <c r="D146" s="23" t="s">
        <v>26</v>
      </c>
      <c r="E146" s="23" t="s">
        <v>27</v>
      </c>
      <c r="F146" s="24" t="s">
        <v>133</v>
      </c>
      <c r="G146" s="25" t="s">
        <v>120</v>
      </c>
      <c r="H146" s="23">
        <v>90</v>
      </c>
      <c r="I146" s="26" t="s">
        <v>137</v>
      </c>
      <c r="J146" s="26" t="s">
        <v>34</v>
      </c>
      <c r="K146" s="27">
        <f t="shared" si="115"/>
        <v>0.14999999999999997</v>
      </c>
      <c r="L146" s="28" t="s">
        <v>28</v>
      </c>
      <c r="M146" s="29" t="s">
        <v>28</v>
      </c>
      <c r="N146" s="30">
        <v>0.15</v>
      </c>
      <c r="O146" s="31">
        <v>0.15</v>
      </c>
      <c r="P146" s="31">
        <v>0.15</v>
      </c>
      <c r="Q146" s="31">
        <v>0.15</v>
      </c>
      <c r="R146" s="31">
        <v>0.15</v>
      </c>
      <c r="S146" s="31">
        <v>0.15</v>
      </c>
      <c r="T146" s="31">
        <v>0.15</v>
      </c>
      <c r="U146" s="31">
        <v>0.15</v>
      </c>
      <c r="V146" s="31">
        <v>0.15</v>
      </c>
      <c r="W146" s="31">
        <v>0.15</v>
      </c>
      <c r="X146" s="31">
        <v>0.15</v>
      </c>
      <c r="Y146" s="31">
        <v>0.15</v>
      </c>
    </row>
    <row r="147" spans="4:25" ht="17.25" customHeight="1" x14ac:dyDescent="0.25">
      <c r="D147" s="32" t="s">
        <v>26</v>
      </c>
      <c r="E147" s="32" t="s">
        <v>27</v>
      </c>
      <c r="F147" s="33" t="s">
        <v>133</v>
      </c>
      <c r="G147" s="34" t="s">
        <v>120</v>
      </c>
      <c r="H147" s="32">
        <v>90</v>
      </c>
      <c r="I147" s="35" t="str">
        <f t="shared" ref="I147:I149" si="129">I146</f>
        <v>SERV ROCADA QUIM MECANIZADA AGRIC</v>
      </c>
      <c r="J147" s="35" t="s">
        <v>35</v>
      </c>
      <c r="K147" s="36">
        <f t="shared" si="115"/>
        <v>0.14999999999999997</v>
      </c>
      <c r="L147" s="85" t="s">
        <v>50</v>
      </c>
      <c r="M147" s="37">
        <v>2</v>
      </c>
      <c r="N147" s="40">
        <f>N146</f>
        <v>0.15</v>
      </c>
      <c r="O147" s="41">
        <f t="shared" ref="O147:Y147" si="130">O146</f>
        <v>0.15</v>
      </c>
      <c r="P147" s="41">
        <f t="shared" si="130"/>
        <v>0.15</v>
      </c>
      <c r="Q147" s="41">
        <f t="shared" si="130"/>
        <v>0.15</v>
      </c>
      <c r="R147" s="41">
        <f t="shared" si="130"/>
        <v>0.15</v>
      </c>
      <c r="S147" s="41">
        <f t="shared" si="130"/>
        <v>0.15</v>
      </c>
      <c r="T147" s="41">
        <f t="shared" si="130"/>
        <v>0.15</v>
      </c>
      <c r="U147" s="41">
        <f t="shared" si="130"/>
        <v>0.15</v>
      </c>
      <c r="V147" s="41">
        <f t="shared" si="130"/>
        <v>0.15</v>
      </c>
      <c r="W147" s="41">
        <f t="shared" si="130"/>
        <v>0.15</v>
      </c>
      <c r="X147" s="41">
        <f t="shared" si="130"/>
        <v>0.15</v>
      </c>
      <c r="Y147" s="41">
        <f t="shared" si="130"/>
        <v>0.15</v>
      </c>
    </row>
    <row r="148" spans="4:25" ht="17.25" customHeight="1" x14ac:dyDescent="0.25">
      <c r="D148" s="32" t="s">
        <v>26</v>
      </c>
      <c r="E148" s="32" t="s">
        <v>27</v>
      </c>
      <c r="F148" s="33" t="s">
        <v>133</v>
      </c>
      <c r="G148" s="34" t="s">
        <v>120</v>
      </c>
      <c r="H148" s="32">
        <v>90</v>
      </c>
      <c r="I148" s="35" t="str">
        <f t="shared" si="129"/>
        <v>SERV ROCADA QUIM MECANIZADA AGRIC</v>
      </c>
      <c r="J148" s="35" t="s">
        <v>35</v>
      </c>
      <c r="K148" s="36">
        <f t="shared" si="115"/>
        <v>9.4166666666666676E-2</v>
      </c>
      <c r="L148" s="35" t="s">
        <v>135</v>
      </c>
      <c r="M148" s="37">
        <f>ROUNDUP(1.5*(2.5/3.1),2)</f>
        <v>1.21</v>
      </c>
      <c r="N148" s="87">
        <f>N146-N149</f>
        <v>0.03</v>
      </c>
      <c r="O148" s="88">
        <f t="shared" ref="O148:Y148" si="131">O146-O149</f>
        <v>4.9999999999999989E-2</v>
      </c>
      <c r="P148" s="88">
        <f t="shared" si="131"/>
        <v>0.06</v>
      </c>
      <c r="Q148" s="88">
        <f t="shared" si="131"/>
        <v>7.9999999999999988E-2</v>
      </c>
      <c r="R148" s="88">
        <f t="shared" si="131"/>
        <v>0.10999999999999999</v>
      </c>
      <c r="S148" s="88">
        <f t="shared" si="131"/>
        <v>0.12</v>
      </c>
      <c r="T148" s="88">
        <f t="shared" si="131"/>
        <v>0.13999999999999999</v>
      </c>
      <c r="U148" s="88">
        <f t="shared" si="131"/>
        <v>0.13999999999999999</v>
      </c>
      <c r="V148" s="88">
        <f t="shared" si="131"/>
        <v>0.13999999999999999</v>
      </c>
      <c r="W148" s="88">
        <f t="shared" si="131"/>
        <v>0.10999999999999999</v>
      </c>
      <c r="X148" s="88">
        <f t="shared" si="131"/>
        <v>0.09</v>
      </c>
      <c r="Y148" s="88">
        <f t="shared" si="131"/>
        <v>0.06</v>
      </c>
    </row>
    <row r="149" spans="4:25" ht="17.25" customHeight="1" x14ac:dyDescent="0.25">
      <c r="D149" s="32" t="s">
        <v>26</v>
      </c>
      <c r="E149" s="32" t="s">
        <v>27</v>
      </c>
      <c r="F149" s="33" t="s">
        <v>133</v>
      </c>
      <c r="G149" s="34" t="s">
        <v>120</v>
      </c>
      <c r="H149" s="32">
        <v>90</v>
      </c>
      <c r="I149" s="35" t="str">
        <f t="shared" si="129"/>
        <v>SERV ROCADA QUIM MECANIZADA AGRIC</v>
      </c>
      <c r="J149" s="35" t="s">
        <v>35</v>
      </c>
      <c r="K149" s="36">
        <f t="shared" si="115"/>
        <v>5.5833333333333339E-2</v>
      </c>
      <c r="L149" s="35" t="s">
        <v>136</v>
      </c>
      <c r="M149" s="37">
        <f>0.15*(2.5/3.1)</f>
        <v>0.12096774193548386</v>
      </c>
      <c r="N149" s="87">
        <f t="shared" ref="N149:Y149" si="132">ROUND(N45/N42*N146,2)</f>
        <v>0.12</v>
      </c>
      <c r="O149" s="88">
        <f t="shared" si="132"/>
        <v>0.1</v>
      </c>
      <c r="P149" s="88">
        <f t="shared" si="132"/>
        <v>0.09</v>
      </c>
      <c r="Q149" s="88">
        <f t="shared" si="132"/>
        <v>7.0000000000000007E-2</v>
      </c>
      <c r="R149" s="88">
        <f t="shared" si="132"/>
        <v>0.04</v>
      </c>
      <c r="S149" s="88">
        <f t="shared" si="132"/>
        <v>0.03</v>
      </c>
      <c r="T149" s="88">
        <f t="shared" si="132"/>
        <v>0.01</v>
      </c>
      <c r="U149" s="88">
        <f t="shared" si="132"/>
        <v>0.01</v>
      </c>
      <c r="V149" s="88">
        <f t="shared" si="132"/>
        <v>0.01</v>
      </c>
      <c r="W149" s="88">
        <f t="shared" si="132"/>
        <v>0.04</v>
      </c>
      <c r="X149" s="88">
        <f t="shared" si="132"/>
        <v>0.06</v>
      </c>
      <c r="Y149" s="88">
        <f t="shared" si="132"/>
        <v>0.09</v>
      </c>
    </row>
    <row r="150" spans="4:25" ht="17.25" customHeight="1" x14ac:dyDescent="0.25">
      <c r="D150" s="23" t="s">
        <v>26</v>
      </c>
      <c r="E150" s="23" t="s">
        <v>27</v>
      </c>
      <c r="F150" s="24" t="s">
        <v>138</v>
      </c>
      <c r="G150" s="25" t="s">
        <v>120</v>
      </c>
      <c r="H150" s="23">
        <v>120</v>
      </c>
      <c r="I150" s="26" t="s">
        <v>139</v>
      </c>
      <c r="J150" s="26" t="s">
        <v>34</v>
      </c>
      <c r="K150" s="27">
        <f t="shared" si="115"/>
        <v>0</v>
      </c>
      <c r="L150" s="28" t="s">
        <v>28</v>
      </c>
      <c r="M150" s="29" t="s">
        <v>28</v>
      </c>
      <c r="N150" s="30">
        <v>0</v>
      </c>
      <c r="O150" s="31">
        <v>0</v>
      </c>
      <c r="P150" s="31">
        <v>0</v>
      </c>
      <c r="Q150" s="31">
        <v>0</v>
      </c>
      <c r="R150" s="31">
        <v>0</v>
      </c>
      <c r="S150" s="31">
        <v>0</v>
      </c>
      <c r="T150" s="31">
        <v>0</v>
      </c>
      <c r="U150" s="31">
        <v>0</v>
      </c>
      <c r="V150" s="31">
        <v>0</v>
      </c>
      <c r="W150" s="31">
        <v>0</v>
      </c>
      <c r="X150" s="31">
        <v>0</v>
      </c>
      <c r="Y150" s="31">
        <v>0</v>
      </c>
    </row>
    <row r="151" spans="4:25" ht="17.25" customHeight="1" x14ac:dyDescent="0.25">
      <c r="D151" s="32" t="s">
        <v>26</v>
      </c>
      <c r="E151" s="32" t="s">
        <v>27</v>
      </c>
      <c r="F151" s="33" t="s">
        <v>138</v>
      </c>
      <c r="G151" s="34" t="s">
        <v>120</v>
      </c>
      <c r="H151" s="32">
        <v>120</v>
      </c>
      <c r="I151" s="35" t="str">
        <f t="shared" ref="I151:I156" si="133">I150</f>
        <v>SERV ADUBACAO SOLIDA MEC AGRIC</v>
      </c>
      <c r="J151" s="35" t="s">
        <v>35</v>
      </c>
      <c r="K151" s="36">
        <f t="shared" si="115"/>
        <v>0</v>
      </c>
      <c r="L151" s="89" t="s">
        <v>140</v>
      </c>
      <c r="M151" s="90">
        <v>302</v>
      </c>
      <c r="N151" s="124">
        <f t="shared" ref="N151:Y151" si="134">ROUND(N150*50%,2)</f>
        <v>0</v>
      </c>
      <c r="O151" s="125">
        <f t="shared" si="134"/>
        <v>0</v>
      </c>
      <c r="P151" s="125">
        <f t="shared" si="134"/>
        <v>0</v>
      </c>
      <c r="Q151" s="125">
        <f t="shared" si="134"/>
        <v>0</v>
      </c>
      <c r="R151" s="125">
        <f t="shared" si="134"/>
        <v>0</v>
      </c>
      <c r="S151" s="125">
        <f t="shared" si="134"/>
        <v>0</v>
      </c>
      <c r="T151" s="125">
        <f t="shared" si="134"/>
        <v>0</v>
      </c>
      <c r="U151" s="125">
        <f t="shared" si="134"/>
        <v>0</v>
      </c>
      <c r="V151" s="125">
        <f t="shared" si="134"/>
        <v>0</v>
      </c>
      <c r="W151" s="125">
        <f t="shared" si="134"/>
        <v>0</v>
      </c>
      <c r="X151" s="125">
        <f t="shared" si="134"/>
        <v>0</v>
      </c>
      <c r="Y151" s="125">
        <f t="shared" si="134"/>
        <v>0</v>
      </c>
    </row>
    <row r="152" spans="4:25" ht="17.25" customHeight="1" x14ac:dyDescent="0.25">
      <c r="D152" s="32" t="s">
        <v>26</v>
      </c>
      <c r="E152" s="32" t="s">
        <v>27</v>
      </c>
      <c r="F152" s="33" t="s">
        <v>138</v>
      </c>
      <c r="G152" s="34" t="s">
        <v>120</v>
      </c>
      <c r="H152" s="32">
        <v>120</v>
      </c>
      <c r="I152" s="35" t="str">
        <f t="shared" si="133"/>
        <v>SERV ADUBACAO SOLIDA MEC AGRIC</v>
      </c>
      <c r="J152" s="35" t="s">
        <v>35</v>
      </c>
      <c r="K152" s="36">
        <f t="shared" si="115"/>
        <v>0</v>
      </c>
      <c r="L152" s="89" t="s">
        <v>141</v>
      </c>
      <c r="M152" s="90">
        <v>261</v>
      </c>
      <c r="N152" s="124">
        <f t="shared" ref="N152:Y152" si="135">ROUND(N150*45%,2)</f>
        <v>0</v>
      </c>
      <c r="O152" s="125">
        <f t="shared" si="135"/>
        <v>0</v>
      </c>
      <c r="P152" s="125">
        <f t="shared" si="135"/>
        <v>0</v>
      </c>
      <c r="Q152" s="125">
        <f t="shared" si="135"/>
        <v>0</v>
      </c>
      <c r="R152" s="125">
        <f t="shared" si="135"/>
        <v>0</v>
      </c>
      <c r="S152" s="125">
        <f t="shared" si="135"/>
        <v>0</v>
      </c>
      <c r="T152" s="125">
        <f t="shared" si="135"/>
        <v>0</v>
      </c>
      <c r="U152" s="125">
        <f t="shared" si="135"/>
        <v>0</v>
      </c>
      <c r="V152" s="125">
        <f t="shared" si="135"/>
        <v>0</v>
      </c>
      <c r="W152" s="125">
        <f t="shared" si="135"/>
        <v>0</v>
      </c>
      <c r="X152" s="125">
        <f t="shared" si="135"/>
        <v>0</v>
      </c>
      <c r="Y152" s="125">
        <f t="shared" si="135"/>
        <v>0</v>
      </c>
    </row>
    <row r="153" spans="4:25" ht="17.25" customHeight="1" x14ac:dyDescent="0.25">
      <c r="D153" s="32" t="s">
        <v>26</v>
      </c>
      <c r="E153" s="32" t="s">
        <v>27</v>
      </c>
      <c r="F153" s="33" t="s">
        <v>138</v>
      </c>
      <c r="G153" s="34" t="s">
        <v>120</v>
      </c>
      <c r="H153" s="32">
        <v>120</v>
      </c>
      <c r="I153" s="35" t="str">
        <f t="shared" si="133"/>
        <v>SERV ADUBACAO SOLIDA MEC AGRIC</v>
      </c>
      <c r="J153" s="35" t="s">
        <v>35</v>
      </c>
      <c r="K153" s="36">
        <f t="shared" si="115"/>
        <v>0</v>
      </c>
      <c r="L153" s="89" t="s">
        <v>142</v>
      </c>
      <c r="M153" s="90">
        <v>281</v>
      </c>
      <c r="N153" s="124">
        <f>N150-SUM(N151:N152)</f>
        <v>0</v>
      </c>
      <c r="O153" s="125">
        <f t="shared" ref="O153:Y153" si="136">O150-SUM(O151:O152)</f>
        <v>0</v>
      </c>
      <c r="P153" s="125">
        <f t="shared" si="136"/>
        <v>0</v>
      </c>
      <c r="Q153" s="125">
        <f t="shared" si="136"/>
        <v>0</v>
      </c>
      <c r="R153" s="125">
        <f t="shared" si="136"/>
        <v>0</v>
      </c>
      <c r="S153" s="125">
        <f t="shared" si="136"/>
        <v>0</v>
      </c>
      <c r="T153" s="125">
        <f t="shared" si="136"/>
        <v>0</v>
      </c>
      <c r="U153" s="125">
        <f t="shared" si="136"/>
        <v>0</v>
      </c>
      <c r="V153" s="125">
        <f t="shared" si="136"/>
        <v>0</v>
      </c>
      <c r="W153" s="125">
        <f t="shared" si="136"/>
        <v>0</v>
      </c>
      <c r="X153" s="125">
        <f t="shared" si="136"/>
        <v>0</v>
      </c>
      <c r="Y153" s="125">
        <f t="shared" si="136"/>
        <v>0</v>
      </c>
    </row>
    <row r="154" spans="4:25" ht="17.25" customHeight="1" x14ac:dyDescent="0.25">
      <c r="D154" s="32" t="s">
        <v>26</v>
      </c>
      <c r="E154" s="32" t="s">
        <v>27</v>
      </c>
      <c r="F154" s="33" t="s">
        <v>138</v>
      </c>
      <c r="G154" s="34" t="s">
        <v>120</v>
      </c>
      <c r="H154" s="32">
        <v>120</v>
      </c>
      <c r="I154" s="35" t="str">
        <f t="shared" si="133"/>
        <v>SERV ADUBACAO SOLIDA MEC AGRIC</v>
      </c>
      <c r="J154" s="35" t="s">
        <v>35</v>
      </c>
      <c r="K154" s="36">
        <f t="shared" si="115"/>
        <v>0</v>
      </c>
      <c r="L154" s="35" t="s">
        <v>143</v>
      </c>
      <c r="M154" s="37">
        <v>591</v>
      </c>
      <c r="N154" s="126">
        <v>0</v>
      </c>
      <c r="O154" s="127">
        <v>0</v>
      </c>
      <c r="P154" s="127">
        <v>0</v>
      </c>
      <c r="Q154" s="127">
        <v>0</v>
      </c>
      <c r="R154" s="127">
        <v>0</v>
      </c>
      <c r="S154" s="127">
        <v>0</v>
      </c>
      <c r="T154" s="127">
        <v>0</v>
      </c>
      <c r="U154" s="127">
        <v>0</v>
      </c>
      <c r="V154" s="127">
        <v>0</v>
      </c>
      <c r="W154" s="127">
        <v>0</v>
      </c>
      <c r="X154" s="127">
        <v>0</v>
      </c>
      <c r="Y154" s="127">
        <v>0</v>
      </c>
    </row>
    <row r="155" spans="4:25" ht="17.25" customHeight="1" x14ac:dyDescent="0.25">
      <c r="D155" s="32" t="s">
        <v>26</v>
      </c>
      <c r="E155" s="32" t="s">
        <v>27</v>
      </c>
      <c r="F155" s="33" t="s">
        <v>138</v>
      </c>
      <c r="G155" s="34" t="s">
        <v>120</v>
      </c>
      <c r="H155" s="32">
        <v>120</v>
      </c>
      <c r="I155" s="35" t="str">
        <f t="shared" si="133"/>
        <v>SERV ADUBACAO SOLIDA MEC AGRIC</v>
      </c>
      <c r="J155" s="35" t="s">
        <v>35</v>
      </c>
      <c r="K155" s="36">
        <f t="shared" si="115"/>
        <v>0</v>
      </c>
      <c r="L155" s="35" t="s">
        <v>144</v>
      </c>
      <c r="M155" s="37">
        <v>469</v>
      </c>
      <c r="N155" s="126">
        <v>0</v>
      </c>
      <c r="O155" s="127">
        <v>0</v>
      </c>
      <c r="P155" s="127">
        <v>0</v>
      </c>
      <c r="Q155" s="127">
        <v>0</v>
      </c>
      <c r="R155" s="127">
        <v>0</v>
      </c>
      <c r="S155" s="127">
        <v>0</v>
      </c>
      <c r="T155" s="127">
        <v>0</v>
      </c>
      <c r="U155" s="127">
        <v>0</v>
      </c>
      <c r="V155" s="127">
        <v>0</v>
      </c>
      <c r="W155" s="127">
        <v>0</v>
      </c>
      <c r="X155" s="127">
        <v>0</v>
      </c>
      <c r="Y155" s="127">
        <v>0</v>
      </c>
    </row>
    <row r="156" spans="4:25" ht="17.25" customHeight="1" x14ac:dyDescent="0.25">
      <c r="D156" s="32" t="s">
        <v>26</v>
      </c>
      <c r="E156" s="32" t="s">
        <v>27</v>
      </c>
      <c r="F156" s="33" t="s">
        <v>138</v>
      </c>
      <c r="G156" s="34" t="s">
        <v>120</v>
      </c>
      <c r="H156" s="32">
        <v>120</v>
      </c>
      <c r="I156" s="35" t="str">
        <f t="shared" si="133"/>
        <v>SERV ADUBACAO SOLIDA MEC AGRIC</v>
      </c>
      <c r="J156" s="35" t="s">
        <v>35</v>
      </c>
      <c r="K156" s="36">
        <f t="shared" si="115"/>
        <v>0</v>
      </c>
      <c r="L156" s="35" t="s">
        <v>145</v>
      </c>
      <c r="M156" s="37">
        <v>409</v>
      </c>
      <c r="N156" s="126">
        <v>0</v>
      </c>
      <c r="O156" s="127">
        <v>0</v>
      </c>
      <c r="P156" s="127">
        <v>0</v>
      </c>
      <c r="Q156" s="127">
        <v>0</v>
      </c>
      <c r="R156" s="127">
        <v>0</v>
      </c>
      <c r="S156" s="127">
        <v>0</v>
      </c>
      <c r="T156" s="127">
        <v>0</v>
      </c>
      <c r="U156" s="127">
        <v>0</v>
      </c>
      <c r="V156" s="127">
        <v>0</v>
      </c>
      <c r="W156" s="127">
        <v>0</v>
      </c>
      <c r="X156" s="127">
        <v>0</v>
      </c>
      <c r="Y156" s="127">
        <v>0</v>
      </c>
    </row>
    <row r="157" spans="4:25" ht="17.25" customHeight="1" x14ac:dyDescent="0.25">
      <c r="D157" s="23" t="s">
        <v>26</v>
      </c>
      <c r="E157" s="23" t="s">
        <v>27</v>
      </c>
      <c r="F157" s="24" t="s">
        <v>146</v>
      </c>
      <c r="G157" s="25" t="s">
        <v>120</v>
      </c>
      <c r="H157" s="23">
        <v>160</v>
      </c>
      <c r="I157" s="26" t="s">
        <v>147</v>
      </c>
      <c r="J157" s="26" t="s">
        <v>34</v>
      </c>
      <c r="K157" s="27">
        <f t="shared" si="115"/>
        <v>1</v>
      </c>
      <c r="L157" s="28" t="s">
        <v>28</v>
      </c>
      <c r="M157" s="29" t="s">
        <v>28</v>
      </c>
      <c r="N157" s="30">
        <v>1</v>
      </c>
      <c r="O157" s="31">
        <v>1</v>
      </c>
      <c r="P157" s="31">
        <v>1</v>
      </c>
      <c r="Q157" s="31">
        <v>1</v>
      </c>
      <c r="R157" s="31">
        <v>1</v>
      </c>
      <c r="S157" s="31">
        <v>1</v>
      </c>
      <c r="T157" s="31">
        <v>1</v>
      </c>
      <c r="U157" s="31">
        <v>1</v>
      </c>
      <c r="V157" s="31">
        <v>1</v>
      </c>
      <c r="W157" s="31">
        <v>1</v>
      </c>
      <c r="X157" s="31">
        <v>1</v>
      </c>
      <c r="Y157" s="31">
        <v>1</v>
      </c>
    </row>
    <row r="158" spans="4:25" ht="17.25" customHeight="1" x14ac:dyDescent="0.25">
      <c r="D158" s="117" t="s">
        <v>26</v>
      </c>
      <c r="E158" s="117" t="s">
        <v>27</v>
      </c>
      <c r="F158" s="118" t="s">
        <v>28</v>
      </c>
      <c r="G158" s="119" t="s">
        <v>148</v>
      </c>
      <c r="H158" s="117" t="s">
        <v>28</v>
      </c>
      <c r="I158" s="120" t="s">
        <v>28</v>
      </c>
      <c r="J158" s="120" t="s">
        <v>28</v>
      </c>
      <c r="K158" s="121" t="str">
        <f t="shared" si="115"/>
        <v>n/a</v>
      </c>
      <c r="L158" s="120" t="s">
        <v>28</v>
      </c>
      <c r="M158" s="122" t="s">
        <v>28</v>
      </c>
      <c r="N158" s="123" t="s">
        <v>28</v>
      </c>
      <c r="O158" s="121" t="s">
        <v>28</v>
      </c>
      <c r="P158" s="121" t="s">
        <v>28</v>
      </c>
      <c r="Q158" s="121" t="s">
        <v>28</v>
      </c>
      <c r="R158" s="121" t="s">
        <v>28</v>
      </c>
      <c r="S158" s="121" t="s">
        <v>28</v>
      </c>
      <c r="T158" s="121" t="s">
        <v>28</v>
      </c>
      <c r="U158" s="121" t="s">
        <v>28</v>
      </c>
      <c r="V158" s="121" t="s">
        <v>28</v>
      </c>
      <c r="W158" s="121" t="s">
        <v>28</v>
      </c>
      <c r="X158" s="121" t="s">
        <v>28</v>
      </c>
      <c r="Y158" s="121" t="s">
        <v>28</v>
      </c>
    </row>
    <row r="159" spans="4:25" ht="17.25" customHeight="1" x14ac:dyDescent="0.25">
      <c r="D159" s="23" t="s">
        <v>26</v>
      </c>
      <c r="E159" s="23" t="s">
        <v>27</v>
      </c>
      <c r="F159" s="24" t="s">
        <v>149</v>
      </c>
      <c r="G159" s="25" t="s">
        <v>120</v>
      </c>
      <c r="H159" s="23">
        <v>180</v>
      </c>
      <c r="I159" s="26" t="s">
        <v>129</v>
      </c>
      <c r="J159" s="26" t="s">
        <v>34</v>
      </c>
      <c r="K159" s="27">
        <f t="shared" si="115"/>
        <v>0.99999999999999989</v>
      </c>
      <c r="L159" s="28" t="s">
        <v>28</v>
      </c>
      <c r="M159" s="29" t="s">
        <v>28</v>
      </c>
      <c r="N159" s="30">
        <v>0.85</v>
      </c>
      <c r="O159" s="31">
        <v>0.9</v>
      </c>
      <c r="P159" s="31">
        <v>0.9</v>
      </c>
      <c r="Q159" s="31">
        <v>0.95</v>
      </c>
      <c r="R159" s="31">
        <v>1</v>
      </c>
      <c r="S159" s="31">
        <v>1.05</v>
      </c>
      <c r="T159" s="31">
        <v>1.1000000000000001</v>
      </c>
      <c r="U159" s="31">
        <v>1.2</v>
      </c>
      <c r="V159" s="31">
        <v>1.3</v>
      </c>
      <c r="W159" s="31">
        <v>1.2</v>
      </c>
      <c r="X159" s="31">
        <v>0.85</v>
      </c>
      <c r="Y159" s="31">
        <v>0.7</v>
      </c>
    </row>
    <row r="160" spans="4:25" ht="17.25" customHeight="1" x14ac:dyDescent="0.25">
      <c r="D160" s="32" t="s">
        <v>26</v>
      </c>
      <c r="E160" s="32" t="s">
        <v>27</v>
      </c>
      <c r="F160" s="33" t="s">
        <v>149</v>
      </c>
      <c r="G160" s="34" t="s">
        <v>120</v>
      </c>
      <c r="H160" s="32">
        <v>180</v>
      </c>
      <c r="I160" s="35" t="str">
        <f t="shared" ref="I160:I162" si="137">I159</f>
        <v>SERV COMB FORMIGA MANUAL 1 RUA AGRIC</v>
      </c>
      <c r="J160" s="35" t="s">
        <v>35</v>
      </c>
      <c r="K160" s="36">
        <f t="shared" si="115"/>
        <v>5.0166666666666667E-3</v>
      </c>
      <c r="L160" s="35" t="s">
        <v>36</v>
      </c>
      <c r="M160" s="37">
        <f>10*(5*6)/10^3</f>
        <v>0.3</v>
      </c>
      <c r="N160" s="38">
        <f>ROUND(0.5%*N159,4)</f>
        <v>4.3E-3</v>
      </c>
      <c r="O160" s="39">
        <f t="shared" ref="O160:Y160" si="138">ROUND(0.5%*O159,4)</f>
        <v>4.4999999999999997E-3</v>
      </c>
      <c r="P160" s="39">
        <f t="shared" si="138"/>
        <v>4.4999999999999997E-3</v>
      </c>
      <c r="Q160" s="39">
        <f t="shared" si="138"/>
        <v>4.7999999999999996E-3</v>
      </c>
      <c r="R160" s="39">
        <f t="shared" si="138"/>
        <v>5.0000000000000001E-3</v>
      </c>
      <c r="S160" s="39">
        <f t="shared" si="138"/>
        <v>5.3E-3</v>
      </c>
      <c r="T160" s="39">
        <f t="shared" si="138"/>
        <v>5.4999999999999997E-3</v>
      </c>
      <c r="U160" s="39">
        <f t="shared" si="138"/>
        <v>6.0000000000000001E-3</v>
      </c>
      <c r="V160" s="39">
        <f t="shared" si="138"/>
        <v>6.4999999999999997E-3</v>
      </c>
      <c r="W160" s="39">
        <f t="shared" si="138"/>
        <v>6.0000000000000001E-3</v>
      </c>
      <c r="X160" s="39">
        <f t="shared" si="138"/>
        <v>4.3E-3</v>
      </c>
      <c r="Y160" s="39">
        <f t="shared" si="138"/>
        <v>3.5000000000000001E-3</v>
      </c>
    </row>
    <row r="161" spans="4:25" ht="17.25" customHeight="1" x14ac:dyDescent="0.25">
      <c r="D161" s="32" t="s">
        <v>26</v>
      </c>
      <c r="E161" s="32" t="s">
        <v>27</v>
      </c>
      <c r="F161" s="33" t="s">
        <v>149</v>
      </c>
      <c r="G161" s="34" t="s">
        <v>120</v>
      </c>
      <c r="H161" s="32">
        <v>180</v>
      </c>
      <c r="I161" s="35" t="str">
        <f t="shared" si="137"/>
        <v>SERV COMB FORMIGA MANUAL 1 RUA AGRIC</v>
      </c>
      <c r="J161" s="35" t="s">
        <v>35</v>
      </c>
      <c r="K161" s="36">
        <f t="shared" si="115"/>
        <v>0.64083333333333325</v>
      </c>
      <c r="L161" s="35" t="s">
        <v>37</v>
      </c>
      <c r="M161" s="37">
        <v>4.5</v>
      </c>
      <c r="N161" s="40">
        <f>ROUND($N$44*N159,2)</f>
        <v>0.17</v>
      </c>
      <c r="O161" s="41">
        <f>ROUND($O$44*O159,2)</f>
        <v>0.27</v>
      </c>
      <c r="P161" s="41">
        <f>ROUND($P$44*P159,2)</f>
        <v>0.36</v>
      </c>
      <c r="Q161" s="41">
        <f>ROUND($Q$44*Q159,2)</f>
        <v>0.48</v>
      </c>
      <c r="R161" s="41">
        <f>ROUND($R$44*R159,2)</f>
        <v>0.7</v>
      </c>
      <c r="S161" s="41">
        <f>ROUND($S$44*S159,2)</f>
        <v>0.84</v>
      </c>
      <c r="T161" s="41">
        <f>ROUND($T$44*T159,2)</f>
        <v>0.99</v>
      </c>
      <c r="U161" s="41">
        <f>ROUND($U$44*U159,2)</f>
        <v>1.08</v>
      </c>
      <c r="V161" s="41">
        <f>ROUND($V$44*V159,2)</f>
        <v>1.17</v>
      </c>
      <c r="W161" s="41">
        <f>ROUND($W$44*W159,2)</f>
        <v>0.84</v>
      </c>
      <c r="X161" s="41">
        <f>ROUND($X$44*X159,2)</f>
        <v>0.51</v>
      </c>
      <c r="Y161" s="41">
        <f>ROUND($Y$44*Y159,2)</f>
        <v>0.28000000000000003</v>
      </c>
    </row>
    <row r="162" spans="4:25" ht="17.25" customHeight="1" x14ac:dyDescent="0.25">
      <c r="D162" s="32" t="s">
        <v>26</v>
      </c>
      <c r="E162" s="32" t="s">
        <v>27</v>
      </c>
      <c r="F162" s="33" t="s">
        <v>149</v>
      </c>
      <c r="G162" s="34" t="s">
        <v>120</v>
      </c>
      <c r="H162" s="32">
        <v>180</v>
      </c>
      <c r="I162" s="35" t="str">
        <f t="shared" si="137"/>
        <v>SERV COMB FORMIGA MANUAL 1 RUA AGRIC</v>
      </c>
      <c r="J162" s="35" t="s">
        <v>35</v>
      </c>
      <c r="K162" s="36">
        <f t="shared" si="115"/>
        <v>0.35415000000000002</v>
      </c>
      <c r="L162" s="35" t="s">
        <v>38</v>
      </c>
      <c r="M162" s="37">
        <v>4.5</v>
      </c>
      <c r="N162" s="40">
        <f>N159-SUM(N160:N161)</f>
        <v>0.67569999999999997</v>
      </c>
      <c r="O162" s="41">
        <f t="shared" ref="O162" si="139">O159-SUM(O160:O161)</f>
        <v>0.62549999999999994</v>
      </c>
      <c r="P162" s="41">
        <f t="shared" ref="P162:Y162" si="140">P159-SUM(P160:P161)</f>
        <v>0.53550000000000009</v>
      </c>
      <c r="Q162" s="41">
        <f t="shared" si="140"/>
        <v>0.46519999999999995</v>
      </c>
      <c r="R162" s="41">
        <f t="shared" si="140"/>
        <v>0.29500000000000004</v>
      </c>
      <c r="S162" s="41">
        <f t="shared" si="140"/>
        <v>0.2047000000000001</v>
      </c>
      <c r="T162" s="41">
        <f t="shared" si="140"/>
        <v>0.10450000000000015</v>
      </c>
      <c r="U162" s="41">
        <f t="shared" si="140"/>
        <v>0.11399999999999988</v>
      </c>
      <c r="V162" s="41">
        <f t="shared" si="140"/>
        <v>0.12350000000000017</v>
      </c>
      <c r="W162" s="41">
        <f t="shared" si="140"/>
        <v>0.35399999999999998</v>
      </c>
      <c r="X162" s="41">
        <f t="shared" si="140"/>
        <v>0.3357</v>
      </c>
      <c r="Y162" s="41">
        <f t="shared" si="140"/>
        <v>0.41649999999999993</v>
      </c>
    </row>
    <row r="163" spans="4:25" ht="17.25" customHeight="1" x14ac:dyDescent="0.25">
      <c r="D163" s="62" t="s">
        <v>26</v>
      </c>
      <c r="E163" s="62" t="s">
        <v>27</v>
      </c>
      <c r="F163" s="63" t="s">
        <v>150</v>
      </c>
      <c r="G163" s="64" t="s">
        <v>120</v>
      </c>
      <c r="H163" s="62">
        <v>210</v>
      </c>
      <c r="I163" s="65" t="s">
        <v>151</v>
      </c>
      <c r="J163" s="65" t="s">
        <v>34</v>
      </c>
      <c r="K163" s="27">
        <f t="shared" si="115"/>
        <v>0.35726453153800297</v>
      </c>
      <c r="L163" s="66" t="s">
        <v>28</v>
      </c>
      <c r="M163" s="67" t="s">
        <v>28</v>
      </c>
      <c r="N163" s="42">
        <f>1-N174</f>
        <v>0.66327493043659658</v>
      </c>
      <c r="O163" s="43">
        <f t="shared" ref="O163:Y163" si="141">1-O174</f>
        <v>0.44665301626090237</v>
      </c>
      <c r="P163" s="43">
        <f t="shared" si="141"/>
        <v>0.3725832301195291</v>
      </c>
      <c r="Q163" s="43">
        <f t="shared" si="141"/>
        <v>0.25498271995554511</v>
      </c>
      <c r="R163" s="43">
        <f t="shared" si="141"/>
        <v>0.31231828685227669</v>
      </c>
      <c r="S163" s="43">
        <f t="shared" si="141"/>
        <v>0.50261156527351636</v>
      </c>
      <c r="T163" s="43">
        <f t="shared" si="141"/>
        <v>0.51742256738739978</v>
      </c>
      <c r="U163" s="43">
        <f t="shared" si="141"/>
        <v>0.15280826283044735</v>
      </c>
      <c r="V163" s="43">
        <f t="shared" si="141"/>
        <v>0.22593362276589912</v>
      </c>
      <c r="W163" s="43">
        <f t="shared" si="141"/>
        <v>0.38591114827032458</v>
      </c>
      <c r="X163" s="43">
        <f t="shared" si="141"/>
        <v>0.23995214976913715</v>
      </c>
      <c r="Y163" s="43">
        <f t="shared" si="141"/>
        <v>0.21272287853446181</v>
      </c>
    </row>
    <row r="164" spans="4:25" ht="17.25" customHeight="1" x14ac:dyDescent="0.25">
      <c r="D164" s="82" t="s">
        <v>26</v>
      </c>
      <c r="E164" s="82" t="s">
        <v>27</v>
      </c>
      <c r="F164" s="83" t="s">
        <v>150</v>
      </c>
      <c r="G164" s="84" t="s">
        <v>120</v>
      </c>
      <c r="H164" s="82">
        <v>210</v>
      </c>
      <c r="I164" s="35" t="str">
        <f t="shared" ref="I164:I166" si="142">I163</f>
        <v>SERV CAP QUIM MEC 2ª BARRA AGRIC</v>
      </c>
      <c r="J164" s="85" t="s">
        <v>35</v>
      </c>
      <c r="K164" s="36">
        <f t="shared" si="115"/>
        <v>0.35726453153800297</v>
      </c>
      <c r="L164" s="85" t="s">
        <v>54</v>
      </c>
      <c r="M164" s="37">
        <v>2.5</v>
      </c>
      <c r="N164" s="40">
        <f>N163</f>
        <v>0.66327493043659658</v>
      </c>
      <c r="O164" s="41">
        <f t="shared" ref="O164:Y164" si="143">O163</f>
        <v>0.44665301626090237</v>
      </c>
      <c r="P164" s="41">
        <f t="shared" si="143"/>
        <v>0.3725832301195291</v>
      </c>
      <c r="Q164" s="41">
        <f t="shared" si="143"/>
        <v>0.25498271995554511</v>
      </c>
      <c r="R164" s="41">
        <f t="shared" si="143"/>
        <v>0.31231828685227669</v>
      </c>
      <c r="S164" s="41">
        <f t="shared" si="143"/>
        <v>0.50261156527351636</v>
      </c>
      <c r="T164" s="41">
        <f t="shared" si="143"/>
        <v>0.51742256738739978</v>
      </c>
      <c r="U164" s="41">
        <f t="shared" si="143"/>
        <v>0.15280826283044735</v>
      </c>
      <c r="V164" s="41">
        <f t="shared" si="143"/>
        <v>0.22593362276589912</v>
      </c>
      <c r="W164" s="41">
        <f t="shared" si="143"/>
        <v>0.38591114827032458</v>
      </c>
      <c r="X164" s="41">
        <f t="shared" si="143"/>
        <v>0.23995214976913715</v>
      </c>
      <c r="Y164" s="41">
        <f t="shared" si="143"/>
        <v>0.21272287853446181</v>
      </c>
    </row>
    <row r="165" spans="4:25" ht="17.25" customHeight="1" x14ac:dyDescent="0.25">
      <c r="D165" s="82" t="s">
        <v>26</v>
      </c>
      <c r="E165" s="82" t="s">
        <v>27</v>
      </c>
      <c r="F165" s="83" t="s">
        <v>150</v>
      </c>
      <c r="G165" s="84" t="s">
        <v>120</v>
      </c>
      <c r="H165" s="82">
        <v>210</v>
      </c>
      <c r="I165" s="35" t="str">
        <f t="shared" si="142"/>
        <v>SERV CAP QUIM MEC 2ª BARRA AGRIC</v>
      </c>
      <c r="J165" s="85" t="s">
        <v>35</v>
      </c>
      <c r="K165" s="36">
        <f t="shared" si="115"/>
        <v>0.2080978648713363</v>
      </c>
      <c r="L165" s="35" t="s">
        <v>135</v>
      </c>
      <c r="M165" s="37">
        <f>ROUNDUP(1.5*(2.5/3.1),2)</f>
        <v>1.21</v>
      </c>
      <c r="N165" s="87">
        <f>N163-N166</f>
        <v>0.13327493043659655</v>
      </c>
      <c r="O165" s="88">
        <f t="shared" ref="O165:Y165" si="144">O163-O166</f>
        <v>0.13665301626090237</v>
      </c>
      <c r="P165" s="88">
        <f t="shared" si="144"/>
        <v>0.1525832301195291</v>
      </c>
      <c r="Q165" s="88">
        <f t="shared" si="144"/>
        <v>0.12498271995554511</v>
      </c>
      <c r="R165" s="88">
        <f t="shared" si="144"/>
        <v>0.2223182868522767</v>
      </c>
      <c r="S165" s="88">
        <f t="shared" si="144"/>
        <v>0.40261156527351638</v>
      </c>
      <c r="T165" s="88">
        <f t="shared" si="144"/>
        <v>0.46742256738739979</v>
      </c>
      <c r="U165" s="88">
        <f t="shared" si="144"/>
        <v>0.14280826283044734</v>
      </c>
      <c r="V165" s="88">
        <f t="shared" si="144"/>
        <v>0.20593362276589913</v>
      </c>
      <c r="W165" s="88">
        <f t="shared" si="144"/>
        <v>0.27591114827032459</v>
      </c>
      <c r="X165" s="88">
        <f t="shared" si="144"/>
        <v>0.14995214976913715</v>
      </c>
      <c r="Y165" s="88">
        <f t="shared" si="144"/>
        <v>8.2722878534461808E-2</v>
      </c>
    </row>
    <row r="166" spans="4:25" ht="17.25" customHeight="1" x14ac:dyDescent="0.25">
      <c r="D166" s="82" t="s">
        <v>26</v>
      </c>
      <c r="E166" s="82" t="s">
        <v>27</v>
      </c>
      <c r="F166" s="83" t="s">
        <v>150</v>
      </c>
      <c r="G166" s="84" t="s">
        <v>120</v>
      </c>
      <c r="H166" s="82">
        <v>210</v>
      </c>
      <c r="I166" s="35" t="str">
        <f t="shared" si="142"/>
        <v>SERV CAP QUIM MEC 2ª BARRA AGRIC</v>
      </c>
      <c r="J166" s="85" t="s">
        <v>35</v>
      </c>
      <c r="K166" s="36">
        <f t="shared" si="115"/>
        <v>0.1491666666666667</v>
      </c>
      <c r="L166" s="35" t="s">
        <v>136</v>
      </c>
      <c r="M166" s="37">
        <f>0.15*(2.5/3.1)</f>
        <v>0.12096774193548386</v>
      </c>
      <c r="N166" s="87">
        <f t="shared" ref="N166:Y166" si="145">ROUND(N45/N42*N163,2)</f>
        <v>0.53</v>
      </c>
      <c r="O166" s="88">
        <f t="shared" si="145"/>
        <v>0.31</v>
      </c>
      <c r="P166" s="88">
        <f t="shared" si="145"/>
        <v>0.22</v>
      </c>
      <c r="Q166" s="88">
        <f t="shared" si="145"/>
        <v>0.13</v>
      </c>
      <c r="R166" s="88">
        <f t="shared" si="145"/>
        <v>0.09</v>
      </c>
      <c r="S166" s="88">
        <f t="shared" si="145"/>
        <v>0.1</v>
      </c>
      <c r="T166" s="88">
        <f t="shared" si="145"/>
        <v>0.05</v>
      </c>
      <c r="U166" s="88">
        <f t="shared" si="145"/>
        <v>0.01</v>
      </c>
      <c r="V166" s="88">
        <f t="shared" si="145"/>
        <v>0.02</v>
      </c>
      <c r="W166" s="88">
        <f t="shared" si="145"/>
        <v>0.11</v>
      </c>
      <c r="X166" s="88">
        <f t="shared" si="145"/>
        <v>0.09</v>
      </c>
      <c r="Y166" s="88">
        <f t="shared" si="145"/>
        <v>0.13</v>
      </c>
    </row>
    <row r="167" spans="4:25" ht="17.25" customHeight="1" x14ac:dyDescent="0.25">
      <c r="D167" s="23" t="s">
        <v>26</v>
      </c>
      <c r="E167" s="23" t="s">
        <v>27</v>
      </c>
      <c r="F167" s="24" t="s">
        <v>150</v>
      </c>
      <c r="G167" s="25" t="s">
        <v>120</v>
      </c>
      <c r="H167" s="23">
        <v>210</v>
      </c>
      <c r="I167" s="26" t="s">
        <v>152</v>
      </c>
      <c r="J167" s="26" t="s">
        <v>34</v>
      </c>
      <c r="K167" s="27">
        <f t="shared" si="115"/>
        <v>0.35726453153800297</v>
      </c>
      <c r="L167" s="28" t="s">
        <v>28</v>
      </c>
      <c r="M167" s="29" t="s">
        <v>28</v>
      </c>
      <c r="N167" s="42">
        <f>1-N174</f>
        <v>0.66327493043659658</v>
      </c>
      <c r="O167" s="43">
        <f t="shared" ref="O167:Y167" si="146">1-O174</f>
        <v>0.44665301626090237</v>
      </c>
      <c r="P167" s="43">
        <f t="shared" si="146"/>
        <v>0.3725832301195291</v>
      </c>
      <c r="Q167" s="43">
        <f t="shared" si="146"/>
        <v>0.25498271995554511</v>
      </c>
      <c r="R167" s="43">
        <f t="shared" si="146"/>
        <v>0.31231828685227669</v>
      </c>
      <c r="S167" s="43">
        <f t="shared" si="146"/>
        <v>0.50261156527351636</v>
      </c>
      <c r="T167" s="43">
        <f t="shared" si="146"/>
        <v>0.51742256738739978</v>
      </c>
      <c r="U167" s="43">
        <f t="shared" si="146"/>
        <v>0.15280826283044735</v>
      </c>
      <c r="V167" s="43">
        <f t="shared" si="146"/>
        <v>0.22593362276589912</v>
      </c>
      <c r="W167" s="43">
        <f t="shared" si="146"/>
        <v>0.38591114827032458</v>
      </c>
      <c r="X167" s="43">
        <f t="shared" si="146"/>
        <v>0.23995214976913715</v>
      </c>
      <c r="Y167" s="43">
        <f t="shared" si="146"/>
        <v>0.21272287853446181</v>
      </c>
    </row>
    <row r="168" spans="4:25" ht="17.25" customHeight="1" x14ac:dyDescent="0.25">
      <c r="D168" s="32" t="s">
        <v>26</v>
      </c>
      <c r="E168" s="32" t="s">
        <v>27</v>
      </c>
      <c r="F168" s="33" t="s">
        <v>150</v>
      </c>
      <c r="G168" s="34" t="s">
        <v>120</v>
      </c>
      <c r="H168" s="32">
        <v>210</v>
      </c>
      <c r="I168" s="35" t="str">
        <f t="shared" ref="I168:I173" si="147">I167</f>
        <v>SERV ADUBACAO SOLIDA MEC 360DIAS AGRIC</v>
      </c>
      <c r="J168" s="35" t="s">
        <v>35</v>
      </c>
      <c r="K168" s="36">
        <f t="shared" si="115"/>
        <v>0.19000000000000003</v>
      </c>
      <c r="L168" s="89" t="s">
        <v>140</v>
      </c>
      <c r="M168" s="90">
        <v>540</v>
      </c>
      <c r="N168" s="124">
        <f t="shared" ref="N168:Y168" si="148">ROUND(N167*53%,2)</f>
        <v>0.35</v>
      </c>
      <c r="O168" s="125">
        <f t="shared" si="148"/>
        <v>0.24</v>
      </c>
      <c r="P168" s="125">
        <f t="shared" si="148"/>
        <v>0.2</v>
      </c>
      <c r="Q168" s="125">
        <f t="shared" si="148"/>
        <v>0.14000000000000001</v>
      </c>
      <c r="R168" s="125">
        <f t="shared" si="148"/>
        <v>0.17</v>
      </c>
      <c r="S168" s="125">
        <f t="shared" si="148"/>
        <v>0.27</v>
      </c>
      <c r="T168" s="125">
        <f t="shared" si="148"/>
        <v>0.27</v>
      </c>
      <c r="U168" s="125">
        <f t="shared" si="148"/>
        <v>0.08</v>
      </c>
      <c r="V168" s="125">
        <f t="shared" si="148"/>
        <v>0.12</v>
      </c>
      <c r="W168" s="125">
        <f t="shared" si="148"/>
        <v>0.2</v>
      </c>
      <c r="X168" s="125">
        <f t="shared" si="148"/>
        <v>0.13</v>
      </c>
      <c r="Y168" s="125">
        <f t="shared" si="148"/>
        <v>0.11</v>
      </c>
    </row>
    <row r="169" spans="4:25" ht="17.25" customHeight="1" x14ac:dyDescent="0.25">
      <c r="D169" s="32" t="s">
        <v>26</v>
      </c>
      <c r="E169" s="32" t="s">
        <v>27</v>
      </c>
      <c r="F169" s="33" t="s">
        <v>150</v>
      </c>
      <c r="G169" s="34" t="s">
        <v>120</v>
      </c>
      <c r="H169" s="32">
        <v>210</v>
      </c>
      <c r="I169" s="35" t="str">
        <f t="shared" si="147"/>
        <v>SERV ADUBACAO SOLIDA MEC 360DIAS AGRIC</v>
      </c>
      <c r="J169" s="35" t="s">
        <v>35</v>
      </c>
      <c r="K169" s="36">
        <f t="shared" si="115"/>
        <v>0.11416666666666669</v>
      </c>
      <c r="L169" s="89" t="s">
        <v>141</v>
      </c>
      <c r="M169" s="90">
        <v>402</v>
      </c>
      <c r="N169" s="124">
        <f t="shared" ref="N169:Y169" si="149">ROUND(N167*32%,2)</f>
        <v>0.21</v>
      </c>
      <c r="O169" s="125">
        <f t="shared" si="149"/>
        <v>0.14000000000000001</v>
      </c>
      <c r="P169" s="125">
        <f t="shared" si="149"/>
        <v>0.12</v>
      </c>
      <c r="Q169" s="125">
        <f t="shared" si="149"/>
        <v>0.08</v>
      </c>
      <c r="R169" s="125">
        <f t="shared" si="149"/>
        <v>0.1</v>
      </c>
      <c r="S169" s="125">
        <f t="shared" si="149"/>
        <v>0.16</v>
      </c>
      <c r="T169" s="125">
        <f t="shared" si="149"/>
        <v>0.17</v>
      </c>
      <c r="U169" s="125">
        <f t="shared" si="149"/>
        <v>0.05</v>
      </c>
      <c r="V169" s="125">
        <f t="shared" si="149"/>
        <v>7.0000000000000007E-2</v>
      </c>
      <c r="W169" s="125">
        <f t="shared" si="149"/>
        <v>0.12</v>
      </c>
      <c r="X169" s="125">
        <f t="shared" si="149"/>
        <v>0.08</v>
      </c>
      <c r="Y169" s="125">
        <f t="shared" si="149"/>
        <v>7.0000000000000007E-2</v>
      </c>
    </row>
    <row r="170" spans="4:25" ht="17.25" customHeight="1" x14ac:dyDescent="0.25">
      <c r="D170" s="32" t="s">
        <v>26</v>
      </c>
      <c r="E170" s="32" t="s">
        <v>27</v>
      </c>
      <c r="F170" s="33" t="s">
        <v>150</v>
      </c>
      <c r="G170" s="34" t="s">
        <v>120</v>
      </c>
      <c r="H170" s="32">
        <v>210</v>
      </c>
      <c r="I170" s="35" t="str">
        <f t="shared" si="147"/>
        <v>SERV ADUBACAO SOLIDA MEC 360DIAS AGRIC</v>
      </c>
      <c r="J170" s="35" t="s">
        <v>35</v>
      </c>
      <c r="K170" s="36">
        <f t="shared" si="115"/>
        <v>5.309786487133631E-2</v>
      </c>
      <c r="L170" s="89" t="s">
        <v>142</v>
      </c>
      <c r="M170" s="90">
        <v>301</v>
      </c>
      <c r="N170" s="124">
        <f>N167-SUM(N168:N169)</f>
        <v>0.10327493043659663</v>
      </c>
      <c r="O170" s="125">
        <f t="shared" ref="O170:Y170" si="150">O167-SUM(O168:O169)</f>
        <v>6.6653016260902365E-2</v>
      </c>
      <c r="P170" s="125">
        <f t="shared" si="150"/>
        <v>5.258323011952909E-2</v>
      </c>
      <c r="Q170" s="125">
        <f t="shared" si="150"/>
        <v>3.4982719955545083E-2</v>
      </c>
      <c r="R170" s="125">
        <f t="shared" si="150"/>
        <v>4.2318286852276676E-2</v>
      </c>
      <c r="S170" s="125">
        <f t="shared" si="150"/>
        <v>7.261156527351631E-2</v>
      </c>
      <c r="T170" s="125">
        <f t="shared" si="150"/>
        <v>7.7422567387399721E-2</v>
      </c>
      <c r="U170" s="125">
        <f t="shared" si="150"/>
        <v>2.2808262830447346E-2</v>
      </c>
      <c r="V170" s="125">
        <f t="shared" si="150"/>
        <v>3.593362276589912E-2</v>
      </c>
      <c r="W170" s="125">
        <f t="shared" si="150"/>
        <v>6.5911148270324571E-2</v>
      </c>
      <c r="X170" s="125">
        <f t="shared" si="150"/>
        <v>2.9952149769137126E-2</v>
      </c>
      <c r="Y170" s="125">
        <f t="shared" si="150"/>
        <v>3.2722878534461819E-2</v>
      </c>
    </row>
    <row r="171" spans="4:25" ht="17.25" customHeight="1" x14ac:dyDescent="0.25">
      <c r="D171" s="32" t="s">
        <v>26</v>
      </c>
      <c r="E171" s="32" t="s">
        <v>27</v>
      </c>
      <c r="F171" s="33" t="s">
        <v>150</v>
      </c>
      <c r="G171" s="34" t="s">
        <v>120</v>
      </c>
      <c r="H171" s="32">
        <v>210</v>
      </c>
      <c r="I171" s="35" t="str">
        <f t="shared" si="147"/>
        <v>SERV ADUBACAO SOLIDA MEC 360DIAS AGRIC</v>
      </c>
      <c r="J171" s="35" t="s">
        <v>35</v>
      </c>
      <c r="K171" s="36">
        <f t="shared" si="115"/>
        <v>0</v>
      </c>
      <c r="L171" s="35" t="s">
        <v>143</v>
      </c>
      <c r="M171" s="37">
        <v>591</v>
      </c>
      <c r="N171" s="126">
        <v>0</v>
      </c>
      <c r="O171" s="127">
        <v>0</v>
      </c>
      <c r="P171" s="127">
        <v>0</v>
      </c>
      <c r="Q171" s="127">
        <v>0</v>
      </c>
      <c r="R171" s="127">
        <v>0</v>
      </c>
      <c r="S171" s="127">
        <v>0</v>
      </c>
      <c r="T171" s="127">
        <v>0</v>
      </c>
      <c r="U171" s="127">
        <v>0</v>
      </c>
      <c r="V171" s="127">
        <v>0</v>
      </c>
      <c r="W171" s="127">
        <v>0</v>
      </c>
      <c r="X171" s="127">
        <v>0</v>
      </c>
      <c r="Y171" s="127">
        <v>0</v>
      </c>
    </row>
    <row r="172" spans="4:25" ht="17.25" customHeight="1" x14ac:dyDescent="0.25">
      <c r="D172" s="32" t="s">
        <v>26</v>
      </c>
      <c r="E172" s="32" t="s">
        <v>27</v>
      </c>
      <c r="F172" s="33" t="s">
        <v>150</v>
      </c>
      <c r="G172" s="34" t="s">
        <v>120</v>
      </c>
      <c r="H172" s="32">
        <v>210</v>
      </c>
      <c r="I172" s="35" t="str">
        <f t="shared" si="147"/>
        <v>SERV ADUBACAO SOLIDA MEC 360DIAS AGRIC</v>
      </c>
      <c r="J172" s="35" t="s">
        <v>35</v>
      </c>
      <c r="K172" s="36">
        <f t="shared" si="115"/>
        <v>0</v>
      </c>
      <c r="L172" s="35" t="s">
        <v>144</v>
      </c>
      <c r="M172" s="37">
        <v>469</v>
      </c>
      <c r="N172" s="126">
        <v>0</v>
      </c>
      <c r="O172" s="127">
        <v>0</v>
      </c>
      <c r="P172" s="127">
        <v>0</v>
      </c>
      <c r="Q172" s="127">
        <v>0</v>
      </c>
      <c r="R172" s="127">
        <v>0</v>
      </c>
      <c r="S172" s="127">
        <v>0</v>
      </c>
      <c r="T172" s="127">
        <v>0</v>
      </c>
      <c r="U172" s="127">
        <v>0</v>
      </c>
      <c r="V172" s="127">
        <v>0</v>
      </c>
      <c r="W172" s="127">
        <v>0</v>
      </c>
      <c r="X172" s="127">
        <v>0</v>
      </c>
      <c r="Y172" s="127">
        <v>0</v>
      </c>
    </row>
    <row r="173" spans="4:25" ht="17.25" customHeight="1" x14ac:dyDescent="0.25">
      <c r="D173" s="32" t="s">
        <v>26</v>
      </c>
      <c r="E173" s="32" t="s">
        <v>27</v>
      </c>
      <c r="F173" s="33" t="s">
        <v>150</v>
      </c>
      <c r="G173" s="34" t="s">
        <v>120</v>
      </c>
      <c r="H173" s="32">
        <v>210</v>
      </c>
      <c r="I173" s="35" t="str">
        <f t="shared" si="147"/>
        <v>SERV ADUBACAO SOLIDA MEC 360DIAS AGRIC</v>
      </c>
      <c r="J173" s="35" t="s">
        <v>35</v>
      </c>
      <c r="K173" s="36">
        <f t="shared" si="115"/>
        <v>0</v>
      </c>
      <c r="L173" s="35" t="s">
        <v>145</v>
      </c>
      <c r="M173" s="37">
        <v>409</v>
      </c>
      <c r="N173" s="126">
        <v>0</v>
      </c>
      <c r="O173" s="127">
        <v>0</v>
      </c>
      <c r="P173" s="127">
        <v>0</v>
      </c>
      <c r="Q173" s="127">
        <v>0</v>
      </c>
      <c r="R173" s="127">
        <v>0</v>
      </c>
      <c r="S173" s="127">
        <v>0</v>
      </c>
      <c r="T173" s="127">
        <v>0</v>
      </c>
      <c r="U173" s="127">
        <v>0</v>
      </c>
      <c r="V173" s="127">
        <v>0</v>
      </c>
      <c r="W173" s="127">
        <v>0</v>
      </c>
      <c r="X173" s="127">
        <v>0</v>
      </c>
      <c r="Y173" s="127">
        <v>0</v>
      </c>
    </row>
    <row r="174" spans="4:25" ht="17.25" customHeight="1" x14ac:dyDescent="0.25">
      <c r="D174" s="23" t="s">
        <v>26</v>
      </c>
      <c r="E174" s="23" t="s">
        <v>27</v>
      </c>
      <c r="F174" s="24" t="s">
        <v>150</v>
      </c>
      <c r="G174" s="25" t="s">
        <v>120</v>
      </c>
      <c r="H174" s="23">
        <v>210</v>
      </c>
      <c r="I174" s="26" t="s">
        <v>153</v>
      </c>
      <c r="J174" s="26" t="s">
        <v>34</v>
      </c>
      <c r="K174" s="27">
        <f t="shared" si="115"/>
        <v>0.64273546846199714</v>
      </c>
      <c r="L174" s="28" t="s">
        <v>28</v>
      </c>
      <c r="M174" s="29" t="s">
        <v>28</v>
      </c>
      <c r="N174" s="30">
        <v>0.33672506956340337</v>
      </c>
      <c r="O174" s="31">
        <v>0.55334698373909763</v>
      </c>
      <c r="P174" s="31">
        <v>0.6274167698804709</v>
      </c>
      <c r="Q174" s="31">
        <v>0.74501728004445489</v>
      </c>
      <c r="R174" s="31">
        <v>0.68768171314772331</v>
      </c>
      <c r="S174" s="31">
        <v>0.4973884347264837</v>
      </c>
      <c r="T174" s="31">
        <v>0.48257743261260022</v>
      </c>
      <c r="U174" s="31">
        <v>0.84719173716955265</v>
      </c>
      <c r="V174" s="31">
        <v>0.77406637723410088</v>
      </c>
      <c r="W174" s="31">
        <v>0.61408885172967542</v>
      </c>
      <c r="X174" s="31">
        <v>0.76004785023086285</v>
      </c>
      <c r="Y174" s="31">
        <v>0.78727712146553819</v>
      </c>
    </row>
    <row r="175" spans="4:25" ht="17.25" customHeight="1" x14ac:dyDescent="0.25">
      <c r="D175" s="32" t="s">
        <v>26</v>
      </c>
      <c r="E175" s="32" t="s">
        <v>27</v>
      </c>
      <c r="F175" s="33" t="s">
        <v>150</v>
      </c>
      <c r="G175" s="34" t="s">
        <v>120</v>
      </c>
      <c r="H175" s="32">
        <v>210</v>
      </c>
      <c r="I175" s="35" t="str">
        <f t="shared" ref="I175:I183" si="151">I174</f>
        <v>Prototipo Capina Quim Mec 2ª Barra e Adub Solida Mec 360</v>
      </c>
      <c r="J175" s="35" t="s">
        <v>35</v>
      </c>
      <c r="K175" s="36">
        <f t="shared" si="115"/>
        <v>0.64273546846199714</v>
      </c>
      <c r="L175" s="35" t="s">
        <v>54</v>
      </c>
      <c r="M175" s="37">
        <v>2.5</v>
      </c>
      <c r="N175" s="40">
        <f>N174</f>
        <v>0.33672506956340337</v>
      </c>
      <c r="O175" s="41">
        <f t="shared" ref="O175:Y175" si="152">O174</f>
        <v>0.55334698373909763</v>
      </c>
      <c r="P175" s="41">
        <f t="shared" si="152"/>
        <v>0.6274167698804709</v>
      </c>
      <c r="Q175" s="41">
        <f t="shared" si="152"/>
        <v>0.74501728004445489</v>
      </c>
      <c r="R175" s="41">
        <f t="shared" si="152"/>
        <v>0.68768171314772331</v>
      </c>
      <c r="S175" s="41">
        <f t="shared" si="152"/>
        <v>0.4973884347264837</v>
      </c>
      <c r="T175" s="41">
        <f t="shared" si="152"/>
        <v>0.48257743261260022</v>
      </c>
      <c r="U175" s="41">
        <f t="shared" si="152"/>
        <v>0.84719173716955265</v>
      </c>
      <c r="V175" s="41">
        <f t="shared" si="152"/>
        <v>0.77406637723410088</v>
      </c>
      <c r="W175" s="41">
        <f t="shared" si="152"/>
        <v>0.61408885172967542</v>
      </c>
      <c r="X175" s="41">
        <f t="shared" si="152"/>
        <v>0.76004785023086285</v>
      </c>
      <c r="Y175" s="41">
        <f t="shared" si="152"/>
        <v>0.78727712146553819</v>
      </c>
    </row>
    <row r="176" spans="4:25" ht="17.25" customHeight="1" x14ac:dyDescent="0.25">
      <c r="D176" s="32" t="s">
        <v>26</v>
      </c>
      <c r="E176" s="32" t="s">
        <v>27</v>
      </c>
      <c r="F176" s="33" t="s">
        <v>150</v>
      </c>
      <c r="G176" s="34" t="s">
        <v>120</v>
      </c>
      <c r="H176" s="32">
        <v>210</v>
      </c>
      <c r="I176" s="35" t="str">
        <f t="shared" si="151"/>
        <v>Prototipo Capina Quim Mec 2ª Barra e Adub Solida Mec 360</v>
      </c>
      <c r="J176" s="35" t="s">
        <v>35</v>
      </c>
      <c r="K176" s="36">
        <f t="shared" si="115"/>
        <v>0.40606880179533028</v>
      </c>
      <c r="L176" s="35" t="s">
        <v>135</v>
      </c>
      <c r="M176" s="37">
        <f>ROUNDUP(1.5*(2.5/3.1),2)</f>
        <v>1.21</v>
      </c>
      <c r="N176" s="87">
        <f>N174-N177</f>
        <v>6.672506956340335E-2</v>
      </c>
      <c r="O176" s="88">
        <f t="shared" ref="O176:Y176" si="153">O174-O177</f>
        <v>0.17334698373909763</v>
      </c>
      <c r="P176" s="88">
        <f t="shared" si="153"/>
        <v>0.25741676988047091</v>
      </c>
      <c r="Q176" s="88">
        <f t="shared" si="153"/>
        <v>0.37501728004445489</v>
      </c>
      <c r="R176" s="88">
        <f t="shared" si="153"/>
        <v>0.48768171314772329</v>
      </c>
      <c r="S176" s="88">
        <f t="shared" si="153"/>
        <v>0.39738843472648366</v>
      </c>
      <c r="T176" s="88">
        <f t="shared" si="153"/>
        <v>0.43257743261260023</v>
      </c>
      <c r="U176" s="88">
        <f t="shared" si="153"/>
        <v>0.76719173716955269</v>
      </c>
      <c r="V176" s="88">
        <f t="shared" si="153"/>
        <v>0.70406637723410093</v>
      </c>
      <c r="W176" s="88">
        <f t="shared" si="153"/>
        <v>0.43408885172967543</v>
      </c>
      <c r="X176" s="88">
        <f t="shared" si="153"/>
        <v>0.46004785023086286</v>
      </c>
      <c r="Y176" s="88">
        <f t="shared" si="153"/>
        <v>0.31727712146553821</v>
      </c>
    </row>
    <row r="177" spans="4:25" ht="17.25" customHeight="1" x14ac:dyDescent="0.25">
      <c r="D177" s="32" t="s">
        <v>26</v>
      </c>
      <c r="E177" s="32" t="s">
        <v>27</v>
      </c>
      <c r="F177" s="33" t="s">
        <v>150</v>
      </c>
      <c r="G177" s="34" t="s">
        <v>120</v>
      </c>
      <c r="H177" s="32">
        <v>210</v>
      </c>
      <c r="I177" s="35" t="str">
        <f t="shared" si="151"/>
        <v>Prototipo Capina Quim Mec 2ª Barra e Adub Solida Mec 360</v>
      </c>
      <c r="J177" s="35" t="s">
        <v>35</v>
      </c>
      <c r="K177" s="36">
        <f t="shared" si="115"/>
        <v>0.23666666666666666</v>
      </c>
      <c r="L177" s="35" t="s">
        <v>136</v>
      </c>
      <c r="M177" s="37">
        <f>0.15*(2.5/3.1)</f>
        <v>0.12096774193548386</v>
      </c>
      <c r="N177" s="87">
        <f t="shared" ref="N177:Y177" si="154">ROUND(N45/N42*N174,2)</f>
        <v>0.27</v>
      </c>
      <c r="O177" s="88">
        <f t="shared" si="154"/>
        <v>0.38</v>
      </c>
      <c r="P177" s="88">
        <f t="shared" si="154"/>
        <v>0.37</v>
      </c>
      <c r="Q177" s="88">
        <f t="shared" si="154"/>
        <v>0.37</v>
      </c>
      <c r="R177" s="88">
        <f t="shared" si="154"/>
        <v>0.2</v>
      </c>
      <c r="S177" s="88">
        <f t="shared" si="154"/>
        <v>0.1</v>
      </c>
      <c r="T177" s="88">
        <f t="shared" si="154"/>
        <v>0.05</v>
      </c>
      <c r="U177" s="88">
        <f t="shared" si="154"/>
        <v>0.08</v>
      </c>
      <c r="V177" s="88">
        <f t="shared" si="154"/>
        <v>7.0000000000000007E-2</v>
      </c>
      <c r="W177" s="88">
        <f t="shared" si="154"/>
        <v>0.18</v>
      </c>
      <c r="X177" s="88">
        <f t="shared" si="154"/>
        <v>0.3</v>
      </c>
      <c r="Y177" s="88">
        <f t="shared" si="154"/>
        <v>0.47</v>
      </c>
    </row>
    <row r="178" spans="4:25" ht="17.25" customHeight="1" x14ac:dyDescent="0.25">
      <c r="D178" s="32" t="s">
        <v>26</v>
      </c>
      <c r="E178" s="32" t="s">
        <v>27</v>
      </c>
      <c r="F178" s="33" t="s">
        <v>150</v>
      </c>
      <c r="G178" s="34" t="s">
        <v>120</v>
      </c>
      <c r="H178" s="32">
        <v>210</v>
      </c>
      <c r="I178" s="35" t="str">
        <f t="shared" si="151"/>
        <v>Prototipo Capina Quim Mec 2ª Barra e Adub Solida Mec 360</v>
      </c>
      <c r="J178" s="35" t="s">
        <v>35</v>
      </c>
      <c r="K178" s="36">
        <f t="shared" si="115"/>
        <v>0.34</v>
      </c>
      <c r="L178" s="89" t="s">
        <v>140</v>
      </c>
      <c r="M178" s="90">
        <v>540</v>
      </c>
      <c r="N178" s="124">
        <f t="shared" ref="N178:Y178" si="155">ROUND(N174*53%,2)</f>
        <v>0.18</v>
      </c>
      <c r="O178" s="125">
        <f t="shared" si="155"/>
        <v>0.28999999999999998</v>
      </c>
      <c r="P178" s="125">
        <f t="shared" si="155"/>
        <v>0.33</v>
      </c>
      <c r="Q178" s="125">
        <f t="shared" si="155"/>
        <v>0.39</v>
      </c>
      <c r="R178" s="125">
        <f t="shared" si="155"/>
        <v>0.36</v>
      </c>
      <c r="S178" s="125">
        <f t="shared" si="155"/>
        <v>0.26</v>
      </c>
      <c r="T178" s="125">
        <f t="shared" si="155"/>
        <v>0.26</v>
      </c>
      <c r="U178" s="125">
        <f t="shared" si="155"/>
        <v>0.45</v>
      </c>
      <c r="V178" s="125">
        <f t="shared" si="155"/>
        <v>0.41</v>
      </c>
      <c r="W178" s="125">
        <f t="shared" si="155"/>
        <v>0.33</v>
      </c>
      <c r="X178" s="125">
        <f t="shared" si="155"/>
        <v>0.4</v>
      </c>
      <c r="Y178" s="125">
        <f t="shared" si="155"/>
        <v>0.42</v>
      </c>
    </row>
    <row r="179" spans="4:25" ht="17.25" customHeight="1" x14ac:dyDescent="0.25">
      <c r="D179" s="32" t="s">
        <v>26</v>
      </c>
      <c r="E179" s="32" t="s">
        <v>27</v>
      </c>
      <c r="F179" s="33" t="s">
        <v>150</v>
      </c>
      <c r="G179" s="34" t="s">
        <v>120</v>
      </c>
      <c r="H179" s="32">
        <v>210</v>
      </c>
      <c r="I179" s="35" t="str">
        <f t="shared" si="151"/>
        <v>Prototipo Capina Quim Mec 2ª Barra e Adub Solida Mec 360</v>
      </c>
      <c r="J179" s="35" t="s">
        <v>35</v>
      </c>
      <c r="K179" s="36">
        <f t="shared" si="115"/>
        <v>0.20583333333333331</v>
      </c>
      <c r="L179" s="89" t="s">
        <v>141</v>
      </c>
      <c r="M179" s="90">
        <v>402</v>
      </c>
      <c r="N179" s="124">
        <f t="shared" ref="N179:Y179" si="156">ROUND(N174*32%,2)</f>
        <v>0.11</v>
      </c>
      <c r="O179" s="125">
        <f t="shared" si="156"/>
        <v>0.18</v>
      </c>
      <c r="P179" s="125">
        <f t="shared" si="156"/>
        <v>0.2</v>
      </c>
      <c r="Q179" s="125">
        <f t="shared" si="156"/>
        <v>0.24</v>
      </c>
      <c r="R179" s="125">
        <f t="shared" si="156"/>
        <v>0.22</v>
      </c>
      <c r="S179" s="125">
        <f t="shared" si="156"/>
        <v>0.16</v>
      </c>
      <c r="T179" s="125">
        <f t="shared" si="156"/>
        <v>0.15</v>
      </c>
      <c r="U179" s="125">
        <f t="shared" si="156"/>
        <v>0.27</v>
      </c>
      <c r="V179" s="125">
        <f t="shared" si="156"/>
        <v>0.25</v>
      </c>
      <c r="W179" s="125">
        <f t="shared" si="156"/>
        <v>0.2</v>
      </c>
      <c r="X179" s="125">
        <f t="shared" si="156"/>
        <v>0.24</v>
      </c>
      <c r="Y179" s="125">
        <f t="shared" si="156"/>
        <v>0.25</v>
      </c>
    </row>
    <row r="180" spans="4:25" ht="17.25" customHeight="1" x14ac:dyDescent="0.25">
      <c r="D180" s="32" t="s">
        <v>26</v>
      </c>
      <c r="E180" s="32" t="s">
        <v>27</v>
      </c>
      <c r="F180" s="33" t="s">
        <v>150</v>
      </c>
      <c r="G180" s="34" t="s">
        <v>120</v>
      </c>
      <c r="H180" s="32">
        <v>210</v>
      </c>
      <c r="I180" s="35" t="str">
        <f t="shared" si="151"/>
        <v>Prototipo Capina Quim Mec 2ª Barra e Adub Solida Mec 360</v>
      </c>
      <c r="J180" s="35" t="s">
        <v>35</v>
      </c>
      <c r="K180" s="36">
        <f t="shared" si="115"/>
        <v>9.6902135128663677E-2</v>
      </c>
      <c r="L180" s="89" t="s">
        <v>142</v>
      </c>
      <c r="M180" s="90">
        <v>301</v>
      </c>
      <c r="N180" s="124">
        <f>N174-SUM(N178:N179)</f>
        <v>4.6725069563403387E-2</v>
      </c>
      <c r="O180" s="125">
        <f t="shared" ref="O180:Y180" si="157">O174-SUM(O178:O179)</f>
        <v>8.3346983739097658E-2</v>
      </c>
      <c r="P180" s="125">
        <f t="shared" si="157"/>
        <v>9.7416769880470877E-2</v>
      </c>
      <c r="Q180" s="125">
        <f t="shared" si="157"/>
        <v>0.11501728004445488</v>
      </c>
      <c r="R180" s="125">
        <f t="shared" si="157"/>
        <v>0.10768171314772335</v>
      </c>
      <c r="S180" s="125">
        <f t="shared" si="157"/>
        <v>7.7388434726483657E-2</v>
      </c>
      <c r="T180" s="125">
        <f t="shared" si="157"/>
        <v>7.257743261260019E-2</v>
      </c>
      <c r="U180" s="125">
        <f t="shared" si="157"/>
        <v>0.12719173716955268</v>
      </c>
      <c r="V180" s="125">
        <f t="shared" si="157"/>
        <v>0.11406637723410096</v>
      </c>
      <c r="W180" s="125">
        <f t="shared" si="157"/>
        <v>8.4088851729675396E-2</v>
      </c>
      <c r="X180" s="125">
        <f t="shared" si="157"/>
        <v>0.12004785023086284</v>
      </c>
      <c r="Y180" s="125">
        <f t="shared" si="157"/>
        <v>0.11727712146553826</v>
      </c>
    </row>
    <row r="181" spans="4:25" ht="17.25" customHeight="1" x14ac:dyDescent="0.25">
      <c r="D181" s="32" t="s">
        <v>26</v>
      </c>
      <c r="E181" s="32" t="s">
        <v>27</v>
      </c>
      <c r="F181" s="33" t="s">
        <v>150</v>
      </c>
      <c r="G181" s="34" t="s">
        <v>120</v>
      </c>
      <c r="H181" s="32">
        <v>210</v>
      </c>
      <c r="I181" s="35" t="str">
        <f t="shared" si="151"/>
        <v>Prototipo Capina Quim Mec 2ª Barra e Adub Solida Mec 360</v>
      </c>
      <c r="J181" s="35" t="s">
        <v>35</v>
      </c>
      <c r="K181" s="36">
        <f t="shared" si="115"/>
        <v>0</v>
      </c>
      <c r="L181" s="35" t="s">
        <v>143</v>
      </c>
      <c r="M181" s="37">
        <v>591</v>
      </c>
      <c r="N181" s="126">
        <v>0</v>
      </c>
      <c r="O181" s="127">
        <v>0</v>
      </c>
      <c r="P181" s="127">
        <v>0</v>
      </c>
      <c r="Q181" s="127">
        <v>0</v>
      </c>
      <c r="R181" s="127">
        <v>0</v>
      </c>
      <c r="S181" s="127">
        <v>0</v>
      </c>
      <c r="T181" s="127">
        <v>0</v>
      </c>
      <c r="U181" s="127">
        <v>0</v>
      </c>
      <c r="V181" s="127">
        <v>0</v>
      </c>
      <c r="W181" s="127">
        <v>0</v>
      </c>
      <c r="X181" s="127">
        <v>0</v>
      </c>
      <c r="Y181" s="127">
        <v>0</v>
      </c>
    </row>
    <row r="182" spans="4:25" ht="17.25" customHeight="1" x14ac:dyDescent="0.25">
      <c r="D182" s="32" t="s">
        <v>26</v>
      </c>
      <c r="E182" s="32" t="s">
        <v>27</v>
      </c>
      <c r="F182" s="33" t="s">
        <v>150</v>
      </c>
      <c r="G182" s="34" t="s">
        <v>120</v>
      </c>
      <c r="H182" s="32">
        <v>210</v>
      </c>
      <c r="I182" s="35" t="str">
        <f t="shared" si="151"/>
        <v>Prototipo Capina Quim Mec 2ª Barra e Adub Solida Mec 360</v>
      </c>
      <c r="J182" s="35" t="s">
        <v>35</v>
      </c>
      <c r="K182" s="36">
        <f t="shared" si="115"/>
        <v>0</v>
      </c>
      <c r="L182" s="35" t="s">
        <v>144</v>
      </c>
      <c r="M182" s="37">
        <v>469</v>
      </c>
      <c r="N182" s="126">
        <v>0</v>
      </c>
      <c r="O182" s="127">
        <v>0</v>
      </c>
      <c r="P182" s="127">
        <v>0</v>
      </c>
      <c r="Q182" s="127">
        <v>0</v>
      </c>
      <c r="R182" s="127">
        <v>0</v>
      </c>
      <c r="S182" s="127">
        <v>0</v>
      </c>
      <c r="T182" s="127">
        <v>0</v>
      </c>
      <c r="U182" s="127">
        <v>0</v>
      </c>
      <c r="V182" s="127">
        <v>0</v>
      </c>
      <c r="W182" s="127">
        <v>0</v>
      </c>
      <c r="X182" s="127">
        <v>0</v>
      </c>
      <c r="Y182" s="127">
        <v>0</v>
      </c>
    </row>
    <row r="183" spans="4:25" ht="17.25" customHeight="1" x14ac:dyDescent="0.25">
      <c r="D183" s="32" t="s">
        <v>26</v>
      </c>
      <c r="E183" s="32" t="s">
        <v>27</v>
      </c>
      <c r="F183" s="33" t="s">
        <v>150</v>
      </c>
      <c r="G183" s="34" t="s">
        <v>120</v>
      </c>
      <c r="H183" s="32">
        <v>210</v>
      </c>
      <c r="I183" s="35" t="str">
        <f t="shared" si="151"/>
        <v>Prototipo Capina Quim Mec 2ª Barra e Adub Solida Mec 360</v>
      </c>
      <c r="J183" s="35" t="s">
        <v>35</v>
      </c>
      <c r="K183" s="36">
        <f t="shared" si="115"/>
        <v>0</v>
      </c>
      <c r="L183" s="35" t="s">
        <v>145</v>
      </c>
      <c r="M183" s="37">
        <v>409</v>
      </c>
      <c r="N183" s="126">
        <v>0</v>
      </c>
      <c r="O183" s="127">
        <v>0</v>
      </c>
      <c r="P183" s="127">
        <v>0</v>
      </c>
      <c r="Q183" s="127">
        <v>0</v>
      </c>
      <c r="R183" s="127">
        <v>0</v>
      </c>
      <c r="S183" s="127">
        <v>0</v>
      </c>
      <c r="T183" s="127">
        <v>0</v>
      </c>
      <c r="U183" s="127">
        <v>0</v>
      </c>
      <c r="V183" s="127">
        <v>0</v>
      </c>
      <c r="W183" s="127">
        <v>0</v>
      </c>
      <c r="X183" s="127">
        <v>0</v>
      </c>
      <c r="Y183" s="127">
        <v>0</v>
      </c>
    </row>
    <row r="184" spans="4:25" ht="17.25" customHeight="1" x14ac:dyDescent="0.25">
      <c r="D184" s="23" t="s">
        <v>26</v>
      </c>
      <c r="E184" s="23" t="s">
        <v>27</v>
      </c>
      <c r="F184" s="24" t="s">
        <v>154</v>
      </c>
      <c r="G184" s="25" t="s">
        <v>120</v>
      </c>
      <c r="H184" s="23">
        <v>290</v>
      </c>
      <c r="I184" s="26" t="s">
        <v>155</v>
      </c>
      <c r="J184" s="26" t="s">
        <v>34</v>
      </c>
      <c r="K184" s="27">
        <f t="shared" si="115"/>
        <v>6.6666666666666666E-2</v>
      </c>
      <c r="L184" s="28" t="s">
        <v>28</v>
      </c>
      <c r="M184" s="29" t="s">
        <v>28</v>
      </c>
      <c r="N184" s="30">
        <v>0.01</v>
      </c>
      <c r="O184" s="31">
        <v>0.03</v>
      </c>
      <c r="P184" s="31">
        <v>0.05</v>
      </c>
      <c r="Q184" s="31">
        <v>0.05</v>
      </c>
      <c r="R184" s="31">
        <v>0.06</v>
      </c>
      <c r="S184" s="31">
        <v>7.0000000000000007E-2</v>
      </c>
      <c r="T184" s="31">
        <v>0.11</v>
      </c>
      <c r="U184" s="31">
        <v>0.18</v>
      </c>
      <c r="V184" s="31">
        <v>0.11</v>
      </c>
      <c r="W184" s="31">
        <v>7.0000000000000007E-2</v>
      </c>
      <c r="X184" s="31">
        <v>0.05</v>
      </c>
      <c r="Y184" s="31">
        <v>0.01</v>
      </c>
    </row>
    <row r="185" spans="4:25" ht="17.25" customHeight="1" x14ac:dyDescent="0.25">
      <c r="D185" s="32" t="s">
        <v>26</v>
      </c>
      <c r="E185" s="32" t="s">
        <v>27</v>
      </c>
      <c r="F185" s="33" t="s">
        <v>154</v>
      </c>
      <c r="G185" s="34" t="s">
        <v>120</v>
      </c>
      <c r="H185" s="32">
        <v>290</v>
      </c>
      <c r="I185" s="35" t="str">
        <f t="shared" ref="I185:I187" si="158">I184</f>
        <v>SERV CONTROLE DE PRAGAS AGRIC</v>
      </c>
      <c r="J185" s="35" t="s">
        <v>35</v>
      </c>
      <c r="K185" s="36">
        <f t="shared" si="115"/>
        <v>4.9166666666666671E-2</v>
      </c>
      <c r="L185" s="35" t="s">
        <v>156</v>
      </c>
      <c r="M185" s="37">
        <v>120</v>
      </c>
      <c r="N185" s="44">
        <f>ROUND(N184*0.7,2)</f>
        <v>0.01</v>
      </c>
      <c r="O185" s="39">
        <f t="shared" ref="O185:Y185" si="159">ROUND(O184*0.7,2)</f>
        <v>0.02</v>
      </c>
      <c r="P185" s="39">
        <f t="shared" si="159"/>
        <v>0.04</v>
      </c>
      <c r="Q185" s="39">
        <f t="shared" si="159"/>
        <v>0.04</v>
      </c>
      <c r="R185" s="39">
        <f t="shared" si="159"/>
        <v>0.04</v>
      </c>
      <c r="S185" s="39">
        <f t="shared" si="159"/>
        <v>0.05</v>
      </c>
      <c r="T185" s="39">
        <f t="shared" si="159"/>
        <v>0.08</v>
      </c>
      <c r="U185" s="39">
        <f t="shared" si="159"/>
        <v>0.13</v>
      </c>
      <c r="V185" s="39">
        <f t="shared" si="159"/>
        <v>0.08</v>
      </c>
      <c r="W185" s="39">
        <f t="shared" si="159"/>
        <v>0.05</v>
      </c>
      <c r="X185" s="39">
        <f t="shared" si="159"/>
        <v>0.04</v>
      </c>
      <c r="Y185" s="39">
        <f t="shared" si="159"/>
        <v>0.01</v>
      </c>
    </row>
    <row r="186" spans="4:25" ht="17.25" customHeight="1" x14ac:dyDescent="0.25">
      <c r="D186" s="32" t="s">
        <v>26</v>
      </c>
      <c r="E186" s="32" t="s">
        <v>27</v>
      </c>
      <c r="F186" s="33" t="s">
        <v>154</v>
      </c>
      <c r="G186" s="34" t="s">
        <v>120</v>
      </c>
      <c r="H186" s="32">
        <v>290</v>
      </c>
      <c r="I186" s="35" t="str">
        <f t="shared" si="158"/>
        <v>SERV CONTROLE DE PRAGAS AGRIC</v>
      </c>
      <c r="J186" s="35" t="s">
        <v>35</v>
      </c>
      <c r="K186" s="36">
        <f t="shared" si="115"/>
        <v>1.7500000000000002E-2</v>
      </c>
      <c r="L186" s="35" t="s">
        <v>157</v>
      </c>
      <c r="M186" s="37">
        <v>0.75</v>
      </c>
      <c r="N186" s="44">
        <f>N184-N185</f>
        <v>0</v>
      </c>
      <c r="O186" s="39">
        <f t="shared" ref="O186:Y186" si="160">O184-O185</f>
        <v>9.9999999999999985E-3</v>
      </c>
      <c r="P186" s="39">
        <f t="shared" si="160"/>
        <v>1.0000000000000002E-2</v>
      </c>
      <c r="Q186" s="39">
        <f t="shared" si="160"/>
        <v>1.0000000000000002E-2</v>
      </c>
      <c r="R186" s="39">
        <f t="shared" si="160"/>
        <v>1.9999999999999997E-2</v>
      </c>
      <c r="S186" s="39">
        <f t="shared" si="160"/>
        <v>2.0000000000000004E-2</v>
      </c>
      <c r="T186" s="39">
        <f t="shared" si="160"/>
        <v>0.03</v>
      </c>
      <c r="U186" s="39">
        <f t="shared" si="160"/>
        <v>4.9999999999999989E-2</v>
      </c>
      <c r="V186" s="39">
        <f t="shared" si="160"/>
        <v>0.03</v>
      </c>
      <c r="W186" s="39">
        <f t="shared" si="160"/>
        <v>2.0000000000000004E-2</v>
      </c>
      <c r="X186" s="39">
        <f t="shared" si="160"/>
        <v>1.0000000000000002E-2</v>
      </c>
      <c r="Y186" s="39">
        <f t="shared" si="160"/>
        <v>0</v>
      </c>
    </row>
    <row r="187" spans="4:25" ht="17.25" customHeight="1" x14ac:dyDescent="0.25">
      <c r="D187" s="32" t="s">
        <v>26</v>
      </c>
      <c r="E187" s="32" t="s">
        <v>27</v>
      </c>
      <c r="F187" s="33" t="s">
        <v>154</v>
      </c>
      <c r="G187" s="34" t="s">
        <v>120</v>
      </c>
      <c r="H187" s="32">
        <v>290</v>
      </c>
      <c r="I187" s="35" t="str">
        <f t="shared" si="158"/>
        <v>SERV CONTROLE DE PRAGAS AGRIC</v>
      </c>
      <c r="J187" s="35" t="s">
        <v>35</v>
      </c>
      <c r="K187" s="36">
        <f t="shared" si="115"/>
        <v>6.6666666666666666E-2</v>
      </c>
      <c r="L187" s="35" t="s">
        <v>55</v>
      </c>
      <c r="M187" s="37">
        <f>ROUND(25%*20,1)</f>
        <v>5</v>
      </c>
      <c r="N187" s="44">
        <f>SUM(N185:N186)</f>
        <v>0.01</v>
      </c>
      <c r="O187" s="39">
        <f t="shared" ref="O187:Y187" si="161">SUM(O185:O186)</f>
        <v>0.03</v>
      </c>
      <c r="P187" s="39">
        <f t="shared" si="161"/>
        <v>0.05</v>
      </c>
      <c r="Q187" s="39">
        <f t="shared" si="161"/>
        <v>0.05</v>
      </c>
      <c r="R187" s="39">
        <f t="shared" si="161"/>
        <v>0.06</v>
      </c>
      <c r="S187" s="39">
        <f t="shared" si="161"/>
        <v>7.0000000000000007E-2</v>
      </c>
      <c r="T187" s="39">
        <f t="shared" si="161"/>
        <v>0.11</v>
      </c>
      <c r="U187" s="39">
        <f t="shared" si="161"/>
        <v>0.18</v>
      </c>
      <c r="V187" s="39">
        <f t="shared" si="161"/>
        <v>0.11</v>
      </c>
      <c r="W187" s="39">
        <f t="shared" si="161"/>
        <v>7.0000000000000007E-2</v>
      </c>
      <c r="X187" s="39">
        <f t="shared" si="161"/>
        <v>0.05</v>
      </c>
      <c r="Y187" s="39">
        <f t="shared" si="161"/>
        <v>0.01</v>
      </c>
    </row>
    <row r="188" spans="4:25" ht="17.25" customHeight="1" x14ac:dyDescent="0.25">
      <c r="D188" s="23" t="s">
        <v>26</v>
      </c>
      <c r="E188" s="23" t="s">
        <v>27</v>
      </c>
      <c r="F188" s="24" t="s">
        <v>154</v>
      </c>
      <c r="G188" s="25" t="s">
        <v>120</v>
      </c>
      <c r="H188" s="23">
        <v>290</v>
      </c>
      <c r="I188" s="26" t="s">
        <v>158</v>
      </c>
      <c r="J188" s="26" t="s">
        <v>34</v>
      </c>
      <c r="K188" s="27">
        <f t="shared" si="115"/>
        <v>6.6666666666666666E-2</v>
      </c>
      <c r="L188" s="28" t="s">
        <v>28</v>
      </c>
      <c r="M188" s="29" t="s">
        <v>28</v>
      </c>
      <c r="N188" s="30">
        <v>0.01</v>
      </c>
      <c r="O188" s="31">
        <v>0.03</v>
      </c>
      <c r="P188" s="31">
        <v>0.05</v>
      </c>
      <c r="Q188" s="31">
        <v>0.05</v>
      </c>
      <c r="R188" s="31">
        <v>0.06</v>
      </c>
      <c r="S188" s="31">
        <v>7.0000000000000007E-2</v>
      </c>
      <c r="T188" s="31">
        <v>0.11</v>
      </c>
      <c r="U188" s="31">
        <v>0.18</v>
      </c>
      <c r="V188" s="31">
        <v>0.11</v>
      </c>
      <c r="W188" s="31">
        <v>7.0000000000000007E-2</v>
      </c>
      <c r="X188" s="31">
        <v>0.05</v>
      </c>
      <c r="Y188" s="31">
        <v>0.01</v>
      </c>
    </row>
    <row r="189" spans="4:25" ht="17.25" customHeight="1" x14ac:dyDescent="0.25">
      <c r="D189" s="32" t="s">
        <v>26</v>
      </c>
      <c r="E189" s="32" t="s">
        <v>27</v>
      </c>
      <c r="F189" s="33" t="s">
        <v>154</v>
      </c>
      <c r="G189" s="34" t="s">
        <v>120</v>
      </c>
      <c r="H189" s="32">
        <v>290</v>
      </c>
      <c r="I189" s="35" t="str">
        <f t="shared" ref="I189:I191" si="162">I188</f>
        <v>SERV CONTROLE DE PRAGAS DRONE TERCEIRO</v>
      </c>
      <c r="J189" s="35" t="s">
        <v>35</v>
      </c>
      <c r="K189" s="36">
        <f t="shared" si="115"/>
        <v>4.9166666666666671E-2</v>
      </c>
      <c r="L189" s="35" t="s">
        <v>156</v>
      </c>
      <c r="M189" s="37">
        <v>120</v>
      </c>
      <c r="N189" s="44">
        <f>ROUND(N188*0.7,2)</f>
        <v>0.01</v>
      </c>
      <c r="O189" s="39">
        <f t="shared" ref="O189:Y189" si="163">ROUND(O188*0.7,2)</f>
        <v>0.02</v>
      </c>
      <c r="P189" s="39">
        <f t="shared" si="163"/>
        <v>0.04</v>
      </c>
      <c r="Q189" s="39">
        <f t="shared" si="163"/>
        <v>0.04</v>
      </c>
      <c r="R189" s="39">
        <f t="shared" si="163"/>
        <v>0.04</v>
      </c>
      <c r="S189" s="39">
        <f t="shared" si="163"/>
        <v>0.05</v>
      </c>
      <c r="T189" s="39">
        <f t="shared" si="163"/>
        <v>0.08</v>
      </c>
      <c r="U189" s="39">
        <f t="shared" si="163"/>
        <v>0.13</v>
      </c>
      <c r="V189" s="39">
        <f t="shared" si="163"/>
        <v>0.08</v>
      </c>
      <c r="W189" s="39">
        <f t="shared" si="163"/>
        <v>0.05</v>
      </c>
      <c r="X189" s="39">
        <f t="shared" si="163"/>
        <v>0.04</v>
      </c>
      <c r="Y189" s="39">
        <f t="shared" si="163"/>
        <v>0.01</v>
      </c>
    </row>
    <row r="190" spans="4:25" ht="17.25" customHeight="1" x14ac:dyDescent="0.25">
      <c r="D190" s="32" t="s">
        <v>26</v>
      </c>
      <c r="E190" s="32" t="s">
        <v>27</v>
      </c>
      <c r="F190" s="33" t="s">
        <v>154</v>
      </c>
      <c r="G190" s="34" t="s">
        <v>120</v>
      </c>
      <c r="H190" s="32">
        <v>290</v>
      </c>
      <c r="I190" s="35" t="str">
        <f t="shared" si="162"/>
        <v>SERV CONTROLE DE PRAGAS DRONE TERCEIRO</v>
      </c>
      <c r="J190" s="35" t="s">
        <v>35</v>
      </c>
      <c r="K190" s="36">
        <f t="shared" si="115"/>
        <v>1.7500000000000002E-2</v>
      </c>
      <c r="L190" s="35" t="s">
        <v>157</v>
      </c>
      <c r="M190" s="37">
        <v>0.75</v>
      </c>
      <c r="N190" s="44">
        <f>N188-N189</f>
        <v>0</v>
      </c>
      <c r="O190" s="39">
        <f t="shared" ref="O190:Y190" si="164">O188-O189</f>
        <v>9.9999999999999985E-3</v>
      </c>
      <c r="P190" s="39">
        <f t="shared" si="164"/>
        <v>1.0000000000000002E-2</v>
      </c>
      <c r="Q190" s="39">
        <f t="shared" si="164"/>
        <v>1.0000000000000002E-2</v>
      </c>
      <c r="R190" s="39">
        <f t="shared" si="164"/>
        <v>1.9999999999999997E-2</v>
      </c>
      <c r="S190" s="39">
        <f t="shared" si="164"/>
        <v>2.0000000000000004E-2</v>
      </c>
      <c r="T190" s="39">
        <f t="shared" si="164"/>
        <v>0.03</v>
      </c>
      <c r="U190" s="39">
        <f t="shared" si="164"/>
        <v>4.9999999999999989E-2</v>
      </c>
      <c r="V190" s="39">
        <f t="shared" si="164"/>
        <v>0.03</v>
      </c>
      <c r="W190" s="39">
        <f t="shared" si="164"/>
        <v>2.0000000000000004E-2</v>
      </c>
      <c r="X190" s="39">
        <f t="shared" si="164"/>
        <v>1.0000000000000002E-2</v>
      </c>
      <c r="Y190" s="39">
        <f t="shared" si="164"/>
        <v>0</v>
      </c>
    </row>
    <row r="191" spans="4:25" ht="17.25" customHeight="1" x14ac:dyDescent="0.25">
      <c r="D191" s="32" t="s">
        <v>26</v>
      </c>
      <c r="E191" s="32" t="s">
        <v>27</v>
      </c>
      <c r="F191" s="33" t="s">
        <v>154</v>
      </c>
      <c r="G191" s="34" t="s">
        <v>120</v>
      </c>
      <c r="H191" s="32">
        <v>290</v>
      </c>
      <c r="I191" s="35" t="str">
        <f t="shared" si="162"/>
        <v>SERV CONTROLE DE PRAGAS DRONE TERCEIRO</v>
      </c>
      <c r="J191" s="35" t="s">
        <v>35</v>
      </c>
      <c r="K191" s="36">
        <f t="shared" si="115"/>
        <v>6.6666666666666666E-2</v>
      </c>
      <c r="L191" s="35" t="s">
        <v>55</v>
      </c>
      <c r="M191" s="37">
        <f>ROUND(0.25%*20,1)</f>
        <v>0.1</v>
      </c>
      <c r="N191" s="44">
        <f>SUM(N189:N190)</f>
        <v>0.01</v>
      </c>
      <c r="O191" s="39">
        <f t="shared" ref="O191:Y191" si="165">SUM(O189:O190)</f>
        <v>0.03</v>
      </c>
      <c r="P191" s="39">
        <f t="shared" si="165"/>
        <v>0.05</v>
      </c>
      <c r="Q191" s="39">
        <f t="shared" si="165"/>
        <v>0.05</v>
      </c>
      <c r="R191" s="39">
        <f t="shared" si="165"/>
        <v>0.06</v>
      </c>
      <c r="S191" s="39">
        <f t="shared" si="165"/>
        <v>7.0000000000000007E-2</v>
      </c>
      <c r="T191" s="39">
        <f t="shared" si="165"/>
        <v>0.11</v>
      </c>
      <c r="U191" s="39">
        <f t="shared" si="165"/>
        <v>0.18</v>
      </c>
      <c r="V191" s="39">
        <f t="shared" si="165"/>
        <v>0.11</v>
      </c>
      <c r="W191" s="39">
        <f t="shared" si="165"/>
        <v>7.0000000000000007E-2</v>
      </c>
      <c r="X191" s="39">
        <f t="shared" si="165"/>
        <v>0.05</v>
      </c>
      <c r="Y191" s="39">
        <f t="shared" si="165"/>
        <v>0.01</v>
      </c>
    </row>
    <row r="192" spans="4:25" ht="17.25" customHeight="1" x14ac:dyDescent="0.25">
      <c r="D192" s="23" t="s">
        <v>26</v>
      </c>
      <c r="E192" s="23" t="s">
        <v>27</v>
      </c>
      <c r="F192" s="24" t="s">
        <v>159</v>
      </c>
      <c r="G192" s="25" t="s">
        <v>120</v>
      </c>
      <c r="H192" s="23">
        <v>360</v>
      </c>
      <c r="I192" s="26" t="s">
        <v>129</v>
      </c>
      <c r="J192" s="26" t="s">
        <v>34</v>
      </c>
      <c r="K192" s="27">
        <f t="shared" si="115"/>
        <v>0.99999999999999989</v>
      </c>
      <c r="L192" s="28" t="s">
        <v>28</v>
      </c>
      <c r="M192" s="29" t="s">
        <v>28</v>
      </c>
      <c r="N192" s="30">
        <v>0.85</v>
      </c>
      <c r="O192" s="31">
        <v>0.9</v>
      </c>
      <c r="P192" s="31">
        <v>0.9</v>
      </c>
      <c r="Q192" s="31">
        <v>0.95</v>
      </c>
      <c r="R192" s="31">
        <v>1</v>
      </c>
      <c r="S192" s="31">
        <v>1.05</v>
      </c>
      <c r="T192" s="31">
        <v>1.1000000000000001</v>
      </c>
      <c r="U192" s="31">
        <v>1.2</v>
      </c>
      <c r="V192" s="31">
        <v>1.3</v>
      </c>
      <c r="W192" s="31">
        <v>1.2</v>
      </c>
      <c r="X192" s="31">
        <v>0.85</v>
      </c>
      <c r="Y192" s="31">
        <v>0.7</v>
      </c>
    </row>
    <row r="193" spans="4:25" ht="17.25" customHeight="1" x14ac:dyDescent="0.25">
      <c r="D193" s="32" t="s">
        <v>26</v>
      </c>
      <c r="E193" s="32" t="s">
        <v>27</v>
      </c>
      <c r="F193" s="33" t="s">
        <v>159</v>
      </c>
      <c r="G193" s="34" t="s">
        <v>120</v>
      </c>
      <c r="H193" s="32">
        <v>360</v>
      </c>
      <c r="I193" s="35" t="str">
        <f t="shared" ref="I193:I195" si="166">I192</f>
        <v>SERV COMB FORMIGA MANUAL 1 RUA AGRIC</v>
      </c>
      <c r="J193" s="35" t="s">
        <v>35</v>
      </c>
      <c r="K193" s="36">
        <f t="shared" si="115"/>
        <v>5.0166666666666667E-3</v>
      </c>
      <c r="L193" s="35" t="s">
        <v>36</v>
      </c>
      <c r="M193" s="37">
        <f>10*(5*6)/10^3</f>
        <v>0.3</v>
      </c>
      <c r="N193" s="38">
        <f>ROUND(0.5%*N192,4)</f>
        <v>4.3E-3</v>
      </c>
      <c r="O193" s="39">
        <f t="shared" ref="O193:Y193" si="167">ROUND(0.5%*O192,4)</f>
        <v>4.4999999999999997E-3</v>
      </c>
      <c r="P193" s="39">
        <f t="shared" si="167"/>
        <v>4.4999999999999997E-3</v>
      </c>
      <c r="Q193" s="39">
        <f t="shared" si="167"/>
        <v>4.7999999999999996E-3</v>
      </c>
      <c r="R193" s="39">
        <f t="shared" si="167"/>
        <v>5.0000000000000001E-3</v>
      </c>
      <c r="S193" s="39">
        <f t="shared" si="167"/>
        <v>5.3E-3</v>
      </c>
      <c r="T193" s="39">
        <f t="shared" si="167"/>
        <v>5.4999999999999997E-3</v>
      </c>
      <c r="U193" s="39">
        <f t="shared" si="167"/>
        <v>6.0000000000000001E-3</v>
      </c>
      <c r="V193" s="39">
        <f t="shared" si="167"/>
        <v>6.4999999999999997E-3</v>
      </c>
      <c r="W193" s="39">
        <f t="shared" si="167"/>
        <v>6.0000000000000001E-3</v>
      </c>
      <c r="X193" s="39">
        <f t="shared" si="167"/>
        <v>4.3E-3</v>
      </c>
      <c r="Y193" s="39">
        <f t="shared" si="167"/>
        <v>3.5000000000000001E-3</v>
      </c>
    </row>
    <row r="194" spans="4:25" ht="17.25" customHeight="1" x14ac:dyDescent="0.25">
      <c r="D194" s="32" t="s">
        <v>26</v>
      </c>
      <c r="E194" s="32" t="s">
        <v>27</v>
      </c>
      <c r="F194" s="33" t="s">
        <v>159</v>
      </c>
      <c r="G194" s="34" t="s">
        <v>120</v>
      </c>
      <c r="H194" s="32">
        <v>360</v>
      </c>
      <c r="I194" s="35" t="str">
        <f t="shared" si="166"/>
        <v>SERV COMB FORMIGA MANUAL 1 RUA AGRIC</v>
      </c>
      <c r="J194" s="35" t="s">
        <v>35</v>
      </c>
      <c r="K194" s="36">
        <f t="shared" si="115"/>
        <v>0.64083333333333325</v>
      </c>
      <c r="L194" s="35" t="s">
        <v>37</v>
      </c>
      <c r="M194" s="37">
        <v>4.5</v>
      </c>
      <c r="N194" s="40">
        <f>ROUND($N$44*N192,2)</f>
        <v>0.17</v>
      </c>
      <c r="O194" s="41">
        <f>ROUND($O$44*O192,2)</f>
        <v>0.27</v>
      </c>
      <c r="P194" s="41">
        <f>ROUND($P$44*P192,2)</f>
        <v>0.36</v>
      </c>
      <c r="Q194" s="41">
        <f>ROUND($Q$44*Q192,2)</f>
        <v>0.48</v>
      </c>
      <c r="R194" s="41">
        <f>ROUND($R$44*R192,2)</f>
        <v>0.7</v>
      </c>
      <c r="S194" s="41">
        <f>ROUND($S$44*S192,2)</f>
        <v>0.84</v>
      </c>
      <c r="T194" s="41">
        <f>ROUND($T$44*T192,2)</f>
        <v>0.99</v>
      </c>
      <c r="U194" s="41">
        <f>ROUND($U$44*U192,2)</f>
        <v>1.08</v>
      </c>
      <c r="V194" s="41">
        <f>ROUND($V$44*V192,2)</f>
        <v>1.17</v>
      </c>
      <c r="W194" s="41">
        <f>ROUND($W$44*W192,2)</f>
        <v>0.84</v>
      </c>
      <c r="X194" s="41">
        <f>ROUND($X$44*X192,2)</f>
        <v>0.51</v>
      </c>
      <c r="Y194" s="41">
        <f>ROUND($Y$44*Y192,2)</f>
        <v>0.28000000000000003</v>
      </c>
    </row>
    <row r="195" spans="4:25" ht="17.25" customHeight="1" x14ac:dyDescent="0.25">
      <c r="D195" s="32" t="s">
        <v>26</v>
      </c>
      <c r="E195" s="32" t="s">
        <v>27</v>
      </c>
      <c r="F195" s="33" t="s">
        <v>159</v>
      </c>
      <c r="G195" s="34" t="s">
        <v>120</v>
      </c>
      <c r="H195" s="32">
        <v>360</v>
      </c>
      <c r="I195" s="35" t="str">
        <f t="shared" si="166"/>
        <v>SERV COMB FORMIGA MANUAL 1 RUA AGRIC</v>
      </c>
      <c r="J195" s="35" t="s">
        <v>35</v>
      </c>
      <c r="K195" s="36">
        <f t="shared" si="115"/>
        <v>0.35415000000000002</v>
      </c>
      <c r="L195" s="35" t="s">
        <v>38</v>
      </c>
      <c r="M195" s="37">
        <v>4.5</v>
      </c>
      <c r="N195" s="40">
        <f>N192-SUM(N193:N194)</f>
        <v>0.67569999999999997</v>
      </c>
      <c r="O195" s="41">
        <f t="shared" ref="O195" si="168">O192-SUM(O193:O194)</f>
        <v>0.62549999999999994</v>
      </c>
      <c r="P195" s="41">
        <f t="shared" ref="P195:Y195" si="169">P192-SUM(P193:P194)</f>
        <v>0.53550000000000009</v>
      </c>
      <c r="Q195" s="41">
        <f t="shared" si="169"/>
        <v>0.46519999999999995</v>
      </c>
      <c r="R195" s="41">
        <f t="shared" si="169"/>
        <v>0.29500000000000004</v>
      </c>
      <c r="S195" s="41">
        <f t="shared" si="169"/>
        <v>0.2047000000000001</v>
      </c>
      <c r="T195" s="41">
        <f t="shared" si="169"/>
        <v>0.10450000000000015</v>
      </c>
      <c r="U195" s="41">
        <f t="shared" si="169"/>
        <v>0.11399999999999988</v>
      </c>
      <c r="V195" s="41">
        <f t="shared" si="169"/>
        <v>0.12350000000000017</v>
      </c>
      <c r="W195" s="41">
        <f t="shared" si="169"/>
        <v>0.35399999999999998</v>
      </c>
      <c r="X195" s="41">
        <f t="shared" si="169"/>
        <v>0.3357</v>
      </c>
      <c r="Y195" s="41">
        <f t="shared" si="169"/>
        <v>0.41649999999999993</v>
      </c>
    </row>
    <row r="196" spans="4:25" ht="17.25" customHeight="1" x14ac:dyDescent="0.25">
      <c r="D196" s="128" t="s">
        <v>26</v>
      </c>
      <c r="E196" s="128" t="s">
        <v>27</v>
      </c>
      <c r="F196" s="129" t="s">
        <v>28</v>
      </c>
      <c r="G196" s="130" t="s">
        <v>160</v>
      </c>
      <c r="H196" s="128" t="s">
        <v>28</v>
      </c>
      <c r="I196" s="131" t="s">
        <v>28</v>
      </c>
      <c r="J196" s="131" t="s">
        <v>28</v>
      </c>
      <c r="K196" s="132" t="str">
        <f t="shared" si="115"/>
        <v>n/a</v>
      </c>
      <c r="L196" s="131" t="s">
        <v>28</v>
      </c>
      <c r="M196" s="133" t="s">
        <v>28</v>
      </c>
      <c r="N196" s="134" t="s">
        <v>28</v>
      </c>
      <c r="O196" s="132" t="s">
        <v>28</v>
      </c>
      <c r="P196" s="132" t="s">
        <v>28</v>
      </c>
      <c r="Q196" s="132" t="s">
        <v>28</v>
      </c>
      <c r="R196" s="132" t="s">
        <v>28</v>
      </c>
      <c r="S196" s="132" t="s">
        <v>28</v>
      </c>
      <c r="T196" s="132" t="s">
        <v>28</v>
      </c>
      <c r="U196" s="132" t="s">
        <v>28</v>
      </c>
      <c r="V196" s="132" t="s">
        <v>28</v>
      </c>
      <c r="W196" s="132" t="s">
        <v>28</v>
      </c>
      <c r="X196" s="132" t="s">
        <v>28</v>
      </c>
      <c r="Y196" s="132" t="s">
        <v>28</v>
      </c>
    </row>
    <row r="197" spans="4:25" ht="17.25" customHeight="1" x14ac:dyDescent="0.25">
      <c r="D197" s="135" t="s">
        <v>26</v>
      </c>
      <c r="E197" s="135" t="s">
        <v>27</v>
      </c>
      <c r="F197" s="136" t="s">
        <v>28</v>
      </c>
      <c r="G197" s="137" t="s">
        <v>161</v>
      </c>
      <c r="H197" s="135" t="s">
        <v>28</v>
      </c>
      <c r="I197" s="138" t="s">
        <v>28</v>
      </c>
      <c r="J197" s="138" t="s">
        <v>28</v>
      </c>
      <c r="K197" s="139" t="str">
        <f t="shared" si="115"/>
        <v>n/a</v>
      </c>
      <c r="L197" s="138" t="s">
        <v>28</v>
      </c>
      <c r="M197" s="140" t="s">
        <v>28</v>
      </c>
      <c r="N197" s="141" t="s">
        <v>28</v>
      </c>
      <c r="O197" s="139" t="s">
        <v>28</v>
      </c>
      <c r="P197" s="139" t="s">
        <v>28</v>
      </c>
      <c r="Q197" s="139" t="s">
        <v>28</v>
      </c>
      <c r="R197" s="139" t="s">
        <v>28</v>
      </c>
      <c r="S197" s="139" t="s">
        <v>28</v>
      </c>
      <c r="T197" s="139" t="s">
        <v>28</v>
      </c>
      <c r="U197" s="139" t="s">
        <v>28</v>
      </c>
      <c r="V197" s="139" t="s">
        <v>28</v>
      </c>
      <c r="W197" s="139" t="s">
        <v>28</v>
      </c>
      <c r="X197" s="139" t="s">
        <v>28</v>
      </c>
      <c r="Y197" s="139" t="s">
        <v>28</v>
      </c>
    </row>
    <row r="198" spans="4:25" ht="17.25" customHeight="1" x14ac:dyDescent="0.25">
      <c r="D198" s="23" t="s">
        <v>26</v>
      </c>
      <c r="E198" s="23" t="s">
        <v>27</v>
      </c>
      <c r="F198" s="24" t="s">
        <v>162</v>
      </c>
      <c r="G198" s="25" t="s">
        <v>163</v>
      </c>
      <c r="H198" s="23">
        <v>420</v>
      </c>
      <c r="I198" s="26" t="s">
        <v>147</v>
      </c>
      <c r="J198" s="26" t="s">
        <v>34</v>
      </c>
      <c r="K198" s="27">
        <f t="shared" ref="K198:K280" si="170">IFERROR(AVERAGE(N198:Y198),"n/a")</f>
        <v>1</v>
      </c>
      <c r="L198" s="28" t="s">
        <v>28</v>
      </c>
      <c r="M198" s="29" t="s">
        <v>28</v>
      </c>
      <c r="N198" s="30">
        <v>1</v>
      </c>
      <c r="O198" s="31">
        <v>1</v>
      </c>
      <c r="P198" s="31">
        <v>1</v>
      </c>
      <c r="Q198" s="31">
        <v>1</v>
      </c>
      <c r="R198" s="31">
        <v>1</v>
      </c>
      <c r="S198" s="31">
        <v>1</v>
      </c>
      <c r="T198" s="31">
        <v>1</v>
      </c>
      <c r="U198" s="31">
        <v>1</v>
      </c>
      <c r="V198" s="31">
        <v>1</v>
      </c>
      <c r="W198" s="31">
        <v>1</v>
      </c>
      <c r="X198" s="31">
        <v>1</v>
      </c>
      <c r="Y198" s="31">
        <v>1</v>
      </c>
    </row>
    <row r="199" spans="4:25" ht="17.25" customHeight="1" x14ac:dyDescent="0.25">
      <c r="D199" s="23" t="s">
        <v>26</v>
      </c>
      <c r="E199" s="23" t="s">
        <v>27</v>
      </c>
      <c r="F199" s="24" t="s">
        <v>164</v>
      </c>
      <c r="G199" s="25" t="s">
        <v>163</v>
      </c>
      <c r="H199" s="23">
        <v>450</v>
      </c>
      <c r="I199" s="26" t="s">
        <v>129</v>
      </c>
      <c r="J199" s="26" t="s">
        <v>34</v>
      </c>
      <c r="K199" s="27">
        <f t="shared" si="170"/>
        <v>0.99999999999999989</v>
      </c>
      <c r="L199" s="28" t="s">
        <v>28</v>
      </c>
      <c r="M199" s="29" t="s">
        <v>28</v>
      </c>
      <c r="N199" s="30">
        <v>0.85</v>
      </c>
      <c r="O199" s="31">
        <v>0.9</v>
      </c>
      <c r="P199" s="31">
        <v>0.9</v>
      </c>
      <c r="Q199" s="31">
        <v>0.95</v>
      </c>
      <c r="R199" s="31">
        <v>1</v>
      </c>
      <c r="S199" s="31">
        <v>1.05</v>
      </c>
      <c r="T199" s="31">
        <v>1.1000000000000001</v>
      </c>
      <c r="U199" s="31">
        <v>1.2</v>
      </c>
      <c r="V199" s="31">
        <v>1.3</v>
      </c>
      <c r="W199" s="31">
        <v>1.2</v>
      </c>
      <c r="X199" s="31">
        <v>0.85</v>
      </c>
      <c r="Y199" s="31">
        <v>0.7</v>
      </c>
    </row>
    <row r="200" spans="4:25" ht="17.25" customHeight="1" x14ac:dyDescent="0.25">
      <c r="D200" s="32" t="s">
        <v>26</v>
      </c>
      <c r="E200" s="32" t="s">
        <v>27</v>
      </c>
      <c r="F200" s="33" t="s">
        <v>164</v>
      </c>
      <c r="G200" s="34" t="s">
        <v>163</v>
      </c>
      <c r="H200" s="32">
        <v>450</v>
      </c>
      <c r="I200" s="35" t="str">
        <f t="shared" ref="I200:I202" si="171">I199</f>
        <v>SERV COMB FORMIGA MANUAL 1 RUA AGRIC</v>
      </c>
      <c r="J200" s="35" t="s">
        <v>35</v>
      </c>
      <c r="K200" s="36">
        <f t="shared" si="170"/>
        <v>5.0166666666666667E-3</v>
      </c>
      <c r="L200" s="35" t="s">
        <v>36</v>
      </c>
      <c r="M200" s="37">
        <f>10*(5*6)/10^3</f>
        <v>0.3</v>
      </c>
      <c r="N200" s="38">
        <f>ROUND(0.5%*N199,4)</f>
        <v>4.3E-3</v>
      </c>
      <c r="O200" s="39">
        <f t="shared" ref="O200:Y200" si="172">ROUND(0.5%*O199,4)</f>
        <v>4.4999999999999997E-3</v>
      </c>
      <c r="P200" s="39">
        <f t="shared" si="172"/>
        <v>4.4999999999999997E-3</v>
      </c>
      <c r="Q200" s="39">
        <f t="shared" si="172"/>
        <v>4.7999999999999996E-3</v>
      </c>
      <c r="R200" s="39">
        <f t="shared" si="172"/>
        <v>5.0000000000000001E-3</v>
      </c>
      <c r="S200" s="39">
        <f t="shared" si="172"/>
        <v>5.3E-3</v>
      </c>
      <c r="T200" s="39">
        <f t="shared" si="172"/>
        <v>5.4999999999999997E-3</v>
      </c>
      <c r="U200" s="39">
        <f t="shared" si="172"/>
        <v>6.0000000000000001E-3</v>
      </c>
      <c r="V200" s="39">
        <f t="shared" si="172"/>
        <v>6.4999999999999997E-3</v>
      </c>
      <c r="W200" s="39">
        <f t="shared" si="172"/>
        <v>6.0000000000000001E-3</v>
      </c>
      <c r="X200" s="39">
        <f t="shared" si="172"/>
        <v>4.3E-3</v>
      </c>
      <c r="Y200" s="39">
        <f t="shared" si="172"/>
        <v>3.5000000000000001E-3</v>
      </c>
    </row>
    <row r="201" spans="4:25" ht="17.25" customHeight="1" x14ac:dyDescent="0.25">
      <c r="D201" s="32" t="s">
        <v>26</v>
      </c>
      <c r="E201" s="32" t="s">
        <v>27</v>
      </c>
      <c r="F201" s="33" t="s">
        <v>164</v>
      </c>
      <c r="G201" s="34" t="s">
        <v>163</v>
      </c>
      <c r="H201" s="32">
        <v>450</v>
      </c>
      <c r="I201" s="35" t="str">
        <f t="shared" si="171"/>
        <v>SERV COMB FORMIGA MANUAL 1 RUA AGRIC</v>
      </c>
      <c r="J201" s="35" t="s">
        <v>35</v>
      </c>
      <c r="K201" s="36">
        <f t="shared" si="170"/>
        <v>0.64083333333333325</v>
      </c>
      <c r="L201" s="35" t="s">
        <v>37</v>
      </c>
      <c r="M201" s="37">
        <v>4.5</v>
      </c>
      <c r="N201" s="40">
        <f>ROUND($N$44*N199,2)</f>
        <v>0.17</v>
      </c>
      <c r="O201" s="41">
        <f>ROUND($O$44*O199,2)</f>
        <v>0.27</v>
      </c>
      <c r="P201" s="41">
        <f>ROUND($P$44*P199,2)</f>
        <v>0.36</v>
      </c>
      <c r="Q201" s="41">
        <f>ROUND($Q$44*Q199,2)</f>
        <v>0.48</v>
      </c>
      <c r="R201" s="41">
        <f>ROUND($R$44*R199,2)</f>
        <v>0.7</v>
      </c>
      <c r="S201" s="41">
        <f>ROUND($S$44*S199,2)</f>
        <v>0.84</v>
      </c>
      <c r="T201" s="41">
        <f>ROUND($T$44*T199,2)</f>
        <v>0.99</v>
      </c>
      <c r="U201" s="41">
        <f>ROUND($U$44*U199,2)</f>
        <v>1.08</v>
      </c>
      <c r="V201" s="41">
        <f>ROUND($V$44*V199,2)</f>
        <v>1.17</v>
      </c>
      <c r="W201" s="41">
        <f>ROUND($W$44*W199,2)</f>
        <v>0.84</v>
      </c>
      <c r="X201" s="41">
        <f>ROUND($X$44*X199,2)</f>
        <v>0.51</v>
      </c>
      <c r="Y201" s="41">
        <f>ROUND($Y$44*Y199,2)</f>
        <v>0.28000000000000003</v>
      </c>
    </row>
    <row r="202" spans="4:25" ht="17.25" customHeight="1" x14ac:dyDescent="0.25">
      <c r="D202" s="32" t="s">
        <v>26</v>
      </c>
      <c r="E202" s="32" t="s">
        <v>27</v>
      </c>
      <c r="F202" s="33" t="s">
        <v>164</v>
      </c>
      <c r="G202" s="34" t="s">
        <v>163</v>
      </c>
      <c r="H202" s="32">
        <v>450</v>
      </c>
      <c r="I202" s="35" t="str">
        <f t="shared" si="171"/>
        <v>SERV COMB FORMIGA MANUAL 1 RUA AGRIC</v>
      </c>
      <c r="J202" s="35" t="s">
        <v>35</v>
      </c>
      <c r="K202" s="36">
        <f t="shared" si="170"/>
        <v>0.35415000000000002</v>
      </c>
      <c r="L202" s="35" t="s">
        <v>38</v>
      </c>
      <c r="M202" s="37">
        <v>4.5</v>
      </c>
      <c r="N202" s="40">
        <f>N199-SUM(N200:N201)</f>
        <v>0.67569999999999997</v>
      </c>
      <c r="O202" s="41">
        <f t="shared" ref="O202" si="173">O199-SUM(O200:O201)</f>
        <v>0.62549999999999994</v>
      </c>
      <c r="P202" s="41">
        <f t="shared" ref="P202:Y202" si="174">P199-SUM(P200:P201)</f>
        <v>0.53550000000000009</v>
      </c>
      <c r="Q202" s="41">
        <f t="shared" si="174"/>
        <v>0.46519999999999995</v>
      </c>
      <c r="R202" s="41">
        <f t="shared" si="174"/>
        <v>0.29500000000000004</v>
      </c>
      <c r="S202" s="41">
        <f t="shared" si="174"/>
        <v>0.2047000000000001</v>
      </c>
      <c r="T202" s="41">
        <f t="shared" si="174"/>
        <v>0.10450000000000015</v>
      </c>
      <c r="U202" s="41">
        <f t="shared" si="174"/>
        <v>0.11399999999999988</v>
      </c>
      <c r="V202" s="41">
        <f t="shared" si="174"/>
        <v>0.12350000000000017</v>
      </c>
      <c r="W202" s="41">
        <f t="shared" si="174"/>
        <v>0.35399999999999998</v>
      </c>
      <c r="X202" s="41">
        <f t="shared" si="174"/>
        <v>0.3357</v>
      </c>
      <c r="Y202" s="41">
        <f t="shared" si="174"/>
        <v>0.41649999999999993</v>
      </c>
    </row>
    <row r="203" spans="4:25" ht="17.25" customHeight="1" x14ac:dyDescent="0.25">
      <c r="D203" s="23" t="s">
        <v>26</v>
      </c>
      <c r="E203" s="23" t="s">
        <v>27</v>
      </c>
      <c r="F203" s="24" t="s">
        <v>165</v>
      </c>
      <c r="G203" s="25" t="s">
        <v>163</v>
      </c>
      <c r="H203" s="23">
        <v>540</v>
      </c>
      <c r="I203" s="26" t="s">
        <v>131</v>
      </c>
      <c r="J203" s="26" t="s">
        <v>34</v>
      </c>
      <c r="K203" s="27">
        <f t="shared" si="170"/>
        <v>0.14999999999999997</v>
      </c>
      <c r="L203" s="28" t="s">
        <v>28</v>
      </c>
      <c r="M203" s="29" t="s">
        <v>28</v>
      </c>
      <c r="N203" s="30">
        <v>0.15</v>
      </c>
      <c r="O203" s="31">
        <v>0.15</v>
      </c>
      <c r="P203" s="31">
        <v>0.15</v>
      </c>
      <c r="Q203" s="31">
        <v>0.15</v>
      </c>
      <c r="R203" s="31">
        <v>0.15</v>
      </c>
      <c r="S203" s="31">
        <v>0.15</v>
      </c>
      <c r="T203" s="31">
        <v>0.15</v>
      </c>
      <c r="U203" s="31">
        <v>0.15</v>
      </c>
      <c r="V203" s="31">
        <v>0.15</v>
      </c>
      <c r="W203" s="31">
        <v>0.15</v>
      </c>
      <c r="X203" s="31">
        <v>0.15</v>
      </c>
      <c r="Y203" s="31">
        <v>0.15</v>
      </c>
    </row>
    <row r="204" spans="4:25" ht="17.25" customHeight="1" x14ac:dyDescent="0.25">
      <c r="D204" s="32" t="s">
        <v>26</v>
      </c>
      <c r="E204" s="32" t="s">
        <v>27</v>
      </c>
      <c r="F204" s="33" t="s">
        <v>165</v>
      </c>
      <c r="G204" s="34" t="s">
        <v>163</v>
      </c>
      <c r="H204" s="32">
        <v>540</v>
      </c>
      <c r="I204" s="35" t="str">
        <f>I203</f>
        <v>SERV CAP QUIM MANUAL MEDIA AGRIC</v>
      </c>
      <c r="J204" s="35" t="s">
        <v>35</v>
      </c>
      <c r="K204" s="36">
        <f t="shared" si="170"/>
        <v>0.14999999999999997</v>
      </c>
      <c r="L204" s="85" t="s">
        <v>50</v>
      </c>
      <c r="M204" s="37">
        <v>2</v>
      </c>
      <c r="N204" s="44">
        <f>N203</f>
        <v>0.15</v>
      </c>
      <c r="O204" s="39">
        <f t="shared" ref="O204:Y204" si="175">O203</f>
        <v>0.15</v>
      </c>
      <c r="P204" s="39">
        <f t="shared" si="175"/>
        <v>0.15</v>
      </c>
      <c r="Q204" s="39">
        <f t="shared" si="175"/>
        <v>0.15</v>
      </c>
      <c r="R204" s="39">
        <f t="shared" si="175"/>
        <v>0.15</v>
      </c>
      <c r="S204" s="39">
        <f t="shared" si="175"/>
        <v>0.15</v>
      </c>
      <c r="T204" s="39">
        <f t="shared" si="175"/>
        <v>0.15</v>
      </c>
      <c r="U204" s="39">
        <f t="shared" si="175"/>
        <v>0.15</v>
      </c>
      <c r="V204" s="39">
        <f t="shared" si="175"/>
        <v>0.15</v>
      </c>
      <c r="W204" s="39">
        <f t="shared" si="175"/>
        <v>0.15</v>
      </c>
      <c r="X204" s="39">
        <f t="shared" si="175"/>
        <v>0.15</v>
      </c>
      <c r="Y204" s="39">
        <f t="shared" si="175"/>
        <v>0.15</v>
      </c>
    </row>
    <row r="205" spans="4:25" ht="17.25" customHeight="1" x14ac:dyDescent="0.25">
      <c r="D205" s="23" t="s">
        <v>26</v>
      </c>
      <c r="E205" s="23" t="s">
        <v>27</v>
      </c>
      <c r="F205" s="24" t="s">
        <v>166</v>
      </c>
      <c r="G205" s="25" t="s">
        <v>163</v>
      </c>
      <c r="H205" s="23">
        <v>540</v>
      </c>
      <c r="I205" s="26" t="s">
        <v>139</v>
      </c>
      <c r="J205" s="26" t="s">
        <v>34</v>
      </c>
      <c r="K205" s="27">
        <f t="shared" si="170"/>
        <v>0.19999999999999998</v>
      </c>
      <c r="L205" s="28" t="s">
        <v>28</v>
      </c>
      <c r="M205" s="29" t="s">
        <v>28</v>
      </c>
      <c r="N205" s="30">
        <v>0.2</v>
      </c>
      <c r="O205" s="31">
        <v>0.2</v>
      </c>
      <c r="P205" s="31">
        <v>0.2</v>
      </c>
      <c r="Q205" s="31">
        <v>0.2</v>
      </c>
      <c r="R205" s="31">
        <v>0.2</v>
      </c>
      <c r="S205" s="31">
        <v>0.2</v>
      </c>
      <c r="T205" s="31">
        <v>0.2</v>
      </c>
      <c r="U205" s="31">
        <v>0.2</v>
      </c>
      <c r="V205" s="31">
        <v>0.2</v>
      </c>
      <c r="W205" s="31">
        <v>0.2</v>
      </c>
      <c r="X205" s="31">
        <v>0.2</v>
      </c>
      <c r="Y205" s="31">
        <v>0.2</v>
      </c>
    </row>
    <row r="206" spans="4:25" ht="17.25" customHeight="1" x14ac:dyDescent="0.25">
      <c r="D206" s="32" t="s">
        <v>26</v>
      </c>
      <c r="E206" s="32" t="s">
        <v>27</v>
      </c>
      <c r="F206" s="33" t="s">
        <v>166</v>
      </c>
      <c r="G206" s="34" t="s">
        <v>163</v>
      </c>
      <c r="H206" s="32">
        <v>540</v>
      </c>
      <c r="I206" s="35" t="str">
        <f t="shared" ref="I206:I214" si="176">I205</f>
        <v>SERV ADUBACAO SOLIDA MEC AGRIC</v>
      </c>
      <c r="J206" s="35" t="s">
        <v>35</v>
      </c>
      <c r="K206" s="36">
        <f t="shared" si="170"/>
        <v>2.8333333333333339E-2</v>
      </c>
      <c r="L206" s="35" t="s">
        <v>167</v>
      </c>
      <c r="M206" s="37">
        <v>600</v>
      </c>
      <c r="N206" s="44">
        <f>N207</f>
        <v>0.01</v>
      </c>
      <c r="O206" s="39">
        <f t="shared" ref="O206:Y206" si="177">IF(O205-SUM(O207:O214)&lt;0,0,O205-SUM(O207:O214))</f>
        <v>0.03</v>
      </c>
      <c r="P206" s="39">
        <f t="shared" si="177"/>
        <v>0.03</v>
      </c>
      <c r="Q206" s="39">
        <f t="shared" si="177"/>
        <v>0.03</v>
      </c>
      <c r="R206" s="39">
        <f t="shared" si="177"/>
        <v>0.03</v>
      </c>
      <c r="S206" s="39">
        <f t="shared" si="177"/>
        <v>0.03</v>
      </c>
      <c r="T206" s="39">
        <f t="shared" si="177"/>
        <v>0.03</v>
      </c>
      <c r="U206" s="39">
        <f t="shared" si="177"/>
        <v>0.03</v>
      </c>
      <c r="V206" s="39">
        <f t="shared" si="177"/>
        <v>0.03</v>
      </c>
      <c r="W206" s="39">
        <f t="shared" si="177"/>
        <v>0.03</v>
      </c>
      <c r="X206" s="39">
        <f t="shared" si="177"/>
        <v>0.03</v>
      </c>
      <c r="Y206" s="39">
        <f t="shared" si="177"/>
        <v>0.03</v>
      </c>
    </row>
    <row r="207" spans="4:25" ht="17.25" customHeight="1" x14ac:dyDescent="0.25">
      <c r="D207" s="32" t="s">
        <v>26</v>
      </c>
      <c r="E207" s="32" t="s">
        <v>27</v>
      </c>
      <c r="F207" s="33" t="s">
        <v>166</v>
      </c>
      <c r="G207" s="34" t="s">
        <v>163</v>
      </c>
      <c r="H207" s="32">
        <v>540</v>
      </c>
      <c r="I207" s="35" t="str">
        <f t="shared" si="176"/>
        <v>SERV ADUBACAO SOLIDA MEC AGRIC</v>
      </c>
      <c r="J207" s="35" t="s">
        <v>35</v>
      </c>
      <c r="K207" s="36">
        <f t="shared" si="170"/>
        <v>9.9999999999999985E-3</v>
      </c>
      <c r="L207" s="35" t="s">
        <v>168</v>
      </c>
      <c r="M207" s="37">
        <v>200</v>
      </c>
      <c r="N207" s="44">
        <f>ROUND(N205*5%,2)</f>
        <v>0.01</v>
      </c>
      <c r="O207" s="39">
        <f t="shared" ref="O207:Y207" si="178">ROUND(O205*5%,2)</f>
        <v>0.01</v>
      </c>
      <c r="P207" s="39">
        <f t="shared" si="178"/>
        <v>0.01</v>
      </c>
      <c r="Q207" s="39">
        <f t="shared" si="178"/>
        <v>0.01</v>
      </c>
      <c r="R207" s="39">
        <f t="shared" si="178"/>
        <v>0.01</v>
      </c>
      <c r="S207" s="39">
        <f t="shared" si="178"/>
        <v>0.01</v>
      </c>
      <c r="T207" s="39">
        <f t="shared" si="178"/>
        <v>0.01</v>
      </c>
      <c r="U207" s="39">
        <f t="shared" si="178"/>
        <v>0.01</v>
      </c>
      <c r="V207" s="39">
        <f t="shared" si="178"/>
        <v>0.01</v>
      </c>
      <c r="W207" s="39">
        <f t="shared" si="178"/>
        <v>0.01</v>
      </c>
      <c r="X207" s="39">
        <f t="shared" si="178"/>
        <v>0.01</v>
      </c>
      <c r="Y207" s="39">
        <f t="shared" si="178"/>
        <v>0.01</v>
      </c>
    </row>
    <row r="208" spans="4:25" ht="17.25" customHeight="1" x14ac:dyDescent="0.25">
      <c r="D208" s="32" t="s">
        <v>26</v>
      </c>
      <c r="E208" s="32" t="s">
        <v>27</v>
      </c>
      <c r="F208" s="33" t="s">
        <v>166</v>
      </c>
      <c r="G208" s="34" t="s">
        <v>163</v>
      </c>
      <c r="H208" s="32">
        <v>540</v>
      </c>
      <c r="I208" s="35" t="str">
        <f t="shared" si="176"/>
        <v>SERV ADUBACAO SOLIDA MEC AGRIC</v>
      </c>
      <c r="J208" s="35" t="s">
        <v>35</v>
      </c>
      <c r="K208" s="36">
        <f t="shared" si="170"/>
        <v>7.9999999999999988E-2</v>
      </c>
      <c r="L208" s="35" t="s">
        <v>169</v>
      </c>
      <c r="M208" s="37">
        <v>125</v>
      </c>
      <c r="N208" s="44">
        <f>ROUND(N205*40%,2)</f>
        <v>0.08</v>
      </c>
      <c r="O208" s="39">
        <f t="shared" ref="O208:Y208" si="179">ROUND(O205*40%,2)</f>
        <v>0.08</v>
      </c>
      <c r="P208" s="39">
        <f t="shared" si="179"/>
        <v>0.08</v>
      </c>
      <c r="Q208" s="39">
        <f t="shared" si="179"/>
        <v>0.08</v>
      </c>
      <c r="R208" s="39">
        <f t="shared" si="179"/>
        <v>0.08</v>
      </c>
      <c r="S208" s="39">
        <f t="shared" si="179"/>
        <v>0.08</v>
      </c>
      <c r="T208" s="39">
        <f t="shared" si="179"/>
        <v>0.08</v>
      </c>
      <c r="U208" s="39">
        <f t="shared" si="179"/>
        <v>0.08</v>
      </c>
      <c r="V208" s="39">
        <f t="shared" si="179"/>
        <v>0.08</v>
      </c>
      <c r="W208" s="39">
        <f t="shared" si="179"/>
        <v>0.08</v>
      </c>
      <c r="X208" s="39">
        <f t="shared" si="179"/>
        <v>0.08</v>
      </c>
      <c r="Y208" s="39">
        <f t="shared" si="179"/>
        <v>0.08</v>
      </c>
    </row>
    <row r="209" spans="4:25" ht="17.25" customHeight="1" x14ac:dyDescent="0.25">
      <c r="D209" s="32" t="s">
        <v>26</v>
      </c>
      <c r="E209" s="32" t="s">
        <v>27</v>
      </c>
      <c r="F209" s="33" t="s">
        <v>166</v>
      </c>
      <c r="G209" s="34" t="s">
        <v>163</v>
      </c>
      <c r="H209" s="32">
        <v>540</v>
      </c>
      <c r="I209" s="35" t="str">
        <f t="shared" si="176"/>
        <v>SERV ADUBACAO SOLIDA MEC AGRIC</v>
      </c>
      <c r="J209" s="35" t="s">
        <v>35</v>
      </c>
      <c r="K209" s="36">
        <f>IFERROR(AVERAGE(N209:Y209),"n/a")</f>
        <v>6.0000000000000019E-2</v>
      </c>
      <c r="L209" s="89" t="s">
        <v>140</v>
      </c>
      <c r="M209" s="90">
        <v>220</v>
      </c>
      <c r="N209" s="124">
        <f>ROUND(N205*30%,2)</f>
        <v>0.06</v>
      </c>
      <c r="O209" s="125">
        <f t="shared" ref="O209:Y209" si="180">ROUND(O205*30%,2)</f>
        <v>0.06</v>
      </c>
      <c r="P209" s="125">
        <f t="shared" si="180"/>
        <v>0.06</v>
      </c>
      <c r="Q209" s="125">
        <f t="shared" si="180"/>
        <v>0.06</v>
      </c>
      <c r="R209" s="125">
        <f t="shared" si="180"/>
        <v>0.06</v>
      </c>
      <c r="S209" s="125">
        <f t="shared" si="180"/>
        <v>0.06</v>
      </c>
      <c r="T209" s="125">
        <f t="shared" si="180"/>
        <v>0.06</v>
      </c>
      <c r="U209" s="125">
        <f t="shared" si="180"/>
        <v>0.06</v>
      </c>
      <c r="V209" s="125">
        <f t="shared" si="180"/>
        <v>0.06</v>
      </c>
      <c r="W209" s="125">
        <f t="shared" si="180"/>
        <v>0.06</v>
      </c>
      <c r="X209" s="125">
        <f t="shared" si="180"/>
        <v>0.06</v>
      </c>
      <c r="Y209" s="125">
        <f t="shared" si="180"/>
        <v>0.06</v>
      </c>
    </row>
    <row r="210" spans="4:25" ht="17.25" customHeight="1" x14ac:dyDescent="0.25">
      <c r="D210" s="32" t="s">
        <v>26</v>
      </c>
      <c r="E210" s="32" t="s">
        <v>27</v>
      </c>
      <c r="F210" s="33" t="s">
        <v>166</v>
      </c>
      <c r="G210" s="34" t="s">
        <v>163</v>
      </c>
      <c r="H210" s="32">
        <v>540</v>
      </c>
      <c r="I210" s="35" t="str">
        <f t="shared" si="176"/>
        <v>SERV ADUBACAO SOLIDA MEC AGRIC</v>
      </c>
      <c r="J210" s="35" t="s">
        <v>35</v>
      </c>
      <c r="K210" s="36">
        <f>IFERROR(AVERAGE(N210:Y210),"n/a")</f>
        <v>9.9999999999999985E-3</v>
      </c>
      <c r="L210" s="89" t="s">
        <v>141</v>
      </c>
      <c r="M210" s="90">
        <v>220</v>
      </c>
      <c r="N210" s="124">
        <f>ROUND(N205*5%,2)</f>
        <v>0.01</v>
      </c>
      <c r="O210" s="125">
        <f t="shared" ref="O210:Y210" si="181">ROUND(O205*5%,2)</f>
        <v>0.01</v>
      </c>
      <c r="P210" s="125">
        <f t="shared" si="181"/>
        <v>0.01</v>
      </c>
      <c r="Q210" s="125">
        <f t="shared" si="181"/>
        <v>0.01</v>
      </c>
      <c r="R210" s="125">
        <f t="shared" si="181"/>
        <v>0.01</v>
      </c>
      <c r="S210" s="125">
        <f t="shared" si="181"/>
        <v>0.01</v>
      </c>
      <c r="T210" s="125">
        <f t="shared" si="181"/>
        <v>0.01</v>
      </c>
      <c r="U210" s="125">
        <f t="shared" si="181"/>
        <v>0.01</v>
      </c>
      <c r="V210" s="125">
        <f t="shared" si="181"/>
        <v>0.01</v>
      </c>
      <c r="W210" s="125">
        <f t="shared" si="181"/>
        <v>0.01</v>
      </c>
      <c r="X210" s="125">
        <f t="shared" si="181"/>
        <v>0.01</v>
      </c>
      <c r="Y210" s="125">
        <f t="shared" si="181"/>
        <v>0.01</v>
      </c>
    </row>
    <row r="211" spans="4:25" ht="17.25" customHeight="1" x14ac:dyDescent="0.25">
      <c r="D211" s="32" t="s">
        <v>26</v>
      </c>
      <c r="E211" s="32" t="s">
        <v>27</v>
      </c>
      <c r="F211" s="33" t="s">
        <v>166</v>
      </c>
      <c r="G211" s="34" t="s">
        <v>163</v>
      </c>
      <c r="H211" s="32">
        <v>540</v>
      </c>
      <c r="I211" s="35" t="str">
        <f t="shared" si="176"/>
        <v>SERV ADUBACAO SOLIDA MEC AGRIC</v>
      </c>
      <c r="J211" s="35" t="s">
        <v>35</v>
      </c>
      <c r="K211" s="36">
        <f>IFERROR(AVERAGE(N211:Y211),"n/a")</f>
        <v>9.9999999999999985E-3</v>
      </c>
      <c r="L211" s="89" t="s">
        <v>142</v>
      </c>
      <c r="M211" s="90">
        <v>170</v>
      </c>
      <c r="N211" s="124">
        <f>ROUND(N205*5%,2)</f>
        <v>0.01</v>
      </c>
      <c r="O211" s="125">
        <f t="shared" ref="O211:Y211" si="182">ROUND(O205*5%,2)</f>
        <v>0.01</v>
      </c>
      <c r="P211" s="125">
        <f t="shared" si="182"/>
        <v>0.01</v>
      </c>
      <c r="Q211" s="125">
        <f t="shared" si="182"/>
        <v>0.01</v>
      </c>
      <c r="R211" s="125">
        <f t="shared" si="182"/>
        <v>0.01</v>
      </c>
      <c r="S211" s="125">
        <f t="shared" si="182"/>
        <v>0.01</v>
      </c>
      <c r="T211" s="125">
        <f t="shared" si="182"/>
        <v>0.01</v>
      </c>
      <c r="U211" s="125">
        <f t="shared" si="182"/>
        <v>0.01</v>
      </c>
      <c r="V211" s="125">
        <f t="shared" si="182"/>
        <v>0.01</v>
      </c>
      <c r="W211" s="125">
        <f t="shared" si="182"/>
        <v>0.01</v>
      </c>
      <c r="X211" s="125">
        <f t="shared" si="182"/>
        <v>0.01</v>
      </c>
      <c r="Y211" s="125">
        <f t="shared" si="182"/>
        <v>0.01</v>
      </c>
    </row>
    <row r="212" spans="4:25" ht="17.25" customHeight="1" x14ac:dyDescent="0.25">
      <c r="D212" s="32" t="s">
        <v>26</v>
      </c>
      <c r="E212" s="32" t="s">
        <v>27</v>
      </c>
      <c r="F212" s="33" t="s">
        <v>166</v>
      </c>
      <c r="G212" s="34" t="s">
        <v>163</v>
      </c>
      <c r="H212" s="32">
        <v>540</v>
      </c>
      <c r="I212" s="35" t="str">
        <f t="shared" si="176"/>
        <v>SERV ADUBACAO SOLIDA MEC AGRIC</v>
      </c>
      <c r="J212" s="35" t="s">
        <v>35</v>
      </c>
      <c r="K212" s="36">
        <f t="shared" si="170"/>
        <v>0</v>
      </c>
      <c r="L212" s="35" t="s">
        <v>143</v>
      </c>
      <c r="M212" s="37">
        <f>591/2</f>
        <v>295.5</v>
      </c>
      <c r="N212" s="126">
        <v>0</v>
      </c>
      <c r="O212" s="127">
        <v>0</v>
      </c>
      <c r="P212" s="127">
        <v>0</v>
      </c>
      <c r="Q212" s="127">
        <v>0</v>
      </c>
      <c r="R212" s="127">
        <v>0</v>
      </c>
      <c r="S212" s="127">
        <v>0</v>
      </c>
      <c r="T212" s="127">
        <v>0</v>
      </c>
      <c r="U212" s="127">
        <v>0</v>
      </c>
      <c r="V212" s="127">
        <v>0</v>
      </c>
      <c r="W212" s="127">
        <v>0</v>
      </c>
      <c r="X212" s="127">
        <v>0</v>
      </c>
      <c r="Y212" s="127">
        <v>0</v>
      </c>
    </row>
    <row r="213" spans="4:25" ht="17.25" customHeight="1" x14ac:dyDescent="0.25">
      <c r="D213" s="32" t="s">
        <v>26</v>
      </c>
      <c r="E213" s="32" t="s">
        <v>27</v>
      </c>
      <c r="F213" s="33" t="s">
        <v>166</v>
      </c>
      <c r="G213" s="34" t="s">
        <v>163</v>
      </c>
      <c r="H213" s="32">
        <v>540</v>
      </c>
      <c r="I213" s="35" t="str">
        <f t="shared" si="176"/>
        <v>SERV ADUBACAO SOLIDA MEC AGRIC</v>
      </c>
      <c r="J213" s="35" t="s">
        <v>35</v>
      </c>
      <c r="K213" s="36">
        <f t="shared" si="170"/>
        <v>0</v>
      </c>
      <c r="L213" s="35" t="s">
        <v>144</v>
      </c>
      <c r="M213" s="37">
        <v>200</v>
      </c>
      <c r="N213" s="126">
        <v>0</v>
      </c>
      <c r="O213" s="127">
        <v>0</v>
      </c>
      <c r="P213" s="127">
        <v>0</v>
      </c>
      <c r="Q213" s="127">
        <v>0</v>
      </c>
      <c r="R213" s="127">
        <v>0</v>
      </c>
      <c r="S213" s="127">
        <v>0</v>
      </c>
      <c r="T213" s="127">
        <v>0</v>
      </c>
      <c r="U213" s="127">
        <v>0</v>
      </c>
      <c r="V213" s="127">
        <v>0</v>
      </c>
      <c r="W213" s="127">
        <v>0</v>
      </c>
      <c r="X213" s="127">
        <v>0</v>
      </c>
      <c r="Y213" s="127">
        <v>0</v>
      </c>
    </row>
    <row r="214" spans="4:25" ht="17.25" customHeight="1" x14ac:dyDescent="0.25">
      <c r="D214" s="32" t="s">
        <v>26</v>
      </c>
      <c r="E214" s="32" t="s">
        <v>27</v>
      </c>
      <c r="F214" s="33" t="s">
        <v>166</v>
      </c>
      <c r="G214" s="34" t="s">
        <v>163</v>
      </c>
      <c r="H214" s="32">
        <v>540</v>
      </c>
      <c r="I214" s="35" t="str">
        <f t="shared" si="176"/>
        <v>SERV ADUBACAO SOLIDA MEC AGRIC</v>
      </c>
      <c r="J214" s="35" t="s">
        <v>35</v>
      </c>
      <c r="K214" s="36">
        <f t="shared" si="170"/>
        <v>0</v>
      </c>
      <c r="L214" s="35" t="s">
        <v>145</v>
      </c>
      <c r="M214" s="37">
        <v>200</v>
      </c>
      <c r="N214" s="126">
        <v>0</v>
      </c>
      <c r="O214" s="127">
        <v>0</v>
      </c>
      <c r="P214" s="127">
        <v>0</v>
      </c>
      <c r="Q214" s="127">
        <v>0</v>
      </c>
      <c r="R214" s="127">
        <v>0</v>
      </c>
      <c r="S214" s="127">
        <v>0</v>
      </c>
      <c r="T214" s="127">
        <v>0</v>
      </c>
      <c r="U214" s="127">
        <v>0</v>
      </c>
      <c r="V214" s="127">
        <v>0</v>
      </c>
      <c r="W214" s="127">
        <v>0</v>
      </c>
      <c r="X214" s="127">
        <v>0</v>
      </c>
      <c r="Y214" s="127">
        <v>0</v>
      </c>
    </row>
    <row r="215" spans="4:25" ht="17.25" customHeight="1" x14ac:dyDescent="0.25">
      <c r="D215" s="23" t="s">
        <v>26</v>
      </c>
      <c r="E215" s="23" t="s">
        <v>27</v>
      </c>
      <c r="F215" s="24" t="s">
        <v>170</v>
      </c>
      <c r="G215" s="25" t="s">
        <v>163</v>
      </c>
      <c r="H215" s="23">
        <v>540</v>
      </c>
      <c r="I215" s="26" t="s">
        <v>171</v>
      </c>
      <c r="J215" s="26" t="s">
        <v>34</v>
      </c>
      <c r="K215" s="27">
        <f>IFERROR(AVERAGE(N215:Y215),"n/a")</f>
        <v>0.5</v>
      </c>
      <c r="L215" s="28" t="s">
        <v>28</v>
      </c>
      <c r="M215" s="29" t="s">
        <v>28</v>
      </c>
      <c r="N215" s="30">
        <v>0.5</v>
      </c>
      <c r="O215" s="31">
        <v>0.5</v>
      </c>
      <c r="P215" s="31">
        <v>0.5</v>
      </c>
      <c r="Q215" s="31">
        <v>0.5</v>
      </c>
      <c r="R215" s="31">
        <v>0.5</v>
      </c>
      <c r="S215" s="31">
        <v>0.5</v>
      </c>
      <c r="T215" s="31">
        <v>0.5</v>
      </c>
      <c r="U215" s="31">
        <v>0.5</v>
      </c>
      <c r="V215" s="31">
        <v>0.5</v>
      </c>
      <c r="W215" s="31">
        <v>0.5</v>
      </c>
      <c r="X215" s="31">
        <v>0.5</v>
      </c>
      <c r="Y215" s="31">
        <v>0.5</v>
      </c>
    </row>
    <row r="216" spans="4:25" ht="17.25" customHeight="1" x14ac:dyDescent="0.25">
      <c r="D216" s="32" t="s">
        <v>26</v>
      </c>
      <c r="E216" s="32" t="s">
        <v>27</v>
      </c>
      <c r="F216" s="33" t="s">
        <v>170</v>
      </c>
      <c r="G216" s="34" t="s">
        <v>163</v>
      </c>
      <c r="H216" s="32">
        <v>540</v>
      </c>
      <c r="I216" s="35" t="str">
        <f>I215</f>
        <v>SERV CAP QUIM MEC 3ª BARRA AGRIC</v>
      </c>
      <c r="J216" s="35" t="s">
        <v>35</v>
      </c>
      <c r="K216" s="36">
        <f>IFERROR(AVERAGE(N216:Y216),"n/a")</f>
        <v>0.5</v>
      </c>
      <c r="L216" s="85" t="s">
        <v>54</v>
      </c>
      <c r="M216" s="37">
        <v>2.5</v>
      </c>
      <c r="N216" s="44">
        <f>N215</f>
        <v>0.5</v>
      </c>
      <c r="O216" s="39">
        <f t="shared" ref="O216:Y216" si="183">O215</f>
        <v>0.5</v>
      </c>
      <c r="P216" s="39">
        <f t="shared" si="183"/>
        <v>0.5</v>
      </c>
      <c r="Q216" s="39">
        <f t="shared" si="183"/>
        <v>0.5</v>
      </c>
      <c r="R216" s="39">
        <f t="shared" si="183"/>
        <v>0.5</v>
      </c>
      <c r="S216" s="39">
        <f t="shared" si="183"/>
        <v>0.5</v>
      </c>
      <c r="T216" s="39">
        <f t="shared" si="183"/>
        <v>0.5</v>
      </c>
      <c r="U216" s="39">
        <f t="shared" si="183"/>
        <v>0.5</v>
      </c>
      <c r="V216" s="39">
        <f t="shared" si="183"/>
        <v>0.5</v>
      </c>
      <c r="W216" s="39">
        <f t="shared" si="183"/>
        <v>0.5</v>
      </c>
      <c r="X216" s="39">
        <f t="shared" si="183"/>
        <v>0.5</v>
      </c>
      <c r="Y216" s="39">
        <f t="shared" si="183"/>
        <v>0.5</v>
      </c>
    </row>
    <row r="217" spans="4:25" ht="17.25" customHeight="1" x14ac:dyDescent="0.25">
      <c r="D217" s="135" t="s">
        <v>26</v>
      </c>
      <c r="E217" s="135" t="s">
        <v>27</v>
      </c>
      <c r="F217" s="136" t="s">
        <v>28</v>
      </c>
      <c r="G217" s="137" t="s">
        <v>172</v>
      </c>
      <c r="H217" s="135" t="s">
        <v>28</v>
      </c>
      <c r="I217" s="138" t="s">
        <v>28</v>
      </c>
      <c r="J217" s="138" t="s">
        <v>28</v>
      </c>
      <c r="K217" s="139" t="str">
        <f t="shared" si="170"/>
        <v>n/a</v>
      </c>
      <c r="L217" s="138" t="s">
        <v>28</v>
      </c>
      <c r="M217" s="140" t="s">
        <v>28</v>
      </c>
      <c r="N217" s="141" t="s">
        <v>28</v>
      </c>
      <c r="O217" s="139" t="s">
        <v>28</v>
      </c>
      <c r="P217" s="139" t="s">
        <v>28</v>
      </c>
      <c r="Q217" s="139" t="s">
        <v>28</v>
      </c>
      <c r="R217" s="139" t="s">
        <v>28</v>
      </c>
      <c r="S217" s="139" t="s">
        <v>28</v>
      </c>
      <c r="T217" s="139" t="s">
        <v>28</v>
      </c>
      <c r="U217" s="139" t="s">
        <v>28</v>
      </c>
      <c r="V217" s="139" t="s">
        <v>28</v>
      </c>
      <c r="W217" s="139" t="s">
        <v>28</v>
      </c>
      <c r="X217" s="139" t="s">
        <v>28</v>
      </c>
      <c r="Y217" s="139" t="s">
        <v>28</v>
      </c>
    </row>
    <row r="218" spans="4:25" ht="17.25" customHeight="1" x14ac:dyDescent="0.25">
      <c r="D218" s="23" t="s">
        <v>26</v>
      </c>
      <c r="E218" s="23" t="s">
        <v>27</v>
      </c>
      <c r="F218" s="24" t="s">
        <v>173</v>
      </c>
      <c r="G218" s="25" t="s">
        <v>163</v>
      </c>
      <c r="H218" s="23">
        <v>550</v>
      </c>
      <c r="I218" s="26" t="s">
        <v>155</v>
      </c>
      <c r="J218" s="26" t="s">
        <v>34</v>
      </c>
      <c r="K218" s="27">
        <f t="shared" si="170"/>
        <v>6.6666666666666666E-2</v>
      </c>
      <c r="L218" s="28" t="s">
        <v>28</v>
      </c>
      <c r="M218" s="29" t="s">
        <v>28</v>
      </c>
      <c r="N218" s="30">
        <v>0.01</v>
      </c>
      <c r="O218" s="31">
        <v>0.03</v>
      </c>
      <c r="P218" s="31">
        <v>0.05</v>
      </c>
      <c r="Q218" s="31">
        <v>0.05</v>
      </c>
      <c r="R218" s="31">
        <v>0.06</v>
      </c>
      <c r="S218" s="31">
        <v>7.0000000000000007E-2</v>
      </c>
      <c r="T218" s="31">
        <v>0.11</v>
      </c>
      <c r="U218" s="31">
        <v>0.18</v>
      </c>
      <c r="V218" s="31">
        <v>0.11</v>
      </c>
      <c r="W218" s="31">
        <v>7.0000000000000007E-2</v>
      </c>
      <c r="X218" s="31">
        <v>0.05</v>
      </c>
      <c r="Y218" s="31">
        <v>0.01</v>
      </c>
    </row>
    <row r="219" spans="4:25" ht="17.25" customHeight="1" x14ac:dyDescent="0.25">
      <c r="D219" s="32" t="s">
        <v>26</v>
      </c>
      <c r="E219" s="32" t="s">
        <v>27</v>
      </c>
      <c r="F219" s="33" t="s">
        <v>173</v>
      </c>
      <c r="G219" s="34" t="s">
        <v>163</v>
      </c>
      <c r="H219" s="32">
        <v>550</v>
      </c>
      <c r="I219" s="35" t="str">
        <f t="shared" ref="I219:I221" si="184">I218</f>
        <v>SERV CONTROLE DE PRAGAS AGRIC</v>
      </c>
      <c r="J219" s="35" t="s">
        <v>35</v>
      </c>
      <c r="K219" s="36">
        <f t="shared" si="170"/>
        <v>4.9166666666666671E-2</v>
      </c>
      <c r="L219" s="35" t="s">
        <v>156</v>
      </c>
      <c r="M219" s="37">
        <v>120</v>
      </c>
      <c r="N219" s="44">
        <f>ROUND(N218*0.7,2)</f>
        <v>0.01</v>
      </c>
      <c r="O219" s="39">
        <f t="shared" ref="O219:Y219" si="185">ROUND(O218*0.7,2)</f>
        <v>0.02</v>
      </c>
      <c r="P219" s="39">
        <f t="shared" si="185"/>
        <v>0.04</v>
      </c>
      <c r="Q219" s="39">
        <f t="shared" si="185"/>
        <v>0.04</v>
      </c>
      <c r="R219" s="39">
        <f t="shared" si="185"/>
        <v>0.04</v>
      </c>
      <c r="S219" s="39">
        <f t="shared" si="185"/>
        <v>0.05</v>
      </c>
      <c r="T219" s="39">
        <f t="shared" si="185"/>
        <v>0.08</v>
      </c>
      <c r="U219" s="39">
        <f t="shared" si="185"/>
        <v>0.13</v>
      </c>
      <c r="V219" s="39">
        <f t="shared" si="185"/>
        <v>0.08</v>
      </c>
      <c r="W219" s="39">
        <f t="shared" si="185"/>
        <v>0.05</v>
      </c>
      <c r="X219" s="39">
        <f t="shared" si="185"/>
        <v>0.04</v>
      </c>
      <c r="Y219" s="39">
        <f t="shared" si="185"/>
        <v>0.01</v>
      </c>
    </row>
    <row r="220" spans="4:25" ht="17.25" customHeight="1" x14ac:dyDescent="0.25">
      <c r="D220" s="32" t="s">
        <v>26</v>
      </c>
      <c r="E220" s="32" t="s">
        <v>27</v>
      </c>
      <c r="F220" s="33" t="s">
        <v>173</v>
      </c>
      <c r="G220" s="34" t="s">
        <v>163</v>
      </c>
      <c r="H220" s="32">
        <v>550</v>
      </c>
      <c r="I220" s="35" t="str">
        <f t="shared" si="184"/>
        <v>SERV CONTROLE DE PRAGAS AGRIC</v>
      </c>
      <c r="J220" s="35" t="s">
        <v>35</v>
      </c>
      <c r="K220" s="36">
        <f t="shared" si="170"/>
        <v>1.7500000000000002E-2</v>
      </c>
      <c r="L220" s="35" t="s">
        <v>157</v>
      </c>
      <c r="M220" s="37">
        <v>0.75</v>
      </c>
      <c r="N220" s="44">
        <f>N218-N219</f>
        <v>0</v>
      </c>
      <c r="O220" s="39">
        <f t="shared" ref="O220:Y220" si="186">O218-O219</f>
        <v>9.9999999999999985E-3</v>
      </c>
      <c r="P220" s="39">
        <f t="shared" si="186"/>
        <v>1.0000000000000002E-2</v>
      </c>
      <c r="Q220" s="39">
        <f t="shared" si="186"/>
        <v>1.0000000000000002E-2</v>
      </c>
      <c r="R220" s="39">
        <f t="shared" si="186"/>
        <v>1.9999999999999997E-2</v>
      </c>
      <c r="S220" s="39">
        <f t="shared" si="186"/>
        <v>2.0000000000000004E-2</v>
      </c>
      <c r="T220" s="39">
        <f t="shared" si="186"/>
        <v>0.03</v>
      </c>
      <c r="U220" s="39">
        <f t="shared" si="186"/>
        <v>4.9999999999999989E-2</v>
      </c>
      <c r="V220" s="39">
        <f t="shared" si="186"/>
        <v>0.03</v>
      </c>
      <c r="W220" s="39">
        <f t="shared" si="186"/>
        <v>2.0000000000000004E-2</v>
      </c>
      <c r="X220" s="39">
        <f t="shared" si="186"/>
        <v>1.0000000000000002E-2</v>
      </c>
      <c r="Y220" s="39">
        <f t="shared" si="186"/>
        <v>0</v>
      </c>
    </row>
    <row r="221" spans="4:25" ht="17.25" customHeight="1" x14ac:dyDescent="0.25">
      <c r="D221" s="32" t="s">
        <v>26</v>
      </c>
      <c r="E221" s="32" t="s">
        <v>27</v>
      </c>
      <c r="F221" s="33" t="s">
        <v>173</v>
      </c>
      <c r="G221" s="34" t="s">
        <v>163</v>
      </c>
      <c r="H221" s="32">
        <v>550</v>
      </c>
      <c r="I221" s="35" t="str">
        <f t="shared" si="184"/>
        <v>SERV CONTROLE DE PRAGAS AGRIC</v>
      </c>
      <c r="J221" s="35" t="s">
        <v>35</v>
      </c>
      <c r="K221" s="36">
        <f t="shared" si="170"/>
        <v>6.6666666666666666E-2</v>
      </c>
      <c r="L221" s="35" t="s">
        <v>55</v>
      </c>
      <c r="M221" s="37">
        <f>ROUND(50%*20,1)</f>
        <v>10</v>
      </c>
      <c r="N221" s="44">
        <f>SUM(N219:N220)</f>
        <v>0.01</v>
      </c>
      <c r="O221" s="39">
        <f t="shared" ref="O221:Y221" si="187">SUM(O219:O220)</f>
        <v>0.03</v>
      </c>
      <c r="P221" s="39">
        <f t="shared" si="187"/>
        <v>0.05</v>
      </c>
      <c r="Q221" s="39">
        <f t="shared" si="187"/>
        <v>0.05</v>
      </c>
      <c r="R221" s="39">
        <f t="shared" si="187"/>
        <v>0.06</v>
      </c>
      <c r="S221" s="39">
        <f t="shared" si="187"/>
        <v>7.0000000000000007E-2</v>
      </c>
      <c r="T221" s="39">
        <f t="shared" si="187"/>
        <v>0.11</v>
      </c>
      <c r="U221" s="39">
        <f t="shared" si="187"/>
        <v>0.18</v>
      </c>
      <c r="V221" s="39">
        <f t="shared" si="187"/>
        <v>0.11</v>
      </c>
      <c r="W221" s="39">
        <f t="shared" si="187"/>
        <v>7.0000000000000007E-2</v>
      </c>
      <c r="X221" s="39">
        <f t="shared" si="187"/>
        <v>0.05</v>
      </c>
      <c r="Y221" s="39">
        <f t="shared" si="187"/>
        <v>0.01</v>
      </c>
    </row>
    <row r="222" spans="4:25" ht="17.25" customHeight="1" x14ac:dyDescent="0.25">
      <c r="D222" s="23" t="s">
        <v>26</v>
      </c>
      <c r="E222" s="23" t="s">
        <v>27</v>
      </c>
      <c r="F222" s="24" t="s">
        <v>173</v>
      </c>
      <c r="G222" s="25" t="s">
        <v>163</v>
      </c>
      <c r="H222" s="23">
        <v>550</v>
      </c>
      <c r="I222" s="26" t="s">
        <v>158</v>
      </c>
      <c r="J222" s="26" t="s">
        <v>34</v>
      </c>
      <c r="K222" s="27">
        <f t="shared" si="170"/>
        <v>6.6666666666666666E-2</v>
      </c>
      <c r="L222" s="28" t="s">
        <v>28</v>
      </c>
      <c r="M222" s="29" t="s">
        <v>28</v>
      </c>
      <c r="N222" s="30">
        <v>0.01</v>
      </c>
      <c r="O222" s="31">
        <v>0.03</v>
      </c>
      <c r="P222" s="31">
        <v>0.05</v>
      </c>
      <c r="Q222" s="31">
        <v>0.05</v>
      </c>
      <c r="R222" s="31">
        <v>0.06</v>
      </c>
      <c r="S222" s="31">
        <v>7.0000000000000007E-2</v>
      </c>
      <c r="T222" s="31">
        <v>0.11</v>
      </c>
      <c r="U222" s="31">
        <v>0.18</v>
      </c>
      <c r="V222" s="31">
        <v>0.11</v>
      </c>
      <c r="W222" s="31">
        <v>7.0000000000000007E-2</v>
      </c>
      <c r="X222" s="31">
        <v>0.05</v>
      </c>
      <c r="Y222" s="31">
        <v>0.01</v>
      </c>
    </row>
    <row r="223" spans="4:25" ht="17.25" customHeight="1" x14ac:dyDescent="0.25">
      <c r="D223" s="32" t="s">
        <v>26</v>
      </c>
      <c r="E223" s="32" t="s">
        <v>27</v>
      </c>
      <c r="F223" s="33" t="s">
        <v>173</v>
      </c>
      <c r="G223" s="34" t="s">
        <v>163</v>
      </c>
      <c r="H223" s="32">
        <v>550</v>
      </c>
      <c r="I223" s="35" t="str">
        <f t="shared" ref="I223:I225" si="188">I222</f>
        <v>SERV CONTROLE DE PRAGAS DRONE TERCEIRO</v>
      </c>
      <c r="J223" s="35" t="s">
        <v>35</v>
      </c>
      <c r="K223" s="36">
        <f t="shared" si="170"/>
        <v>4.9166666666666671E-2</v>
      </c>
      <c r="L223" s="35" t="s">
        <v>156</v>
      </c>
      <c r="M223" s="37">
        <v>120</v>
      </c>
      <c r="N223" s="44">
        <f>ROUND(N222*0.7,2)</f>
        <v>0.01</v>
      </c>
      <c r="O223" s="39">
        <f t="shared" ref="O223:Y223" si="189">ROUND(O222*0.7,2)</f>
        <v>0.02</v>
      </c>
      <c r="P223" s="39">
        <f t="shared" si="189"/>
        <v>0.04</v>
      </c>
      <c r="Q223" s="39">
        <f t="shared" si="189"/>
        <v>0.04</v>
      </c>
      <c r="R223" s="39">
        <f t="shared" si="189"/>
        <v>0.04</v>
      </c>
      <c r="S223" s="39">
        <f t="shared" si="189"/>
        <v>0.05</v>
      </c>
      <c r="T223" s="39">
        <f t="shared" si="189"/>
        <v>0.08</v>
      </c>
      <c r="U223" s="39">
        <f t="shared" si="189"/>
        <v>0.13</v>
      </c>
      <c r="V223" s="39">
        <f t="shared" si="189"/>
        <v>0.08</v>
      </c>
      <c r="W223" s="39">
        <f t="shared" si="189"/>
        <v>0.05</v>
      </c>
      <c r="X223" s="39">
        <f t="shared" si="189"/>
        <v>0.04</v>
      </c>
      <c r="Y223" s="39">
        <f t="shared" si="189"/>
        <v>0.01</v>
      </c>
    </row>
    <row r="224" spans="4:25" ht="17.25" customHeight="1" x14ac:dyDescent="0.25">
      <c r="D224" s="32" t="s">
        <v>26</v>
      </c>
      <c r="E224" s="32" t="s">
        <v>27</v>
      </c>
      <c r="F224" s="33" t="s">
        <v>173</v>
      </c>
      <c r="G224" s="34" t="s">
        <v>163</v>
      </c>
      <c r="H224" s="32">
        <v>550</v>
      </c>
      <c r="I224" s="35" t="str">
        <f t="shared" si="188"/>
        <v>SERV CONTROLE DE PRAGAS DRONE TERCEIRO</v>
      </c>
      <c r="J224" s="35" t="s">
        <v>35</v>
      </c>
      <c r="K224" s="36">
        <f t="shared" si="170"/>
        <v>1.7500000000000002E-2</v>
      </c>
      <c r="L224" s="35" t="s">
        <v>157</v>
      </c>
      <c r="M224" s="37">
        <v>0.75</v>
      </c>
      <c r="N224" s="44">
        <f>N222-N223</f>
        <v>0</v>
      </c>
      <c r="O224" s="39">
        <f t="shared" ref="O224:Y224" si="190">O222-O223</f>
        <v>9.9999999999999985E-3</v>
      </c>
      <c r="P224" s="39">
        <f t="shared" si="190"/>
        <v>1.0000000000000002E-2</v>
      </c>
      <c r="Q224" s="39">
        <f t="shared" si="190"/>
        <v>1.0000000000000002E-2</v>
      </c>
      <c r="R224" s="39">
        <f t="shared" si="190"/>
        <v>1.9999999999999997E-2</v>
      </c>
      <c r="S224" s="39">
        <f t="shared" si="190"/>
        <v>2.0000000000000004E-2</v>
      </c>
      <c r="T224" s="39">
        <f t="shared" si="190"/>
        <v>0.03</v>
      </c>
      <c r="U224" s="39">
        <f t="shared" si="190"/>
        <v>4.9999999999999989E-2</v>
      </c>
      <c r="V224" s="39">
        <f t="shared" si="190"/>
        <v>0.03</v>
      </c>
      <c r="W224" s="39">
        <f t="shared" si="190"/>
        <v>2.0000000000000004E-2</v>
      </c>
      <c r="X224" s="39">
        <f t="shared" si="190"/>
        <v>1.0000000000000002E-2</v>
      </c>
      <c r="Y224" s="39">
        <f t="shared" si="190"/>
        <v>0</v>
      </c>
    </row>
    <row r="225" spans="4:25" ht="17.25" customHeight="1" x14ac:dyDescent="0.25">
      <c r="D225" s="32" t="s">
        <v>26</v>
      </c>
      <c r="E225" s="32" t="s">
        <v>27</v>
      </c>
      <c r="F225" s="33" t="s">
        <v>173</v>
      </c>
      <c r="G225" s="34" t="s">
        <v>163</v>
      </c>
      <c r="H225" s="32">
        <v>550</v>
      </c>
      <c r="I225" s="35" t="str">
        <f t="shared" si="188"/>
        <v>SERV CONTROLE DE PRAGAS DRONE TERCEIRO</v>
      </c>
      <c r="J225" s="35" t="s">
        <v>35</v>
      </c>
      <c r="K225" s="36">
        <f t="shared" si="170"/>
        <v>6.6666666666666666E-2</v>
      </c>
      <c r="L225" s="35" t="s">
        <v>55</v>
      </c>
      <c r="M225" s="37">
        <f>ROUND(0.25%*20,1)</f>
        <v>0.1</v>
      </c>
      <c r="N225" s="44">
        <f>SUM(N223:N224)</f>
        <v>0.01</v>
      </c>
      <c r="O225" s="39">
        <f t="shared" ref="O225:Y225" si="191">SUM(O223:O224)</f>
        <v>0.03</v>
      </c>
      <c r="P225" s="39">
        <f t="shared" si="191"/>
        <v>0.05</v>
      </c>
      <c r="Q225" s="39">
        <f t="shared" si="191"/>
        <v>0.05</v>
      </c>
      <c r="R225" s="39">
        <f t="shared" si="191"/>
        <v>0.06</v>
      </c>
      <c r="S225" s="39">
        <f t="shared" si="191"/>
        <v>7.0000000000000007E-2</v>
      </c>
      <c r="T225" s="39">
        <f t="shared" si="191"/>
        <v>0.11</v>
      </c>
      <c r="U225" s="39">
        <f t="shared" si="191"/>
        <v>0.18</v>
      </c>
      <c r="V225" s="39">
        <f t="shared" si="191"/>
        <v>0.11</v>
      </c>
      <c r="W225" s="39">
        <f t="shared" si="191"/>
        <v>7.0000000000000007E-2</v>
      </c>
      <c r="X225" s="39">
        <f t="shared" si="191"/>
        <v>0.05</v>
      </c>
      <c r="Y225" s="39">
        <f t="shared" si="191"/>
        <v>0.01</v>
      </c>
    </row>
    <row r="226" spans="4:25" ht="17.25" customHeight="1" x14ac:dyDescent="0.25">
      <c r="D226" s="23" t="s">
        <v>26</v>
      </c>
      <c r="E226" s="23" t="s">
        <v>27</v>
      </c>
      <c r="F226" s="24" t="s">
        <v>174</v>
      </c>
      <c r="G226" s="25" t="s">
        <v>163</v>
      </c>
      <c r="H226" s="23">
        <v>600</v>
      </c>
      <c r="I226" s="26" t="s">
        <v>175</v>
      </c>
      <c r="J226" s="26" t="s">
        <v>34</v>
      </c>
      <c r="K226" s="27">
        <f t="shared" si="170"/>
        <v>0.25</v>
      </c>
      <c r="L226" s="28" t="s">
        <v>28</v>
      </c>
      <c r="M226" s="29" t="s">
        <v>28</v>
      </c>
      <c r="N226" s="30">
        <v>0.25</v>
      </c>
      <c r="O226" s="31">
        <v>0.25</v>
      </c>
      <c r="P226" s="31">
        <v>0.25</v>
      </c>
      <c r="Q226" s="31">
        <v>0.25</v>
      </c>
      <c r="R226" s="31">
        <v>0.25</v>
      </c>
      <c r="S226" s="31">
        <v>0.25</v>
      </c>
      <c r="T226" s="31">
        <v>0.25</v>
      </c>
      <c r="U226" s="31">
        <v>0.25</v>
      </c>
      <c r="V226" s="31">
        <v>0.25</v>
      </c>
      <c r="W226" s="31">
        <v>0.25</v>
      </c>
      <c r="X226" s="31">
        <v>0.25</v>
      </c>
      <c r="Y226" s="31">
        <v>0.25</v>
      </c>
    </row>
    <row r="227" spans="4:25" ht="17.25" customHeight="1" x14ac:dyDescent="0.25">
      <c r="D227" s="32" t="s">
        <v>26</v>
      </c>
      <c r="E227" s="32" t="s">
        <v>27</v>
      </c>
      <c r="F227" s="33" t="s">
        <v>174</v>
      </c>
      <c r="G227" s="34" t="s">
        <v>163</v>
      </c>
      <c r="H227" s="32">
        <v>600</v>
      </c>
      <c r="I227" s="35" t="str">
        <f t="shared" ref="I227:I229" si="192">I226</f>
        <v>SERV CAP QUIM MEC 4ª BARRA AGRIC</v>
      </c>
      <c r="J227" s="35" t="s">
        <v>35</v>
      </c>
      <c r="K227" s="36">
        <f t="shared" si="170"/>
        <v>0.25</v>
      </c>
      <c r="L227" s="85" t="s">
        <v>54</v>
      </c>
      <c r="M227" s="37">
        <v>2.5</v>
      </c>
      <c r="N227" s="44">
        <f>N226</f>
        <v>0.25</v>
      </c>
      <c r="O227" s="39">
        <f t="shared" ref="O227:Y227" si="193">O226</f>
        <v>0.25</v>
      </c>
      <c r="P227" s="39">
        <f t="shared" si="193"/>
        <v>0.25</v>
      </c>
      <c r="Q227" s="39">
        <f t="shared" si="193"/>
        <v>0.25</v>
      </c>
      <c r="R227" s="39">
        <f t="shared" si="193"/>
        <v>0.25</v>
      </c>
      <c r="S227" s="39">
        <f t="shared" si="193"/>
        <v>0.25</v>
      </c>
      <c r="T227" s="39">
        <f t="shared" si="193"/>
        <v>0.25</v>
      </c>
      <c r="U227" s="39">
        <f t="shared" si="193"/>
        <v>0.25</v>
      </c>
      <c r="V227" s="39">
        <f t="shared" si="193"/>
        <v>0.25</v>
      </c>
      <c r="W227" s="39">
        <f t="shared" si="193"/>
        <v>0.25</v>
      </c>
      <c r="X227" s="39">
        <f t="shared" si="193"/>
        <v>0.25</v>
      </c>
      <c r="Y227" s="39">
        <f t="shared" si="193"/>
        <v>0.25</v>
      </c>
    </row>
    <row r="228" spans="4:25" ht="17.25" customHeight="1" x14ac:dyDescent="0.25">
      <c r="D228" s="32" t="s">
        <v>26</v>
      </c>
      <c r="E228" s="32" t="s">
        <v>27</v>
      </c>
      <c r="F228" s="33" t="s">
        <v>174</v>
      </c>
      <c r="G228" s="34" t="s">
        <v>163</v>
      </c>
      <c r="H228" s="32">
        <v>600</v>
      </c>
      <c r="I228" s="35" t="str">
        <f t="shared" si="192"/>
        <v>SERV CAP QUIM MEC 4ª BARRA AGRIC</v>
      </c>
      <c r="J228" s="35" t="s">
        <v>35</v>
      </c>
      <c r="K228" s="36">
        <f>IFERROR(AVERAGE(N228:Y228),"n/a")</f>
        <v>0.12999999999999998</v>
      </c>
      <c r="L228" s="35" t="s">
        <v>55</v>
      </c>
      <c r="M228" s="37">
        <f>ROUND(0.5%*230,1)</f>
        <v>1.2</v>
      </c>
      <c r="N228" s="44">
        <f>N229</f>
        <v>0.13</v>
      </c>
      <c r="O228" s="39">
        <f t="shared" ref="O228:Y228" si="194">O229</f>
        <v>0.13</v>
      </c>
      <c r="P228" s="39">
        <f t="shared" si="194"/>
        <v>0.13</v>
      </c>
      <c r="Q228" s="39">
        <f t="shared" si="194"/>
        <v>0.13</v>
      </c>
      <c r="R228" s="39">
        <f t="shared" si="194"/>
        <v>0.13</v>
      </c>
      <c r="S228" s="39">
        <f t="shared" si="194"/>
        <v>0.13</v>
      </c>
      <c r="T228" s="39">
        <f t="shared" si="194"/>
        <v>0.13</v>
      </c>
      <c r="U228" s="39">
        <f t="shared" si="194"/>
        <v>0.13</v>
      </c>
      <c r="V228" s="39">
        <f t="shared" si="194"/>
        <v>0.13</v>
      </c>
      <c r="W228" s="39">
        <f t="shared" si="194"/>
        <v>0.13</v>
      </c>
      <c r="X228" s="39">
        <f t="shared" si="194"/>
        <v>0.13</v>
      </c>
      <c r="Y228" s="39">
        <f t="shared" si="194"/>
        <v>0.13</v>
      </c>
    </row>
    <row r="229" spans="4:25" ht="17.25" customHeight="1" x14ac:dyDescent="0.25">
      <c r="D229" s="32" t="s">
        <v>26</v>
      </c>
      <c r="E229" s="32" t="s">
        <v>27</v>
      </c>
      <c r="F229" s="33" t="s">
        <v>174</v>
      </c>
      <c r="G229" s="34" t="s">
        <v>163</v>
      </c>
      <c r="H229" s="32">
        <v>600</v>
      </c>
      <c r="I229" s="35" t="str">
        <f t="shared" si="192"/>
        <v>SERV CAP QUIM MEC 4ª BARRA AGRIC</v>
      </c>
      <c r="J229" s="35" t="s">
        <v>35</v>
      </c>
      <c r="K229" s="36">
        <f>IFERROR(AVERAGE(N229:Y229),"n/a")</f>
        <v>0.12999999999999998</v>
      </c>
      <c r="L229" s="35" t="s">
        <v>51</v>
      </c>
      <c r="M229" s="37">
        <v>1.5</v>
      </c>
      <c r="N229" s="44">
        <f>ROUND(N226*50%,2)</f>
        <v>0.13</v>
      </c>
      <c r="O229" s="39">
        <f t="shared" ref="O229:Y229" si="195">ROUND(O226*50%,2)</f>
        <v>0.13</v>
      </c>
      <c r="P229" s="39">
        <f t="shared" si="195"/>
        <v>0.13</v>
      </c>
      <c r="Q229" s="39">
        <f t="shared" si="195"/>
        <v>0.13</v>
      </c>
      <c r="R229" s="39">
        <f t="shared" si="195"/>
        <v>0.13</v>
      </c>
      <c r="S229" s="39">
        <f t="shared" si="195"/>
        <v>0.13</v>
      </c>
      <c r="T229" s="39">
        <f t="shared" si="195"/>
        <v>0.13</v>
      </c>
      <c r="U229" s="39">
        <f t="shared" si="195"/>
        <v>0.13</v>
      </c>
      <c r="V229" s="39">
        <f t="shared" si="195"/>
        <v>0.13</v>
      </c>
      <c r="W229" s="39">
        <f t="shared" si="195"/>
        <v>0.13</v>
      </c>
      <c r="X229" s="39">
        <f t="shared" si="195"/>
        <v>0.13</v>
      </c>
      <c r="Y229" s="39">
        <f t="shared" si="195"/>
        <v>0.13</v>
      </c>
    </row>
    <row r="230" spans="4:25" ht="17.25" customHeight="1" x14ac:dyDescent="0.25">
      <c r="D230" s="11" t="s">
        <v>26</v>
      </c>
      <c r="E230" s="11" t="s">
        <v>27</v>
      </c>
      <c r="F230" s="12" t="s">
        <v>28</v>
      </c>
      <c r="G230" s="13" t="s">
        <v>176</v>
      </c>
      <c r="H230" s="11" t="s">
        <v>28</v>
      </c>
      <c r="I230" s="14" t="s">
        <v>28</v>
      </c>
      <c r="J230" s="14" t="s">
        <v>28</v>
      </c>
      <c r="K230" s="11" t="str">
        <f t="shared" si="170"/>
        <v>n/a</v>
      </c>
      <c r="L230" s="14" t="s">
        <v>28</v>
      </c>
      <c r="M230" s="15" t="s">
        <v>28</v>
      </c>
      <c r="N230" s="16" t="s">
        <v>28</v>
      </c>
      <c r="O230" s="11" t="s">
        <v>28</v>
      </c>
      <c r="P230" s="11" t="s">
        <v>28</v>
      </c>
      <c r="Q230" s="11" t="s">
        <v>28</v>
      </c>
      <c r="R230" s="11" t="s">
        <v>28</v>
      </c>
      <c r="S230" s="11" t="s">
        <v>28</v>
      </c>
      <c r="T230" s="11" t="s">
        <v>28</v>
      </c>
      <c r="U230" s="11" t="s">
        <v>28</v>
      </c>
      <c r="V230" s="11" t="s">
        <v>28</v>
      </c>
      <c r="W230" s="11" t="s">
        <v>28</v>
      </c>
      <c r="X230" s="11" t="s">
        <v>28</v>
      </c>
      <c r="Y230" s="11" t="s">
        <v>28</v>
      </c>
    </row>
    <row r="231" spans="4:25" ht="17.25" customHeight="1" x14ac:dyDescent="0.25">
      <c r="D231" s="17" t="s">
        <v>26</v>
      </c>
      <c r="E231" s="17" t="s">
        <v>27</v>
      </c>
      <c r="F231" s="18" t="s">
        <v>28</v>
      </c>
      <c r="G231" s="19" t="s">
        <v>177</v>
      </c>
      <c r="H231" s="17" t="s">
        <v>28</v>
      </c>
      <c r="I231" s="20" t="s">
        <v>28</v>
      </c>
      <c r="J231" s="20" t="s">
        <v>28</v>
      </c>
      <c r="K231" s="17" t="str">
        <f t="shared" si="170"/>
        <v>n/a</v>
      </c>
      <c r="L231" s="20" t="s">
        <v>28</v>
      </c>
      <c r="M231" s="21" t="s">
        <v>28</v>
      </c>
      <c r="N231" s="22" t="s">
        <v>28</v>
      </c>
      <c r="O231" s="17" t="s">
        <v>28</v>
      </c>
      <c r="P231" s="17" t="s">
        <v>28</v>
      </c>
      <c r="Q231" s="17" t="s">
        <v>28</v>
      </c>
      <c r="R231" s="17" t="s">
        <v>28</v>
      </c>
      <c r="S231" s="17" t="s">
        <v>28</v>
      </c>
      <c r="T231" s="17" t="s">
        <v>28</v>
      </c>
      <c r="U231" s="17" t="s">
        <v>28</v>
      </c>
      <c r="V231" s="17" t="s">
        <v>28</v>
      </c>
      <c r="W231" s="17" t="s">
        <v>28</v>
      </c>
      <c r="X231" s="17" t="s">
        <v>28</v>
      </c>
      <c r="Y231" s="17" t="s">
        <v>28</v>
      </c>
    </row>
    <row r="232" spans="4:25" ht="17.25" customHeight="1" x14ac:dyDescent="0.25">
      <c r="D232" s="23" t="s">
        <v>26</v>
      </c>
      <c r="E232" s="23" t="s">
        <v>27</v>
      </c>
      <c r="F232" s="24" t="s">
        <v>178</v>
      </c>
      <c r="G232" s="25" t="s">
        <v>179</v>
      </c>
      <c r="H232" s="23">
        <v>900</v>
      </c>
      <c r="I232" s="26" t="s">
        <v>147</v>
      </c>
      <c r="J232" s="26" t="s">
        <v>34</v>
      </c>
      <c r="K232" s="27">
        <f t="shared" si="170"/>
        <v>1</v>
      </c>
      <c r="L232" s="28" t="s">
        <v>28</v>
      </c>
      <c r="M232" s="29" t="s">
        <v>28</v>
      </c>
      <c r="N232" s="30">
        <v>1</v>
      </c>
      <c r="O232" s="31">
        <v>1</v>
      </c>
      <c r="P232" s="31">
        <v>1</v>
      </c>
      <c r="Q232" s="31">
        <v>1</v>
      </c>
      <c r="R232" s="31">
        <v>1</v>
      </c>
      <c r="S232" s="31">
        <v>1</v>
      </c>
      <c r="T232" s="31">
        <v>1</v>
      </c>
      <c r="U232" s="31">
        <v>1</v>
      </c>
      <c r="V232" s="31">
        <v>1</v>
      </c>
      <c r="W232" s="31">
        <v>1</v>
      </c>
      <c r="X232" s="31">
        <v>1</v>
      </c>
      <c r="Y232" s="31">
        <v>1</v>
      </c>
    </row>
    <row r="233" spans="4:25" ht="17.25" customHeight="1" x14ac:dyDescent="0.25">
      <c r="D233" s="23" t="s">
        <v>26</v>
      </c>
      <c r="E233" s="23" t="s">
        <v>27</v>
      </c>
      <c r="F233" s="24" t="s">
        <v>180</v>
      </c>
      <c r="G233" s="25" t="s">
        <v>179</v>
      </c>
      <c r="H233" s="23">
        <v>950</v>
      </c>
      <c r="I233" s="26" t="s">
        <v>129</v>
      </c>
      <c r="J233" s="26" t="s">
        <v>34</v>
      </c>
      <c r="K233" s="27">
        <f t="shared" si="170"/>
        <v>0.99999999999999989</v>
      </c>
      <c r="L233" s="28" t="s">
        <v>28</v>
      </c>
      <c r="M233" s="29" t="s">
        <v>28</v>
      </c>
      <c r="N233" s="30">
        <v>0.85</v>
      </c>
      <c r="O233" s="31">
        <v>0.9</v>
      </c>
      <c r="P233" s="31">
        <v>0.9</v>
      </c>
      <c r="Q233" s="31">
        <v>0.95</v>
      </c>
      <c r="R233" s="31">
        <v>1</v>
      </c>
      <c r="S233" s="31">
        <v>1.05</v>
      </c>
      <c r="T233" s="31">
        <v>1.1000000000000001</v>
      </c>
      <c r="U233" s="31">
        <v>1.2</v>
      </c>
      <c r="V233" s="31">
        <v>1.3</v>
      </c>
      <c r="W233" s="31">
        <v>1.2</v>
      </c>
      <c r="X233" s="31">
        <v>0.85</v>
      </c>
      <c r="Y233" s="31">
        <v>0.7</v>
      </c>
    </row>
    <row r="234" spans="4:25" ht="17.25" customHeight="1" x14ac:dyDescent="0.25">
      <c r="D234" s="32" t="s">
        <v>26</v>
      </c>
      <c r="E234" s="32" t="s">
        <v>27</v>
      </c>
      <c r="F234" s="33" t="s">
        <v>180</v>
      </c>
      <c r="G234" s="34" t="s">
        <v>179</v>
      </c>
      <c r="H234" s="32">
        <v>950</v>
      </c>
      <c r="I234" s="35" t="str">
        <f t="shared" ref="I234:I236" si="196">I233</f>
        <v>SERV COMB FORMIGA MANUAL 1 RUA AGRIC</v>
      </c>
      <c r="J234" s="35" t="s">
        <v>35</v>
      </c>
      <c r="K234" s="36">
        <f t="shared" si="170"/>
        <v>5.0166666666666667E-3</v>
      </c>
      <c r="L234" s="35" t="s">
        <v>36</v>
      </c>
      <c r="M234" s="37">
        <f>10*(5*6)/10^3</f>
        <v>0.3</v>
      </c>
      <c r="N234" s="38">
        <f>ROUND(0.5%*N233,4)</f>
        <v>4.3E-3</v>
      </c>
      <c r="O234" s="39">
        <f t="shared" ref="O234:Y234" si="197">ROUND(0.5%*O233,4)</f>
        <v>4.4999999999999997E-3</v>
      </c>
      <c r="P234" s="39">
        <f t="shared" si="197"/>
        <v>4.4999999999999997E-3</v>
      </c>
      <c r="Q234" s="39">
        <f t="shared" si="197"/>
        <v>4.7999999999999996E-3</v>
      </c>
      <c r="R234" s="39">
        <f t="shared" si="197"/>
        <v>5.0000000000000001E-3</v>
      </c>
      <c r="S234" s="39">
        <f t="shared" si="197"/>
        <v>5.3E-3</v>
      </c>
      <c r="T234" s="39">
        <f t="shared" si="197"/>
        <v>5.4999999999999997E-3</v>
      </c>
      <c r="U234" s="39">
        <f t="shared" si="197"/>
        <v>6.0000000000000001E-3</v>
      </c>
      <c r="V234" s="39">
        <f t="shared" si="197"/>
        <v>6.4999999999999997E-3</v>
      </c>
      <c r="W234" s="39">
        <f t="shared" si="197"/>
        <v>6.0000000000000001E-3</v>
      </c>
      <c r="X234" s="39">
        <f t="shared" si="197"/>
        <v>4.3E-3</v>
      </c>
      <c r="Y234" s="39">
        <f t="shared" si="197"/>
        <v>3.5000000000000001E-3</v>
      </c>
    </row>
    <row r="235" spans="4:25" ht="17.25" customHeight="1" x14ac:dyDescent="0.25">
      <c r="D235" s="32" t="s">
        <v>26</v>
      </c>
      <c r="E235" s="32" t="s">
        <v>27</v>
      </c>
      <c r="F235" s="33" t="s">
        <v>180</v>
      </c>
      <c r="G235" s="34" t="s">
        <v>179</v>
      </c>
      <c r="H235" s="32">
        <v>950</v>
      </c>
      <c r="I235" s="35" t="str">
        <f t="shared" si="196"/>
        <v>SERV COMB FORMIGA MANUAL 1 RUA AGRIC</v>
      </c>
      <c r="J235" s="35" t="s">
        <v>35</v>
      </c>
      <c r="K235" s="36">
        <f t="shared" si="170"/>
        <v>0.64083333333333325</v>
      </c>
      <c r="L235" s="35" t="s">
        <v>37</v>
      </c>
      <c r="M235" s="37">
        <v>4.5</v>
      </c>
      <c r="N235" s="40">
        <f>ROUND($N$44*N233,2)</f>
        <v>0.17</v>
      </c>
      <c r="O235" s="41">
        <f>ROUND($O$44*O233,2)</f>
        <v>0.27</v>
      </c>
      <c r="P235" s="41">
        <f>ROUND($P$44*P233,2)</f>
        <v>0.36</v>
      </c>
      <c r="Q235" s="41">
        <f>ROUND($Q$44*Q233,2)</f>
        <v>0.48</v>
      </c>
      <c r="R235" s="41">
        <f>ROUND($R$44*R233,2)</f>
        <v>0.7</v>
      </c>
      <c r="S235" s="41">
        <f>ROUND($S$44*S233,2)</f>
        <v>0.84</v>
      </c>
      <c r="T235" s="41">
        <f>ROUND($T$44*T233,2)</f>
        <v>0.99</v>
      </c>
      <c r="U235" s="41">
        <f>ROUND($U$44*U233,2)</f>
        <v>1.08</v>
      </c>
      <c r="V235" s="41">
        <f>ROUND($V$44*V233,2)</f>
        <v>1.17</v>
      </c>
      <c r="W235" s="41">
        <f>ROUND($W$44*W233,2)</f>
        <v>0.84</v>
      </c>
      <c r="X235" s="41">
        <f>ROUND($X$44*X233,2)</f>
        <v>0.51</v>
      </c>
      <c r="Y235" s="41">
        <f>ROUND($Y$44*Y233,2)</f>
        <v>0.28000000000000003</v>
      </c>
    </row>
    <row r="236" spans="4:25" ht="17.25" customHeight="1" x14ac:dyDescent="0.25">
      <c r="D236" s="32" t="s">
        <v>26</v>
      </c>
      <c r="E236" s="32" t="s">
        <v>27</v>
      </c>
      <c r="F236" s="33" t="s">
        <v>180</v>
      </c>
      <c r="G236" s="34" t="s">
        <v>179</v>
      </c>
      <c r="H236" s="32">
        <v>950</v>
      </c>
      <c r="I236" s="35" t="str">
        <f t="shared" si="196"/>
        <v>SERV COMB FORMIGA MANUAL 1 RUA AGRIC</v>
      </c>
      <c r="J236" s="35" t="s">
        <v>35</v>
      </c>
      <c r="K236" s="36">
        <f t="shared" si="170"/>
        <v>0.35415000000000002</v>
      </c>
      <c r="L236" s="35" t="s">
        <v>38</v>
      </c>
      <c r="M236" s="37">
        <v>4.5</v>
      </c>
      <c r="N236" s="40">
        <f>N233-SUM(N234:N235)</f>
        <v>0.67569999999999997</v>
      </c>
      <c r="O236" s="41">
        <f t="shared" ref="O236" si="198">O233-SUM(O234:O235)</f>
        <v>0.62549999999999994</v>
      </c>
      <c r="P236" s="41">
        <f t="shared" ref="P236:Y236" si="199">P233-SUM(P234:P235)</f>
        <v>0.53550000000000009</v>
      </c>
      <c r="Q236" s="41">
        <f t="shared" si="199"/>
        <v>0.46519999999999995</v>
      </c>
      <c r="R236" s="41">
        <f t="shared" si="199"/>
        <v>0.29500000000000004</v>
      </c>
      <c r="S236" s="41">
        <f t="shared" si="199"/>
        <v>0.2047000000000001</v>
      </c>
      <c r="T236" s="41">
        <f t="shared" si="199"/>
        <v>0.10450000000000015</v>
      </c>
      <c r="U236" s="41">
        <f t="shared" si="199"/>
        <v>0.11399999999999988</v>
      </c>
      <c r="V236" s="41">
        <f t="shared" si="199"/>
        <v>0.12350000000000017</v>
      </c>
      <c r="W236" s="41">
        <f t="shared" si="199"/>
        <v>0.35399999999999998</v>
      </c>
      <c r="X236" s="41">
        <f t="shared" si="199"/>
        <v>0.3357</v>
      </c>
      <c r="Y236" s="41">
        <f t="shared" si="199"/>
        <v>0.41649999999999993</v>
      </c>
    </row>
    <row r="237" spans="4:25" ht="17.25" customHeight="1" x14ac:dyDescent="0.25">
      <c r="D237" s="23" t="s">
        <v>26</v>
      </c>
      <c r="E237" s="23" t="s">
        <v>27</v>
      </c>
      <c r="F237" s="24" t="s">
        <v>181</v>
      </c>
      <c r="G237" s="25" t="s">
        <v>179</v>
      </c>
      <c r="H237" s="23">
        <f t="shared" ref="H237:H244" si="200">H218+365</f>
        <v>915</v>
      </c>
      <c r="I237" s="26" t="s">
        <v>155</v>
      </c>
      <c r="J237" s="26" t="s">
        <v>34</v>
      </c>
      <c r="K237" s="27">
        <f t="shared" si="170"/>
        <v>6.6666666666666666E-2</v>
      </c>
      <c r="L237" s="28" t="s">
        <v>28</v>
      </c>
      <c r="M237" s="29" t="s">
        <v>28</v>
      </c>
      <c r="N237" s="30">
        <v>0.01</v>
      </c>
      <c r="O237" s="31">
        <v>0.03</v>
      </c>
      <c r="P237" s="31">
        <v>0.05</v>
      </c>
      <c r="Q237" s="31">
        <v>0.05</v>
      </c>
      <c r="R237" s="31">
        <v>0.06</v>
      </c>
      <c r="S237" s="31">
        <v>7.0000000000000007E-2</v>
      </c>
      <c r="T237" s="31">
        <v>0.11</v>
      </c>
      <c r="U237" s="31">
        <v>0.18</v>
      </c>
      <c r="V237" s="31">
        <v>0.11</v>
      </c>
      <c r="W237" s="31">
        <v>7.0000000000000007E-2</v>
      </c>
      <c r="X237" s="31">
        <v>0.05</v>
      </c>
      <c r="Y237" s="31">
        <v>0.01</v>
      </c>
    </row>
    <row r="238" spans="4:25" ht="17.25" customHeight="1" x14ac:dyDescent="0.25">
      <c r="D238" s="32" t="s">
        <v>26</v>
      </c>
      <c r="E238" s="32" t="s">
        <v>27</v>
      </c>
      <c r="F238" s="33" t="s">
        <v>181</v>
      </c>
      <c r="G238" s="34" t="s">
        <v>179</v>
      </c>
      <c r="H238" s="32">
        <f t="shared" si="200"/>
        <v>915</v>
      </c>
      <c r="I238" s="35" t="str">
        <f t="shared" ref="I238:I240" si="201">I237</f>
        <v>SERV CONTROLE DE PRAGAS AGRIC</v>
      </c>
      <c r="J238" s="35" t="s">
        <v>35</v>
      </c>
      <c r="K238" s="36">
        <f t="shared" si="170"/>
        <v>4.9166666666666671E-2</v>
      </c>
      <c r="L238" s="35" t="s">
        <v>156</v>
      </c>
      <c r="M238" s="37">
        <v>120</v>
      </c>
      <c r="N238" s="44">
        <f>ROUND(N237*0.7,2)</f>
        <v>0.01</v>
      </c>
      <c r="O238" s="39">
        <f t="shared" ref="O238:Y238" si="202">ROUND(O237*0.7,2)</f>
        <v>0.02</v>
      </c>
      <c r="P238" s="39">
        <f t="shared" si="202"/>
        <v>0.04</v>
      </c>
      <c r="Q238" s="39">
        <f t="shared" si="202"/>
        <v>0.04</v>
      </c>
      <c r="R238" s="39">
        <f t="shared" si="202"/>
        <v>0.04</v>
      </c>
      <c r="S238" s="39">
        <f t="shared" si="202"/>
        <v>0.05</v>
      </c>
      <c r="T238" s="39">
        <f t="shared" si="202"/>
        <v>0.08</v>
      </c>
      <c r="U238" s="39">
        <f t="shared" si="202"/>
        <v>0.13</v>
      </c>
      <c r="V238" s="39">
        <f t="shared" si="202"/>
        <v>0.08</v>
      </c>
      <c r="W238" s="39">
        <f t="shared" si="202"/>
        <v>0.05</v>
      </c>
      <c r="X238" s="39">
        <f t="shared" si="202"/>
        <v>0.04</v>
      </c>
      <c r="Y238" s="39">
        <f t="shared" si="202"/>
        <v>0.01</v>
      </c>
    </row>
    <row r="239" spans="4:25" ht="17.25" customHeight="1" x14ac:dyDescent="0.25">
      <c r="D239" s="32" t="s">
        <v>26</v>
      </c>
      <c r="E239" s="32" t="s">
        <v>27</v>
      </c>
      <c r="F239" s="33" t="s">
        <v>181</v>
      </c>
      <c r="G239" s="34" t="s">
        <v>179</v>
      </c>
      <c r="H239" s="32">
        <f t="shared" si="200"/>
        <v>915</v>
      </c>
      <c r="I239" s="35" t="str">
        <f t="shared" si="201"/>
        <v>SERV CONTROLE DE PRAGAS AGRIC</v>
      </c>
      <c r="J239" s="35" t="s">
        <v>35</v>
      </c>
      <c r="K239" s="36">
        <f t="shared" si="170"/>
        <v>1.7500000000000002E-2</v>
      </c>
      <c r="L239" s="35" t="s">
        <v>157</v>
      </c>
      <c r="M239" s="37">
        <v>0.75</v>
      </c>
      <c r="N239" s="44">
        <f>N237-N238</f>
        <v>0</v>
      </c>
      <c r="O239" s="39">
        <f t="shared" ref="O239:Y239" si="203">O237-O238</f>
        <v>9.9999999999999985E-3</v>
      </c>
      <c r="P239" s="39">
        <f t="shared" si="203"/>
        <v>1.0000000000000002E-2</v>
      </c>
      <c r="Q239" s="39">
        <f t="shared" si="203"/>
        <v>1.0000000000000002E-2</v>
      </c>
      <c r="R239" s="39">
        <f t="shared" si="203"/>
        <v>1.9999999999999997E-2</v>
      </c>
      <c r="S239" s="39">
        <f t="shared" si="203"/>
        <v>2.0000000000000004E-2</v>
      </c>
      <c r="T239" s="39">
        <f t="shared" si="203"/>
        <v>0.03</v>
      </c>
      <c r="U239" s="39">
        <f t="shared" si="203"/>
        <v>4.9999999999999989E-2</v>
      </c>
      <c r="V239" s="39">
        <f t="shared" si="203"/>
        <v>0.03</v>
      </c>
      <c r="W239" s="39">
        <f t="shared" si="203"/>
        <v>2.0000000000000004E-2</v>
      </c>
      <c r="X239" s="39">
        <f t="shared" si="203"/>
        <v>1.0000000000000002E-2</v>
      </c>
      <c r="Y239" s="39">
        <f t="shared" si="203"/>
        <v>0</v>
      </c>
    </row>
    <row r="240" spans="4:25" ht="17.25" customHeight="1" x14ac:dyDescent="0.25">
      <c r="D240" s="32" t="s">
        <v>26</v>
      </c>
      <c r="E240" s="32" t="s">
        <v>27</v>
      </c>
      <c r="F240" s="33" t="s">
        <v>181</v>
      </c>
      <c r="G240" s="34" t="s">
        <v>179</v>
      </c>
      <c r="H240" s="32">
        <f t="shared" si="200"/>
        <v>915</v>
      </c>
      <c r="I240" s="35" t="str">
        <f t="shared" si="201"/>
        <v>SERV CONTROLE DE PRAGAS AGRIC</v>
      </c>
      <c r="J240" s="35" t="s">
        <v>35</v>
      </c>
      <c r="K240" s="36">
        <f t="shared" si="170"/>
        <v>6.6666666666666666E-2</v>
      </c>
      <c r="L240" s="35" t="s">
        <v>55</v>
      </c>
      <c r="M240" s="37">
        <f>ROUND(50%*20,1)</f>
        <v>10</v>
      </c>
      <c r="N240" s="44">
        <f>SUM(N238:N239)</f>
        <v>0.01</v>
      </c>
      <c r="O240" s="39">
        <f t="shared" ref="O240:Y240" si="204">SUM(O238:O239)</f>
        <v>0.03</v>
      </c>
      <c r="P240" s="39">
        <f t="shared" si="204"/>
        <v>0.05</v>
      </c>
      <c r="Q240" s="39">
        <f t="shared" si="204"/>
        <v>0.05</v>
      </c>
      <c r="R240" s="39">
        <f t="shared" si="204"/>
        <v>0.06</v>
      </c>
      <c r="S240" s="39">
        <f t="shared" si="204"/>
        <v>7.0000000000000007E-2</v>
      </c>
      <c r="T240" s="39">
        <f t="shared" si="204"/>
        <v>0.11</v>
      </c>
      <c r="U240" s="39">
        <f t="shared" si="204"/>
        <v>0.18</v>
      </c>
      <c r="V240" s="39">
        <f t="shared" si="204"/>
        <v>0.11</v>
      </c>
      <c r="W240" s="39">
        <f t="shared" si="204"/>
        <v>7.0000000000000007E-2</v>
      </c>
      <c r="X240" s="39">
        <f t="shared" si="204"/>
        <v>0.05</v>
      </c>
      <c r="Y240" s="39">
        <f t="shared" si="204"/>
        <v>0.01</v>
      </c>
    </row>
    <row r="241" spans="4:25" ht="17.25" customHeight="1" x14ac:dyDescent="0.25">
      <c r="D241" s="23" t="s">
        <v>26</v>
      </c>
      <c r="E241" s="23" t="s">
        <v>27</v>
      </c>
      <c r="F241" s="24" t="s">
        <v>181</v>
      </c>
      <c r="G241" s="25" t="s">
        <v>179</v>
      </c>
      <c r="H241" s="23">
        <f t="shared" si="200"/>
        <v>915</v>
      </c>
      <c r="I241" s="26" t="s">
        <v>158</v>
      </c>
      <c r="J241" s="26" t="s">
        <v>34</v>
      </c>
      <c r="K241" s="27">
        <f t="shared" si="170"/>
        <v>6.6666666666666666E-2</v>
      </c>
      <c r="L241" s="28" t="s">
        <v>28</v>
      </c>
      <c r="M241" s="29" t="s">
        <v>28</v>
      </c>
      <c r="N241" s="30">
        <v>0.01</v>
      </c>
      <c r="O241" s="31">
        <v>0.03</v>
      </c>
      <c r="P241" s="31">
        <v>0.05</v>
      </c>
      <c r="Q241" s="31">
        <v>0.05</v>
      </c>
      <c r="R241" s="31">
        <v>0.06</v>
      </c>
      <c r="S241" s="31">
        <v>7.0000000000000007E-2</v>
      </c>
      <c r="T241" s="31">
        <v>0.11</v>
      </c>
      <c r="U241" s="31">
        <v>0.18</v>
      </c>
      <c r="V241" s="31">
        <v>0.11</v>
      </c>
      <c r="W241" s="31">
        <v>7.0000000000000007E-2</v>
      </c>
      <c r="X241" s="31">
        <v>0.05</v>
      </c>
      <c r="Y241" s="31">
        <v>0.01</v>
      </c>
    </row>
    <row r="242" spans="4:25" ht="17.25" customHeight="1" x14ac:dyDescent="0.25">
      <c r="D242" s="32" t="s">
        <v>26</v>
      </c>
      <c r="E242" s="32" t="s">
        <v>27</v>
      </c>
      <c r="F242" s="33" t="s">
        <v>181</v>
      </c>
      <c r="G242" s="34" t="s">
        <v>179</v>
      </c>
      <c r="H242" s="32">
        <f t="shared" si="200"/>
        <v>915</v>
      </c>
      <c r="I242" s="35" t="str">
        <f t="shared" ref="I242:I244" si="205">I241</f>
        <v>SERV CONTROLE DE PRAGAS DRONE TERCEIRO</v>
      </c>
      <c r="J242" s="35" t="s">
        <v>35</v>
      </c>
      <c r="K242" s="36">
        <f t="shared" si="170"/>
        <v>4.9166666666666671E-2</v>
      </c>
      <c r="L242" s="35" t="s">
        <v>156</v>
      </c>
      <c r="M242" s="37">
        <v>120</v>
      </c>
      <c r="N242" s="44">
        <f>ROUND(N241*0.7,2)</f>
        <v>0.01</v>
      </c>
      <c r="O242" s="39">
        <f t="shared" ref="O242:Y242" si="206">ROUND(O241*0.7,2)</f>
        <v>0.02</v>
      </c>
      <c r="P242" s="39">
        <f t="shared" si="206"/>
        <v>0.04</v>
      </c>
      <c r="Q242" s="39">
        <f t="shared" si="206"/>
        <v>0.04</v>
      </c>
      <c r="R242" s="39">
        <f t="shared" si="206"/>
        <v>0.04</v>
      </c>
      <c r="S242" s="39">
        <f t="shared" si="206"/>
        <v>0.05</v>
      </c>
      <c r="T242" s="39">
        <f t="shared" si="206"/>
        <v>0.08</v>
      </c>
      <c r="U242" s="39">
        <f t="shared" si="206"/>
        <v>0.13</v>
      </c>
      <c r="V242" s="39">
        <f t="shared" si="206"/>
        <v>0.08</v>
      </c>
      <c r="W242" s="39">
        <f t="shared" si="206"/>
        <v>0.05</v>
      </c>
      <c r="X242" s="39">
        <f t="shared" si="206"/>
        <v>0.04</v>
      </c>
      <c r="Y242" s="39">
        <f t="shared" si="206"/>
        <v>0.01</v>
      </c>
    </row>
    <row r="243" spans="4:25" ht="17.25" customHeight="1" x14ac:dyDescent="0.25">
      <c r="D243" s="32" t="s">
        <v>26</v>
      </c>
      <c r="E243" s="32" t="s">
        <v>27</v>
      </c>
      <c r="F243" s="33" t="s">
        <v>181</v>
      </c>
      <c r="G243" s="34" t="s">
        <v>179</v>
      </c>
      <c r="H243" s="32">
        <f t="shared" si="200"/>
        <v>915</v>
      </c>
      <c r="I243" s="35" t="str">
        <f t="shared" si="205"/>
        <v>SERV CONTROLE DE PRAGAS DRONE TERCEIRO</v>
      </c>
      <c r="J243" s="35" t="s">
        <v>35</v>
      </c>
      <c r="K243" s="36">
        <f t="shared" si="170"/>
        <v>1.7500000000000002E-2</v>
      </c>
      <c r="L243" s="35" t="s">
        <v>157</v>
      </c>
      <c r="M243" s="37">
        <v>0.75</v>
      </c>
      <c r="N243" s="44">
        <f>N241-N242</f>
        <v>0</v>
      </c>
      <c r="O243" s="39">
        <f t="shared" ref="O243:Y243" si="207">O241-O242</f>
        <v>9.9999999999999985E-3</v>
      </c>
      <c r="P243" s="39">
        <f t="shared" si="207"/>
        <v>1.0000000000000002E-2</v>
      </c>
      <c r="Q243" s="39">
        <f t="shared" si="207"/>
        <v>1.0000000000000002E-2</v>
      </c>
      <c r="R243" s="39">
        <f t="shared" si="207"/>
        <v>1.9999999999999997E-2</v>
      </c>
      <c r="S243" s="39">
        <f t="shared" si="207"/>
        <v>2.0000000000000004E-2</v>
      </c>
      <c r="T243" s="39">
        <f t="shared" si="207"/>
        <v>0.03</v>
      </c>
      <c r="U243" s="39">
        <f t="shared" si="207"/>
        <v>4.9999999999999989E-2</v>
      </c>
      <c r="V243" s="39">
        <f t="shared" si="207"/>
        <v>0.03</v>
      </c>
      <c r="W243" s="39">
        <f t="shared" si="207"/>
        <v>2.0000000000000004E-2</v>
      </c>
      <c r="X243" s="39">
        <f t="shared" si="207"/>
        <v>1.0000000000000002E-2</v>
      </c>
      <c r="Y243" s="39">
        <f t="shared" si="207"/>
        <v>0</v>
      </c>
    </row>
    <row r="244" spans="4:25" ht="17.25" customHeight="1" x14ac:dyDescent="0.25">
      <c r="D244" s="32" t="s">
        <v>26</v>
      </c>
      <c r="E244" s="32" t="s">
        <v>27</v>
      </c>
      <c r="F244" s="33" t="s">
        <v>181</v>
      </c>
      <c r="G244" s="34" t="s">
        <v>179</v>
      </c>
      <c r="H244" s="32">
        <f t="shared" si="200"/>
        <v>915</v>
      </c>
      <c r="I244" s="35" t="str">
        <f t="shared" si="205"/>
        <v>SERV CONTROLE DE PRAGAS DRONE TERCEIRO</v>
      </c>
      <c r="J244" s="35" t="s">
        <v>35</v>
      </c>
      <c r="K244" s="36">
        <f t="shared" si="170"/>
        <v>6.6666666666666666E-2</v>
      </c>
      <c r="L244" s="35" t="s">
        <v>55</v>
      </c>
      <c r="M244" s="37">
        <f>ROUND(0.25%*20,1)</f>
        <v>0.1</v>
      </c>
      <c r="N244" s="44">
        <f>SUM(N242:N243)</f>
        <v>0.01</v>
      </c>
      <c r="O244" s="39">
        <f t="shared" ref="O244:Y244" si="208">SUM(O242:O243)</f>
        <v>0.03</v>
      </c>
      <c r="P244" s="39">
        <f t="shared" si="208"/>
        <v>0.05</v>
      </c>
      <c r="Q244" s="39">
        <f t="shared" si="208"/>
        <v>0.05</v>
      </c>
      <c r="R244" s="39">
        <f t="shared" si="208"/>
        <v>0.06</v>
      </c>
      <c r="S244" s="39">
        <f t="shared" si="208"/>
        <v>7.0000000000000007E-2</v>
      </c>
      <c r="T244" s="39">
        <f t="shared" si="208"/>
        <v>0.11</v>
      </c>
      <c r="U244" s="39">
        <f t="shared" si="208"/>
        <v>0.18</v>
      </c>
      <c r="V244" s="39">
        <f t="shared" si="208"/>
        <v>0.11</v>
      </c>
      <c r="W244" s="39">
        <f t="shared" si="208"/>
        <v>7.0000000000000007E-2</v>
      </c>
      <c r="X244" s="39">
        <f t="shared" si="208"/>
        <v>0.05</v>
      </c>
      <c r="Y244" s="39">
        <f t="shared" si="208"/>
        <v>0.01</v>
      </c>
    </row>
    <row r="245" spans="4:25" ht="17.25" customHeight="1" x14ac:dyDescent="0.25">
      <c r="D245" s="23" t="s">
        <v>26</v>
      </c>
      <c r="E245" s="23" t="s">
        <v>27</v>
      </c>
      <c r="F245" s="24" t="s">
        <v>182</v>
      </c>
      <c r="G245" s="25" t="s">
        <v>179</v>
      </c>
      <c r="H245" s="23">
        <v>950</v>
      </c>
      <c r="I245" s="26" t="s">
        <v>134</v>
      </c>
      <c r="J245" s="26" t="s">
        <v>34</v>
      </c>
      <c r="K245" s="27">
        <f t="shared" si="170"/>
        <v>0.25</v>
      </c>
      <c r="L245" s="28" t="s">
        <v>28</v>
      </c>
      <c r="M245" s="29" t="s">
        <v>28</v>
      </c>
      <c r="N245" s="30">
        <v>0.25</v>
      </c>
      <c r="O245" s="31">
        <v>0.25</v>
      </c>
      <c r="P245" s="31">
        <v>0.25</v>
      </c>
      <c r="Q245" s="31">
        <v>0.25</v>
      </c>
      <c r="R245" s="31">
        <v>0.25</v>
      </c>
      <c r="S245" s="31">
        <v>0.25</v>
      </c>
      <c r="T245" s="31">
        <v>0.25</v>
      </c>
      <c r="U245" s="31">
        <v>0.25</v>
      </c>
      <c r="V245" s="31">
        <v>0.25</v>
      </c>
      <c r="W245" s="31">
        <v>0.25</v>
      </c>
      <c r="X245" s="31">
        <v>0.25</v>
      </c>
      <c r="Y245" s="31">
        <v>0.25</v>
      </c>
    </row>
    <row r="246" spans="4:25" ht="17.25" customHeight="1" x14ac:dyDescent="0.25">
      <c r="D246" s="32" t="s">
        <v>26</v>
      </c>
      <c r="E246" s="32" t="s">
        <v>27</v>
      </c>
      <c r="F246" s="33" t="s">
        <v>182</v>
      </c>
      <c r="G246" s="34" t="s">
        <v>179</v>
      </c>
      <c r="H246" s="32">
        <v>950</v>
      </c>
      <c r="I246" s="35" t="str">
        <f>I245</f>
        <v>SERV CAP QUIM MEC BARRA AGRIC</v>
      </c>
      <c r="J246" s="35" t="s">
        <v>35</v>
      </c>
      <c r="K246" s="36">
        <f t="shared" si="170"/>
        <v>0.25</v>
      </c>
      <c r="L246" s="85" t="s">
        <v>54</v>
      </c>
      <c r="M246" s="37">
        <v>2.5</v>
      </c>
      <c r="N246" s="44">
        <f>N245</f>
        <v>0.25</v>
      </c>
      <c r="O246" s="39">
        <f t="shared" ref="O246:Y246" si="209">O245</f>
        <v>0.25</v>
      </c>
      <c r="P246" s="39">
        <f t="shared" si="209"/>
        <v>0.25</v>
      </c>
      <c r="Q246" s="39">
        <f t="shared" si="209"/>
        <v>0.25</v>
      </c>
      <c r="R246" s="39">
        <f t="shared" si="209"/>
        <v>0.25</v>
      </c>
      <c r="S246" s="39">
        <f t="shared" si="209"/>
        <v>0.25</v>
      </c>
      <c r="T246" s="39">
        <f t="shared" si="209"/>
        <v>0.25</v>
      </c>
      <c r="U246" s="39">
        <f t="shared" si="209"/>
        <v>0.25</v>
      </c>
      <c r="V246" s="39">
        <f t="shared" si="209"/>
        <v>0.25</v>
      </c>
      <c r="W246" s="39">
        <f t="shared" si="209"/>
        <v>0.25</v>
      </c>
      <c r="X246" s="39">
        <f t="shared" si="209"/>
        <v>0.25</v>
      </c>
      <c r="Y246" s="39">
        <f t="shared" si="209"/>
        <v>0.25</v>
      </c>
    </row>
    <row r="247" spans="4:25" ht="17.25" customHeight="1" x14ac:dyDescent="0.25">
      <c r="D247" s="17" t="s">
        <v>26</v>
      </c>
      <c r="E247" s="17" t="s">
        <v>27</v>
      </c>
      <c r="F247" s="18" t="s">
        <v>28</v>
      </c>
      <c r="G247" s="19" t="s">
        <v>183</v>
      </c>
      <c r="H247" s="17" t="s">
        <v>28</v>
      </c>
      <c r="I247" s="20" t="s">
        <v>28</v>
      </c>
      <c r="J247" s="20" t="s">
        <v>28</v>
      </c>
      <c r="K247" s="17" t="str">
        <f t="shared" si="170"/>
        <v>n/a</v>
      </c>
      <c r="L247" s="20" t="s">
        <v>28</v>
      </c>
      <c r="M247" s="21" t="s">
        <v>28</v>
      </c>
      <c r="N247" s="22" t="s">
        <v>28</v>
      </c>
      <c r="O247" s="17" t="s">
        <v>28</v>
      </c>
      <c r="P247" s="17" t="s">
        <v>28</v>
      </c>
      <c r="Q247" s="17" t="s">
        <v>28</v>
      </c>
      <c r="R247" s="17" t="s">
        <v>28</v>
      </c>
      <c r="S247" s="17" t="s">
        <v>28</v>
      </c>
      <c r="T247" s="17" t="s">
        <v>28</v>
      </c>
      <c r="U247" s="17" t="s">
        <v>28</v>
      </c>
      <c r="V247" s="17" t="s">
        <v>28</v>
      </c>
      <c r="W247" s="17" t="s">
        <v>28</v>
      </c>
      <c r="X247" s="17" t="s">
        <v>28</v>
      </c>
      <c r="Y247" s="17" t="s">
        <v>28</v>
      </c>
    </row>
    <row r="248" spans="4:25" ht="17.25" customHeight="1" x14ac:dyDescent="0.25">
      <c r="D248" s="23" t="s">
        <v>26</v>
      </c>
      <c r="E248" s="23" t="s">
        <v>27</v>
      </c>
      <c r="F248" s="24" t="s">
        <v>184</v>
      </c>
      <c r="G248" s="25" t="s">
        <v>185</v>
      </c>
      <c r="H248" s="23">
        <v>1260</v>
      </c>
      <c r="I248" s="26" t="s">
        <v>147</v>
      </c>
      <c r="J248" s="26" t="s">
        <v>34</v>
      </c>
      <c r="K248" s="27">
        <f t="shared" si="170"/>
        <v>1</v>
      </c>
      <c r="L248" s="28" t="s">
        <v>28</v>
      </c>
      <c r="M248" s="29" t="s">
        <v>28</v>
      </c>
      <c r="N248" s="30">
        <v>1</v>
      </c>
      <c r="O248" s="31">
        <v>1</v>
      </c>
      <c r="P248" s="31">
        <v>1</v>
      </c>
      <c r="Q248" s="31">
        <v>1</v>
      </c>
      <c r="R248" s="31">
        <v>1</v>
      </c>
      <c r="S248" s="31">
        <v>1</v>
      </c>
      <c r="T248" s="31">
        <v>1</v>
      </c>
      <c r="U248" s="31">
        <v>1</v>
      </c>
      <c r="V248" s="31">
        <v>1</v>
      </c>
      <c r="W248" s="31">
        <v>1</v>
      </c>
      <c r="X248" s="31">
        <v>1</v>
      </c>
      <c r="Y248" s="31">
        <v>1</v>
      </c>
    </row>
    <row r="249" spans="4:25" ht="17.25" customHeight="1" x14ac:dyDescent="0.25">
      <c r="D249" s="23" t="s">
        <v>26</v>
      </c>
      <c r="E249" s="23" t="s">
        <v>27</v>
      </c>
      <c r="F249" s="24" t="s">
        <v>186</v>
      </c>
      <c r="G249" s="25" t="s">
        <v>185</v>
      </c>
      <c r="H249" s="23">
        <v>1290</v>
      </c>
      <c r="I249" s="26" t="s">
        <v>129</v>
      </c>
      <c r="J249" s="26" t="s">
        <v>34</v>
      </c>
      <c r="K249" s="27">
        <f t="shared" si="170"/>
        <v>0.99999999999999989</v>
      </c>
      <c r="L249" s="28" t="s">
        <v>28</v>
      </c>
      <c r="M249" s="29" t="s">
        <v>28</v>
      </c>
      <c r="N249" s="30">
        <v>0.85</v>
      </c>
      <c r="O249" s="31">
        <v>0.9</v>
      </c>
      <c r="P249" s="31">
        <v>0.9</v>
      </c>
      <c r="Q249" s="31">
        <v>0.95</v>
      </c>
      <c r="R249" s="31">
        <v>1</v>
      </c>
      <c r="S249" s="31">
        <v>1.05</v>
      </c>
      <c r="T249" s="31">
        <v>1.1000000000000001</v>
      </c>
      <c r="U249" s="31">
        <v>1.2</v>
      </c>
      <c r="V249" s="31">
        <v>1.3</v>
      </c>
      <c r="W249" s="31">
        <v>1.2</v>
      </c>
      <c r="X249" s="31">
        <v>0.85</v>
      </c>
      <c r="Y249" s="31">
        <v>0.7</v>
      </c>
    </row>
    <row r="250" spans="4:25" ht="17.25" customHeight="1" x14ac:dyDescent="0.25">
      <c r="D250" s="32" t="s">
        <v>26</v>
      </c>
      <c r="E250" s="32" t="s">
        <v>27</v>
      </c>
      <c r="F250" s="33" t="s">
        <v>186</v>
      </c>
      <c r="G250" s="34" t="s">
        <v>185</v>
      </c>
      <c r="H250" s="32">
        <v>1290</v>
      </c>
      <c r="I250" s="35" t="str">
        <f t="shared" ref="I250:I252" si="210">I249</f>
        <v>SERV COMB FORMIGA MANUAL 1 RUA AGRIC</v>
      </c>
      <c r="J250" s="35" t="s">
        <v>35</v>
      </c>
      <c r="K250" s="36">
        <f t="shared" si="170"/>
        <v>5.0166666666666667E-3</v>
      </c>
      <c r="L250" s="35" t="s">
        <v>36</v>
      </c>
      <c r="M250" s="37">
        <f>10*(5*6)/10^3</f>
        <v>0.3</v>
      </c>
      <c r="N250" s="38">
        <f>ROUND(0.5%*N249,4)</f>
        <v>4.3E-3</v>
      </c>
      <c r="O250" s="39">
        <f t="shared" ref="O250:Y250" si="211">ROUND(0.5%*O249,4)</f>
        <v>4.4999999999999997E-3</v>
      </c>
      <c r="P250" s="39">
        <f t="shared" si="211"/>
        <v>4.4999999999999997E-3</v>
      </c>
      <c r="Q250" s="39">
        <f t="shared" si="211"/>
        <v>4.7999999999999996E-3</v>
      </c>
      <c r="R250" s="39">
        <f t="shared" si="211"/>
        <v>5.0000000000000001E-3</v>
      </c>
      <c r="S250" s="39">
        <f t="shared" si="211"/>
        <v>5.3E-3</v>
      </c>
      <c r="T250" s="39">
        <f t="shared" si="211"/>
        <v>5.4999999999999997E-3</v>
      </c>
      <c r="U250" s="39">
        <f t="shared" si="211"/>
        <v>6.0000000000000001E-3</v>
      </c>
      <c r="V250" s="39">
        <f t="shared" si="211"/>
        <v>6.4999999999999997E-3</v>
      </c>
      <c r="W250" s="39">
        <f t="shared" si="211"/>
        <v>6.0000000000000001E-3</v>
      </c>
      <c r="X250" s="39">
        <f t="shared" si="211"/>
        <v>4.3E-3</v>
      </c>
      <c r="Y250" s="39">
        <f t="shared" si="211"/>
        <v>3.5000000000000001E-3</v>
      </c>
    </row>
    <row r="251" spans="4:25" ht="17.25" customHeight="1" x14ac:dyDescent="0.25">
      <c r="D251" s="32" t="s">
        <v>26</v>
      </c>
      <c r="E251" s="32" t="s">
        <v>27</v>
      </c>
      <c r="F251" s="33" t="s">
        <v>186</v>
      </c>
      <c r="G251" s="34" t="s">
        <v>185</v>
      </c>
      <c r="H251" s="32">
        <v>1290</v>
      </c>
      <c r="I251" s="35" t="str">
        <f t="shared" si="210"/>
        <v>SERV COMB FORMIGA MANUAL 1 RUA AGRIC</v>
      </c>
      <c r="J251" s="35" t="s">
        <v>35</v>
      </c>
      <c r="K251" s="36">
        <f t="shared" si="170"/>
        <v>0.64083333333333325</v>
      </c>
      <c r="L251" s="35" t="s">
        <v>37</v>
      </c>
      <c r="M251" s="37">
        <v>4.5</v>
      </c>
      <c r="N251" s="40">
        <f>ROUND($N$44*N249,2)</f>
        <v>0.17</v>
      </c>
      <c r="O251" s="41">
        <f>ROUND($O$44*O249,2)</f>
        <v>0.27</v>
      </c>
      <c r="P251" s="41">
        <f>ROUND($P$44*P249,2)</f>
        <v>0.36</v>
      </c>
      <c r="Q251" s="41">
        <f>ROUND($Q$44*Q249,2)</f>
        <v>0.48</v>
      </c>
      <c r="R251" s="41">
        <f>ROUND($R$44*R249,2)</f>
        <v>0.7</v>
      </c>
      <c r="S251" s="41">
        <f>ROUND($S$44*S249,2)</f>
        <v>0.84</v>
      </c>
      <c r="T251" s="41">
        <f>ROUND($T$44*T249,2)</f>
        <v>0.99</v>
      </c>
      <c r="U251" s="41">
        <f>ROUND($U$44*U249,2)</f>
        <v>1.08</v>
      </c>
      <c r="V251" s="41">
        <f>ROUND($V$44*V249,2)</f>
        <v>1.17</v>
      </c>
      <c r="W251" s="41">
        <f>ROUND($W$44*W249,2)</f>
        <v>0.84</v>
      </c>
      <c r="X251" s="41">
        <f>ROUND($X$44*X249,2)</f>
        <v>0.51</v>
      </c>
      <c r="Y251" s="41">
        <f>ROUND($Y$44*Y249,2)</f>
        <v>0.28000000000000003</v>
      </c>
    </row>
    <row r="252" spans="4:25" ht="17.25" customHeight="1" x14ac:dyDescent="0.25">
      <c r="D252" s="32" t="s">
        <v>26</v>
      </c>
      <c r="E252" s="32" t="s">
        <v>27</v>
      </c>
      <c r="F252" s="33" t="s">
        <v>186</v>
      </c>
      <c r="G252" s="34" t="s">
        <v>185</v>
      </c>
      <c r="H252" s="32">
        <v>1290</v>
      </c>
      <c r="I252" s="35" t="str">
        <f t="shared" si="210"/>
        <v>SERV COMB FORMIGA MANUAL 1 RUA AGRIC</v>
      </c>
      <c r="J252" s="35" t="s">
        <v>35</v>
      </c>
      <c r="K252" s="36">
        <f t="shared" si="170"/>
        <v>0.35415000000000002</v>
      </c>
      <c r="L252" s="35" t="s">
        <v>38</v>
      </c>
      <c r="M252" s="37">
        <v>4.5</v>
      </c>
      <c r="N252" s="40">
        <f>N249-SUM(N250:N251)</f>
        <v>0.67569999999999997</v>
      </c>
      <c r="O252" s="41">
        <f t="shared" ref="O252" si="212">O249-SUM(O250:O251)</f>
        <v>0.62549999999999994</v>
      </c>
      <c r="P252" s="41">
        <f t="shared" ref="P252:Y252" si="213">P249-SUM(P250:P251)</f>
        <v>0.53550000000000009</v>
      </c>
      <c r="Q252" s="41">
        <f t="shared" si="213"/>
        <v>0.46519999999999995</v>
      </c>
      <c r="R252" s="41">
        <f t="shared" si="213"/>
        <v>0.29500000000000004</v>
      </c>
      <c r="S252" s="41">
        <f t="shared" si="213"/>
        <v>0.2047000000000001</v>
      </c>
      <c r="T252" s="41">
        <f t="shared" si="213"/>
        <v>0.10450000000000015</v>
      </c>
      <c r="U252" s="41">
        <f t="shared" si="213"/>
        <v>0.11399999999999988</v>
      </c>
      <c r="V252" s="41">
        <f t="shared" si="213"/>
        <v>0.12350000000000017</v>
      </c>
      <c r="W252" s="41">
        <f t="shared" si="213"/>
        <v>0.35399999999999998</v>
      </c>
      <c r="X252" s="41">
        <f t="shared" si="213"/>
        <v>0.3357</v>
      </c>
      <c r="Y252" s="41">
        <f t="shared" si="213"/>
        <v>0.41649999999999993</v>
      </c>
    </row>
    <row r="253" spans="4:25" ht="17.25" customHeight="1" x14ac:dyDescent="0.25">
      <c r="D253" s="23" t="s">
        <v>26</v>
      </c>
      <c r="E253" s="23" t="s">
        <v>27</v>
      </c>
      <c r="F253" s="24" t="s">
        <v>187</v>
      </c>
      <c r="G253" s="25" t="s">
        <v>185</v>
      </c>
      <c r="H253" s="23">
        <v>1290</v>
      </c>
      <c r="I253" s="26" t="s">
        <v>134</v>
      </c>
      <c r="J253" s="26" t="s">
        <v>34</v>
      </c>
      <c r="K253" s="27">
        <f t="shared" si="170"/>
        <v>0.25</v>
      </c>
      <c r="L253" s="28" t="s">
        <v>28</v>
      </c>
      <c r="M253" s="29" t="s">
        <v>28</v>
      </c>
      <c r="N253" s="30">
        <v>0.25</v>
      </c>
      <c r="O253" s="31">
        <v>0.25</v>
      </c>
      <c r="P253" s="31">
        <v>0.25</v>
      </c>
      <c r="Q253" s="31">
        <v>0.25</v>
      </c>
      <c r="R253" s="31">
        <v>0.25</v>
      </c>
      <c r="S253" s="31">
        <v>0.25</v>
      </c>
      <c r="T253" s="31">
        <v>0.25</v>
      </c>
      <c r="U253" s="31">
        <v>0.25</v>
      </c>
      <c r="V253" s="31">
        <v>0.25</v>
      </c>
      <c r="W253" s="31">
        <v>0.25</v>
      </c>
      <c r="X253" s="31">
        <v>0.25</v>
      </c>
      <c r="Y253" s="31">
        <v>0.25</v>
      </c>
    </row>
    <row r="254" spans="4:25" ht="17.25" customHeight="1" x14ac:dyDescent="0.25">
      <c r="D254" s="32" t="s">
        <v>26</v>
      </c>
      <c r="E254" s="32" t="s">
        <v>27</v>
      </c>
      <c r="F254" s="33" t="s">
        <v>187</v>
      </c>
      <c r="G254" s="34" t="s">
        <v>185</v>
      </c>
      <c r="H254" s="32">
        <v>1290</v>
      </c>
      <c r="I254" s="35" t="str">
        <f t="shared" ref="I254:I258" si="214">I253</f>
        <v>SERV CAP QUIM MEC BARRA AGRIC</v>
      </c>
      <c r="J254" s="35" t="s">
        <v>35</v>
      </c>
      <c r="K254" s="36">
        <f t="shared" si="170"/>
        <v>0.25</v>
      </c>
      <c r="L254" s="85" t="s">
        <v>54</v>
      </c>
      <c r="M254" s="37">
        <v>2.5</v>
      </c>
      <c r="N254" s="142">
        <f>N253</f>
        <v>0.25</v>
      </c>
      <c r="O254" s="143">
        <f t="shared" ref="O254:Y254" si="215">O253</f>
        <v>0.25</v>
      </c>
      <c r="P254" s="143">
        <f t="shared" si="215"/>
        <v>0.25</v>
      </c>
      <c r="Q254" s="143">
        <f t="shared" si="215"/>
        <v>0.25</v>
      </c>
      <c r="R254" s="143">
        <f t="shared" si="215"/>
        <v>0.25</v>
      </c>
      <c r="S254" s="143">
        <f t="shared" si="215"/>
        <v>0.25</v>
      </c>
      <c r="T254" s="143">
        <f t="shared" si="215"/>
        <v>0.25</v>
      </c>
      <c r="U254" s="143">
        <f t="shared" si="215"/>
        <v>0.25</v>
      </c>
      <c r="V254" s="143">
        <f t="shared" si="215"/>
        <v>0.25</v>
      </c>
      <c r="W254" s="143">
        <f t="shared" si="215"/>
        <v>0.25</v>
      </c>
      <c r="X254" s="143">
        <f t="shared" si="215"/>
        <v>0.25</v>
      </c>
      <c r="Y254" s="143">
        <f t="shared" si="215"/>
        <v>0.25</v>
      </c>
    </row>
    <row r="255" spans="4:25" ht="17.25" customHeight="1" x14ac:dyDescent="0.25">
      <c r="D255" s="32" t="s">
        <v>26</v>
      </c>
      <c r="E255" s="32" t="s">
        <v>27</v>
      </c>
      <c r="F255" s="33" t="s">
        <v>187</v>
      </c>
      <c r="G255" s="34" t="s">
        <v>185</v>
      </c>
      <c r="H255" s="32">
        <v>1290</v>
      </c>
      <c r="I255" s="35" t="str">
        <f t="shared" si="214"/>
        <v>SERV CAP QUIM MEC BARRA AGRIC</v>
      </c>
      <c r="J255" s="35" t="s">
        <v>35</v>
      </c>
      <c r="K255" s="36">
        <f>IFERROR(AVERAGE(N255:Y255),"n/a")</f>
        <v>6.0000000000000019E-2</v>
      </c>
      <c r="L255" s="35" t="s">
        <v>55</v>
      </c>
      <c r="M255" s="37">
        <f>ROUND(0.5%*230,1)</f>
        <v>1.2</v>
      </c>
      <c r="N255" s="142">
        <f>N256</f>
        <v>0.06</v>
      </c>
      <c r="O255" s="143">
        <f t="shared" ref="O255:Y255" si="216">O256</f>
        <v>0.06</v>
      </c>
      <c r="P255" s="143">
        <f t="shared" si="216"/>
        <v>0.06</v>
      </c>
      <c r="Q255" s="143">
        <f t="shared" si="216"/>
        <v>0.06</v>
      </c>
      <c r="R255" s="143">
        <f t="shared" si="216"/>
        <v>0.06</v>
      </c>
      <c r="S255" s="143">
        <f t="shared" si="216"/>
        <v>0.06</v>
      </c>
      <c r="T255" s="143">
        <f t="shared" si="216"/>
        <v>0.06</v>
      </c>
      <c r="U255" s="143">
        <f t="shared" si="216"/>
        <v>0.06</v>
      </c>
      <c r="V255" s="143">
        <f t="shared" si="216"/>
        <v>0.06</v>
      </c>
      <c r="W255" s="143">
        <f t="shared" si="216"/>
        <v>0.06</v>
      </c>
      <c r="X255" s="143">
        <f t="shared" si="216"/>
        <v>0.06</v>
      </c>
      <c r="Y255" s="143">
        <f t="shared" si="216"/>
        <v>0.06</v>
      </c>
    </row>
    <row r="256" spans="4:25" ht="17.25" customHeight="1" x14ac:dyDescent="0.25">
      <c r="D256" s="32" t="s">
        <v>26</v>
      </c>
      <c r="E256" s="32" t="s">
        <v>27</v>
      </c>
      <c r="F256" s="33" t="s">
        <v>187</v>
      </c>
      <c r="G256" s="34" t="s">
        <v>185</v>
      </c>
      <c r="H256" s="32">
        <v>1290</v>
      </c>
      <c r="I256" s="35" t="str">
        <f t="shared" si="214"/>
        <v>SERV CAP QUIM MEC BARRA AGRIC</v>
      </c>
      <c r="J256" s="35" t="s">
        <v>35</v>
      </c>
      <c r="K256" s="36">
        <f>IFERROR(AVERAGE(N256:Y256),"n/a")</f>
        <v>6.0000000000000019E-2</v>
      </c>
      <c r="L256" s="35" t="s">
        <v>51</v>
      </c>
      <c r="M256" s="37">
        <v>1.5</v>
      </c>
      <c r="N256" s="142">
        <f>ROUND(25%*N253,2)</f>
        <v>0.06</v>
      </c>
      <c r="O256" s="143">
        <f t="shared" ref="O256:Y256" si="217">ROUND(25%*O253,2)</f>
        <v>0.06</v>
      </c>
      <c r="P256" s="143">
        <f t="shared" si="217"/>
        <v>0.06</v>
      </c>
      <c r="Q256" s="143">
        <f t="shared" si="217"/>
        <v>0.06</v>
      </c>
      <c r="R256" s="143">
        <f t="shared" si="217"/>
        <v>0.06</v>
      </c>
      <c r="S256" s="143">
        <f t="shared" si="217"/>
        <v>0.06</v>
      </c>
      <c r="T256" s="143">
        <f t="shared" si="217"/>
        <v>0.06</v>
      </c>
      <c r="U256" s="143">
        <f t="shared" si="217"/>
        <v>0.06</v>
      </c>
      <c r="V256" s="143">
        <f t="shared" si="217"/>
        <v>0.06</v>
      </c>
      <c r="W256" s="143">
        <f t="shared" si="217"/>
        <v>0.06</v>
      </c>
      <c r="X256" s="143">
        <f t="shared" si="217"/>
        <v>0.06</v>
      </c>
      <c r="Y256" s="143">
        <f t="shared" si="217"/>
        <v>0.06</v>
      </c>
    </row>
    <row r="257" spans="4:25" ht="17.25" customHeight="1" x14ac:dyDescent="0.25">
      <c r="D257" s="32" t="s">
        <v>26</v>
      </c>
      <c r="E257" s="32" t="s">
        <v>27</v>
      </c>
      <c r="F257" s="33" t="s">
        <v>187</v>
      </c>
      <c r="G257" s="34" t="s">
        <v>185</v>
      </c>
      <c r="H257" s="32">
        <v>1290</v>
      </c>
      <c r="I257" s="35" t="str">
        <f t="shared" si="214"/>
        <v>SERV CAP QUIM MEC BARRA AGRIC</v>
      </c>
      <c r="J257" s="35" t="s">
        <v>35</v>
      </c>
      <c r="K257" s="36">
        <f t="shared" si="170"/>
        <v>0</v>
      </c>
      <c r="L257" s="35" t="s">
        <v>135</v>
      </c>
      <c r="M257" s="37">
        <f>ROUNDUP(1.5*(2.5/3.1),2)</f>
        <v>1.21</v>
      </c>
      <c r="N257" s="144">
        <v>0</v>
      </c>
      <c r="O257" s="145">
        <v>0</v>
      </c>
      <c r="P257" s="145">
        <v>0</v>
      </c>
      <c r="Q257" s="145">
        <v>0</v>
      </c>
      <c r="R257" s="145">
        <v>0</v>
      </c>
      <c r="S257" s="145">
        <v>0</v>
      </c>
      <c r="T257" s="145">
        <v>0</v>
      </c>
      <c r="U257" s="145">
        <v>0</v>
      </c>
      <c r="V257" s="145">
        <v>0</v>
      </c>
      <c r="W257" s="145">
        <v>0</v>
      </c>
      <c r="X257" s="145">
        <v>0</v>
      </c>
      <c r="Y257" s="145">
        <v>0</v>
      </c>
    </row>
    <row r="258" spans="4:25" ht="17.25" customHeight="1" x14ac:dyDescent="0.25">
      <c r="D258" s="32" t="s">
        <v>26</v>
      </c>
      <c r="E258" s="32" t="s">
        <v>27</v>
      </c>
      <c r="F258" s="33" t="s">
        <v>187</v>
      </c>
      <c r="G258" s="34" t="s">
        <v>185</v>
      </c>
      <c r="H258" s="32">
        <v>1290</v>
      </c>
      <c r="I258" s="35" t="str">
        <f t="shared" si="214"/>
        <v>SERV CAP QUIM MEC BARRA AGRIC</v>
      </c>
      <c r="J258" s="35" t="s">
        <v>35</v>
      </c>
      <c r="K258" s="36">
        <f t="shared" si="170"/>
        <v>0</v>
      </c>
      <c r="L258" s="35" t="s">
        <v>136</v>
      </c>
      <c r="M258" s="37">
        <f>0.15*(2.5/3.1)</f>
        <v>0.12096774193548386</v>
      </c>
      <c r="N258" s="144">
        <v>0</v>
      </c>
      <c r="O258" s="145">
        <v>0</v>
      </c>
      <c r="P258" s="145">
        <v>0</v>
      </c>
      <c r="Q258" s="145">
        <v>0</v>
      </c>
      <c r="R258" s="145">
        <v>0</v>
      </c>
      <c r="S258" s="145">
        <v>0</v>
      </c>
      <c r="T258" s="145">
        <v>0</v>
      </c>
      <c r="U258" s="145">
        <v>0</v>
      </c>
      <c r="V258" s="145">
        <v>0</v>
      </c>
      <c r="W258" s="145">
        <v>0</v>
      </c>
      <c r="X258" s="145">
        <v>0</v>
      </c>
      <c r="Y258" s="145">
        <v>0</v>
      </c>
    </row>
    <row r="259" spans="4:25" ht="17.25" customHeight="1" x14ac:dyDescent="0.25">
      <c r="D259" s="23" t="s">
        <v>26</v>
      </c>
      <c r="E259" s="23" t="s">
        <v>27</v>
      </c>
      <c r="F259" s="24" t="s">
        <v>188</v>
      </c>
      <c r="G259" s="25" t="s">
        <v>185</v>
      </c>
      <c r="H259" s="23">
        <f t="shared" ref="H259:H266" si="218">H237+365</f>
        <v>1280</v>
      </c>
      <c r="I259" s="26" t="s">
        <v>155</v>
      </c>
      <c r="J259" s="26" t="s">
        <v>34</v>
      </c>
      <c r="K259" s="27">
        <f t="shared" si="170"/>
        <v>6.6666666666666666E-2</v>
      </c>
      <c r="L259" s="28" t="s">
        <v>28</v>
      </c>
      <c r="M259" s="29" t="s">
        <v>28</v>
      </c>
      <c r="N259" s="30">
        <v>0.01</v>
      </c>
      <c r="O259" s="31">
        <v>0.03</v>
      </c>
      <c r="P259" s="31">
        <v>0.05</v>
      </c>
      <c r="Q259" s="31">
        <v>0.05</v>
      </c>
      <c r="R259" s="31">
        <v>0.06</v>
      </c>
      <c r="S259" s="31">
        <v>7.0000000000000007E-2</v>
      </c>
      <c r="T259" s="31">
        <v>0.11</v>
      </c>
      <c r="U259" s="31">
        <v>0.18</v>
      </c>
      <c r="V259" s="31">
        <v>0.11</v>
      </c>
      <c r="W259" s="31">
        <v>7.0000000000000007E-2</v>
      </c>
      <c r="X259" s="31">
        <v>0.05</v>
      </c>
      <c r="Y259" s="31">
        <v>0.01</v>
      </c>
    </row>
    <row r="260" spans="4:25" ht="17.25" customHeight="1" x14ac:dyDescent="0.25">
      <c r="D260" s="32" t="s">
        <v>26</v>
      </c>
      <c r="E260" s="32" t="s">
        <v>27</v>
      </c>
      <c r="F260" s="33" t="s">
        <v>188</v>
      </c>
      <c r="G260" s="34" t="s">
        <v>185</v>
      </c>
      <c r="H260" s="32">
        <f t="shared" si="218"/>
        <v>1280</v>
      </c>
      <c r="I260" s="35" t="str">
        <f t="shared" ref="I260:I262" si="219">I259</f>
        <v>SERV CONTROLE DE PRAGAS AGRIC</v>
      </c>
      <c r="J260" s="35" t="s">
        <v>35</v>
      </c>
      <c r="K260" s="36">
        <f t="shared" si="170"/>
        <v>4.9166666666666671E-2</v>
      </c>
      <c r="L260" s="35" t="s">
        <v>156</v>
      </c>
      <c r="M260" s="37">
        <v>120</v>
      </c>
      <c r="N260" s="44">
        <f>ROUND(N259*0.7,2)</f>
        <v>0.01</v>
      </c>
      <c r="O260" s="39">
        <f t="shared" ref="O260:Y260" si="220">ROUND(O259*0.7,2)</f>
        <v>0.02</v>
      </c>
      <c r="P260" s="39">
        <f t="shared" si="220"/>
        <v>0.04</v>
      </c>
      <c r="Q260" s="39">
        <f t="shared" si="220"/>
        <v>0.04</v>
      </c>
      <c r="R260" s="39">
        <f t="shared" si="220"/>
        <v>0.04</v>
      </c>
      <c r="S260" s="39">
        <f t="shared" si="220"/>
        <v>0.05</v>
      </c>
      <c r="T260" s="39">
        <f t="shared" si="220"/>
        <v>0.08</v>
      </c>
      <c r="U260" s="39">
        <f t="shared" si="220"/>
        <v>0.13</v>
      </c>
      <c r="V260" s="39">
        <f t="shared" si="220"/>
        <v>0.08</v>
      </c>
      <c r="W260" s="39">
        <f t="shared" si="220"/>
        <v>0.05</v>
      </c>
      <c r="X260" s="39">
        <f t="shared" si="220"/>
        <v>0.04</v>
      </c>
      <c r="Y260" s="39">
        <f t="shared" si="220"/>
        <v>0.01</v>
      </c>
    </row>
    <row r="261" spans="4:25" ht="17.25" customHeight="1" x14ac:dyDescent="0.25">
      <c r="D261" s="32" t="s">
        <v>26</v>
      </c>
      <c r="E261" s="32" t="s">
        <v>27</v>
      </c>
      <c r="F261" s="33" t="s">
        <v>188</v>
      </c>
      <c r="G261" s="34" t="s">
        <v>185</v>
      </c>
      <c r="H261" s="32">
        <f t="shared" si="218"/>
        <v>1280</v>
      </c>
      <c r="I261" s="35" t="str">
        <f t="shared" si="219"/>
        <v>SERV CONTROLE DE PRAGAS AGRIC</v>
      </c>
      <c r="J261" s="35" t="s">
        <v>35</v>
      </c>
      <c r="K261" s="36">
        <f t="shared" si="170"/>
        <v>1.7500000000000002E-2</v>
      </c>
      <c r="L261" s="35" t="s">
        <v>157</v>
      </c>
      <c r="M261" s="37">
        <v>0.75</v>
      </c>
      <c r="N261" s="44">
        <f>N259-N260</f>
        <v>0</v>
      </c>
      <c r="O261" s="39">
        <f t="shared" ref="O261:Y261" si="221">O259-O260</f>
        <v>9.9999999999999985E-3</v>
      </c>
      <c r="P261" s="39">
        <f t="shared" si="221"/>
        <v>1.0000000000000002E-2</v>
      </c>
      <c r="Q261" s="39">
        <f t="shared" si="221"/>
        <v>1.0000000000000002E-2</v>
      </c>
      <c r="R261" s="39">
        <f t="shared" si="221"/>
        <v>1.9999999999999997E-2</v>
      </c>
      <c r="S261" s="39">
        <f t="shared" si="221"/>
        <v>2.0000000000000004E-2</v>
      </c>
      <c r="T261" s="39">
        <f t="shared" si="221"/>
        <v>0.03</v>
      </c>
      <c r="U261" s="39">
        <f t="shared" si="221"/>
        <v>4.9999999999999989E-2</v>
      </c>
      <c r="V261" s="39">
        <f t="shared" si="221"/>
        <v>0.03</v>
      </c>
      <c r="W261" s="39">
        <f t="shared" si="221"/>
        <v>2.0000000000000004E-2</v>
      </c>
      <c r="X261" s="39">
        <f t="shared" si="221"/>
        <v>1.0000000000000002E-2</v>
      </c>
      <c r="Y261" s="39">
        <f t="shared" si="221"/>
        <v>0</v>
      </c>
    </row>
    <row r="262" spans="4:25" ht="17.25" customHeight="1" x14ac:dyDescent="0.25">
      <c r="D262" s="32" t="s">
        <v>26</v>
      </c>
      <c r="E262" s="32" t="s">
        <v>27</v>
      </c>
      <c r="F262" s="33" t="s">
        <v>188</v>
      </c>
      <c r="G262" s="34" t="s">
        <v>185</v>
      </c>
      <c r="H262" s="32">
        <f t="shared" si="218"/>
        <v>1280</v>
      </c>
      <c r="I262" s="35" t="str">
        <f t="shared" si="219"/>
        <v>SERV CONTROLE DE PRAGAS AGRIC</v>
      </c>
      <c r="J262" s="35" t="s">
        <v>35</v>
      </c>
      <c r="K262" s="36">
        <f t="shared" si="170"/>
        <v>6.6666666666666666E-2</v>
      </c>
      <c r="L262" s="35" t="s">
        <v>55</v>
      </c>
      <c r="M262" s="37">
        <f>ROUND(50%*20,1)</f>
        <v>10</v>
      </c>
      <c r="N262" s="44">
        <f>SUM(N260:N261)</f>
        <v>0.01</v>
      </c>
      <c r="O262" s="39">
        <f t="shared" ref="O262:Y262" si="222">SUM(O260:O261)</f>
        <v>0.03</v>
      </c>
      <c r="P262" s="39">
        <f t="shared" si="222"/>
        <v>0.05</v>
      </c>
      <c r="Q262" s="39">
        <f t="shared" si="222"/>
        <v>0.05</v>
      </c>
      <c r="R262" s="39">
        <f t="shared" si="222"/>
        <v>0.06</v>
      </c>
      <c r="S262" s="39">
        <f t="shared" si="222"/>
        <v>7.0000000000000007E-2</v>
      </c>
      <c r="T262" s="39">
        <f t="shared" si="222"/>
        <v>0.11</v>
      </c>
      <c r="U262" s="39">
        <f t="shared" si="222"/>
        <v>0.18</v>
      </c>
      <c r="V262" s="39">
        <f t="shared" si="222"/>
        <v>0.11</v>
      </c>
      <c r="W262" s="39">
        <f t="shared" si="222"/>
        <v>7.0000000000000007E-2</v>
      </c>
      <c r="X262" s="39">
        <f t="shared" si="222"/>
        <v>0.05</v>
      </c>
      <c r="Y262" s="39">
        <f t="shared" si="222"/>
        <v>0.01</v>
      </c>
    </row>
    <row r="263" spans="4:25" ht="17.25" customHeight="1" x14ac:dyDescent="0.25">
      <c r="D263" s="23" t="s">
        <v>26</v>
      </c>
      <c r="E263" s="23" t="s">
        <v>27</v>
      </c>
      <c r="F263" s="24" t="s">
        <v>188</v>
      </c>
      <c r="G263" s="25" t="s">
        <v>185</v>
      </c>
      <c r="H263" s="23">
        <f t="shared" si="218"/>
        <v>1280</v>
      </c>
      <c r="I263" s="26" t="s">
        <v>158</v>
      </c>
      <c r="J263" s="26" t="s">
        <v>34</v>
      </c>
      <c r="K263" s="27">
        <f t="shared" si="170"/>
        <v>6.6666666666666666E-2</v>
      </c>
      <c r="L263" s="28" t="s">
        <v>28</v>
      </c>
      <c r="M263" s="29" t="s">
        <v>28</v>
      </c>
      <c r="N263" s="30">
        <v>0.01</v>
      </c>
      <c r="O263" s="31">
        <v>0.03</v>
      </c>
      <c r="P263" s="31">
        <v>0.05</v>
      </c>
      <c r="Q263" s="31">
        <v>0.05</v>
      </c>
      <c r="R263" s="31">
        <v>0.06</v>
      </c>
      <c r="S263" s="31">
        <v>7.0000000000000007E-2</v>
      </c>
      <c r="T263" s="31">
        <v>0.11</v>
      </c>
      <c r="U263" s="31">
        <v>0.18</v>
      </c>
      <c r="V263" s="31">
        <v>0.11</v>
      </c>
      <c r="W263" s="31">
        <v>7.0000000000000007E-2</v>
      </c>
      <c r="X263" s="31">
        <v>0.05</v>
      </c>
      <c r="Y263" s="31">
        <v>0.01</v>
      </c>
    </row>
    <row r="264" spans="4:25" ht="17.25" customHeight="1" x14ac:dyDescent="0.25">
      <c r="D264" s="32" t="s">
        <v>26</v>
      </c>
      <c r="E264" s="32" t="s">
        <v>27</v>
      </c>
      <c r="F264" s="33" t="s">
        <v>188</v>
      </c>
      <c r="G264" s="34" t="s">
        <v>185</v>
      </c>
      <c r="H264" s="32">
        <f t="shared" si="218"/>
        <v>1280</v>
      </c>
      <c r="I264" s="35" t="str">
        <f t="shared" ref="I264:I266" si="223">I263</f>
        <v>SERV CONTROLE DE PRAGAS DRONE TERCEIRO</v>
      </c>
      <c r="J264" s="35" t="s">
        <v>35</v>
      </c>
      <c r="K264" s="36">
        <f t="shared" si="170"/>
        <v>4.9166666666666671E-2</v>
      </c>
      <c r="L264" s="35" t="s">
        <v>156</v>
      </c>
      <c r="M264" s="37">
        <v>120</v>
      </c>
      <c r="N264" s="44">
        <f>ROUND(N263*0.7,2)</f>
        <v>0.01</v>
      </c>
      <c r="O264" s="39">
        <f t="shared" ref="O264:Y264" si="224">ROUND(O263*0.7,2)</f>
        <v>0.02</v>
      </c>
      <c r="P264" s="39">
        <f t="shared" si="224"/>
        <v>0.04</v>
      </c>
      <c r="Q264" s="39">
        <f t="shared" si="224"/>
        <v>0.04</v>
      </c>
      <c r="R264" s="39">
        <f t="shared" si="224"/>
        <v>0.04</v>
      </c>
      <c r="S264" s="39">
        <f t="shared" si="224"/>
        <v>0.05</v>
      </c>
      <c r="T264" s="39">
        <f t="shared" si="224"/>
        <v>0.08</v>
      </c>
      <c r="U264" s="39">
        <f t="shared" si="224"/>
        <v>0.13</v>
      </c>
      <c r="V264" s="39">
        <f t="shared" si="224"/>
        <v>0.08</v>
      </c>
      <c r="W264" s="39">
        <f t="shared" si="224"/>
        <v>0.05</v>
      </c>
      <c r="X264" s="39">
        <f t="shared" si="224"/>
        <v>0.04</v>
      </c>
      <c r="Y264" s="39">
        <f t="shared" si="224"/>
        <v>0.01</v>
      </c>
    </row>
    <row r="265" spans="4:25" ht="17.25" customHeight="1" x14ac:dyDescent="0.25">
      <c r="D265" s="32" t="s">
        <v>26</v>
      </c>
      <c r="E265" s="32" t="s">
        <v>27</v>
      </c>
      <c r="F265" s="33" t="s">
        <v>188</v>
      </c>
      <c r="G265" s="34" t="s">
        <v>185</v>
      </c>
      <c r="H265" s="32">
        <f t="shared" si="218"/>
        <v>1280</v>
      </c>
      <c r="I265" s="35" t="str">
        <f t="shared" si="223"/>
        <v>SERV CONTROLE DE PRAGAS DRONE TERCEIRO</v>
      </c>
      <c r="J265" s="35" t="s">
        <v>35</v>
      </c>
      <c r="K265" s="36">
        <f t="shared" si="170"/>
        <v>1.7500000000000002E-2</v>
      </c>
      <c r="L265" s="35" t="s">
        <v>157</v>
      </c>
      <c r="M265" s="37">
        <v>0.75</v>
      </c>
      <c r="N265" s="44">
        <f>N263-N264</f>
        <v>0</v>
      </c>
      <c r="O265" s="39">
        <f t="shared" ref="O265:Y265" si="225">O263-O264</f>
        <v>9.9999999999999985E-3</v>
      </c>
      <c r="P265" s="39">
        <f t="shared" si="225"/>
        <v>1.0000000000000002E-2</v>
      </c>
      <c r="Q265" s="39">
        <f t="shared" si="225"/>
        <v>1.0000000000000002E-2</v>
      </c>
      <c r="R265" s="39">
        <f t="shared" si="225"/>
        <v>1.9999999999999997E-2</v>
      </c>
      <c r="S265" s="39">
        <f t="shared" si="225"/>
        <v>2.0000000000000004E-2</v>
      </c>
      <c r="T265" s="39">
        <f t="shared" si="225"/>
        <v>0.03</v>
      </c>
      <c r="U265" s="39">
        <f t="shared" si="225"/>
        <v>4.9999999999999989E-2</v>
      </c>
      <c r="V265" s="39">
        <f t="shared" si="225"/>
        <v>0.03</v>
      </c>
      <c r="W265" s="39">
        <f t="shared" si="225"/>
        <v>2.0000000000000004E-2</v>
      </c>
      <c r="X265" s="39">
        <f t="shared" si="225"/>
        <v>1.0000000000000002E-2</v>
      </c>
      <c r="Y265" s="39">
        <f t="shared" si="225"/>
        <v>0</v>
      </c>
    </row>
    <row r="266" spans="4:25" ht="17.25" customHeight="1" x14ac:dyDescent="0.25">
      <c r="D266" s="32" t="s">
        <v>26</v>
      </c>
      <c r="E266" s="32" t="s">
        <v>27</v>
      </c>
      <c r="F266" s="33" t="s">
        <v>188</v>
      </c>
      <c r="G266" s="34" t="s">
        <v>185</v>
      </c>
      <c r="H266" s="32">
        <f t="shared" si="218"/>
        <v>1280</v>
      </c>
      <c r="I266" s="35" t="str">
        <f t="shared" si="223"/>
        <v>SERV CONTROLE DE PRAGAS DRONE TERCEIRO</v>
      </c>
      <c r="J266" s="35" t="s">
        <v>35</v>
      </c>
      <c r="K266" s="36">
        <f t="shared" si="170"/>
        <v>6.6666666666666666E-2</v>
      </c>
      <c r="L266" s="35" t="s">
        <v>55</v>
      </c>
      <c r="M266" s="37">
        <f>ROUND(0.25%*20,1)</f>
        <v>0.1</v>
      </c>
      <c r="N266" s="44">
        <f>SUM(N264:N265)</f>
        <v>0.01</v>
      </c>
      <c r="O266" s="39">
        <f t="shared" ref="O266:Y266" si="226">SUM(O264:O265)</f>
        <v>0.03</v>
      </c>
      <c r="P266" s="39">
        <f t="shared" si="226"/>
        <v>0.05</v>
      </c>
      <c r="Q266" s="39">
        <f t="shared" si="226"/>
        <v>0.05</v>
      </c>
      <c r="R266" s="39">
        <f t="shared" si="226"/>
        <v>0.06</v>
      </c>
      <c r="S266" s="39">
        <f t="shared" si="226"/>
        <v>7.0000000000000007E-2</v>
      </c>
      <c r="T266" s="39">
        <f t="shared" si="226"/>
        <v>0.11</v>
      </c>
      <c r="U266" s="39">
        <f t="shared" si="226"/>
        <v>0.18</v>
      </c>
      <c r="V266" s="39">
        <f t="shared" si="226"/>
        <v>0.11</v>
      </c>
      <c r="W266" s="39">
        <f t="shared" si="226"/>
        <v>7.0000000000000007E-2</v>
      </c>
      <c r="X266" s="39">
        <f t="shared" si="226"/>
        <v>0.05</v>
      </c>
      <c r="Y266" s="39">
        <f t="shared" si="226"/>
        <v>0.01</v>
      </c>
    </row>
    <row r="267" spans="4:25" ht="17.25" customHeight="1" x14ac:dyDescent="0.25">
      <c r="D267" s="92" t="s">
        <v>26</v>
      </c>
      <c r="E267" s="92" t="s">
        <v>27</v>
      </c>
      <c r="F267" s="93" t="s">
        <v>28</v>
      </c>
      <c r="G267" s="94" t="s">
        <v>189</v>
      </c>
      <c r="H267" s="92" t="s">
        <v>28</v>
      </c>
      <c r="I267" s="95" t="s">
        <v>28</v>
      </c>
      <c r="J267" s="95" t="s">
        <v>28</v>
      </c>
      <c r="K267" s="96" t="str">
        <f t="shared" si="170"/>
        <v>n/a</v>
      </c>
      <c r="L267" s="95" t="s">
        <v>28</v>
      </c>
      <c r="M267" s="97" t="s">
        <v>28</v>
      </c>
      <c r="N267" s="98" t="s">
        <v>28</v>
      </c>
      <c r="O267" s="96" t="s">
        <v>28</v>
      </c>
      <c r="P267" s="96" t="s">
        <v>28</v>
      </c>
      <c r="Q267" s="96" t="s">
        <v>28</v>
      </c>
      <c r="R267" s="96" t="s">
        <v>28</v>
      </c>
      <c r="S267" s="96" t="s">
        <v>28</v>
      </c>
      <c r="T267" s="96" t="s">
        <v>28</v>
      </c>
      <c r="U267" s="96" t="s">
        <v>28</v>
      </c>
      <c r="V267" s="96" t="s">
        <v>28</v>
      </c>
      <c r="W267" s="96" t="s">
        <v>28</v>
      </c>
      <c r="X267" s="96" t="s">
        <v>28</v>
      </c>
      <c r="Y267" s="96" t="s">
        <v>28</v>
      </c>
    </row>
    <row r="268" spans="4:25" ht="17.25" customHeight="1" x14ac:dyDescent="0.25">
      <c r="D268" s="99" t="s">
        <v>26</v>
      </c>
      <c r="E268" s="99" t="s">
        <v>27</v>
      </c>
      <c r="F268" s="100" t="s">
        <v>28</v>
      </c>
      <c r="G268" s="101" t="s">
        <v>190</v>
      </c>
      <c r="H268" s="99" t="s">
        <v>28</v>
      </c>
      <c r="I268" s="102" t="s">
        <v>28</v>
      </c>
      <c r="J268" s="102" t="s">
        <v>28</v>
      </c>
      <c r="K268" s="103" t="str">
        <f t="shared" si="170"/>
        <v>n/a</v>
      </c>
      <c r="L268" s="102" t="s">
        <v>28</v>
      </c>
      <c r="M268" s="104" t="s">
        <v>28</v>
      </c>
      <c r="N268" s="105" t="s">
        <v>28</v>
      </c>
      <c r="O268" s="103" t="s">
        <v>28</v>
      </c>
      <c r="P268" s="103" t="s">
        <v>28</v>
      </c>
      <c r="Q268" s="103" t="s">
        <v>28</v>
      </c>
      <c r="R268" s="103" t="s">
        <v>28</v>
      </c>
      <c r="S268" s="103" t="s">
        <v>28</v>
      </c>
      <c r="T268" s="103" t="s">
        <v>28</v>
      </c>
      <c r="U268" s="103" t="s">
        <v>28</v>
      </c>
      <c r="V268" s="103" t="s">
        <v>28</v>
      </c>
      <c r="W268" s="103" t="s">
        <v>28</v>
      </c>
      <c r="X268" s="103" t="s">
        <v>28</v>
      </c>
      <c r="Y268" s="103" t="s">
        <v>28</v>
      </c>
    </row>
    <row r="269" spans="4:25" ht="17.25" customHeight="1" x14ac:dyDescent="0.25">
      <c r="D269" s="23" t="s">
        <v>26</v>
      </c>
      <c r="E269" s="23" t="s">
        <v>27</v>
      </c>
      <c r="F269" s="24" t="s">
        <v>191</v>
      </c>
      <c r="G269" s="25" t="s">
        <v>192</v>
      </c>
      <c r="H269" s="23">
        <v>1560</v>
      </c>
      <c r="I269" s="26" t="s">
        <v>147</v>
      </c>
      <c r="J269" s="26" t="s">
        <v>34</v>
      </c>
      <c r="K269" s="27">
        <f t="shared" si="170"/>
        <v>1</v>
      </c>
      <c r="L269" s="28" t="s">
        <v>28</v>
      </c>
      <c r="M269" s="29" t="s">
        <v>28</v>
      </c>
      <c r="N269" s="30">
        <v>1</v>
      </c>
      <c r="O269" s="31">
        <v>1</v>
      </c>
      <c r="P269" s="31">
        <v>1</v>
      </c>
      <c r="Q269" s="31">
        <v>1</v>
      </c>
      <c r="R269" s="31">
        <v>1</v>
      </c>
      <c r="S269" s="31">
        <v>1</v>
      </c>
      <c r="T269" s="31">
        <v>1</v>
      </c>
      <c r="U269" s="31">
        <v>1</v>
      </c>
      <c r="V269" s="31">
        <v>1</v>
      </c>
      <c r="W269" s="31">
        <v>1</v>
      </c>
      <c r="X269" s="31">
        <v>1</v>
      </c>
      <c r="Y269" s="31">
        <v>1</v>
      </c>
    </row>
    <row r="270" spans="4:25" ht="17.25" customHeight="1" x14ac:dyDescent="0.25">
      <c r="D270" s="23" t="s">
        <v>26</v>
      </c>
      <c r="E270" s="23" t="s">
        <v>27</v>
      </c>
      <c r="F270" s="24" t="s">
        <v>193</v>
      </c>
      <c r="G270" s="25" t="s">
        <v>192</v>
      </c>
      <c r="H270" s="23">
        <v>1590</v>
      </c>
      <c r="I270" s="26" t="s">
        <v>129</v>
      </c>
      <c r="J270" s="26" t="s">
        <v>34</v>
      </c>
      <c r="K270" s="27">
        <f t="shared" si="170"/>
        <v>0.99999999999999989</v>
      </c>
      <c r="L270" s="28" t="s">
        <v>28</v>
      </c>
      <c r="M270" s="29" t="s">
        <v>28</v>
      </c>
      <c r="N270" s="30">
        <v>0.85</v>
      </c>
      <c r="O270" s="31">
        <v>0.9</v>
      </c>
      <c r="P270" s="31">
        <v>0.9</v>
      </c>
      <c r="Q270" s="31">
        <v>0.95</v>
      </c>
      <c r="R270" s="31">
        <v>1</v>
      </c>
      <c r="S270" s="31">
        <v>1.05</v>
      </c>
      <c r="T270" s="31">
        <v>1.1000000000000001</v>
      </c>
      <c r="U270" s="31">
        <v>1.2</v>
      </c>
      <c r="V270" s="31">
        <v>1.3</v>
      </c>
      <c r="W270" s="31">
        <v>1.2</v>
      </c>
      <c r="X270" s="31">
        <v>0.85</v>
      </c>
      <c r="Y270" s="31">
        <v>0.7</v>
      </c>
    </row>
    <row r="271" spans="4:25" ht="17.25" customHeight="1" x14ac:dyDescent="0.25">
      <c r="D271" s="32" t="s">
        <v>26</v>
      </c>
      <c r="E271" s="32" t="s">
        <v>27</v>
      </c>
      <c r="F271" s="33" t="s">
        <v>193</v>
      </c>
      <c r="G271" s="34" t="s">
        <v>192</v>
      </c>
      <c r="H271" s="32">
        <v>1590</v>
      </c>
      <c r="I271" s="35" t="str">
        <f t="shared" ref="I271:I273" si="227">I270</f>
        <v>SERV COMB FORMIGA MANUAL 1 RUA AGRIC</v>
      </c>
      <c r="J271" s="35" t="s">
        <v>35</v>
      </c>
      <c r="K271" s="36">
        <f t="shared" si="170"/>
        <v>5.0166666666666667E-3</v>
      </c>
      <c r="L271" s="35" t="s">
        <v>36</v>
      </c>
      <c r="M271" s="37">
        <f>10*(5*6)/10^3</f>
        <v>0.3</v>
      </c>
      <c r="N271" s="38">
        <f>ROUND(0.5%*N270,4)</f>
        <v>4.3E-3</v>
      </c>
      <c r="O271" s="39">
        <f t="shared" ref="O271:Y271" si="228">ROUND(0.5%*O270,4)</f>
        <v>4.4999999999999997E-3</v>
      </c>
      <c r="P271" s="39">
        <f t="shared" si="228"/>
        <v>4.4999999999999997E-3</v>
      </c>
      <c r="Q271" s="39">
        <f t="shared" si="228"/>
        <v>4.7999999999999996E-3</v>
      </c>
      <c r="R271" s="39">
        <f t="shared" si="228"/>
        <v>5.0000000000000001E-3</v>
      </c>
      <c r="S271" s="39">
        <f t="shared" si="228"/>
        <v>5.3E-3</v>
      </c>
      <c r="T271" s="39">
        <f t="shared" si="228"/>
        <v>5.4999999999999997E-3</v>
      </c>
      <c r="U271" s="39">
        <f t="shared" si="228"/>
        <v>6.0000000000000001E-3</v>
      </c>
      <c r="V271" s="39">
        <f t="shared" si="228"/>
        <v>6.4999999999999997E-3</v>
      </c>
      <c r="W271" s="39">
        <f t="shared" si="228"/>
        <v>6.0000000000000001E-3</v>
      </c>
      <c r="X271" s="39">
        <f t="shared" si="228"/>
        <v>4.3E-3</v>
      </c>
      <c r="Y271" s="39">
        <f t="shared" si="228"/>
        <v>3.5000000000000001E-3</v>
      </c>
    </row>
    <row r="272" spans="4:25" ht="17.25" customHeight="1" x14ac:dyDescent="0.25">
      <c r="D272" s="32" t="s">
        <v>26</v>
      </c>
      <c r="E272" s="32" t="s">
        <v>27</v>
      </c>
      <c r="F272" s="33" t="s">
        <v>193</v>
      </c>
      <c r="G272" s="34" t="s">
        <v>192</v>
      </c>
      <c r="H272" s="32">
        <v>1590</v>
      </c>
      <c r="I272" s="35" t="str">
        <f t="shared" si="227"/>
        <v>SERV COMB FORMIGA MANUAL 1 RUA AGRIC</v>
      </c>
      <c r="J272" s="35" t="s">
        <v>35</v>
      </c>
      <c r="K272" s="36">
        <f t="shared" si="170"/>
        <v>0.64083333333333325</v>
      </c>
      <c r="L272" s="35" t="s">
        <v>37</v>
      </c>
      <c r="M272" s="37">
        <v>4.5</v>
      </c>
      <c r="N272" s="40">
        <f>ROUND($N$44*N270,2)</f>
        <v>0.17</v>
      </c>
      <c r="O272" s="41">
        <f>ROUND($O$44*O270,2)</f>
        <v>0.27</v>
      </c>
      <c r="P272" s="41">
        <f>ROUND($P$44*P270,2)</f>
        <v>0.36</v>
      </c>
      <c r="Q272" s="41">
        <f>ROUND($Q$44*Q270,2)</f>
        <v>0.48</v>
      </c>
      <c r="R272" s="41">
        <f>ROUND($R$44*R270,2)</f>
        <v>0.7</v>
      </c>
      <c r="S272" s="41">
        <f>ROUND($S$44*S270,2)</f>
        <v>0.84</v>
      </c>
      <c r="T272" s="41">
        <f>ROUND($T$44*T270,2)</f>
        <v>0.99</v>
      </c>
      <c r="U272" s="41">
        <f>ROUND($U$44*U270,2)</f>
        <v>1.08</v>
      </c>
      <c r="V272" s="41">
        <f>ROUND($V$44*V270,2)</f>
        <v>1.17</v>
      </c>
      <c r="W272" s="41">
        <f>ROUND($W$44*W270,2)</f>
        <v>0.84</v>
      </c>
      <c r="X272" s="41">
        <f>ROUND($X$44*X270,2)</f>
        <v>0.51</v>
      </c>
      <c r="Y272" s="41">
        <f>ROUND($Y$44*Y270,2)</f>
        <v>0.28000000000000003</v>
      </c>
    </row>
    <row r="273" spans="4:25" ht="17.25" customHeight="1" x14ac:dyDescent="0.25">
      <c r="D273" s="32" t="s">
        <v>26</v>
      </c>
      <c r="E273" s="32" t="s">
        <v>27</v>
      </c>
      <c r="F273" s="33" t="s">
        <v>193</v>
      </c>
      <c r="G273" s="34" t="s">
        <v>192</v>
      </c>
      <c r="H273" s="32">
        <v>1590</v>
      </c>
      <c r="I273" s="35" t="str">
        <f t="shared" si="227"/>
        <v>SERV COMB FORMIGA MANUAL 1 RUA AGRIC</v>
      </c>
      <c r="J273" s="35" t="s">
        <v>35</v>
      </c>
      <c r="K273" s="36">
        <f t="shared" si="170"/>
        <v>0.35415000000000002</v>
      </c>
      <c r="L273" s="35" t="s">
        <v>38</v>
      </c>
      <c r="M273" s="37">
        <v>4.5</v>
      </c>
      <c r="N273" s="40">
        <f>N270-SUM(N271:N272)</f>
        <v>0.67569999999999997</v>
      </c>
      <c r="O273" s="41">
        <f t="shared" ref="O273" si="229">O270-SUM(O271:O272)</f>
        <v>0.62549999999999994</v>
      </c>
      <c r="P273" s="41">
        <f t="shared" ref="P273:Y273" si="230">P270-SUM(P271:P272)</f>
        <v>0.53550000000000009</v>
      </c>
      <c r="Q273" s="41">
        <f t="shared" si="230"/>
        <v>0.46519999999999995</v>
      </c>
      <c r="R273" s="41">
        <f t="shared" si="230"/>
        <v>0.29500000000000004</v>
      </c>
      <c r="S273" s="41">
        <f t="shared" si="230"/>
        <v>0.2047000000000001</v>
      </c>
      <c r="T273" s="41">
        <f t="shared" si="230"/>
        <v>0.10450000000000015</v>
      </c>
      <c r="U273" s="41">
        <f t="shared" si="230"/>
        <v>0.11399999999999988</v>
      </c>
      <c r="V273" s="41">
        <f t="shared" si="230"/>
        <v>0.12350000000000017</v>
      </c>
      <c r="W273" s="41">
        <f t="shared" si="230"/>
        <v>0.35399999999999998</v>
      </c>
      <c r="X273" s="41">
        <f t="shared" si="230"/>
        <v>0.3357</v>
      </c>
      <c r="Y273" s="41">
        <f t="shared" si="230"/>
        <v>0.41649999999999993</v>
      </c>
    </row>
    <row r="274" spans="4:25" ht="17.25" customHeight="1" x14ac:dyDescent="0.25">
      <c r="D274" s="23" t="s">
        <v>26</v>
      </c>
      <c r="E274" s="23" t="s">
        <v>27</v>
      </c>
      <c r="F274" s="24" t="s">
        <v>194</v>
      </c>
      <c r="G274" s="25" t="s">
        <v>192</v>
      </c>
      <c r="H274" s="23">
        <v>1700</v>
      </c>
      <c r="I274" s="26" t="s">
        <v>134</v>
      </c>
      <c r="J274" s="26" t="s">
        <v>34</v>
      </c>
      <c r="K274" s="27">
        <f t="shared" si="170"/>
        <v>0.25</v>
      </c>
      <c r="L274" s="28" t="s">
        <v>28</v>
      </c>
      <c r="M274" s="29" t="s">
        <v>28</v>
      </c>
      <c r="N274" s="30">
        <v>0.25</v>
      </c>
      <c r="O274" s="31">
        <v>0.25</v>
      </c>
      <c r="P274" s="31">
        <v>0.25</v>
      </c>
      <c r="Q274" s="31">
        <v>0.25</v>
      </c>
      <c r="R274" s="31">
        <v>0.25</v>
      </c>
      <c r="S274" s="31">
        <v>0.25</v>
      </c>
      <c r="T274" s="31">
        <v>0.25</v>
      </c>
      <c r="U274" s="31">
        <v>0.25</v>
      </c>
      <c r="V274" s="31">
        <v>0.25</v>
      </c>
      <c r="W274" s="31">
        <v>0.25</v>
      </c>
      <c r="X274" s="31">
        <v>0.25</v>
      </c>
      <c r="Y274" s="31">
        <v>0.25</v>
      </c>
    </row>
    <row r="275" spans="4:25" ht="17.25" customHeight="1" x14ac:dyDescent="0.25">
      <c r="D275" s="32" t="s">
        <v>26</v>
      </c>
      <c r="E275" s="32" t="s">
        <v>27</v>
      </c>
      <c r="F275" s="33" t="s">
        <v>194</v>
      </c>
      <c r="G275" s="34" t="s">
        <v>192</v>
      </c>
      <c r="H275" s="32">
        <v>1700</v>
      </c>
      <c r="I275" s="35" t="str">
        <f t="shared" ref="I275:I279" si="231">I274</f>
        <v>SERV CAP QUIM MEC BARRA AGRIC</v>
      </c>
      <c r="J275" s="35" t="s">
        <v>35</v>
      </c>
      <c r="K275" s="36">
        <f t="shared" si="170"/>
        <v>0.25</v>
      </c>
      <c r="L275" s="85" t="s">
        <v>54</v>
      </c>
      <c r="M275" s="37">
        <v>2.5</v>
      </c>
      <c r="N275" s="142">
        <f>N274</f>
        <v>0.25</v>
      </c>
      <c r="O275" s="143">
        <f t="shared" ref="O275:Y275" si="232">O274</f>
        <v>0.25</v>
      </c>
      <c r="P275" s="143">
        <f t="shared" si="232"/>
        <v>0.25</v>
      </c>
      <c r="Q275" s="143">
        <f t="shared" si="232"/>
        <v>0.25</v>
      </c>
      <c r="R275" s="143">
        <f t="shared" si="232"/>
        <v>0.25</v>
      </c>
      <c r="S275" s="143">
        <f t="shared" si="232"/>
        <v>0.25</v>
      </c>
      <c r="T275" s="143">
        <f t="shared" si="232"/>
        <v>0.25</v>
      </c>
      <c r="U275" s="143">
        <f t="shared" si="232"/>
        <v>0.25</v>
      </c>
      <c r="V275" s="143">
        <f t="shared" si="232"/>
        <v>0.25</v>
      </c>
      <c r="W275" s="143">
        <f t="shared" si="232"/>
        <v>0.25</v>
      </c>
      <c r="X275" s="143">
        <f t="shared" si="232"/>
        <v>0.25</v>
      </c>
      <c r="Y275" s="143">
        <f t="shared" si="232"/>
        <v>0.25</v>
      </c>
    </row>
    <row r="276" spans="4:25" ht="17.25" customHeight="1" x14ac:dyDescent="0.25">
      <c r="D276" s="32" t="s">
        <v>26</v>
      </c>
      <c r="E276" s="32" t="s">
        <v>27</v>
      </c>
      <c r="F276" s="33" t="s">
        <v>194</v>
      </c>
      <c r="G276" s="34" t="s">
        <v>192</v>
      </c>
      <c r="H276" s="32">
        <v>1700</v>
      </c>
      <c r="I276" s="35" t="str">
        <f t="shared" si="231"/>
        <v>SERV CAP QUIM MEC BARRA AGRIC</v>
      </c>
      <c r="J276" s="35" t="s">
        <v>35</v>
      </c>
      <c r="K276" s="36">
        <f>IFERROR(AVERAGE(N276:Y276),"n/a")</f>
        <v>6.0000000000000019E-2</v>
      </c>
      <c r="L276" s="35" t="s">
        <v>55</v>
      </c>
      <c r="M276" s="37">
        <f>ROUND(0.5%*230,1)</f>
        <v>1.2</v>
      </c>
      <c r="N276" s="142">
        <f>N277</f>
        <v>0.06</v>
      </c>
      <c r="O276" s="143">
        <f t="shared" ref="O276:Y276" si="233">O277</f>
        <v>0.06</v>
      </c>
      <c r="P276" s="143">
        <f t="shared" si="233"/>
        <v>0.06</v>
      </c>
      <c r="Q276" s="143">
        <f t="shared" si="233"/>
        <v>0.06</v>
      </c>
      <c r="R276" s="143">
        <f t="shared" si="233"/>
        <v>0.06</v>
      </c>
      <c r="S276" s="143">
        <f t="shared" si="233"/>
        <v>0.06</v>
      </c>
      <c r="T276" s="143">
        <f t="shared" si="233"/>
        <v>0.06</v>
      </c>
      <c r="U276" s="143">
        <f t="shared" si="233"/>
        <v>0.06</v>
      </c>
      <c r="V276" s="143">
        <f t="shared" si="233"/>
        <v>0.06</v>
      </c>
      <c r="W276" s="143">
        <f t="shared" si="233"/>
        <v>0.06</v>
      </c>
      <c r="X276" s="143">
        <f t="shared" si="233"/>
        <v>0.06</v>
      </c>
      <c r="Y276" s="143">
        <f t="shared" si="233"/>
        <v>0.06</v>
      </c>
    </row>
    <row r="277" spans="4:25" ht="17.25" customHeight="1" x14ac:dyDescent="0.25">
      <c r="D277" s="32" t="s">
        <v>26</v>
      </c>
      <c r="E277" s="32" t="s">
        <v>27</v>
      </c>
      <c r="F277" s="33" t="s">
        <v>194</v>
      </c>
      <c r="G277" s="34" t="s">
        <v>192</v>
      </c>
      <c r="H277" s="32">
        <v>1700</v>
      </c>
      <c r="I277" s="35" t="str">
        <f t="shared" si="231"/>
        <v>SERV CAP QUIM MEC BARRA AGRIC</v>
      </c>
      <c r="J277" s="35" t="s">
        <v>35</v>
      </c>
      <c r="K277" s="36">
        <f>IFERROR(AVERAGE(N277:Y277),"n/a")</f>
        <v>6.0000000000000019E-2</v>
      </c>
      <c r="L277" s="35" t="s">
        <v>51</v>
      </c>
      <c r="M277" s="37">
        <v>1.5</v>
      </c>
      <c r="N277" s="142">
        <f>ROUND(25%*N274,2)</f>
        <v>0.06</v>
      </c>
      <c r="O277" s="143">
        <f t="shared" ref="O277:Y277" si="234">ROUND(25%*O274,2)</f>
        <v>0.06</v>
      </c>
      <c r="P277" s="143">
        <f t="shared" si="234"/>
        <v>0.06</v>
      </c>
      <c r="Q277" s="143">
        <f t="shared" si="234"/>
        <v>0.06</v>
      </c>
      <c r="R277" s="143">
        <f t="shared" si="234"/>
        <v>0.06</v>
      </c>
      <c r="S277" s="143">
        <f t="shared" si="234"/>
        <v>0.06</v>
      </c>
      <c r="T277" s="143">
        <f t="shared" si="234"/>
        <v>0.06</v>
      </c>
      <c r="U277" s="143">
        <f t="shared" si="234"/>
        <v>0.06</v>
      </c>
      <c r="V277" s="143">
        <f t="shared" si="234"/>
        <v>0.06</v>
      </c>
      <c r="W277" s="143">
        <f t="shared" si="234"/>
        <v>0.06</v>
      </c>
      <c r="X277" s="143">
        <f t="shared" si="234"/>
        <v>0.06</v>
      </c>
      <c r="Y277" s="143">
        <f t="shared" si="234"/>
        <v>0.06</v>
      </c>
    </row>
    <row r="278" spans="4:25" ht="17.25" customHeight="1" x14ac:dyDescent="0.25">
      <c r="D278" s="32" t="s">
        <v>26</v>
      </c>
      <c r="E278" s="32" t="s">
        <v>27</v>
      </c>
      <c r="F278" s="33" t="s">
        <v>194</v>
      </c>
      <c r="G278" s="34" t="s">
        <v>192</v>
      </c>
      <c r="H278" s="32">
        <v>1700</v>
      </c>
      <c r="I278" s="35" t="str">
        <f t="shared" si="231"/>
        <v>SERV CAP QUIM MEC BARRA AGRIC</v>
      </c>
      <c r="J278" s="35" t="s">
        <v>35</v>
      </c>
      <c r="K278" s="36">
        <f t="shared" si="170"/>
        <v>0</v>
      </c>
      <c r="L278" s="35" t="s">
        <v>135</v>
      </c>
      <c r="M278" s="37">
        <f>ROUNDUP(1.5*(2.5/3.1),2)</f>
        <v>1.21</v>
      </c>
      <c r="N278" s="144">
        <v>0</v>
      </c>
      <c r="O278" s="145">
        <v>0</v>
      </c>
      <c r="P278" s="145">
        <v>0</v>
      </c>
      <c r="Q278" s="145">
        <v>0</v>
      </c>
      <c r="R278" s="145">
        <v>0</v>
      </c>
      <c r="S278" s="145">
        <v>0</v>
      </c>
      <c r="T278" s="145">
        <v>0</v>
      </c>
      <c r="U278" s="145">
        <v>0</v>
      </c>
      <c r="V278" s="145">
        <v>0</v>
      </c>
      <c r="W278" s="145">
        <v>0</v>
      </c>
      <c r="X278" s="145">
        <v>0</v>
      </c>
      <c r="Y278" s="145">
        <v>0</v>
      </c>
    </row>
    <row r="279" spans="4:25" ht="17.25" customHeight="1" x14ac:dyDescent="0.25">
      <c r="D279" s="32" t="s">
        <v>26</v>
      </c>
      <c r="E279" s="32" t="s">
        <v>27</v>
      </c>
      <c r="F279" s="33" t="s">
        <v>194</v>
      </c>
      <c r="G279" s="34" t="s">
        <v>192</v>
      </c>
      <c r="H279" s="32">
        <v>1700</v>
      </c>
      <c r="I279" s="35" t="str">
        <f t="shared" si="231"/>
        <v>SERV CAP QUIM MEC BARRA AGRIC</v>
      </c>
      <c r="J279" s="35" t="s">
        <v>35</v>
      </c>
      <c r="K279" s="36">
        <f t="shared" si="170"/>
        <v>0</v>
      </c>
      <c r="L279" s="35" t="s">
        <v>136</v>
      </c>
      <c r="M279" s="37">
        <f>0.15*(2.5/3.1)</f>
        <v>0.12096774193548386</v>
      </c>
      <c r="N279" s="144">
        <f>ROUND($N$76/$N$74*N274*60%,2)</f>
        <v>0</v>
      </c>
      <c r="O279" s="145">
        <f>ROUND($O$76/$O$74*O274*60%,2)</f>
        <v>0</v>
      </c>
      <c r="P279" s="145">
        <f>ROUND($P$76/$P$74*P274*60%,2)</f>
        <v>0</v>
      </c>
      <c r="Q279" s="145">
        <f>ROUND($Q$76/$Q$74*Q274*60%,2)</f>
        <v>0</v>
      </c>
      <c r="R279" s="145">
        <f>ROUND($R$76/$R$74*R274*60%,2)</f>
        <v>0</v>
      </c>
      <c r="S279" s="145">
        <f>ROUND($S$76/$S$74*S274*60%,2)</f>
        <v>0</v>
      </c>
      <c r="T279" s="145">
        <f>ROUND($T$76/$T$74*T274*60%,2)</f>
        <v>0</v>
      </c>
      <c r="U279" s="145">
        <f>ROUND($U$76/$U$74*U274*60%,2)</f>
        <v>0</v>
      </c>
      <c r="V279" s="145">
        <f>ROUND($V$76/$V$74*V274*60%,2)</f>
        <v>0</v>
      </c>
      <c r="W279" s="145">
        <f>ROUND($W$76/$W$74*W274*60%,2)</f>
        <v>0</v>
      </c>
      <c r="X279" s="145">
        <f>ROUND($X$76/$X$74*X274*60%,2)</f>
        <v>0</v>
      </c>
      <c r="Y279" s="145">
        <f>ROUND($Y$76/$Y$74*Y274*60%,2)</f>
        <v>0</v>
      </c>
    </row>
    <row r="280" spans="4:25" ht="17.25" customHeight="1" x14ac:dyDescent="0.25">
      <c r="D280" s="23" t="s">
        <v>26</v>
      </c>
      <c r="E280" s="23" t="s">
        <v>27</v>
      </c>
      <c r="F280" s="24" t="s">
        <v>196</v>
      </c>
      <c r="G280" s="25" t="s">
        <v>192</v>
      </c>
      <c r="H280" s="23">
        <f t="shared" ref="H280:H287" si="235">H259+365</f>
        <v>1645</v>
      </c>
      <c r="I280" s="26" t="s">
        <v>155</v>
      </c>
      <c r="J280" s="26" t="s">
        <v>34</v>
      </c>
      <c r="K280" s="27">
        <f t="shared" si="170"/>
        <v>6.6666666666666666E-2</v>
      </c>
      <c r="L280" s="28" t="s">
        <v>28</v>
      </c>
      <c r="M280" s="29" t="s">
        <v>28</v>
      </c>
      <c r="N280" s="30">
        <v>0.01</v>
      </c>
      <c r="O280" s="31">
        <v>0.03</v>
      </c>
      <c r="P280" s="31">
        <v>0.05</v>
      </c>
      <c r="Q280" s="31">
        <v>0.05</v>
      </c>
      <c r="R280" s="31">
        <v>0.06</v>
      </c>
      <c r="S280" s="31">
        <v>7.0000000000000007E-2</v>
      </c>
      <c r="T280" s="31">
        <v>0.11</v>
      </c>
      <c r="U280" s="31">
        <v>0.18</v>
      </c>
      <c r="V280" s="31">
        <v>0.11</v>
      </c>
      <c r="W280" s="31">
        <v>7.0000000000000007E-2</v>
      </c>
      <c r="X280" s="31">
        <v>0.05</v>
      </c>
      <c r="Y280" s="31">
        <v>0.01</v>
      </c>
    </row>
    <row r="281" spans="4:25" ht="17.25" customHeight="1" x14ac:dyDescent="0.25">
      <c r="D281" s="32" t="s">
        <v>26</v>
      </c>
      <c r="E281" s="32" t="s">
        <v>27</v>
      </c>
      <c r="F281" s="33" t="s">
        <v>196</v>
      </c>
      <c r="G281" s="34" t="s">
        <v>192</v>
      </c>
      <c r="H281" s="32">
        <f t="shared" si="235"/>
        <v>1645</v>
      </c>
      <c r="I281" s="35" t="str">
        <f t="shared" ref="I281:I283" si="236">I280</f>
        <v>SERV CONTROLE DE PRAGAS AGRIC</v>
      </c>
      <c r="J281" s="35" t="s">
        <v>35</v>
      </c>
      <c r="K281" s="36">
        <f t="shared" ref="K281:K287" si="237">IFERROR(AVERAGE(N281:Y281),"n/a")</f>
        <v>4.9166666666666671E-2</v>
      </c>
      <c r="L281" s="35" t="s">
        <v>156</v>
      </c>
      <c r="M281" s="37">
        <v>120</v>
      </c>
      <c r="N281" s="44">
        <f>ROUND(N280*0.7,2)</f>
        <v>0.01</v>
      </c>
      <c r="O281" s="39">
        <f t="shared" ref="O281:Y281" si="238">ROUND(O280*0.7,2)</f>
        <v>0.02</v>
      </c>
      <c r="P281" s="39">
        <f t="shared" si="238"/>
        <v>0.04</v>
      </c>
      <c r="Q281" s="39">
        <f t="shared" si="238"/>
        <v>0.04</v>
      </c>
      <c r="R281" s="39">
        <f t="shared" si="238"/>
        <v>0.04</v>
      </c>
      <c r="S281" s="39">
        <f t="shared" si="238"/>
        <v>0.05</v>
      </c>
      <c r="T281" s="39">
        <f t="shared" si="238"/>
        <v>0.08</v>
      </c>
      <c r="U281" s="39">
        <f t="shared" si="238"/>
        <v>0.13</v>
      </c>
      <c r="V281" s="39">
        <f t="shared" si="238"/>
        <v>0.08</v>
      </c>
      <c r="W281" s="39">
        <f t="shared" si="238"/>
        <v>0.05</v>
      </c>
      <c r="X281" s="39">
        <f t="shared" si="238"/>
        <v>0.04</v>
      </c>
      <c r="Y281" s="39">
        <f t="shared" si="238"/>
        <v>0.01</v>
      </c>
    </row>
    <row r="282" spans="4:25" ht="17.25" customHeight="1" x14ac:dyDescent="0.25">
      <c r="D282" s="32" t="s">
        <v>26</v>
      </c>
      <c r="E282" s="32" t="s">
        <v>27</v>
      </c>
      <c r="F282" s="33" t="s">
        <v>196</v>
      </c>
      <c r="G282" s="34" t="s">
        <v>192</v>
      </c>
      <c r="H282" s="32">
        <f t="shared" si="235"/>
        <v>1645</v>
      </c>
      <c r="I282" s="35" t="str">
        <f t="shared" si="236"/>
        <v>SERV CONTROLE DE PRAGAS AGRIC</v>
      </c>
      <c r="J282" s="35" t="s">
        <v>35</v>
      </c>
      <c r="K282" s="36">
        <f t="shared" si="237"/>
        <v>1.7500000000000002E-2</v>
      </c>
      <c r="L282" s="35" t="s">
        <v>157</v>
      </c>
      <c r="M282" s="37">
        <v>0.75</v>
      </c>
      <c r="N282" s="44">
        <f>N280-N281</f>
        <v>0</v>
      </c>
      <c r="O282" s="39">
        <f t="shared" ref="O282:Y282" si="239">O280-O281</f>
        <v>9.9999999999999985E-3</v>
      </c>
      <c r="P282" s="39">
        <f t="shared" si="239"/>
        <v>1.0000000000000002E-2</v>
      </c>
      <c r="Q282" s="39">
        <f t="shared" si="239"/>
        <v>1.0000000000000002E-2</v>
      </c>
      <c r="R282" s="39">
        <f t="shared" si="239"/>
        <v>1.9999999999999997E-2</v>
      </c>
      <c r="S282" s="39">
        <f t="shared" si="239"/>
        <v>2.0000000000000004E-2</v>
      </c>
      <c r="T282" s="39">
        <f t="shared" si="239"/>
        <v>0.03</v>
      </c>
      <c r="U282" s="39">
        <f t="shared" si="239"/>
        <v>4.9999999999999989E-2</v>
      </c>
      <c r="V282" s="39">
        <f t="shared" si="239"/>
        <v>0.03</v>
      </c>
      <c r="W282" s="39">
        <f t="shared" si="239"/>
        <v>2.0000000000000004E-2</v>
      </c>
      <c r="X282" s="39">
        <f t="shared" si="239"/>
        <v>1.0000000000000002E-2</v>
      </c>
      <c r="Y282" s="39">
        <f t="shared" si="239"/>
        <v>0</v>
      </c>
    </row>
    <row r="283" spans="4:25" ht="17.25" customHeight="1" x14ac:dyDescent="0.25">
      <c r="D283" s="32" t="s">
        <v>26</v>
      </c>
      <c r="E283" s="32" t="s">
        <v>27</v>
      </c>
      <c r="F283" s="33" t="s">
        <v>196</v>
      </c>
      <c r="G283" s="34" t="s">
        <v>192</v>
      </c>
      <c r="H283" s="32">
        <f t="shared" si="235"/>
        <v>1645</v>
      </c>
      <c r="I283" s="35" t="str">
        <f t="shared" si="236"/>
        <v>SERV CONTROLE DE PRAGAS AGRIC</v>
      </c>
      <c r="J283" s="35" t="s">
        <v>35</v>
      </c>
      <c r="K283" s="36">
        <f t="shared" si="237"/>
        <v>6.6666666666666666E-2</v>
      </c>
      <c r="L283" s="35" t="s">
        <v>55</v>
      </c>
      <c r="M283" s="37">
        <f>ROUND(75%*20,1)</f>
        <v>15</v>
      </c>
      <c r="N283" s="44">
        <f>SUM(N281:N282)</f>
        <v>0.01</v>
      </c>
      <c r="O283" s="39">
        <f t="shared" ref="O283:Y283" si="240">SUM(O281:O282)</f>
        <v>0.03</v>
      </c>
      <c r="P283" s="39">
        <f t="shared" si="240"/>
        <v>0.05</v>
      </c>
      <c r="Q283" s="39">
        <f t="shared" si="240"/>
        <v>0.05</v>
      </c>
      <c r="R283" s="39">
        <f t="shared" si="240"/>
        <v>0.06</v>
      </c>
      <c r="S283" s="39">
        <f t="shared" si="240"/>
        <v>7.0000000000000007E-2</v>
      </c>
      <c r="T283" s="39">
        <f t="shared" si="240"/>
        <v>0.11</v>
      </c>
      <c r="U283" s="39">
        <f t="shared" si="240"/>
        <v>0.18</v>
      </c>
      <c r="V283" s="39">
        <f t="shared" si="240"/>
        <v>0.11</v>
      </c>
      <c r="W283" s="39">
        <f t="shared" si="240"/>
        <v>7.0000000000000007E-2</v>
      </c>
      <c r="X283" s="39">
        <f t="shared" si="240"/>
        <v>0.05</v>
      </c>
      <c r="Y283" s="39">
        <f t="shared" si="240"/>
        <v>0.01</v>
      </c>
    </row>
    <row r="284" spans="4:25" ht="17.25" customHeight="1" x14ac:dyDescent="0.25">
      <c r="D284" s="23" t="s">
        <v>26</v>
      </c>
      <c r="E284" s="23" t="s">
        <v>27</v>
      </c>
      <c r="F284" s="24" t="s">
        <v>196</v>
      </c>
      <c r="G284" s="25" t="s">
        <v>192</v>
      </c>
      <c r="H284" s="23">
        <f t="shared" si="235"/>
        <v>1645</v>
      </c>
      <c r="I284" s="26" t="s">
        <v>158</v>
      </c>
      <c r="J284" s="26" t="s">
        <v>34</v>
      </c>
      <c r="K284" s="27">
        <f t="shared" si="237"/>
        <v>6.6666666666666666E-2</v>
      </c>
      <c r="L284" s="28" t="s">
        <v>28</v>
      </c>
      <c r="M284" s="29" t="s">
        <v>28</v>
      </c>
      <c r="N284" s="30">
        <v>0.01</v>
      </c>
      <c r="O284" s="31">
        <v>0.03</v>
      </c>
      <c r="P284" s="31">
        <v>0.05</v>
      </c>
      <c r="Q284" s="31">
        <v>0.05</v>
      </c>
      <c r="R284" s="31">
        <v>0.06</v>
      </c>
      <c r="S284" s="31">
        <v>7.0000000000000007E-2</v>
      </c>
      <c r="T284" s="31">
        <v>0.11</v>
      </c>
      <c r="U284" s="31">
        <v>0.18</v>
      </c>
      <c r="V284" s="31">
        <v>0.11</v>
      </c>
      <c r="W284" s="31">
        <v>7.0000000000000007E-2</v>
      </c>
      <c r="X284" s="31">
        <v>0.05</v>
      </c>
      <c r="Y284" s="31">
        <v>0.01</v>
      </c>
    </row>
    <row r="285" spans="4:25" ht="17.25" customHeight="1" x14ac:dyDescent="0.25">
      <c r="D285" s="32" t="s">
        <v>26</v>
      </c>
      <c r="E285" s="32" t="s">
        <v>27</v>
      </c>
      <c r="F285" s="33" t="s">
        <v>196</v>
      </c>
      <c r="G285" s="34" t="s">
        <v>192</v>
      </c>
      <c r="H285" s="32">
        <f t="shared" si="235"/>
        <v>1645</v>
      </c>
      <c r="I285" s="35" t="str">
        <f t="shared" ref="I285:I287" si="241">I284</f>
        <v>SERV CONTROLE DE PRAGAS DRONE TERCEIRO</v>
      </c>
      <c r="J285" s="35" t="s">
        <v>35</v>
      </c>
      <c r="K285" s="36">
        <f t="shared" si="237"/>
        <v>4.9166666666666671E-2</v>
      </c>
      <c r="L285" s="35" t="s">
        <v>156</v>
      </c>
      <c r="M285" s="37">
        <v>120</v>
      </c>
      <c r="N285" s="44">
        <f>ROUND(N284*0.7,2)</f>
        <v>0.01</v>
      </c>
      <c r="O285" s="39">
        <f t="shared" ref="O285:Y285" si="242">ROUND(O284*0.7,2)</f>
        <v>0.02</v>
      </c>
      <c r="P285" s="39">
        <f t="shared" si="242"/>
        <v>0.04</v>
      </c>
      <c r="Q285" s="39">
        <f t="shared" si="242"/>
        <v>0.04</v>
      </c>
      <c r="R285" s="39">
        <f t="shared" si="242"/>
        <v>0.04</v>
      </c>
      <c r="S285" s="39">
        <f t="shared" si="242"/>
        <v>0.05</v>
      </c>
      <c r="T285" s="39">
        <f t="shared" si="242"/>
        <v>0.08</v>
      </c>
      <c r="U285" s="39">
        <f t="shared" si="242"/>
        <v>0.13</v>
      </c>
      <c r="V285" s="39">
        <f t="shared" si="242"/>
        <v>0.08</v>
      </c>
      <c r="W285" s="39">
        <f t="shared" si="242"/>
        <v>0.05</v>
      </c>
      <c r="X285" s="39">
        <f t="shared" si="242"/>
        <v>0.04</v>
      </c>
      <c r="Y285" s="39">
        <f t="shared" si="242"/>
        <v>0.01</v>
      </c>
    </row>
    <row r="286" spans="4:25" ht="17.25" customHeight="1" x14ac:dyDescent="0.25">
      <c r="D286" s="32" t="s">
        <v>26</v>
      </c>
      <c r="E286" s="32" t="s">
        <v>27</v>
      </c>
      <c r="F286" s="33" t="s">
        <v>196</v>
      </c>
      <c r="G286" s="34" t="s">
        <v>192</v>
      </c>
      <c r="H286" s="32">
        <f t="shared" si="235"/>
        <v>1645</v>
      </c>
      <c r="I286" s="35" t="str">
        <f t="shared" si="241"/>
        <v>SERV CONTROLE DE PRAGAS DRONE TERCEIRO</v>
      </c>
      <c r="J286" s="35" t="s">
        <v>35</v>
      </c>
      <c r="K286" s="36">
        <f t="shared" si="237"/>
        <v>1.7500000000000002E-2</v>
      </c>
      <c r="L286" s="35" t="s">
        <v>157</v>
      </c>
      <c r="M286" s="37">
        <v>0.75</v>
      </c>
      <c r="N286" s="44">
        <f>N284-N285</f>
        <v>0</v>
      </c>
      <c r="O286" s="39">
        <f t="shared" ref="O286:Y286" si="243">O284-O285</f>
        <v>9.9999999999999985E-3</v>
      </c>
      <c r="P286" s="39">
        <f t="shared" si="243"/>
        <v>1.0000000000000002E-2</v>
      </c>
      <c r="Q286" s="39">
        <f t="shared" si="243"/>
        <v>1.0000000000000002E-2</v>
      </c>
      <c r="R286" s="39">
        <f t="shared" si="243"/>
        <v>1.9999999999999997E-2</v>
      </c>
      <c r="S286" s="39">
        <f t="shared" si="243"/>
        <v>2.0000000000000004E-2</v>
      </c>
      <c r="T286" s="39">
        <f t="shared" si="243"/>
        <v>0.03</v>
      </c>
      <c r="U286" s="39">
        <f t="shared" si="243"/>
        <v>4.9999999999999989E-2</v>
      </c>
      <c r="V286" s="39">
        <f t="shared" si="243"/>
        <v>0.03</v>
      </c>
      <c r="W286" s="39">
        <f t="shared" si="243"/>
        <v>2.0000000000000004E-2</v>
      </c>
      <c r="X286" s="39">
        <f t="shared" si="243"/>
        <v>1.0000000000000002E-2</v>
      </c>
      <c r="Y286" s="39">
        <f t="shared" si="243"/>
        <v>0</v>
      </c>
    </row>
    <row r="287" spans="4:25" ht="17.25" customHeight="1" x14ac:dyDescent="0.25">
      <c r="D287" s="32" t="s">
        <v>26</v>
      </c>
      <c r="E287" s="32" t="s">
        <v>27</v>
      </c>
      <c r="F287" s="33" t="s">
        <v>196</v>
      </c>
      <c r="G287" s="34" t="s">
        <v>192</v>
      </c>
      <c r="H287" s="32">
        <f t="shared" si="235"/>
        <v>1645</v>
      </c>
      <c r="I287" s="35" t="str">
        <f t="shared" si="241"/>
        <v>SERV CONTROLE DE PRAGAS DRONE TERCEIRO</v>
      </c>
      <c r="J287" s="35" t="s">
        <v>35</v>
      </c>
      <c r="K287" s="36">
        <f t="shared" si="237"/>
        <v>6.6666666666666666E-2</v>
      </c>
      <c r="L287" s="35" t="s">
        <v>55</v>
      </c>
      <c r="M287" s="37">
        <f>ROUND(0.25%*20,1)</f>
        <v>0.1</v>
      </c>
      <c r="N287" s="44">
        <f>SUM(N285:N286)</f>
        <v>0.01</v>
      </c>
      <c r="O287" s="39">
        <f t="shared" ref="O287:Y287" si="244">SUM(O285:O286)</f>
        <v>0.03</v>
      </c>
      <c r="P287" s="39">
        <f t="shared" si="244"/>
        <v>0.05</v>
      </c>
      <c r="Q287" s="39">
        <f t="shared" si="244"/>
        <v>0.05</v>
      </c>
      <c r="R287" s="39">
        <f t="shared" si="244"/>
        <v>0.06</v>
      </c>
      <c r="S287" s="39">
        <f t="shared" si="244"/>
        <v>7.0000000000000007E-2</v>
      </c>
      <c r="T287" s="39">
        <f t="shared" si="244"/>
        <v>0.11</v>
      </c>
      <c r="U287" s="39">
        <f t="shared" si="244"/>
        <v>0.18</v>
      </c>
      <c r="V287" s="39">
        <f t="shared" si="244"/>
        <v>0.11</v>
      </c>
      <c r="W287" s="39">
        <f t="shared" si="244"/>
        <v>7.0000000000000007E-2</v>
      </c>
      <c r="X287" s="39">
        <f t="shared" si="244"/>
        <v>0.05</v>
      </c>
      <c r="Y287" s="39">
        <f t="shared" si="244"/>
        <v>0.01</v>
      </c>
    </row>
    <row r="288" spans="4:25" ht="17.25" customHeight="1" x14ac:dyDescent="0.25">
      <c r="D288" s="99" t="s">
        <v>26</v>
      </c>
      <c r="E288" s="99" t="s">
        <v>27</v>
      </c>
      <c r="F288" s="100" t="s">
        <v>28</v>
      </c>
      <c r="G288" s="101" t="s">
        <v>197</v>
      </c>
      <c r="H288" s="99" t="s">
        <v>28</v>
      </c>
      <c r="I288" s="102" t="s">
        <v>28</v>
      </c>
      <c r="J288" s="102" t="s">
        <v>28</v>
      </c>
      <c r="K288" s="103" t="str">
        <f>IFERROR(AVERAGE(N288:Y288),"n/a")</f>
        <v>n/a</v>
      </c>
      <c r="L288" s="102" t="s">
        <v>28</v>
      </c>
      <c r="M288" s="104" t="s">
        <v>28</v>
      </c>
      <c r="N288" s="105" t="s">
        <v>28</v>
      </c>
      <c r="O288" s="103" t="s">
        <v>28</v>
      </c>
      <c r="P288" s="103" t="s">
        <v>28</v>
      </c>
      <c r="Q288" s="103" t="s">
        <v>28</v>
      </c>
      <c r="R288" s="103" t="s">
        <v>28</v>
      </c>
      <c r="S288" s="103" t="s">
        <v>28</v>
      </c>
      <c r="T288" s="103" t="s">
        <v>28</v>
      </c>
      <c r="U288" s="103" t="s">
        <v>28</v>
      </c>
      <c r="V288" s="103" t="s">
        <v>28</v>
      </c>
      <c r="W288" s="103" t="s">
        <v>28</v>
      </c>
      <c r="X288" s="103" t="s">
        <v>28</v>
      </c>
      <c r="Y288" s="103" t="s">
        <v>28</v>
      </c>
    </row>
    <row r="289" spans="4:25" ht="17.25" customHeight="1" x14ac:dyDescent="0.25">
      <c r="D289" s="23" t="s">
        <v>26</v>
      </c>
      <c r="E289" s="23" t="s">
        <v>27</v>
      </c>
      <c r="F289" s="24" t="s">
        <v>198</v>
      </c>
      <c r="G289" s="25" t="s">
        <v>195</v>
      </c>
      <c r="H289" s="23">
        <v>1980</v>
      </c>
      <c r="I289" s="26" t="s">
        <v>147</v>
      </c>
      <c r="J289" s="26" t="s">
        <v>34</v>
      </c>
      <c r="K289" s="27">
        <f t="shared" ref="K289:K315" si="245">IFERROR(AVERAGE(N289:Y289),"n/a")</f>
        <v>1</v>
      </c>
      <c r="L289" s="28" t="s">
        <v>28</v>
      </c>
      <c r="M289" s="29" t="s">
        <v>28</v>
      </c>
      <c r="N289" s="30">
        <v>1</v>
      </c>
      <c r="O289" s="31">
        <v>1</v>
      </c>
      <c r="P289" s="31">
        <v>1</v>
      </c>
      <c r="Q289" s="31">
        <v>1</v>
      </c>
      <c r="R289" s="31">
        <v>1</v>
      </c>
      <c r="S289" s="31">
        <v>1</v>
      </c>
      <c r="T289" s="31">
        <v>1</v>
      </c>
      <c r="U289" s="31">
        <v>1</v>
      </c>
      <c r="V289" s="31">
        <v>1</v>
      </c>
      <c r="W289" s="31">
        <v>1</v>
      </c>
      <c r="X289" s="31">
        <v>1</v>
      </c>
      <c r="Y289" s="31">
        <v>1</v>
      </c>
    </row>
    <row r="290" spans="4:25" ht="17.25" customHeight="1" x14ac:dyDescent="0.25">
      <c r="D290" s="23" t="s">
        <v>26</v>
      </c>
      <c r="E290" s="23" t="s">
        <v>27</v>
      </c>
      <c r="F290" s="24" t="s">
        <v>199</v>
      </c>
      <c r="G290" s="25" t="s">
        <v>195</v>
      </c>
      <c r="H290" s="23">
        <v>2010</v>
      </c>
      <c r="I290" s="26" t="s">
        <v>129</v>
      </c>
      <c r="J290" s="26" t="s">
        <v>34</v>
      </c>
      <c r="K290" s="27">
        <f t="shared" si="245"/>
        <v>0.99999999999999989</v>
      </c>
      <c r="L290" s="28" t="s">
        <v>28</v>
      </c>
      <c r="M290" s="29" t="s">
        <v>28</v>
      </c>
      <c r="N290" s="30">
        <v>0.85</v>
      </c>
      <c r="O290" s="31">
        <v>0.9</v>
      </c>
      <c r="P290" s="31">
        <v>0.9</v>
      </c>
      <c r="Q290" s="31">
        <v>0.95</v>
      </c>
      <c r="R290" s="31">
        <v>1</v>
      </c>
      <c r="S290" s="31">
        <v>1.05</v>
      </c>
      <c r="T290" s="31">
        <v>1.1000000000000001</v>
      </c>
      <c r="U290" s="31">
        <v>1.2</v>
      </c>
      <c r="V290" s="31">
        <v>1.3</v>
      </c>
      <c r="W290" s="31">
        <v>1.2</v>
      </c>
      <c r="X290" s="31">
        <v>0.85</v>
      </c>
      <c r="Y290" s="31">
        <v>0.7</v>
      </c>
    </row>
    <row r="291" spans="4:25" ht="17.25" customHeight="1" x14ac:dyDescent="0.25">
      <c r="D291" s="32" t="s">
        <v>26</v>
      </c>
      <c r="E291" s="32" t="s">
        <v>27</v>
      </c>
      <c r="F291" s="33" t="s">
        <v>199</v>
      </c>
      <c r="G291" s="34" t="s">
        <v>195</v>
      </c>
      <c r="H291" s="32">
        <v>2010</v>
      </c>
      <c r="I291" s="35" t="str">
        <f t="shared" ref="I291:I293" si="246">I290</f>
        <v>SERV COMB FORMIGA MANUAL 1 RUA AGRIC</v>
      </c>
      <c r="J291" s="35" t="s">
        <v>35</v>
      </c>
      <c r="K291" s="36">
        <f t="shared" si="245"/>
        <v>5.0166666666666667E-3</v>
      </c>
      <c r="L291" s="35" t="s">
        <v>36</v>
      </c>
      <c r="M291" s="37">
        <f>10*(5*6)/10^3</f>
        <v>0.3</v>
      </c>
      <c r="N291" s="38">
        <f>ROUND(0.5%*N290,4)</f>
        <v>4.3E-3</v>
      </c>
      <c r="O291" s="39">
        <f t="shared" ref="O291:Y291" si="247">ROUND(0.5%*O290,4)</f>
        <v>4.4999999999999997E-3</v>
      </c>
      <c r="P291" s="39">
        <f t="shared" si="247"/>
        <v>4.4999999999999997E-3</v>
      </c>
      <c r="Q291" s="39">
        <f t="shared" si="247"/>
        <v>4.7999999999999996E-3</v>
      </c>
      <c r="R291" s="39">
        <f t="shared" si="247"/>
        <v>5.0000000000000001E-3</v>
      </c>
      <c r="S291" s="39">
        <f t="shared" si="247"/>
        <v>5.3E-3</v>
      </c>
      <c r="T291" s="39">
        <f t="shared" si="247"/>
        <v>5.4999999999999997E-3</v>
      </c>
      <c r="U291" s="39">
        <f t="shared" si="247"/>
        <v>6.0000000000000001E-3</v>
      </c>
      <c r="V291" s="39">
        <f t="shared" si="247"/>
        <v>6.4999999999999997E-3</v>
      </c>
      <c r="W291" s="39">
        <f t="shared" si="247"/>
        <v>6.0000000000000001E-3</v>
      </c>
      <c r="X291" s="39">
        <f t="shared" si="247"/>
        <v>4.3E-3</v>
      </c>
      <c r="Y291" s="39">
        <f t="shared" si="247"/>
        <v>3.5000000000000001E-3</v>
      </c>
    </row>
    <row r="292" spans="4:25" ht="17.25" customHeight="1" x14ac:dyDescent="0.25">
      <c r="D292" s="32" t="s">
        <v>26</v>
      </c>
      <c r="E292" s="32" t="s">
        <v>27</v>
      </c>
      <c r="F292" s="33" t="s">
        <v>199</v>
      </c>
      <c r="G292" s="34" t="s">
        <v>195</v>
      </c>
      <c r="H292" s="32">
        <v>2010</v>
      </c>
      <c r="I292" s="35" t="str">
        <f t="shared" si="246"/>
        <v>SERV COMB FORMIGA MANUAL 1 RUA AGRIC</v>
      </c>
      <c r="J292" s="35" t="s">
        <v>35</v>
      </c>
      <c r="K292" s="36">
        <f t="shared" si="245"/>
        <v>0.64083333333333325</v>
      </c>
      <c r="L292" s="35" t="s">
        <v>37</v>
      </c>
      <c r="M292" s="37">
        <v>6</v>
      </c>
      <c r="N292" s="40">
        <f>ROUND($N$44*N290,2)</f>
        <v>0.17</v>
      </c>
      <c r="O292" s="41">
        <f>ROUND($O$44*O290,2)</f>
        <v>0.27</v>
      </c>
      <c r="P292" s="41">
        <f>ROUND($P$44*P290,2)</f>
        <v>0.36</v>
      </c>
      <c r="Q292" s="41">
        <f>ROUND($Q$44*Q290,2)</f>
        <v>0.48</v>
      </c>
      <c r="R292" s="41">
        <f>ROUND($R$44*R290,2)</f>
        <v>0.7</v>
      </c>
      <c r="S292" s="41">
        <f>ROUND($S$44*S290,2)</f>
        <v>0.84</v>
      </c>
      <c r="T292" s="41">
        <f>ROUND($T$44*T290,2)</f>
        <v>0.99</v>
      </c>
      <c r="U292" s="41">
        <f>ROUND($U$44*U290,2)</f>
        <v>1.08</v>
      </c>
      <c r="V292" s="41">
        <f>ROUND($V$44*V290,2)</f>
        <v>1.17</v>
      </c>
      <c r="W292" s="41">
        <f>ROUND($W$44*W290,2)</f>
        <v>0.84</v>
      </c>
      <c r="X292" s="41">
        <f>ROUND($X$44*X290,2)</f>
        <v>0.51</v>
      </c>
      <c r="Y292" s="41">
        <f>ROUND($Y$44*Y290,2)</f>
        <v>0.28000000000000003</v>
      </c>
    </row>
    <row r="293" spans="4:25" ht="17.25" customHeight="1" x14ac:dyDescent="0.25">
      <c r="D293" s="32" t="s">
        <v>26</v>
      </c>
      <c r="E293" s="32" t="s">
        <v>27</v>
      </c>
      <c r="F293" s="33" t="s">
        <v>199</v>
      </c>
      <c r="G293" s="34" t="s">
        <v>195</v>
      </c>
      <c r="H293" s="32">
        <v>2010</v>
      </c>
      <c r="I293" s="35" t="str">
        <f t="shared" si="246"/>
        <v>SERV COMB FORMIGA MANUAL 1 RUA AGRIC</v>
      </c>
      <c r="J293" s="35" t="s">
        <v>35</v>
      </c>
      <c r="K293" s="36">
        <f t="shared" si="245"/>
        <v>0.35415000000000002</v>
      </c>
      <c r="L293" s="35" t="s">
        <v>38</v>
      </c>
      <c r="M293" s="37">
        <v>6</v>
      </c>
      <c r="N293" s="40">
        <f>N290-SUM(N291:N292)</f>
        <v>0.67569999999999997</v>
      </c>
      <c r="O293" s="41">
        <f t="shared" ref="O293" si="248">O290-SUM(O291:O292)</f>
        <v>0.62549999999999994</v>
      </c>
      <c r="P293" s="41">
        <f t="shared" ref="P293:Y293" si="249">P290-SUM(P291:P292)</f>
        <v>0.53550000000000009</v>
      </c>
      <c r="Q293" s="41">
        <f t="shared" si="249"/>
        <v>0.46519999999999995</v>
      </c>
      <c r="R293" s="41">
        <f t="shared" si="249"/>
        <v>0.29500000000000004</v>
      </c>
      <c r="S293" s="41">
        <f t="shared" si="249"/>
        <v>0.2047000000000001</v>
      </c>
      <c r="T293" s="41">
        <f t="shared" si="249"/>
        <v>0.10450000000000015</v>
      </c>
      <c r="U293" s="41">
        <f t="shared" si="249"/>
        <v>0.11399999999999988</v>
      </c>
      <c r="V293" s="41">
        <f t="shared" si="249"/>
        <v>0.12350000000000017</v>
      </c>
      <c r="W293" s="41">
        <f t="shared" si="249"/>
        <v>0.35399999999999998</v>
      </c>
      <c r="X293" s="41">
        <f t="shared" si="249"/>
        <v>0.3357</v>
      </c>
      <c r="Y293" s="41">
        <f t="shared" si="249"/>
        <v>0.41649999999999993</v>
      </c>
    </row>
    <row r="294" spans="4:25" ht="17.25" customHeight="1" x14ac:dyDescent="0.25">
      <c r="D294" s="23" t="s">
        <v>26</v>
      </c>
      <c r="E294" s="23" t="s">
        <v>27</v>
      </c>
      <c r="F294" s="24" t="s">
        <v>200</v>
      </c>
      <c r="G294" s="25" t="s">
        <v>195</v>
      </c>
      <c r="H294" s="23">
        <v>2010</v>
      </c>
      <c r="I294" s="26" t="s">
        <v>155</v>
      </c>
      <c r="J294" s="26" t="s">
        <v>34</v>
      </c>
      <c r="K294" s="27">
        <f t="shared" si="245"/>
        <v>6.6666666666666666E-2</v>
      </c>
      <c r="L294" s="28" t="s">
        <v>28</v>
      </c>
      <c r="M294" s="29" t="s">
        <v>28</v>
      </c>
      <c r="N294" s="30">
        <v>0.01</v>
      </c>
      <c r="O294" s="31">
        <v>0.03</v>
      </c>
      <c r="P294" s="31">
        <v>0.05</v>
      </c>
      <c r="Q294" s="31">
        <v>0.05</v>
      </c>
      <c r="R294" s="31">
        <v>0.06</v>
      </c>
      <c r="S294" s="31">
        <v>7.0000000000000007E-2</v>
      </c>
      <c r="T294" s="31">
        <v>0.11</v>
      </c>
      <c r="U294" s="31">
        <v>0.18</v>
      </c>
      <c r="V294" s="31">
        <v>0.11</v>
      </c>
      <c r="W294" s="31">
        <v>7.0000000000000007E-2</v>
      </c>
      <c r="X294" s="31">
        <v>0.05</v>
      </c>
      <c r="Y294" s="31">
        <v>0.01</v>
      </c>
    </row>
    <row r="295" spans="4:25" ht="17.25" customHeight="1" x14ac:dyDescent="0.25">
      <c r="D295" s="32" t="s">
        <v>26</v>
      </c>
      <c r="E295" s="32" t="s">
        <v>27</v>
      </c>
      <c r="F295" s="33" t="s">
        <v>200</v>
      </c>
      <c r="G295" s="34" t="s">
        <v>195</v>
      </c>
      <c r="H295" s="32">
        <v>2010</v>
      </c>
      <c r="I295" s="35" t="str">
        <f t="shared" ref="I295:I297" si="250">I294</f>
        <v>SERV CONTROLE DE PRAGAS AGRIC</v>
      </c>
      <c r="J295" s="35" t="s">
        <v>35</v>
      </c>
      <c r="K295" s="36">
        <f t="shared" si="245"/>
        <v>4.9166666666666671E-2</v>
      </c>
      <c r="L295" s="35" t="s">
        <v>156</v>
      </c>
      <c r="M295" s="37">
        <v>120</v>
      </c>
      <c r="N295" s="44">
        <f>ROUND(N294*0.7,2)</f>
        <v>0.01</v>
      </c>
      <c r="O295" s="39">
        <f t="shared" ref="O295:Y295" si="251">ROUND(O294*0.7,2)</f>
        <v>0.02</v>
      </c>
      <c r="P295" s="39">
        <f t="shared" si="251"/>
        <v>0.04</v>
      </c>
      <c r="Q295" s="39">
        <f t="shared" si="251"/>
        <v>0.04</v>
      </c>
      <c r="R295" s="39">
        <f t="shared" si="251"/>
        <v>0.04</v>
      </c>
      <c r="S295" s="39">
        <f t="shared" si="251"/>
        <v>0.05</v>
      </c>
      <c r="T295" s="39">
        <f t="shared" si="251"/>
        <v>0.08</v>
      </c>
      <c r="U295" s="39">
        <f t="shared" si="251"/>
        <v>0.13</v>
      </c>
      <c r="V295" s="39">
        <f t="shared" si="251"/>
        <v>0.08</v>
      </c>
      <c r="W295" s="39">
        <f t="shared" si="251"/>
        <v>0.05</v>
      </c>
      <c r="X295" s="39">
        <f t="shared" si="251"/>
        <v>0.04</v>
      </c>
      <c r="Y295" s="39">
        <f t="shared" si="251"/>
        <v>0.01</v>
      </c>
    </row>
    <row r="296" spans="4:25" ht="17.25" customHeight="1" x14ac:dyDescent="0.25">
      <c r="D296" s="32" t="s">
        <v>26</v>
      </c>
      <c r="E296" s="32" t="s">
        <v>27</v>
      </c>
      <c r="F296" s="33" t="s">
        <v>200</v>
      </c>
      <c r="G296" s="34" t="s">
        <v>195</v>
      </c>
      <c r="H296" s="32">
        <v>2010</v>
      </c>
      <c r="I296" s="35" t="str">
        <f t="shared" si="250"/>
        <v>SERV CONTROLE DE PRAGAS AGRIC</v>
      </c>
      <c r="J296" s="35" t="s">
        <v>35</v>
      </c>
      <c r="K296" s="36">
        <f t="shared" si="245"/>
        <v>1.7500000000000002E-2</v>
      </c>
      <c r="L296" s="35" t="s">
        <v>157</v>
      </c>
      <c r="M296" s="37">
        <v>0.75</v>
      </c>
      <c r="N296" s="44">
        <f>N294-N295</f>
        <v>0</v>
      </c>
      <c r="O296" s="39">
        <f t="shared" ref="O296:Y296" si="252">O294-O295</f>
        <v>9.9999999999999985E-3</v>
      </c>
      <c r="P296" s="39">
        <f t="shared" si="252"/>
        <v>1.0000000000000002E-2</v>
      </c>
      <c r="Q296" s="39">
        <f t="shared" si="252"/>
        <v>1.0000000000000002E-2</v>
      </c>
      <c r="R296" s="39">
        <f t="shared" si="252"/>
        <v>1.9999999999999997E-2</v>
      </c>
      <c r="S296" s="39">
        <f t="shared" si="252"/>
        <v>2.0000000000000004E-2</v>
      </c>
      <c r="T296" s="39">
        <f t="shared" si="252"/>
        <v>0.03</v>
      </c>
      <c r="U296" s="39">
        <f t="shared" si="252"/>
        <v>4.9999999999999989E-2</v>
      </c>
      <c r="V296" s="39">
        <f t="shared" si="252"/>
        <v>0.03</v>
      </c>
      <c r="W296" s="39">
        <f t="shared" si="252"/>
        <v>2.0000000000000004E-2</v>
      </c>
      <c r="X296" s="39">
        <f t="shared" si="252"/>
        <v>1.0000000000000002E-2</v>
      </c>
      <c r="Y296" s="39">
        <f t="shared" si="252"/>
        <v>0</v>
      </c>
    </row>
    <row r="297" spans="4:25" ht="17.25" customHeight="1" x14ac:dyDescent="0.25">
      <c r="D297" s="32" t="s">
        <v>26</v>
      </c>
      <c r="E297" s="32" t="s">
        <v>27</v>
      </c>
      <c r="F297" s="33" t="s">
        <v>200</v>
      </c>
      <c r="G297" s="34" t="s">
        <v>195</v>
      </c>
      <c r="H297" s="32">
        <v>2010</v>
      </c>
      <c r="I297" s="35" t="str">
        <f t="shared" si="250"/>
        <v>SERV CONTROLE DE PRAGAS AGRIC</v>
      </c>
      <c r="J297" s="35" t="s">
        <v>35</v>
      </c>
      <c r="K297" s="36">
        <f t="shared" si="245"/>
        <v>6.6666666666666666E-2</v>
      </c>
      <c r="L297" s="35" t="s">
        <v>55</v>
      </c>
      <c r="M297" s="37">
        <f>ROUND(75%*20,1)</f>
        <v>15</v>
      </c>
      <c r="N297" s="44">
        <f>SUM(N295:N296)</f>
        <v>0.01</v>
      </c>
      <c r="O297" s="39">
        <f t="shared" ref="O297:Y297" si="253">SUM(O295:O296)</f>
        <v>0.03</v>
      </c>
      <c r="P297" s="39">
        <f t="shared" si="253"/>
        <v>0.05</v>
      </c>
      <c r="Q297" s="39">
        <f t="shared" si="253"/>
        <v>0.05</v>
      </c>
      <c r="R297" s="39">
        <f t="shared" si="253"/>
        <v>0.06</v>
      </c>
      <c r="S297" s="39">
        <f t="shared" si="253"/>
        <v>7.0000000000000007E-2</v>
      </c>
      <c r="T297" s="39">
        <f t="shared" si="253"/>
        <v>0.11</v>
      </c>
      <c r="U297" s="39">
        <f t="shared" si="253"/>
        <v>0.18</v>
      </c>
      <c r="V297" s="39">
        <f t="shared" si="253"/>
        <v>0.11</v>
      </c>
      <c r="W297" s="39">
        <f t="shared" si="253"/>
        <v>7.0000000000000007E-2</v>
      </c>
      <c r="X297" s="39">
        <f t="shared" si="253"/>
        <v>0.05</v>
      </c>
      <c r="Y297" s="39">
        <f t="shared" si="253"/>
        <v>0.01</v>
      </c>
    </row>
    <row r="298" spans="4:25" ht="17.25" customHeight="1" x14ac:dyDescent="0.25">
      <c r="D298" s="23" t="s">
        <v>26</v>
      </c>
      <c r="E298" s="23" t="s">
        <v>27</v>
      </c>
      <c r="F298" s="24" t="s">
        <v>200</v>
      </c>
      <c r="G298" s="25" t="s">
        <v>195</v>
      </c>
      <c r="H298" s="23">
        <v>2010</v>
      </c>
      <c r="I298" s="26" t="s">
        <v>158</v>
      </c>
      <c r="J298" s="26" t="s">
        <v>34</v>
      </c>
      <c r="K298" s="27">
        <f t="shared" si="245"/>
        <v>6.6666666666666666E-2</v>
      </c>
      <c r="L298" s="28" t="s">
        <v>28</v>
      </c>
      <c r="M298" s="29" t="s">
        <v>28</v>
      </c>
      <c r="N298" s="30">
        <v>0.01</v>
      </c>
      <c r="O298" s="31">
        <v>0.03</v>
      </c>
      <c r="P298" s="31">
        <v>0.05</v>
      </c>
      <c r="Q298" s="31">
        <v>0.05</v>
      </c>
      <c r="R298" s="31">
        <v>0.06</v>
      </c>
      <c r="S298" s="31">
        <v>7.0000000000000007E-2</v>
      </c>
      <c r="T298" s="31">
        <v>0.11</v>
      </c>
      <c r="U298" s="31">
        <v>0.18</v>
      </c>
      <c r="V298" s="31">
        <v>0.11</v>
      </c>
      <c r="W298" s="31">
        <v>7.0000000000000007E-2</v>
      </c>
      <c r="X298" s="31">
        <v>0.05</v>
      </c>
      <c r="Y298" s="31">
        <v>0.01</v>
      </c>
    </row>
    <row r="299" spans="4:25" ht="17.25" customHeight="1" x14ac:dyDescent="0.25">
      <c r="D299" s="32" t="s">
        <v>26</v>
      </c>
      <c r="E299" s="32" t="s">
        <v>27</v>
      </c>
      <c r="F299" s="33" t="s">
        <v>200</v>
      </c>
      <c r="G299" s="34" t="s">
        <v>195</v>
      </c>
      <c r="H299" s="32">
        <v>2010</v>
      </c>
      <c r="I299" s="35" t="str">
        <f t="shared" ref="I299:I301" si="254">I298</f>
        <v>SERV CONTROLE DE PRAGAS DRONE TERCEIRO</v>
      </c>
      <c r="J299" s="35" t="s">
        <v>35</v>
      </c>
      <c r="K299" s="36">
        <f t="shared" si="245"/>
        <v>4.9166666666666671E-2</v>
      </c>
      <c r="L299" s="35" t="s">
        <v>156</v>
      </c>
      <c r="M299" s="37">
        <v>120</v>
      </c>
      <c r="N299" s="44">
        <f>ROUND(N298*0.7,2)</f>
        <v>0.01</v>
      </c>
      <c r="O299" s="39">
        <f t="shared" ref="O299:Y299" si="255">ROUND(O298*0.7,2)</f>
        <v>0.02</v>
      </c>
      <c r="P299" s="39">
        <f t="shared" si="255"/>
        <v>0.04</v>
      </c>
      <c r="Q299" s="39">
        <f t="shared" si="255"/>
        <v>0.04</v>
      </c>
      <c r="R299" s="39">
        <f t="shared" si="255"/>
        <v>0.04</v>
      </c>
      <c r="S299" s="39">
        <f t="shared" si="255"/>
        <v>0.05</v>
      </c>
      <c r="T299" s="39">
        <f t="shared" si="255"/>
        <v>0.08</v>
      </c>
      <c r="U299" s="39">
        <f t="shared" si="255"/>
        <v>0.13</v>
      </c>
      <c r="V299" s="39">
        <f t="shared" si="255"/>
        <v>0.08</v>
      </c>
      <c r="W299" s="39">
        <f t="shared" si="255"/>
        <v>0.05</v>
      </c>
      <c r="X299" s="39">
        <f t="shared" si="255"/>
        <v>0.04</v>
      </c>
      <c r="Y299" s="39">
        <f t="shared" si="255"/>
        <v>0.01</v>
      </c>
    </row>
    <row r="300" spans="4:25" ht="17.25" customHeight="1" x14ac:dyDescent="0.25">
      <c r="D300" s="32" t="s">
        <v>26</v>
      </c>
      <c r="E300" s="32" t="s">
        <v>27</v>
      </c>
      <c r="F300" s="33" t="s">
        <v>200</v>
      </c>
      <c r="G300" s="34" t="s">
        <v>195</v>
      </c>
      <c r="H300" s="32">
        <v>2010</v>
      </c>
      <c r="I300" s="35" t="str">
        <f t="shared" si="254"/>
        <v>SERV CONTROLE DE PRAGAS DRONE TERCEIRO</v>
      </c>
      <c r="J300" s="35" t="s">
        <v>35</v>
      </c>
      <c r="K300" s="36">
        <f t="shared" si="245"/>
        <v>1.7500000000000002E-2</v>
      </c>
      <c r="L300" s="35" t="s">
        <v>157</v>
      </c>
      <c r="M300" s="37">
        <v>0.75</v>
      </c>
      <c r="N300" s="44">
        <f>N298-N299</f>
        <v>0</v>
      </c>
      <c r="O300" s="39">
        <f t="shared" ref="O300:Y300" si="256">O298-O299</f>
        <v>9.9999999999999985E-3</v>
      </c>
      <c r="P300" s="39">
        <f t="shared" si="256"/>
        <v>1.0000000000000002E-2</v>
      </c>
      <c r="Q300" s="39">
        <f t="shared" si="256"/>
        <v>1.0000000000000002E-2</v>
      </c>
      <c r="R300" s="39">
        <f t="shared" si="256"/>
        <v>1.9999999999999997E-2</v>
      </c>
      <c r="S300" s="39">
        <f t="shared" si="256"/>
        <v>2.0000000000000004E-2</v>
      </c>
      <c r="T300" s="39">
        <f t="shared" si="256"/>
        <v>0.03</v>
      </c>
      <c r="U300" s="39">
        <f t="shared" si="256"/>
        <v>4.9999999999999989E-2</v>
      </c>
      <c r="V300" s="39">
        <f t="shared" si="256"/>
        <v>0.03</v>
      </c>
      <c r="W300" s="39">
        <f t="shared" si="256"/>
        <v>2.0000000000000004E-2</v>
      </c>
      <c r="X300" s="39">
        <f t="shared" si="256"/>
        <v>1.0000000000000002E-2</v>
      </c>
      <c r="Y300" s="39">
        <f t="shared" si="256"/>
        <v>0</v>
      </c>
    </row>
    <row r="301" spans="4:25" ht="17.25" customHeight="1" x14ac:dyDescent="0.25">
      <c r="D301" s="32" t="s">
        <v>26</v>
      </c>
      <c r="E301" s="32" t="s">
        <v>27</v>
      </c>
      <c r="F301" s="33" t="s">
        <v>200</v>
      </c>
      <c r="G301" s="34" t="s">
        <v>195</v>
      </c>
      <c r="H301" s="32">
        <v>2010</v>
      </c>
      <c r="I301" s="35" t="str">
        <f t="shared" si="254"/>
        <v>SERV CONTROLE DE PRAGAS DRONE TERCEIRO</v>
      </c>
      <c r="J301" s="35" t="s">
        <v>35</v>
      </c>
      <c r="K301" s="36">
        <f t="shared" si="245"/>
        <v>6.6666666666666666E-2</v>
      </c>
      <c r="L301" s="35" t="s">
        <v>55</v>
      </c>
      <c r="M301" s="37">
        <f>ROUND(0.25%*20,1)</f>
        <v>0.1</v>
      </c>
      <c r="N301" s="44">
        <f>SUM(N299:N300)</f>
        <v>0.01</v>
      </c>
      <c r="O301" s="39">
        <f t="shared" ref="O301:Y301" si="257">SUM(O299:O300)</f>
        <v>0.03</v>
      </c>
      <c r="P301" s="39">
        <f t="shared" si="257"/>
        <v>0.05</v>
      </c>
      <c r="Q301" s="39">
        <f t="shared" si="257"/>
        <v>0.05</v>
      </c>
      <c r="R301" s="39">
        <f t="shared" si="257"/>
        <v>0.06</v>
      </c>
      <c r="S301" s="39">
        <f t="shared" si="257"/>
        <v>7.0000000000000007E-2</v>
      </c>
      <c r="T301" s="39">
        <f t="shared" si="257"/>
        <v>0.11</v>
      </c>
      <c r="U301" s="39">
        <f t="shared" si="257"/>
        <v>0.18</v>
      </c>
      <c r="V301" s="39">
        <f t="shared" si="257"/>
        <v>0.11</v>
      </c>
      <c r="W301" s="39">
        <f t="shared" si="257"/>
        <v>7.0000000000000007E-2</v>
      </c>
      <c r="X301" s="39">
        <f t="shared" si="257"/>
        <v>0.05</v>
      </c>
      <c r="Y301" s="39">
        <f t="shared" si="257"/>
        <v>0.01</v>
      </c>
    </row>
    <row r="302" spans="4:25" ht="17.25" customHeight="1" x14ac:dyDescent="0.25">
      <c r="D302" s="23" t="s">
        <v>26</v>
      </c>
      <c r="E302" s="23" t="s">
        <v>27</v>
      </c>
      <c r="F302" s="24" t="s">
        <v>199</v>
      </c>
      <c r="G302" s="25" t="s">
        <v>201</v>
      </c>
      <c r="H302" s="23">
        <v>2100</v>
      </c>
      <c r="I302" s="26" t="s">
        <v>129</v>
      </c>
      <c r="J302" s="26" t="s">
        <v>34</v>
      </c>
      <c r="K302" s="27">
        <f t="shared" si="245"/>
        <v>0.84999999999999976</v>
      </c>
      <c r="L302" s="28" t="s">
        <v>28</v>
      </c>
      <c r="M302" s="29" t="s">
        <v>28</v>
      </c>
      <c r="N302" s="42">
        <f>1-N306</f>
        <v>0.85</v>
      </c>
      <c r="O302" s="43">
        <f t="shared" ref="O302:Y302" si="258">1-O306</f>
        <v>0.85</v>
      </c>
      <c r="P302" s="43">
        <f t="shared" si="258"/>
        <v>0.85</v>
      </c>
      <c r="Q302" s="43">
        <f t="shared" si="258"/>
        <v>0.85</v>
      </c>
      <c r="R302" s="43">
        <f t="shared" si="258"/>
        <v>0.85</v>
      </c>
      <c r="S302" s="43">
        <f t="shared" si="258"/>
        <v>0.85</v>
      </c>
      <c r="T302" s="43">
        <f t="shared" si="258"/>
        <v>0.85</v>
      </c>
      <c r="U302" s="43">
        <f t="shared" si="258"/>
        <v>0.85</v>
      </c>
      <c r="V302" s="43">
        <f t="shared" si="258"/>
        <v>0.85</v>
      </c>
      <c r="W302" s="43">
        <f t="shared" si="258"/>
        <v>0.85</v>
      </c>
      <c r="X302" s="43">
        <f t="shared" si="258"/>
        <v>0.85</v>
      </c>
      <c r="Y302" s="43">
        <f t="shared" si="258"/>
        <v>0.85</v>
      </c>
    </row>
    <row r="303" spans="4:25" ht="17.25" customHeight="1" x14ac:dyDescent="0.25">
      <c r="D303" s="32" t="s">
        <v>26</v>
      </c>
      <c r="E303" s="32" t="s">
        <v>27</v>
      </c>
      <c r="F303" s="33" t="s">
        <v>199</v>
      </c>
      <c r="G303" s="34" t="s">
        <v>201</v>
      </c>
      <c r="H303" s="32">
        <v>2100</v>
      </c>
      <c r="I303" s="35" t="str">
        <f t="shared" ref="I303:I305" si="259">I302</f>
        <v>SERV COMB FORMIGA MANUAL 1 RUA AGRIC</v>
      </c>
      <c r="J303" s="35" t="s">
        <v>35</v>
      </c>
      <c r="K303" s="36">
        <f t="shared" si="245"/>
        <v>4.2999999999999991E-3</v>
      </c>
      <c r="L303" s="35" t="s">
        <v>36</v>
      </c>
      <c r="M303" s="37">
        <f>10*(5*6)/10^3</f>
        <v>0.3</v>
      </c>
      <c r="N303" s="38">
        <f>ROUND(0.5%*N302,4)</f>
        <v>4.3E-3</v>
      </c>
      <c r="O303" s="39">
        <f t="shared" ref="O303:Y303" si="260">ROUND(0.5%*O302,4)</f>
        <v>4.3E-3</v>
      </c>
      <c r="P303" s="39">
        <f t="shared" si="260"/>
        <v>4.3E-3</v>
      </c>
      <c r="Q303" s="39">
        <f t="shared" si="260"/>
        <v>4.3E-3</v>
      </c>
      <c r="R303" s="39">
        <f t="shared" si="260"/>
        <v>4.3E-3</v>
      </c>
      <c r="S303" s="39">
        <f t="shared" si="260"/>
        <v>4.3E-3</v>
      </c>
      <c r="T303" s="39">
        <f t="shared" si="260"/>
        <v>4.3E-3</v>
      </c>
      <c r="U303" s="39">
        <f t="shared" si="260"/>
        <v>4.3E-3</v>
      </c>
      <c r="V303" s="39">
        <f t="shared" si="260"/>
        <v>4.3E-3</v>
      </c>
      <c r="W303" s="39">
        <f t="shared" si="260"/>
        <v>4.3E-3</v>
      </c>
      <c r="X303" s="39">
        <f t="shared" si="260"/>
        <v>4.3E-3</v>
      </c>
      <c r="Y303" s="39">
        <f t="shared" si="260"/>
        <v>4.3E-3</v>
      </c>
    </row>
    <row r="304" spans="4:25" ht="17.25" customHeight="1" x14ac:dyDescent="0.25">
      <c r="D304" s="32" t="s">
        <v>26</v>
      </c>
      <c r="E304" s="32" t="s">
        <v>27</v>
      </c>
      <c r="F304" s="33" t="s">
        <v>199</v>
      </c>
      <c r="G304" s="34" t="s">
        <v>201</v>
      </c>
      <c r="H304" s="32">
        <v>2100</v>
      </c>
      <c r="I304" s="35" t="str">
        <f t="shared" si="259"/>
        <v>SERV COMB FORMIGA MANUAL 1 RUA AGRIC</v>
      </c>
      <c r="J304" s="35" t="s">
        <v>35</v>
      </c>
      <c r="K304" s="36">
        <f t="shared" si="245"/>
        <v>0.51999999999999991</v>
      </c>
      <c r="L304" s="35" t="s">
        <v>37</v>
      </c>
      <c r="M304" s="37">
        <v>6</v>
      </c>
      <c r="N304" s="40">
        <f>ROUND($N$44*N302,2)</f>
        <v>0.17</v>
      </c>
      <c r="O304" s="41">
        <f>ROUND($O$44*O302,2)</f>
        <v>0.26</v>
      </c>
      <c r="P304" s="41">
        <f>ROUND($P$44*P302,2)</f>
        <v>0.34</v>
      </c>
      <c r="Q304" s="41">
        <f>ROUND($Q$44*Q302,2)</f>
        <v>0.43</v>
      </c>
      <c r="R304" s="41">
        <f>ROUND($R$44*R302,2)</f>
        <v>0.6</v>
      </c>
      <c r="S304" s="41">
        <f>ROUND($S$44*S302,2)</f>
        <v>0.68</v>
      </c>
      <c r="T304" s="41">
        <f>ROUND($T$44*T302,2)</f>
        <v>0.77</v>
      </c>
      <c r="U304" s="41">
        <f>ROUND($U$44*U302,2)</f>
        <v>0.77</v>
      </c>
      <c r="V304" s="41">
        <f>ROUND($V$44*V302,2)</f>
        <v>0.77</v>
      </c>
      <c r="W304" s="41">
        <f>ROUND($W$44*W302,2)</f>
        <v>0.6</v>
      </c>
      <c r="X304" s="41">
        <f>ROUND($X$44*X302,2)</f>
        <v>0.51</v>
      </c>
      <c r="Y304" s="41">
        <f>ROUND($Y$44*Y302,2)</f>
        <v>0.34</v>
      </c>
    </row>
    <row r="305" spans="4:25" ht="17.25" customHeight="1" x14ac:dyDescent="0.25">
      <c r="D305" s="32" t="s">
        <v>26</v>
      </c>
      <c r="E305" s="32" t="s">
        <v>27</v>
      </c>
      <c r="F305" s="33" t="s">
        <v>199</v>
      </c>
      <c r="G305" s="34" t="s">
        <v>201</v>
      </c>
      <c r="H305" s="32">
        <v>2100</v>
      </c>
      <c r="I305" s="35" t="str">
        <f t="shared" si="259"/>
        <v>SERV COMB FORMIGA MANUAL 1 RUA AGRIC</v>
      </c>
      <c r="J305" s="35" t="s">
        <v>35</v>
      </c>
      <c r="K305" s="36">
        <f t="shared" si="245"/>
        <v>0.32569999999999993</v>
      </c>
      <c r="L305" s="35" t="s">
        <v>38</v>
      </c>
      <c r="M305" s="37">
        <v>6</v>
      </c>
      <c r="N305" s="40">
        <f>N302-SUM(N303:N304)</f>
        <v>0.67569999999999997</v>
      </c>
      <c r="O305" s="41">
        <f t="shared" ref="O305" si="261">O302-SUM(O303:O304)</f>
        <v>0.58569999999999989</v>
      </c>
      <c r="P305" s="41">
        <f t="shared" ref="P305:Y305" si="262">P302-SUM(P303:P304)</f>
        <v>0.50569999999999993</v>
      </c>
      <c r="Q305" s="41">
        <f t="shared" si="262"/>
        <v>0.41569999999999996</v>
      </c>
      <c r="R305" s="41">
        <f t="shared" si="262"/>
        <v>0.24570000000000003</v>
      </c>
      <c r="S305" s="41">
        <f t="shared" si="262"/>
        <v>0.16569999999999996</v>
      </c>
      <c r="T305" s="41">
        <f t="shared" si="262"/>
        <v>7.569999999999999E-2</v>
      </c>
      <c r="U305" s="41">
        <f t="shared" si="262"/>
        <v>7.569999999999999E-2</v>
      </c>
      <c r="V305" s="41">
        <f t="shared" si="262"/>
        <v>7.569999999999999E-2</v>
      </c>
      <c r="W305" s="41">
        <f t="shared" si="262"/>
        <v>0.24570000000000003</v>
      </c>
      <c r="X305" s="41">
        <f t="shared" si="262"/>
        <v>0.3357</v>
      </c>
      <c r="Y305" s="41">
        <f t="shared" si="262"/>
        <v>0.50569999999999993</v>
      </c>
    </row>
    <row r="306" spans="4:25" ht="17.25" customHeight="1" x14ac:dyDescent="0.25">
      <c r="D306" s="23" t="s">
        <v>26</v>
      </c>
      <c r="E306" s="23" t="s">
        <v>27</v>
      </c>
      <c r="F306" s="24" t="s">
        <v>202</v>
      </c>
      <c r="G306" s="25" t="s">
        <v>201</v>
      </c>
      <c r="H306" s="23">
        <v>2100</v>
      </c>
      <c r="I306" s="26" t="s">
        <v>63</v>
      </c>
      <c r="J306" s="26" t="s">
        <v>34</v>
      </c>
      <c r="K306" s="27">
        <f>IFERROR(AVERAGE(N306:Y306),"n/a")</f>
        <v>0.14999999999999997</v>
      </c>
      <c r="L306" s="28" t="s">
        <v>28</v>
      </c>
      <c r="M306" s="29" t="s">
        <v>28</v>
      </c>
      <c r="N306" s="30">
        <v>0.15</v>
      </c>
      <c r="O306" s="31">
        <v>0.15</v>
      </c>
      <c r="P306" s="31">
        <v>0.15</v>
      </c>
      <c r="Q306" s="31">
        <v>0.15</v>
      </c>
      <c r="R306" s="31">
        <v>0.15</v>
      </c>
      <c r="S306" s="31">
        <v>0.15</v>
      </c>
      <c r="T306" s="31">
        <v>0.15</v>
      </c>
      <c r="U306" s="31">
        <v>0.15</v>
      </c>
      <c r="V306" s="31">
        <v>0.15</v>
      </c>
      <c r="W306" s="31">
        <v>0.15</v>
      </c>
      <c r="X306" s="31">
        <v>0.15</v>
      </c>
      <c r="Y306" s="31">
        <v>0.15</v>
      </c>
    </row>
    <row r="307" spans="4:25" ht="17.25" customHeight="1" x14ac:dyDescent="0.25">
      <c r="D307" s="32" t="s">
        <v>26</v>
      </c>
      <c r="E307" s="32" t="s">
        <v>27</v>
      </c>
      <c r="F307" s="33" t="s">
        <v>202</v>
      </c>
      <c r="G307" s="34" t="s">
        <v>201</v>
      </c>
      <c r="H307" s="32">
        <v>2100</v>
      </c>
      <c r="I307" s="35" t="str">
        <f t="shared" ref="I307:I308" si="263">I306</f>
        <v>SERV COMB FORMIGA TERMONEBULIZADOR</v>
      </c>
      <c r="J307" s="35" t="s">
        <v>35</v>
      </c>
      <c r="K307" s="36">
        <f>IFERROR(AVERAGE(N307:Y307),"n/a")</f>
        <v>0.14999999999999997</v>
      </c>
      <c r="L307" s="35" t="s">
        <v>65</v>
      </c>
      <c r="M307" s="37">
        <v>0.52462334039425962</v>
      </c>
      <c r="N307" s="44">
        <f t="shared" ref="N307:Y308" si="264">N306</f>
        <v>0.15</v>
      </c>
      <c r="O307" s="39">
        <f t="shared" si="264"/>
        <v>0.15</v>
      </c>
      <c r="P307" s="39">
        <f t="shared" si="264"/>
        <v>0.15</v>
      </c>
      <c r="Q307" s="39">
        <f t="shared" si="264"/>
        <v>0.15</v>
      </c>
      <c r="R307" s="39">
        <f t="shared" si="264"/>
        <v>0.15</v>
      </c>
      <c r="S307" s="39">
        <f t="shared" si="264"/>
        <v>0.15</v>
      </c>
      <c r="T307" s="39">
        <f t="shared" si="264"/>
        <v>0.15</v>
      </c>
      <c r="U307" s="39">
        <f t="shared" si="264"/>
        <v>0.15</v>
      </c>
      <c r="V307" s="39">
        <f t="shared" si="264"/>
        <v>0.15</v>
      </c>
      <c r="W307" s="39">
        <f t="shared" si="264"/>
        <v>0.15</v>
      </c>
      <c r="X307" s="39">
        <f t="shared" si="264"/>
        <v>0.15</v>
      </c>
      <c r="Y307" s="39">
        <f t="shared" si="264"/>
        <v>0.15</v>
      </c>
    </row>
    <row r="308" spans="4:25" ht="17.25" customHeight="1" x14ac:dyDescent="0.25">
      <c r="D308" s="32" t="s">
        <v>26</v>
      </c>
      <c r="E308" s="32" t="s">
        <v>27</v>
      </c>
      <c r="F308" s="33" t="s">
        <v>202</v>
      </c>
      <c r="G308" s="34" t="s">
        <v>201</v>
      </c>
      <c r="H308" s="32">
        <v>2100</v>
      </c>
      <c r="I308" s="35" t="str">
        <f t="shared" si="263"/>
        <v>SERV COMB FORMIGA TERMONEBULIZADOR</v>
      </c>
      <c r="J308" s="35" t="s">
        <v>35</v>
      </c>
      <c r="K308" s="36">
        <f>IFERROR(AVERAGE(N308:Y308),"n/a")</f>
        <v>0.14999999999999997</v>
      </c>
      <c r="L308" s="35" t="s">
        <v>55</v>
      </c>
      <c r="M308" s="37">
        <v>1.1693651261422116</v>
      </c>
      <c r="N308" s="44">
        <f>N307</f>
        <v>0.15</v>
      </c>
      <c r="O308" s="39">
        <f t="shared" si="264"/>
        <v>0.15</v>
      </c>
      <c r="P308" s="39">
        <f t="shared" si="264"/>
        <v>0.15</v>
      </c>
      <c r="Q308" s="39">
        <f t="shared" si="264"/>
        <v>0.15</v>
      </c>
      <c r="R308" s="39">
        <f t="shared" si="264"/>
        <v>0.15</v>
      </c>
      <c r="S308" s="39">
        <f t="shared" si="264"/>
        <v>0.15</v>
      </c>
      <c r="T308" s="39">
        <f t="shared" si="264"/>
        <v>0.15</v>
      </c>
      <c r="U308" s="39">
        <f t="shared" si="264"/>
        <v>0.15</v>
      </c>
      <c r="V308" s="39">
        <f t="shared" si="264"/>
        <v>0.15</v>
      </c>
      <c r="W308" s="39">
        <f t="shared" si="264"/>
        <v>0.15</v>
      </c>
      <c r="X308" s="39">
        <f t="shared" si="264"/>
        <v>0.15</v>
      </c>
      <c r="Y308" s="39">
        <f t="shared" si="264"/>
        <v>0.15</v>
      </c>
    </row>
    <row r="309" spans="4:25" ht="17.25" customHeight="1" x14ac:dyDescent="0.25">
      <c r="D309" s="23" t="s">
        <v>26</v>
      </c>
      <c r="E309" s="23" t="s">
        <v>27</v>
      </c>
      <c r="F309" s="24" t="s">
        <v>203</v>
      </c>
      <c r="G309" s="25" t="s">
        <v>201</v>
      </c>
      <c r="H309" s="23">
        <v>2100</v>
      </c>
      <c r="I309" s="26" t="s">
        <v>204</v>
      </c>
      <c r="J309" s="26" t="s">
        <v>34</v>
      </c>
      <c r="K309" s="27">
        <f t="shared" ref="K309" si="265">IFERROR(AVERAGE(N309:Y309),"n/a")</f>
        <v>4.9999999999999996E-2</v>
      </c>
      <c r="L309" s="28" t="s">
        <v>28</v>
      </c>
      <c r="M309" s="29" t="s">
        <v>28</v>
      </c>
      <c r="N309" s="30">
        <v>0.05</v>
      </c>
      <c r="O309" s="31">
        <v>0.05</v>
      </c>
      <c r="P309" s="31">
        <v>0.05</v>
      </c>
      <c r="Q309" s="31">
        <v>0.05</v>
      </c>
      <c r="R309" s="31">
        <v>0.05</v>
      </c>
      <c r="S309" s="31">
        <v>0.05</v>
      </c>
      <c r="T309" s="31">
        <v>0.05</v>
      </c>
      <c r="U309" s="31">
        <v>0.05</v>
      </c>
      <c r="V309" s="31">
        <v>0.05</v>
      </c>
      <c r="W309" s="31">
        <v>0.05</v>
      </c>
      <c r="X309" s="31">
        <v>0.05</v>
      </c>
      <c r="Y309" s="31">
        <v>0.05</v>
      </c>
    </row>
    <row r="310" spans="4:25" ht="17.25" customHeight="1" x14ac:dyDescent="0.25">
      <c r="D310" s="23" t="s">
        <v>26</v>
      </c>
      <c r="E310" s="23" t="s">
        <v>27</v>
      </c>
      <c r="F310" s="24" t="s">
        <v>205</v>
      </c>
      <c r="G310" s="25" t="s">
        <v>201</v>
      </c>
      <c r="H310" s="23">
        <v>2100</v>
      </c>
      <c r="I310" s="26" t="s">
        <v>206</v>
      </c>
      <c r="J310" s="26" t="s">
        <v>34</v>
      </c>
      <c r="K310" s="27">
        <f t="shared" si="245"/>
        <v>0.59999999999999987</v>
      </c>
      <c r="L310" s="28" t="s">
        <v>28</v>
      </c>
      <c r="M310" s="29" t="s">
        <v>28</v>
      </c>
      <c r="N310" s="30">
        <v>0.6</v>
      </c>
      <c r="O310" s="31">
        <v>0.6</v>
      </c>
      <c r="P310" s="31">
        <v>0.6</v>
      </c>
      <c r="Q310" s="31">
        <v>0.6</v>
      </c>
      <c r="R310" s="31">
        <v>0.6</v>
      </c>
      <c r="S310" s="31">
        <v>0.6</v>
      </c>
      <c r="T310" s="31">
        <v>0.6</v>
      </c>
      <c r="U310" s="31">
        <v>0.6</v>
      </c>
      <c r="V310" s="31">
        <v>0.6</v>
      </c>
      <c r="W310" s="31">
        <v>0.6</v>
      </c>
      <c r="X310" s="31">
        <v>0.6</v>
      </c>
      <c r="Y310" s="31">
        <v>0.6</v>
      </c>
    </row>
    <row r="311" spans="4:25" ht="17.25" customHeight="1" x14ac:dyDescent="0.25">
      <c r="D311" s="32" t="s">
        <v>26</v>
      </c>
      <c r="E311" s="32" t="s">
        <v>27</v>
      </c>
      <c r="F311" s="33" t="s">
        <v>205</v>
      </c>
      <c r="G311" s="34" t="s">
        <v>201</v>
      </c>
      <c r="H311" s="32">
        <v>2100</v>
      </c>
      <c r="I311" s="35" t="str">
        <f t="shared" ref="I311:I315" si="266">I310</f>
        <v>SERV CAP QUIM MEC BARRA ABERTA AGRIC</v>
      </c>
      <c r="J311" s="35" t="s">
        <v>35</v>
      </c>
      <c r="K311" s="36">
        <f t="shared" si="245"/>
        <v>0.59999999999999987</v>
      </c>
      <c r="L311" s="85" t="s">
        <v>54</v>
      </c>
      <c r="M311" s="37">
        <v>2.5</v>
      </c>
      <c r="N311" s="142">
        <f>N310</f>
        <v>0.6</v>
      </c>
      <c r="O311" s="143">
        <f t="shared" ref="O311:Y311" si="267">O310</f>
        <v>0.6</v>
      </c>
      <c r="P311" s="143">
        <f t="shared" si="267"/>
        <v>0.6</v>
      </c>
      <c r="Q311" s="143">
        <f t="shared" si="267"/>
        <v>0.6</v>
      </c>
      <c r="R311" s="143">
        <f t="shared" si="267"/>
        <v>0.6</v>
      </c>
      <c r="S311" s="143">
        <f t="shared" si="267"/>
        <v>0.6</v>
      </c>
      <c r="T311" s="143">
        <f t="shared" si="267"/>
        <v>0.6</v>
      </c>
      <c r="U311" s="143">
        <f t="shared" si="267"/>
        <v>0.6</v>
      </c>
      <c r="V311" s="143">
        <f t="shared" si="267"/>
        <v>0.6</v>
      </c>
      <c r="W311" s="143">
        <f t="shared" si="267"/>
        <v>0.6</v>
      </c>
      <c r="X311" s="143">
        <f t="shared" si="267"/>
        <v>0.6</v>
      </c>
      <c r="Y311" s="143">
        <f t="shared" si="267"/>
        <v>0.6</v>
      </c>
    </row>
    <row r="312" spans="4:25" ht="17.25" customHeight="1" x14ac:dyDescent="0.25">
      <c r="D312" s="32" t="s">
        <v>26</v>
      </c>
      <c r="E312" s="32" t="s">
        <v>27</v>
      </c>
      <c r="F312" s="33" t="s">
        <v>205</v>
      </c>
      <c r="G312" s="34" t="s">
        <v>201</v>
      </c>
      <c r="H312" s="32">
        <v>2100</v>
      </c>
      <c r="I312" s="35" t="str">
        <f t="shared" si="266"/>
        <v>SERV CAP QUIM MEC BARRA ABERTA AGRIC</v>
      </c>
      <c r="J312" s="35" t="s">
        <v>35</v>
      </c>
      <c r="K312" s="36">
        <f>IFERROR(AVERAGE(N312:Y312),"n/a")</f>
        <v>0.14999999999999997</v>
      </c>
      <c r="L312" s="35" t="s">
        <v>55</v>
      </c>
      <c r="M312" s="37">
        <f>ROUND(0.5%*230,1)</f>
        <v>1.2</v>
      </c>
      <c r="N312" s="142">
        <f>N313</f>
        <v>0.15</v>
      </c>
      <c r="O312" s="143">
        <f t="shared" ref="O312:Y312" si="268">O313</f>
        <v>0.15</v>
      </c>
      <c r="P312" s="143">
        <f t="shared" si="268"/>
        <v>0.15</v>
      </c>
      <c r="Q312" s="143">
        <f t="shared" si="268"/>
        <v>0.15</v>
      </c>
      <c r="R312" s="143">
        <f t="shared" si="268"/>
        <v>0.15</v>
      </c>
      <c r="S312" s="143">
        <f t="shared" si="268"/>
        <v>0.15</v>
      </c>
      <c r="T312" s="143">
        <f t="shared" si="268"/>
        <v>0.15</v>
      </c>
      <c r="U312" s="143">
        <f t="shared" si="268"/>
        <v>0.15</v>
      </c>
      <c r="V312" s="143">
        <f t="shared" si="268"/>
        <v>0.15</v>
      </c>
      <c r="W312" s="143">
        <f t="shared" si="268"/>
        <v>0.15</v>
      </c>
      <c r="X312" s="143">
        <f t="shared" si="268"/>
        <v>0.15</v>
      </c>
      <c r="Y312" s="143">
        <f t="shared" si="268"/>
        <v>0.15</v>
      </c>
    </row>
    <row r="313" spans="4:25" ht="17.25" customHeight="1" x14ac:dyDescent="0.25">
      <c r="D313" s="32" t="s">
        <v>26</v>
      </c>
      <c r="E313" s="32" t="s">
        <v>27</v>
      </c>
      <c r="F313" s="33" t="s">
        <v>205</v>
      </c>
      <c r="G313" s="34" t="s">
        <v>201</v>
      </c>
      <c r="H313" s="32">
        <v>2100</v>
      </c>
      <c r="I313" s="35" t="str">
        <f t="shared" si="266"/>
        <v>SERV CAP QUIM MEC BARRA ABERTA AGRIC</v>
      </c>
      <c r="J313" s="35" t="s">
        <v>35</v>
      </c>
      <c r="K313" s="36">
        <f>IFERROR(AVERAGE(N313:Y313),"n/a")</f>
        <v>0.14999999999999997</v>
      </c>
      <c r="L313" s="35" t="s">
        <v>51</v>
      </c>
      <c r="M313" s="37">
        <v>1.5</v>
      </c>
      <c r="N313" s="142">
        <f>ROUND(25%*N310,2)</f>
        <v>0.15</v>
      </c>
      <c r="O313" s="143">
        <f t="shared" ref="O313:Y313" si="269">ROUND(25%*O310,2)</f>
        <v>0.15</v>
      </c>
      <c r="P313" s="143">
        <f t="shared" si="269"/>
        <v>0.15</v>
      </c>
      <c r="Q313" s="143">
        <f t="shared" si="269"/>
        <v>0.15</v>
      </c>
      <c r="R313" s="143">
        <f t="shared" si="269"/>
        <v>0.15</v>
      </c>
      <c r="S313" s="143">
        <f t="shared" si="269"/>
        <v>0.15</v>
      </c>
      <c r="T313" s="143">
        <f t="shared" si="269"/>
        <v>0.15</v>
      </c>
      <c r="U313" s="143">
        <f t="shared" si="269"/>
        <v>0.15</v>
      </c>
      <c r="V313" s="143">
        <f t="shared" si="269"/>
        <v>0.15</v>
      </c>
      <c r="W313" s="143">
        <f t="shared" si="269"/>
        <v>0.15</v>
      </c>
      <c r="X313" s="143">
        <f t="shared" si="269"/>
        <v>0.15</v>
      </c>
      <c r="Y313" s="143">
        <f t="shared" si="269"/>
        <v>0.15</v>
      </c>
    </row>
    <row r="314" spans="4:25" ht="17.25" customHeight="1" x14ac:dyDescent="0.25">
      <c r="D314" s="32" t="s">
        <v>26</v>
      </c>
      <c r="E314" s="32" t="s">
        <v>27</v>
      </c>
      <c r="F314" s="33" t="s">
        <v>205</v>
      </c>
      <c r="G314" s="34" t="s">
        <v>201</v>
      </c>
      <c r="H314" s="32">
        <v>2100</v>
      </c>
      <c r="I314" s="35" t="str">
        <f t="shared" si="266"/>
        <v>SERV CAP QUIM MEC BARRA ABERTA AGRIC</v>
      </c>
      <c r="J314" s="35" t="s">
        <v>35</v>
      </c>
      <c r="K314" s="36">
        <f t="shared" si="245"/>
        <v>0.35999999999999993</v>
      </c>
      <c r="L314" s="35" t="s">
        <v>135</v>
      </c>
      <c r="M314" s="37">
        <f>ROUNDUP(1.5*(3.1/3.1),2)</f>
        <v>1.5</v>
      </c>
      <c r="N314" s="144">
        <f>ROUND(60%*N310-N315,2)</f>
        <v>0.36</v>
      </c>
      <c r="O314" s="145">
        <f t="shared" ref="O314:Y314" si="270">ROUND(60%*O310-O315,2)</f>
        <v>0.36</v>
      </c>
      <c r="P314" s="145">
        <f t="shared" si="270"/>
        <v>0.36</v>
      </c>
      <c r="Q314" s="145">
        <f t="shared" si="270"/>
        <v>0.36</v>
      </c>
      <c r="R314" s="145">
        <f t="shared" si="270"/>
        <v>0.36</v>
      </c>
      <c r="S314" s="145">
        <f t="shared" si="270"/>
        <v>0.36</v>
      </c>
      <c r="T314" s="145">
        <f t="shared" si="270"/>
        <v>0.36</v>
      </c>
      <c r="U314" s="145">
        <f t="shared" si="270"/>
        <v>0.36</v>
      </c>
      <c r="V314" s="145">
        <f t="shared" si="270"/>
        <v>0.36</v>
      </c>
      <c r="W314" s="145">
        <f t="shared" si="270"/>
        <v>0.36</v>
      </c>
      <c r="X314" s="145">
        <f t="shared" si="270"/>
        <v>0.36</v>
      </c>
      <c r="Y314" s="145">
        <f t="shared" si="270"/>
        <v>0.36</v>
      </c>
    </row>
    <row r="315" spans="4:25" ht="17.25" customHeight="1" x14ac:dyDescent="0.25">
      <c r="D315" s="32" t="s">
        <v>26</v>
      </c>
      <c r="E315" s="32" t="s">
        <v>27</v>
      </c>
      <c r="F315" s="33" t="s">
        <v>205</v>
      </c>
      <c r="G315" s="34" t="s">
        <v>201</v>
      </c>
      <c r="H315" s="32">
        <v>2100</v>
      </c>
      <c r="I315" s="35" t="str">
        <f t="shared" si="266"/>
        <v>SERV CAP QUIM MEC BARRA ABERTA AGRIC</v>
      </c>
      <c r="J315" s="35" t="s">
        <v>35</v>
      </c>
      <c r="K315" s="36">
        <f t="shared" si="245"/>
        <v>0</v>
      </c>
      <c r="L315" s="35" t="s">
        <v>136</v>
      </c>
      <c r="M315" s="37">
        <f>0.15*(3.1/3.1)</f>
        <v>0.15</v>
      </c>
      <c r="N315" s="144">
        <f>ROUND($N$76/$N$74*N310*60%,2)</f>
        <v>0</v>
      </c>
      <c r="O315" s="145">
        <f>ROUND($O$76/$O$74*O310*60%,2)</f>
        <v>0</v>
      </c>
      <c r="P315" s="145">
        <f>ROUND($P$76/$P$74*P310*60%,2)</f>
        <v>0</v>
      </c>
      <c r="Q315" s="145">
        <f>ROUND($Q$76/$Q$74*Q310*60%,2)</f>
        <v>0</v>
      </c>
      <c r="R315" s="145">
        <f>ROUND($R$76/$R$74*R310*60%,2)</f>
        <v>0</v>
      </c>
      <c r="S315" s="145">
        <f>ROUND($S$76/$S$74*S310*60%,2)</f>
        <v>0</v>
      </c>
      <c r="T315" s="145">
        <f>ROUND($T$76/$T$74*T310*60%,2)</f>
        <v>0</v>
      </c>
      <c r="U315" s="145">
        <f>ROUND($U$76/$U$74*U310*60%,2)</f>
        <v>0</v>
      </c>
      <c r="V315" s="145">
        <f>ROUND($V$76/$V$74*V310*60%,2)</f>
        <v>0</v>
      </c>
      <c r="W315" s="145">
        <f>ROUND($W$76/$W$74*W310*60%,2)</f>
        <v>0</v>
      </c>
      <c r="X315" s="145">
        <f>ROUND($X$76/$X$74*X310*60%,2)</f>
        <v>0</v>
      </c>
      <c r="Y315" s="145">
        <f>ROUND($Y$76/$Y$74*Y310*60%,2)</f>
        <v>0</v>
      </c>
    </row>
    <row r="316" spans="4:25" ht="17.25" customHeight="1" x14ac:dyDescent="0.25"/>
    <row r="317" spans="4:25" ht="17.25" customHeight="1" x14ac:dyDescent="0.25"/>
    <row r="318" spans="4:25" ht="17.25" customHeight="1" x14ac:dyDescent="0.25"/>
    <row r="319" spans="4:25" ht="17.25" customHeight="1" x14ac:dyDescent="0.25"/>
    <row r="320" spans="4:25" ht="17.25" customHeight="1" x14ac:dyDescent="0.25"/>
    <row r="321" ht="17.25" customHeight="1" x14ac:dyDescent="0.25"/>
    <row r="322" ht="17.25" customHeight="1" x14ac:dyDescent="0.25"/>
    <row r="323" ht="17.25" customHeight="1" x14ac:dyDescent="0.25"/>
    <row r="324" ht="17.25" customHeight="1" x14ac:dyDescent="0.25"/>
    <row r="325" ht="17.25" customHeight="1" x14ac:dyDescent="0.25"/>
    <row r="326" ht="17.25" customHeight="1" x14ac:dyDescent="0.25"/>
    <row r="327" ht="17.25" customHeight="1" x14ac:dyDescent="0.25"/>
    <row r="328" ht="17.25" customHeight="1" x14ac:dyDescent="0.25"/>
    <row r="329" ht="17.25" customHeight="1" x14ac:dyDescent="0.25"/>
  </sheetData>
  <autoFilter ref="D2:M329" xr:uid="{00000000-0009-0000-0000-000001000000}"/>
  <pageMargins left="0.511811024" right="0.511811024" top="0.78740157499999996" bottom="0.78740157499999996" header="0.31496062000000002" footer="0.31496062000000002"/>
  <pageSetup paperSize="9" orientation="portrait" horizontalDpi="200" verticalDpi="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79FEF-0855-45FC-B877-C097D4E9C8C0}">
  <sheetPr>
    <tabColor theme="3" tint="0.39997558519241921"/>
    <pageSetUpPr fitToPage="1"/>
  </sheetPr>
  <dimension ref="C1:AK329"/>
  <sheetViews>
    <sheetView showGridLines="0" topLeftCell="D1" zoomScale="55" zoomScaleNormal="55" workbookViewId="0">
      <pane ySplit="2" topLeftCell="A270" activePane="bottomLeft" state="frozen"/>
      <selection activeCell="I125" sqref="I125"/>
      <selection pane="bottomLeft" activeCell="F2" sqref="F2:M315"/>
    </sheetView>
  </sheetViews>
  <sheetFormatPr defaultColWidth="9.140625" defaultRowHeight="15" x14ac:dyDescent="0.25"/>
  <cols>
    <col min="1" max="2" width="9.140625" style="1"/>
    <col min="3" max="3" width="5.42578125" customWidth="1"/>
    <col min="4" max="4" width="18.7109375" style="1" bestFit="1" customWidth="1"/>
    <col min="5" max="5" width="18.7109375" style="1" hidden="1" customWidth="1"/>
    <col min="6" max="6" width="15.5703125" style="1" customWidth="1"/>
    <col min="7" max="7" width="48.140625" style="1" customWidth="1"/>
    <col min="8" max="8" width="17.7109375" style="1" customWidth="1"/>
    <col min="9" max="9" width="70.28515625" style="1" customWidth="1"/>
    <col min="10" max="10" width="16.7109375" style="1" customWidth="1"/>
    <col min="11" max="11" width="15.7109375" style="1" bestFit="1" customWidth="1"/>
    <col min="12" max="12" width="42" style="1" bestFit="1" customWidth="1"/>
    <col min="13" max="13" width="25.28515625" style="1" bestFit="1" customWidth="1"/>
    <col min="14" max="25" width="15.7109375" style="1" bestFit="1" customWidth="1"/>
    <col min="26" max="26" width="11" style="1" bestFit="1" customWidth="1"/>
    <col min="27" max="27" width="11.5703125" style="1" bestFit="1" customWidth="1"/>
    <col min="28" max="28" width="9.140625" style="1"/>
    <col min="29" max="29" width="11.42578125" style="1" customWidth="1"/>
    <col min="30" max="35" width="12" style="1" customWidth="1"/>
    <col min="36" max="16384" width="9.140625" style="1"/>
  </cols>
  <sheetData>
    <row r="1" spans="4:25" ht="78" customHeight="1" x14ac:dyDescent="0.25">
      <c r="F1" s="2" t="s">
        <v>207</v>
      </c>
      <c r="K1" s="3" t="s">
        <v>1</v>
      </c>
      <c r="N1" s="4" t="s">
        <v>2</v>
      </c>
      <c r="Y1" s="5" t="s">
        <v>3</v>
      </c>
    </row>
    <row r="2" spans="4:25" ht="17.25" customHeight="1" x14ac:dyDescent="0.25">
      <c r="D2" s="6" t="s">
        <v>4</v>
      </c>
      <c r="E2" s="6" t="s">
        <v>5</v>
      </c>
      <c r="F2" s="7" t="s">
        <v>6</v>
      </c>
      <c r="G2" s="7" t="s">
        <v>7</v>
      </c>
      <c r="H2" s="6" t="s">
        <v>8</v>
      </c>
      <c r="I2" s="8" t="s">
        <v>9</v>
      </c>
      <c r="J2" s="8" t="s">
        <v>10</v>
      </c>
      <c r="K2" s="9" t="s">
        <v>11</v>
      </c>
      <c r="L2" s="8" t="s">
        <v>12</v>
      </c>
      <c r="M2" s="8" t="s">
        <v>13</v>
      </c>
      <c r="N2" s="10" t="s">
        <v>14</v>
      </c>
      <c r="O2" s="9" t="s">
        <v>15</v>
      </c>
      <c r="P2" s="9" t="s">
        <v>16</v>
      </c>
      <c r="Q2" s="9" t="s">
        <v>17</v>
      </c>
      <c r="R2" s="9" t="s">
        <v>18</v>
      </c>
      <c r="S2" s="9" t="s">
        <v>19</v>
      </c>
      <c r="T2" s="9" t="s">
        <v>20</v>
      </c>
      <c r="U2" s="9" t="s">
        <v>21</v>
      </c>
      <c r="V2" s="9" t="s">
        <v>22</v>
      </c>
      <c r="W2" s="9" t="s">
        <v>23</v>
      </c>
      <c r="X2" s="9" t="s">
        <v>24</v>
      </c>
      <c r="Y2" s="9" t="s">
        <v>25</v>
      </c>
    </row>
    <row r="3" spans="4:25" ht="17.25" customHeight="1" x14ac:dyDescent="0.25">
      <c r="D3" s="11" t="s">
        <v>26</v>
      </c>
      <c r="E3" s="11" t="s">
        <v>208</v>
      </c>
      <c r="F3" s="12" t="s">
        <v>28</v>
      </c>
      <c r="G3" s="13" t="s">
        <v>29</v>
      </c>
      <c r="H3" s="11" t="s">
        <v>28</v>
      </c>
      <c r="I3" s="14" t="s">
        <v>28</v>
      </c>
      <c r="J3" s="14" t="s">
        <v>28</v>
      </c>
      <c r="K3" s="11" t="str">
        <f>IFERROR(AVERAGE(N3:Y3),"n/a")</f>
        <v>n/a</v>
      </c>
      <c r="L3" s="14" t="s">
        <v>28</v>
      </c>
      <c r="M3" s="15" t="s">
        <v>28</v>
      </c>
      <c r="N3" s="16" t="s">
        <v>28</v>
      </c>
      <c r="O3" s="11" t="s">
        <v>28</v>
      </c>
      <c r="P3" s="11" t="s">
        <v>28</v>
      </c>
      <c r="Q3" s="11" t="s">
        <v>28</v>
      </c>
      <c r="R3" s="11" t="s">
        <v>28</v>
      </c>
      <c r="S3" s="11" t="s">
        <v>28</v>
      </c>
      <c r="T3" s="11" t="s">
        <v>28</v>
      </c>
      <c r="U3" s="11" t="s">
        <v>28</v>
      </c>
      <c r="V3" s="11" t="s">
        <v>28</v>
      </c>
      <c r="W3" s="11" t="s">
        <v>28</v>
      </c>
      <c r="X3" s="11" t="s">
        <v>28</v>
      </c>
      <c r="Y3" s="11" t="s">
        <v>28</v>
      </c>
    </row>
    <row r="4" spans="4:25" ht="17.25" customHeight="1" x14ac:dyDescent="0.25">
      <c r="D4" s="17" t="s">
        <v>26</v>
      </c>
      <c r="E4" s="17" t="s">
        <v>208</v>
      </c>
      <c r="F4" s="18" t="s">
        <v>28</v>
      </c>
      <c r="G4" s="19" t="s">
        <v>30</v>
      </c>
      <c r="H4" s="17" t="s">
        <v>28</v>
      </c>
      <c r="I4" s="20" t="s">
        <v>28</v>
      </c>
      <c r="J4" s="20" t="s">
        <v>28</v>
      </c>
      <c r="K4" s="17" t="str">
        <f t="shared" ref="K4:K133" si="0">IFERROR(AVERAGE(N4:Y4),"n/a")</f>
        <v>n/a</v>
      </c>
      <c r="L4" s="20" t="s">
        <v>28</v>
      </c>
      <c r="M4" s="21" t="s">
        <v>28</v>
      </c>
      <c r="N4" s="22" t="s">
        <v>28</v>
      </c>
      <c r="O4" s="17" t="s">
        <v>28</v>
      </c>
      <c r="P4" s="17" t="s">
        <v>28</v>
      </c>
      <c r="Q4" s="17" t="s">
        <v>28</v>
      </c>
      <c r="R4" s="17" t="s">
        <v>28</v>
      </c>
      <c r="S4" s="17" t="s">
        <v>28</v>
      </c>
      <c r="T4" s="17" t="s">
        <v>28</v>
      </c>
      <c r="U4" s="17" t="s">
        <v>28</v>
      </c>
      <c r="V4" s="17" t="s">
        <v>28</v>
      </c>
      <c r="W4" s="17" t="s">
        <v>28</v>
      </c>
      <c r="X4" s="17" t="s">
        <v>28</v>
      </c>
      <c r="Y4" s="17" t="s">
        <v>28</v>
      </c>
    </row>
    <row r="5" spans="4:25" ht="17.25" customHeight="1" x14ac:dyDescent="0.25">
      <c r="D5" s="23" t="s">
        <v>26</v>
      </c>
      <c r="E5" s="23" t="s">
        <v>208</v>
      </c>
      <c r="F5" s="24" t="s">
        <v>31</v>
      </c>
      <c r="G5" s="25" t="s">
        <v>32</v>
      </c>
      <c r="H5" s="23">
        <v>-150</v>
      </c>
      <c r="I5" s="26" t="s">
        <v>33</v>
      </c>
      <c r="J5" s="26" t="s">
        <v>34</v>
      </c>
      <c r="K5" s="27">
        <f t="shared" si="0"/>
        <v>0.29999999999999993</v>
      </c>
      <c r="L5" s="28" t="s">
        <v>28</v>
      </c>
      <c r="M5" s="29" t="s">
        <v>28</v>
      </c>
      <c r="N5" s="30">
        <v>0.3</v>
      </c>
      <c r="O5" s="31">
        <v>0.3</v>
      </c>
      <c r="P5" s="31">
        <v>0.3</v>
      </c>
      <c r="Q5" s="31">
        <v>0.3</v>
      </c>
      <c r="R5" s="31">
        <v>0.3</v>
      </c>
      <c r="S5" s="31">
        <v>0.3</v>
      </c>
      <c r="T5" s="31">
        <v>0.3</v>
      </c>
      <c r="U5" s="31">
        <v>0.3</v>
      </c>
      <c r="V5" s="31">
        <v>0.3</v>
      </c>
      <c r="W5" s="31">
        <v>0.3</v>
      </c>
      <c r="X5" s="31">
        <v>0.3</v>
      </c>
      <c r="Y5" s="31">
        <v>0.3</v>
      </c>
    </row>
    <row r="6" spans="4:25" ht="17.25" customHeight="1" x14ac:dyDescent="0.25">
      <c r="D6" s="32" t="s">
        <v>26</v>
      </c>
      <c r="E6" s="32" t="s">
        <v>208</v>
      </c>
      <c r="F6" s="33" t="s">
        <v>31</v>
      </c>
      <c r="G6" s="34" t="s">
        <v>32</v>
      </c>
      <c r="H6" s="32">
        <v>-150</v>
      </c>
      <c r="I6" s="35" t="str">
        <f>I5</f>
        <v>SERV COMB FORMIGA PRE PLANTIO 1ª</v>
      </c>
      <c r="J6" s="35" t="s">
        <v>35</v>
      </c>
      <c r="K6" s="36">
        <f t="shared" si="0"/>
        <v>1.4999999999999998E-3</v>
      </c>
      <c r="L6" s="35" t="s">
        <v>36</v>
      </c>
      <c r="M6" s="37">
        <f>10*(5*6)/10^3</f>
        <v>0.3</v>
      </c>
      <c r="N6" s="38">
        <f>ROUND(0.5%*N5,4)</f>
        <v>1.5E-3</v>
      </c>
      <c r="O6" s="39">
        <f t="shared" ref="O6:Y6" si="1">ROUND(0.5%*O5,4)</f>
        <v>1.5E-3</v>
      </c>
      <c r="P6" s="39">
        <f t="shared" si="1"/>
        <v>1.5E-3</v>
      </c>
      <c r="Q6" s="39">
        <f t="shared" si="1"/>
        <v>1.5E-3</v>
      </c>
      <c r="R6" s="39">
        <f t="shared" si="1"/>
        <v>1.5E-3</v>
      </c>
      <c r="S6" s="39">
        <f t="shared" si="1"/>
        <v>1.5E-3</v>
      </c>
      <c r="T6" s="39">
        <f t="shared" si="1"/>
        <v>1.5E-3</v>
      </c>
      <c r="U6" s="39">
        <f t="shared" si="1"/>
        <v>1.5E-3</v>
      </c>
      <c r="V6" s="39">
        <f t="shared" si="1"/>
        <v>1.5E-3</v>
      </c>
      <c r="W6" s="39">
        <f t="shared" si="1"/>
        <v>1.5E-3</v>
      </c>
      <c r="X6" s="39">
        <f t="shared" si="1"/>
        <v>1.5E-3</v>
      </c>
      <c r="Y6" s="39">
        <f t="shared" si="1"/>
        <v>1.5E-3</v>
      </c>
    </row>
    <row r="7" spans="4:25" ht="17.25" customHeight="1" x14ac:dyDescent="0.25">
      <c r="D7" s="32" t="s">
        <v>26</v>
      </c>
      <c r="E7" s="32" t="s">
        <v>208</v>
      </c>
      <c r="F7" s="33" t="s">
        <v>31</v>
      </c>
      <c r="G7" s="34" t="s">
        <v>32</v>
      </c>
      <c r="H7" s="32">
        <v>-150</v>
      </c>
      <c r="I7" s="35" t="str">
        <f t="shared" ref="I7:I8" si="2">I6</f>
        <v>SERV COMB FORMIGA PRE PLANTIO 1ª</v>
      </c>
      <c r="J7" s="35" t="s">
        <v>35</v>
      </c>
      <c r="K7" s="36">
        <f t="shared" si="0"/>
        <v>0.18250000000000002</v>
      </c>
      <c r="L7" s="35" t="s">
        <v>37</v>
      </c>
      <c r="M7" s="37">
        <v>8</v>
      </c>
      <c r="N7" s="40">
        <f>ROUND($N$44*N5,2)</f>
        <v>0.06</v>
      </c>
      <c r="O7" s="41">
        <f>ROUND($O$44*O5,2)</f>
        <v>0.09</v>
      </c>
      <c r="P7" s="41">
        <f>ROUND($P$44*P5,2)</f>
        <v>0.12</v>
      </c>
      <c r="Q7" s="41">
        <f>ROUND($Q$44*Q5,2)</f>
        <v>0.15</v>
      </c>
      <c r="R7" s="41">
        <f>ROUND($R$44*R5,2)</f>
        <v>0.21</v>
      </c>
      <c r="S7" s="41">
        <f>ROUND($S$44*S5,2)</f>
        <v>0.24</v>
      </c>
      <c r="T7" s="41">
        <f>ROUND($T$44*T5,2)</f>
        <v>0.27</v>
      </c>
      <c r="U7" s="41">
        <f>ROUND($U$44*U5,2)</f>
        <v>0.27</v>
      </c>
      <c r="V7" s="41">
        <f>ROUND($V$44*V5,2)</f>
        <v>0.27</v>
      </c>
      <c r="W7" s="41">
        <f>ROUND(W44*W5,2)</f>
        <v>0.21</v>
      </c>
      <c r="X7" s="41">
        <f>ROUND(X44*X5,2)</f>
        <v>0.18</v>
      </c>
      <c r="Y7" s="41">
        <f>ROUND(Y44*Y5,2)</f>
        <v>0.12</v>
      </c>
    </row>
    <row r="8" spans="4:25" ht="17.25" customHeight="1" x14ac:dyDescent="0.25">
      <c r="D8" s="32" t="s">
        <v>26</v>
      </c>
      <c r="E8" s="32" t="s">
        <v>208</v>
      </c>
      <c r="F8" s="33" t="s">
        <v>31</v>
      </c>
      <c r="G8" s="34" t="s">
        <v>32</v>
      </c>
      <c r="H8" s="32">
        <v>-150</v>
      </c>
      <c r="I8" s="35" t="str">
        <f t="shared" si="2"/>
        <v>SERV COMB FORMIGA PRE PLANTIO 1ª</v>
      </c>
      <c r="J8" s="35" t="s">
        <v>35</v>
      </c>
      <c r="K8" s="36">
        <f t="shared" si="0"/>
        <v>0.11599999999999999</v>
      </c>
      <c r="L8" s="35" t="s">
        <v>38</v>
      </c>
      <c r="M8" s="37">
        <v>8</v>
      </c>
      <c r="N8" s="40">
        <f>N5-SUM(N6:N7)</f>
        <v>0.23849999999999999</v>
      </c>
      <c r="O8" s="41">
        <f t="shared" ref="O8" si="3">O5-SUM(O6:O7)</f>
        <v>0.20849999999999999</v>
      </c>
      <c r="P8" s="41">
        <f t="shared" ref="P8:Y8" si="4">P5-SUM(P6:P7)</f>
        <v>0.17849999999999999</v>
      </c>
      <c r="Q8" s="41">
        <f t="shared" si="4"/>
        <v>0.14849999999999999</v>
      </c>
      <c r="R8" s="41">
        <f t="shared" si="4"/>
        <v>8.8499999999999995E-2</v>
      </c>
      <c r="S8" s="41">
        <f t="shared" si="4"/>
        <v>5.8499999999999996E-2</v>
      </c>
      <c r="T8" s="41">
        <f t="shared" si="4"/>
        <v>2.849999999999997E-2</v>
      </c>
      <c r="U8" s="41">
        <f t="shared" si="4"/>
        <v>2.849999999999997E-2</v>
      </c>
      <c r="V8" s="41">
        <f t="shared" si="4"/>
        <v>2.849999999999997E-2</v>
      </c>
      <c r="W8" s="41">
        <f t="shared" si="4"/>
        <v>8.8499999999999995E-2</v>
      </c>
      <c r="X8" s="41">
        <f t="shared" si="4"/>
        <v>0.11849999999999999</v>
      </c>
      <c r="Y8" s="41">
        <f t="shared" si="4"/>
        <v>0.17849999999999999</v>
      </c>
    </row>
    <row r="9" spans="4:25" ht="17.25" customHeight="1" x14ac:dyDescent="0.25">
      <c r="D9" s="23" t="s">
        <v>26</v>
      </c>
      <c r="E9" s="23" t="s">
        <v>208</v>
      </c>
      <c r="F9" s="24" t="s">
        <v>39</v>
      </c>
      <c r="G9" s="25" t="s">
        <v>32</v>
      </c>
      <c r="H9" s="23">
        <v>-80</v>
      </c>
      <c r="I9" s="26" t="s">
        <v>40</v>
      </c>
      <c r="J9" s="26" t="s">
        <v>34</v>
      </c>
      <c r="K9" s="27">
        <f t="shared" si="0"/>
        <v>0</v>
      </c>
      <c r="L9" s="28" t="s">
        <v>28</v>
      </c>
      <c r="M9" s="29" t="s">
        <v>28</v>
      </c>
      <c r="N9" s="30">
        <v>0</v>
      </c>
      <c r="O9" s="31">
        <v>0</v>
      </c>
      <c r="P9" s="31">
        <v>0</v>
      </c>
      <c r="Q9" s="31">
        <v>0</v>
      </c>
      <c r="R9" s="31">
        <v>0</v>
      </c>
      <c r="S9" s="31">
        <v>0</v>
      </c>
      <c r="T9" s="31">
        <v>0</v>
      </c>
      <c r="U9" s="31">
        <v>0</v>
      </c>
      <c r="V9" s="31">
        <v>0</v>
      </c>
      <c r="W9" s="31">
        <v>0</v>
      </c>
      <c r="X9" s="31">
        <v>0</v>
      </c>
      <c r="Y9" s="31">
        <v>0</v>
      </c>
    </row>
    <row r="10" spans="4:25" ht="17.25" customHeight="1" x14ac:dyDescent="0.25">
      <c r="D10" s="23" t="s">
        <v>26</v>
      </c>
      <c r="E10" s="23" t="s">
        <v>208</v>
      </c>
      <c r="F10" s="24" t="s">
        <v>41</v>
      </c>
      <c r="G10" s="25" t="s">
        <v>32</v>
      </c>
      <c r="H10" s="23">
        <v>-80</v>
      </c>
      <c r="I10" s="26" t="s">
        <v>42</v>
      </c>
      <c r="J10" s="26" t="s">
        <v>34</v>
      </c>
      <c r="K10" s="27">
        <f t="shared" si="0"/>
        <v>0</v>
      </c>
      <c r="L10" s="28" t="s">
        <v>28</v>
      </c>
      <c r="M10" s="29" t="s">
        <v>28</v>
      </c>
      <c r="N10" s="30">
        <v>0</v>
      </c>
      <c r="O10" s="31">
        <v>0</v>
      </c>
      <c r="P10" s="31">
        <v>0</v>
      </c>
      <c r="Q10" s="31">
        <v>0</v>
      </c>
      <c r="R10" s="31">
        <v>0</v>
      </c>
      <c r="S10" s="31">
        <v>0</v>
      </c>
      <c r="T10" s="31">
        <v>0</v>
      </c>
      <c r="U10" s="31">
        <v>0</v>
      </c>
      <c r="V10" s="31">
        <v>0</v>
      </c>
      <c r="W10" s="31">
        <v>0</v>
      </c>
      <c r="X10" s="31">
        <v>0</v>
      </c>
      <c r="Y10" s="31">
        <v>0</v>
      </c>
    </row>
    <row r="11" spans="4:25" ht="17.25" customHeight="1" x14ac:dyDescent="0.25">
      <c r="D11" s="23" t="s">
        <v>26</v>
      </c>
      <c r="E11" s="23" t="s">
        <v>208</v>
      </c>
      <c r="F11" s="24" t="s">
        <v>43</v>
      </c>
      <c r="G11" s="25" t="s">
        <v>32</v>
      </c>
      <c r="H11" s="23">
        <v>-80</v>
      </c>
      <c r="I11" s="26" t="s">
        <v>44</v>
      </c>
      <c r="J11" s="26" t="s">
        <v>34</v>
      </c>
      <c r="K11" s="27">
        <f t="shared" si="0"/>
        <v>1.0416666666666663</v>
      </c>
      <c r="L11" s="28" t="s">
        <v>28</v>
      </c>
      <c r="M11" s="29" t="s">
        <v>28</v>
      </c>
      <c r="N11" s="50">
        <f>(1-N14)*1.15</f>
        <v>1.1499999999999999</v>
      </c>
      <c r="O11" s="51">
        <f t="shared" ref="O11:Q11" si="5">(1-O14)*1.15</f>
        <v>1.1499999999999999</v>
      </c>
      <c r="P11" s="51">
        <f t="shared" si="5"/>
        <v>1.1499999999999999</v>
      </c>
      <c r="Q11" s="51">
        <f t="shared" si="5"/>
        <v>1.1499999999999999</v>
      </c>
      <c r="R11" s="51">
        <f>(1-R14)*1.15-5%</f>
        <v>1.0999999999999999</v>
      </c>
      <c r="S11" s="51">
        <f>(1-S14)*1.15-5%</f>
        <v>1.0999999999999999</v>
      </c>
      <c r="T11" s="43">
        <f>1-T14-5%</f>
        <v>0.95</v>
      </c>
      <c r="U11" s="43">
        <f t="shared" ref="U11:Y11" si="6">1-U14-5%</f>
        <v>0.95</v>
      </c>
      <c r="V11" s="43">
        <f t="shared" si="6"/>
        <v>0.95</v>
      </c>
      <c r="W11" s="43">
        <f t="shared" si="6"/>
        <v>0.95</v>
      </c>
      <c r="X11" s="43">
        <f t="shared" si="6"/>
        <v>0.95</v>
      </c>
      <c r="Y11" s="43">
        <f t="shared" si="6"/>
        <v>0.95</v>
      </c>
    </row>
    <row r="12" spans="4:25" ht="17.25" customHeight="1" x14ac:dyDescent="0.25">
      <c r="D12" s="32" t="s">
        <v>26</v>
      </c>
      <c r="E12" s="32" t="s">
        <v>208</v>
      </c>
      <c r="F12" s="33" t="s">
        <v>43</v>
      </c>
      <c r="G12" s="34" t="s">
        <v>32</v>
      </c>
      <c r="H12" s="32">
        <v>-80</v>
      </c>
      <c r="I12" s="35" t="str">
        <f t="shared" ref="I12:I13" si="7">I11</f>
        <v>SERV APLIC CALCARIO NIVEL 1 AGRIC</v>
      </c>
      <c r="J12" s="35" t="s">
        <v>35</v>
      </c>
      <c r="K12" s="36">
        <f t="shared" si="0"/>
        <v>0</v>
      </c>
      <c r="L12" s="35" t="s">
        <v>45</v>
      </c>
      <c r="M12" s="37">
        <v>1850</v>
      </c>
      <c r="N12" s="44">
        <f>N11-N13</f>
        <v>0</v>
      </c>
      <c r="O12" s="39">
        <f t="shared" ref="O12:Y12" si="8">O11-O13</f>
        <v>0</v>
      </c>
      <c r="P12" s="39">
        <f t="shared" si="8"/>
        <v>0</v>
      </c>
      <c r="Q12" s="39">
        <f t="shared" si="8"/>
        <v>0</v>
      </c>
      <c r="R12" s="39">
        <f t="shared" si="8"/>
        <v>0</v>
      </c>
      <c r="S12" s="39">
        <f t="shared" si="8"/>
        <v>0</v>
      </c>
      <c r="T12" s="39">
        <f t="shared" si="8"/>
        <v>0</v>
      </c>
      <c r="U12" s="39">
        <f t="shared" si="8"/>
        <v>0</v>
      </c>
      <c r="V12" s="39">
        <f t="shared" si="8"/>
        <v>0</v>
      </c>
      <c r="W12" s="39">
        <f t="shared" si="8"/>
        <v>0</v>
      </c>
      <c r="X12" s="39">
        <f t="shared" si="8"/>
        <v>0</v>
      </c>
      <c r="Y12" s="39">
        <f t="shared" si="8"/>
        <v>0</v>
      </c>
    </row>
    <row r="13" spans="4:25" ht="17.25" customHeight="1" x14ac:dyDescent="0.25">
      <c r="D13" s="32" t="s">
        <v>26</v>
      </c>
      <c r="E13" s="32" t="s">
        <v>208</v>
      </c>
      <c r="F13" s="33" t="s">
        <v>43</v>
      </c>
      <c r="G13" s="34" t="s">
        <v>32</v>
      </c>
      <c r="H13" s="32">
        <v>-80</v>
      </c>
      <c r="I13" s="35" t="str">
        <f t="shared" si="7"/>
        <v>SERV APLIC CALCARIO NIVEL 1 AGRIC</v>
      </c>
      <c r="J13" s="35" t="s">
        <v>35</v>
      </c>
      <c r="K13" s="36">
        <f t="shared" ref="K13" si="9">IFERROR(AVERAGE(N13:Y13),"n/a")</f>
        <v>1.0416666666666663</v>
      </c>
      <c r="L13" s="35" t="s">
        <v>258</v>
      </c>
      <c r="M13" s="37">
        <v>1850</v>
      </c>
      <c r="N13" s="156">
        <f t="shared" ref="N13:S13" si="10">N11</f>
        <v>1.1499999999999999</v>
      </c>
      <c r="O13" s="157">
        <f t="shared" si="10"/>
        <v>1.1499999999999999</v>
      </c>
      <c r="P13" s="157">
        <f t="shared" si="10"/>
        <v>1.1499999999999999</v>
      </c>
      <c r="Q13" s="157">
        <f t="shared" si="10"/>
        <v>1.1499999999999999</v>
      </c>
      <c r="R13" s="157">
        <f t="shared" si="10"/>
        <v>1.0999999999999999</v>
      </c>
      <c r="S13" s="157">
        <f t="shared" si="10"/>
        <v>1.0999999999999999</v>
      </c>
      <c r="T13" s="157">
        <f>T11</f>
        <v>0.95</v>
      </c>
      <c r="U13" s="157">
        <f t="shared" ref="U13:Y13" si="11">U11</f>
        <v>0.95</v>
      </c>
      <c r="V13" s="157">
        <f t="shared" si="11"/>
        <v>0.95</v>
      </c>
      <c r="W13" s="157">
        <f t="shared" si="11"/>
        <v>0.95</v>
      </c>
      <c r="X13" s="157">
        <f t="shared" si="11"/>
        <v>0.95</v>
      </c>
      <c r="Y13" s="157">
        <f t="shared" si="11"/>
        <v>0.95</v>
      </c>
    </row>
    <row r="14" spans="4:25" ht="17.25" customHeight="1" x14ac:dyDescent="0.25">
      <c r="D14" s="23" t="s">
        <v>26</v>
      </c>
      <c r="E14" s="23" t="s">
        <v>208</v>
      </c>
      <c r="F14" s="24" t="s">
        <v>43</v>
      </c>
      <c r="G14" s="25" t="s">
        <v>32</v>
      </c>
      <c r="H14" s="23">
        <v>-80</v>
      </c>
      <c r="I14" s="26" t="s">
        <v>46</v>
      </c>
      <c r="J14" s="26" t="s">
        <v>34</v>
      </c>
      <c r="K14" s="27">
        <f t="shared" si="0"/>
        <v>0</v>
      </c>
      <c r="L14" s="28" t="s">
        <v>28</v>
      </c>
      <c r="M14" s="29" t="s">
        <v>28</v>
      </c>
      <c r="N14" s="30">
        <v>0</v>
      </c>
      <c r="O14" s="31">
        <v>0</v>
      </c>
      <c r="P14" s="31">
        <v>0</v>
      </c>
      <c r="Q14" s="31">
        <v>0</v>
      </c>
      <c r="R14" s="31">
        <v>0</v>
      </c>
      <c r="S14" s="31">
        <v>0</v>
      </c>
      <c r="T14" s="31">
        <v>0</v>
      </c>
      <c r="U14" s="31">
        <v>0</v>
      </c>
      <c r="V14" s="31">
        <v>0</v>
      </c>
      <c r="W14" s="31">
        <v>0</v>
      </c>
      <c r="X14" s="31">
        <v>0</v>
      </c>
      <c r="Y14" s="31">
        <v>0</v>
      </c>
    </row>
    <row r="15" spans="4:25" ht="17.25" customHeight="1" x14ac:dyDescent="0.25">
      <c r="D15" s="32" t="s">
        <v>26</v>
      </c>
      <c r="E15" s="32" t="s">
        <v>208</v>
      </c>
      <c r="F15" s="33" t="s">
        <v>43</v>
      </c>
      <c r="G15" s="34" t="s">
        <v>32</v>
      </c>
      <c r="H15" s="32">
        <v>-80</v>
      </c>
      <c r="I15" s="35" t="str">
        <f t="shared" ref="I15:I16" si="12">I14</f>
        <v>SERV APLIC CALCARIO NIVEL 1 DECL AGRIC</v>
      </c>
      <c r="J15" s="35" t="s">
        <v>35</v>
      </c>
      <c r="K15" s="36">
        <f t="shared" si="0"/>
        <v>0</v>
      </c>
      <c r="L15" s="35" t="s">
        <v>45</v>
      </c>
      <c r="M15" s="37">
        <v>1850</v>
      </c>
      <c r="N15" s="44">
        <f>N14-N16</f>
        <v>0</v>
      </c>
      <c r="O15" s="39">
        <f t="shared" ref="O15:Y15" si="13">O14-O16</f>
        <v>0</v>
      </c>
      <c r="P15" s="39">
        <f t="shared" si="13"/>
        <v>0</v>
      </c>
      <c r="Q15" s="39">
        <f t="shared" si="13"/>
        <v>0</v>
      </c>
      <c r="R15" s="39">
        <f t="shared" si="13"/>
        <v>0</v>
      </c>
      <c r="S15" s="39">
        <f t="shared" si="13"/>
        <v>0</v>
      </c>
      <c r="T15" s="39">
        <f t="shared" si="13"/>
        <v>0</v>
      </c>
      <c r="U15" s="39">
        <f t="shared" si="13"/>
        <v>0</v>
      </c>
      <c r="V15" s="39">
        <f t="shared" si="13"/>
        <v>0</v>
      </c>
      <c r="W15" s="39">
        <f t="shared" si="13"/>
        <v>0</v>
      </c>
      <c r="X15" s="39">
        <f t="shared" si="13"/>
        <v>0</v>
      </c>
      <c r="Y15" s="39">
        <f t="shared" si="13"/>
        <v>0</v>
      </c>
    </row>
    <row r="16" spans="4:25" ht="17.25" customHeight="1" x14ac:dyDescent="0.25">
      <c r="D16" s="32" t="s">
        <v>26</v>
      </c>
      <c r="E16" s="32" t="s">
        <v>208</v>
      </c>
      <c r="F16" s="33" t="s">
        <v>43</v>
      </c>
      <c r="G16" s="34" t="s">
        <v>32</v>
      </c>
      <c r="H16" s="32">
        <v>-80</v>
      </c>
      <c r="I16" s="35" t="str">
        <f t="shared" si="12"/>
        <v>SERV APLIC CALCARIO NIVEL 1 DECL AGRIC</v>
      </c>
      <c r="J16" s="35" t="s">
        <v>35</v>
      </c>
      <c r="K16" s="36">
        <f t="shared" si="0"/>
        <v>0</v>
      </c>
      <c r="L16" s="35" t="s">
        <v>258</v>
      </c>
      <c r="M16" s="37">
        <v>1850</v>
      </c>
      <c r="N16" s="156">
        <f>N14</f>
        <v>0</v>
      </c>
      <c r="O16" s="157">
        <f t="shared" ref="O16:Y16" si="14">O14</f>
        <v>0</v>
      </c>
      <c r="P16" s="157">
        <f t="shared" si="14"/>
        <v>0</v>
      </c>
      <c r="Q16" s="157">
        <f t="shared" si="14"/>
        <v>0</v>
      </c>
      <c r="R16" s="157">
        <f t="shared" si="14"/>
        <v>0</v>
      </c>
      <c r="S16" s="157">
        <f t="shared" si="14"/>
        <v>0</v>
      </c>
      <c r="T16" s="157">
        <f t="shared" si="14"/>
        <v>0</v>
      </c>
      <c r="U16" s="157">
        <f t="shared" si="14"/>
        <v>0</v>
      </c>
      <c r="V16" s="157">
        <f t="shared" si="14"/>
        <v>0</v>
      </c>
      <c r="W16" s="157">
        <f t="shared" si="14"/>
        <v>0</v>
      </c>
      <c r="X16" s="157">
        <f t="shared" si="14"/>
        <v>0</v>
      </c>
      <c r="Y16" s="157">
        <f t="shared" si="14"/>
        <v>0</v>
      </c>
    </row>
    <row r="17" spans="4:25" ht="17.25" customHeight="1" x14ac:dyDescent="0.25">
      <c r="D17" s="17" t="s">
        <v>26</v>
      </c>
      <c r="E17" s="17" t="s">
        <v>208</v>
      </c>
      <c r="F17" s="18" t="s">
        <v>28</v>
      </c>
      <c r="G17" s="19" t="s">
        <v>47</v>
      </c>
      <c r="H17" s="17" t="s">
        <v>28</v>
      </c>
      <c r="I17" s="20" t="s">
        <v>28</v>
      </c>
      <c r="J17" s="20" t="s">
        <v>28</v>
      </c>
      <c r="K17" s="17" t="str">
        <f t="shared" si="0"/>
        <v>n/a</v>
      </c>
      <c r="L17" s="20" t="s">
        <v>28</v>
      </c>
      <c r="M17" s="21" t="s">
        <v>28</v>
      </c>
      <c r="N17" s="22" t="s">
        <v>28</v>
      </c>
      <c r="O17" s="17" t="s">
        <v>28</v>
      </c>
      <c r="P17" s="17" t="s">
        <v>28</v>
      </c>
      <c r="Q17" s="17" t="s">
        <v>28</v>
      </c>
      <c r="R17" s="17" t="s">
        <v>28</v>
      </c>
      <c r="S17" s="17" t="s">
        <v>28</v>
      </c>
      <c r="T17" s="17" t="s">
        <v>28</v>
      </c>
      <c r="U17" s="17" t="s">
        <v>28</v>
      </c>
      <c r="V17" s="17" t="s">
        <v>28</v>
      </c>
      <c r="W17" s="17" t="s">
        <v>28</v>
      </c>
      <c r="X17" s="17" t="s">
        <v>28</v>
      </c>
      <c r="Y17" s="17" t="s">
        <v>28</v>
      </c>
    </row>
    <row r="18" spans="4:25" ht="17.25" customHeight="1" x14ac:dyDescent="0.25">
      <c r="D18" s="23" t="s">
        <v>26</v>
      </c>
      <c r="E18" s="23" t="s">
        <v>208</v>
      </c>
      <c r="F18" s="24" t="s">
        <v>48</v>
      </c>
      <c r="G18" s="25" t="s">
        <v>32</v>
      </c>
      <c r="H18" s="23">
        <v>-45</v>
      </c>
      <c r="I18" s="26" t="s">
        <v>49</v>
      </c>
      <c r="J18" s="26" t="s">
        <v>34</v>
      </c>
      <c r="K18" s="27">
        <f t="shared" si="0"/>
        <v>0.55000000000000004</v>
      </c>
      <c r="L18" s="28" t="s">
        <v>28</v>
      </c>
      <c r="M18" s="29" t="s">
        <v>28</v>
      </c>
      <c r="N18" s="30">
        <v>0.4</v>
      </c>
      <c r="O18" s="31">
        <v>0.49</v>
      </c>
      <c r="P18" s="31">
        <v>0.49</v>
      </c>
      <c r="Q18" s="31">
        <v>0.49</v>
      </c>
      <c r="R18" s="45">
        <v>0.55000000000000004</v>
      </c>
      <c r="S18" s="45">
        <v>0.64</v>
      </c>
      <c r="T18" s="45">
        <v>0.59</v>
      </c>
      <c r="U18" s="45">
        <v>0.67</v>
      </c>
      <c r="V18" s="45">
        <v>0.56999999999999995</v>
      </c>
      <c r="W18" s="45">
        <v>0.53</v>
      </c>
      <c r="X18" s="31">
        <v>0.59</v>
      </c>
      <c r="Y18" s="31">
        <v>0.59</v>
      </c>
    </row>
    <row r="19" spans="4:25" ht="17.25" customHeight="1" x14ac:dyDescent="0.25">
      <c r="D19" s="32" t="s">
        <v>26</v>
      </c>
      <c r="E19" s="32" t="s">
        <v>208</v>
      </c>
      <c r="F19" s="33" t="s">
        <v>48</v>
      </c>
      <c r="G19" s="34" t="s">
        <v>32</v>
      </c>
      <c r="H19" s="32">
        <v>-45</v>
      </c>
      <c r="I19" s="35" t="str">
        <f t="shared" ref="I19:I21" si="15">I18</f>
        <v>SERV CAPINA AREA TOTAL DRONE PROPRIO</v>
      </c>
      <c r="J19" s="35" t="s">
        <v>35</v>
      </c>
      <c r="K19" s="36">
        <f t="shared" si="0"/>
        <v>0.55000000000000004</v>
      </c>
      <c r="L19" s="35" t="s">
        <v>50</v>
      </c>
      <c r="M19" s="37">
        <v>3.6</v>
      </c>
      <c r="N19" s="40">
        <f>N18</f>
        <v>0.4</v>
      </c>
      <c r="O19" s="41">
        <f t="shared" ref="O19:Y19" si="16">O18</f>
        <v>0.49</v>
      </c>
      <c r="P19" s="41">
        <f t="shared" si="16"/>
        <v>0.49</v>
      </c>
      <c r="Q19" s="41">
        <f t="shared" si="16"/>
        <v>0.49</v>
      </c>
      <c r="R19" s="46">
        <f t="shared" si="16"/>
        <v>0.55000000000000004</v>
      </c>
      <c r="S19" s="46">
        <f t="shared" si="16"/>
        <v>0.64</v>
      </c>
      <c r="T19" s="46">
        <f t="shared" si="16"/>
        <v>0.59</v>
      </c>
      <c r="U19" s="46">
        <f t="shared" si="16"/>
        <v>0.67</v>
      </c>
      <c r="V19" s="46">
        <f t="shared" si="16"/>
        <v>0.56999999999999995</v>
      </c>
      <c r="W19" s="46">
        <f t="shared" si="16"/>
        <v>0.53</v>
      </c>
      <c r="X19" s="41">
        <f t="shared" si="16"/>
        <v>0.59</v>
      </c>
      <c r="Y19" s="41">
        <f t="shared" si="16"/>
        <v>0.59</v>
      </c>
    </row>
    <row r="20" spans="4:25" ht="17.25" customHeight="1" x14ac:dyDescent="0.25">
      <c r="D20" s="32" t="s">
        <v>26</v>
      </c>
      <c r="E20" s="32" t="s">
        <v>208</v>
      </c>
      <c r="F20" s="33" t="s">
        <v>48</v>
      </c>
      <c r="G20" s="34" t="s">
        <v>32</v>
      </c>
      <c r="H20" s="32">
        <v>-45</v>
      </c>
      <c r="I20" s="35" t="str">
        <f t="shared" si="15"/>
        <v>SERV CAPINA AREA TOTAL DRONE PROPRIO</v>
      </c>
      <c r="J20" s="35" t="s">
        <v>35</v>
      </c>
      <c r="K20" s="36">
        <f t="shared" si="0"/>
        <v>0</v>
      </c>
      <c r="L20" s="35" t="s">
        <v>51</v>
      </c>
      <c r="M20" s="37">
        <v>1.5</v>
      </c>
      <c r="N20" s="156">
        <v>0</v>
      </c>
      <c r="O20" s="157">
        <v>0</v>
      </c>
      <c r="P20" s="157">
        <v>0</v>
      </c>
      <c r="Q20" s="157">
        <v>0</v>
      </c>
      <c r="R20" s="211">
        <v>0</v>
      </c>
      <c r="S20" s="211">
        <v>0</v>
      </c>
      <c r="T20" s="211">
        <v>0</v>
      </c>
      <c r="U20" s="211">
        <v>0</v>
      </c>
      <c r="V20" s="211">
        <v>0</v>
      </c>
      <c r="W20" s="211">
        <v>0</v>
      </c>
      <c r="X20" s="157">
        <v>0</v>
      </c>
      <c r="Y20" s="157">
        <v>0</v>
      </c>
    </row>
    <row r="21" spans="4:25" ht="17.25" customHeight="1" x14ac:dyDescent="0.25">
      <c r="D21" s="32" t="s">
        <v>26</v>
      </c>
      <c r="E21" s="32" t="s">
        <v>208</v>
      </c>
      <c r="F21" s="33" t="s">
        <v>48</v>
      </c>
      <c r="G21" s="34" t="s">
        <v>32</v>
      </c>
      <c r="H21" s="32">
        <v>-45</v>
      </c>
      <c r="I21" s="35" t="str">
        <f t="shared" si="15"/>
        <v>SERV CAPINA AREA TOTAL DRONE PROPRIO</v>
      </c>
      <c r="J21" s="35" t="s">
        <v>35</v>
      </c>
      <c r="K21" s="36">
        <f t="shared" si="0"/>
        <v>0</v>
      </c>
      <c r="L21" s="35" t="s">
        <v>52</v>
      </c>
      <c r="M21" s="37">
        <f>15*0.5%</f>
        <v>7.4999999999999997E-2</v>
      </c>
      <c r="N21" s="40">
        <f>N20</f>
        <v>0</v>
      </c>
      <c r="O21" s="41">
        <f t="shared" ref="O21:Y21" si="17">O20</f>
        <v>0</v>
      </c>
      <c r="P21" s="41">
        <f t="shared" si="17"/>
        <v>0</v>
      </c>
      <c r="Q21" s="41">
        <f t="shared" si="17"/>
        <v>0</v>
      </c>
      <c r="R21" s="46">
        <f t="shared" si="17"/>
        <v>0</v>
      </c>
      <c r="S21" s="46">
        <f t="shared" si="17"/>
        <v>0</v>
      </c>
      <c r="T21" s="46">
        <f t="shared" si="17"/>
        <v>0</v>
      </c>
      <c r="U21" s="46">
        <f t="shared" si="17"/>
        <v>0</v>
      </c>
      <c r="V21" s="46">
        <f t="shared" si="17"/>
        <v>0</v>
      </c>
      <c r="W21" s="46">
        <f t="shared" si="17"/>
        <v>0</v>
      </c>
      <c r="X21" s="41">
        <f t="shared" si="17"/>
        <v>0</v>
      </c>
      <c r="Y21" s="41">
        <f t="shared" si="17"/>
        <v>0</v>
      </c>
    </row>
    <row r="22" spans="4:25" ht="17.25" customHeight="1" x14ac:dyDescent="0.25">
      <c r="D22" s="23" t="s">
        <v>26</v>
      </c>
      <c r="E22" s="23" t="s">
        <v>208</v>
      </c>
      <c r="F22" s="24" t="s">
        <v>48</v>
      </c>
      <c r="G22" s="25" t="s">
        <v>32</v>
      </c>
      <c r="H22" s="23">
        <v>-45</v>
      </c>
      <c r="I22" s="26" t="s">
        <v>53</v>
      </c>
      <c r="J22" s="26" t="s">
        <v>34</v>
      </c>
      <c r="K22" s="27">
        <f t="shared" si="0"/>
        <v>0.36587500000000001</v>
      </c>
      <c r="L22" s="28" t="s">
        <v>28</v>
      </c>
      <c r="M22" s="29" t="s">
        <v>28</v>
      </c>
      <c r="N22" s="68">
        <f>(100%-N18-N27-N32)*1.15</f>
        <v>0.64399999999999991</v>
      </c>
      <c r="O22" s="69">
        <f>(100%-O18-O27-O32)*1.15</f>
        <v>0.50600000000000001</v>
      </c>
      <c r="P22" s="69">
        <f>(100%-P18-P27-P32)*1.15</f>
        <v>0.50600000000000001</v>
      </c>
      <c r="Q22" s="69">
        <f>(100%-Q18-Q27-Q32)*1.15</f>
        <v>0.49449999999999994</v>
      </c>
      <c r="R22" s="49">
        <f t="shared" ref="R22:W22" si="18">ROUND((100%-R18-R27-R32)*1-AD42,2)</f>
        <v>0.37</v>
      </c>
      <c r="S22" s="49">
        <f t="shared" si="18"/>
        <v>0.27</v>
      </c>
      <c r="T22" s="49">
        <f t="shared" si="18"/>
        <v>0.27</v>
      </c>
      <c r="U22" s="49">
        <f t="shared" si="18"/>
        <v>0.13</v>
      </c>
      <c r="V22" s="49">
        <f t="shared" si="18"/>
        <v>0.18</v>
      </c>
      <c r="W22" s="49">
        <f t="shared" si="18"/>
        <v>0.38</v>
      </c>
      <c r="X22" s="48">
        <f>100%-X18-X27-X32</f>
        <v>0.32000000000000006</v>
      </c>
      <c r="Y22" s="48">
        <f>100%-Y18-Y27-Y32</f>
        <v>0.32000000000000006</v>
      </c>
    </row>
    <row r="23" spans="4:25" ht="17.25" customHeight="1" x14ac:dyDescent="0.25">
      <c r="D23" s="32" t="s">
        <v>26</v>
      </c>
      <c r="E23" s="32" t="s">
        <v>208</v>
      </c>
      <c r="F23" s="33" t="s">
        <v>48</v>
      </c>
      <c r="G23" s="34" t="s">
        <v>32</v>
      </c>
      <c r="H23" s="32">
        <v>-45</v>
      </c>
      <c r="I23" s="35" t="str">
        <f t="shared" ref="I23:I26" si="19">I22</f>
        <v>SERV APLIC HERB AREA TOTAL NIVEL 1 AGRIC</v>
      </c>
      <c r="J23" s="35" t="s">
        <v>35</v>
      </c>
      <c r="K23" s="36">
        <f t="shared" si="0"/>
        <v>0.36587500000000001</v>
      </c>
      <c r="L23" s="35" t="s">
        <v>54</v>
      </c>
      <c r="M23" s="37">
        <v>2.5</v>
      </c>
      <c r="N23" s="40">
        <f>N22</f>
        <v>0.64399999999999991</v>
      </c>
      <c r="O23" s="41">
        <f t="shared" ref="O23:Y23" si="20">O22</f>
        <v>0.50600000000000001</v>
      </c>
      <c r="P23" s="41">
        <f t="shared" si="20"/>
        <v>0.50600000000000001</v>
      </c>
      <c r="Q23" s="41">
        <f t="shared" si="20"/>
        <v>0.49449999999999994</v>
      </c>
      <c r="R23" s="46">
        <f t="shared" si="20"/>
        <v>0.37</v>
      </c>
      <c r="S23" s="46">
        <f t="shared" si="20"/>
        <v>0.27</v>
      </c>
      <c r="T23" s="46">
        <f t="shared" si="20"/>
        <v>0.27</v>
      </c>
      <c r="U23" s="46">
        <f t="shared" si="20"/>
        <v>0.13</v>
      </c>
      <c r="V23" s="46">
        <f t="shared" si="20"/>
        <v>0.18</v>
      </c>
      <c r="W23" s="46">
        <f t="shared" si="20"/>
        <v>0.38</v>
      </c>
      <c r="X23" s="41">
        <f t="shared" si="20"/>
        <v>0.32000000000000006</v>
      </c>
      <c r="Y23" s="41">
        <f t="shared" si="20"/>
        <v>0.32000000000000006</v>
      </c>
    </row>
    <row r="24" spans="4:25" ht="17.25" customHeight="1" x14ac:dyDescent="0.25">
      <c r="D24" s="32" t="s">
        <v>26</v>
      </c>
      <c r="E24" s="32" t="s">
        <v>208</v>
      </c>
      <c r="F24" s="33" t="s">
        <v>48</v>
      </c>
      <c r="G24" s="34" t="s">
        <v>32</v>
      </c>
      <c r="H24" s="32">
        <v>-45</v>
      </c>
      <c r="I24" s="35" t="str">
        <f t="shared" si="19"/>
        <v>SERV APLIC HERB AREA TOTAL NIVEL 1 AGRIC</v>
      </c>
      <c r="J24" s="35" t="s">
        <v>35</v>
      </c>
      <c r="K24" s="36">
        <f t="shared" si="0"/>
        <v>0.21916666666666665</v>
      </c>
      <c r="L24" s="35" t="s">
        <v>55</v>
      </c>
      <c r="M24" s="37">
        <f>ROUND(0.5%*230,1)</f>
        <v>1.2</v>
      </c>
      <c r="N24" s="40">
        <f t="shared" ref="N24:Y24" si="21">SUM(N25:N26)</f>
        <v>0.39</v>
      </c>
      <c r="O24" s="41">
        <f t="shared" si="21"/>
        <v>0.3</v>
      </c>
      <c r="P24" s="41">
        <f t="shared" si="21"/>
        <v>0.3</v>
      </c>
      <c r="Q24" s="41">
        <f t="shared" si="21"/>
        <v>0.3</v>
      </c>
      <c r="R24" s="46">
        <f t="shared" si="21"/>
        <v>0.22</v>
      </c>
      <c r="S24" s="46">
        <f t="shared" si="21"/>
        <v>0.16</v>
      </c>
      <c r="T24" s="46">
        <f t="shared" si="21"/>
        <v>0.16</v>
      </c>
      <c r="U24" s="46">
        <f t="shared" si="21"/>
        <v>0.08</v>
      </c>
      <c r="V24" s="46">
        <f t="shared" si="21"/>
        <v>0.11</v>
      </c>
      <c r="W24" s="46">
        <f t="shared" si="21"/>
        <v>0.23</v>
      </c>
      <c r="X24" s="41">
        <f t="shared" si="21"/>
        <v>0.19</v>
      </c>
      <c r="Y24" s="41">
        <f t="shared" si="21"/>
        <v>0.19</v>
      </c>
    </row>
    <row r="25" spans="4:25" ht="17.25" customHeight="1" x14ac:dyDescent="0.25">
      <c r="D25" s="32" t="s">
        <v>26</v>
      </c>
      <c r="E25" s="32" t="s">
        <v>208</v>
      </c>
      <c r="F25" s="33" t="s">
        <v>48</v>
      </c>
      <c r="G25" s="34" t="s">
        <v>32</v>
      </c>
      <c r="H25" s="32">
        <v>-45</v>
      </c>
      <c r="I25" s="35" t="str">
        <f t="shared" si="19"/>
        <v>SERV APLIC HERB AREA TOTAL NIVEL 1 AGRIC</v>
      </c>
      <c r="J25" s="35" t="s">
        <v>35</v>
      </c>
      <c r="K25" s="36">
        <f t="shared" si="0"/>
        <v>0</v>
      </c>
      <c r="L25" s="35" t="s">
        <v>56</v>
      </c>
      <c r="M25" s="37">
        <v>0.1</v>
      </c>
      <c r="N25" s="156">
        <v>0</v>
      </c>
      <c r="O25" s="157">
        <v>0</v>
      </c>
      <c r="P25" s="157">
        <v>0</v>
      </c>
      <c r="Q25" s="157">
        <v>0</v>
      </c>
      <c r="R25" s="211">
        <v>0</v>
      </c>
      <c r="S25" s="211">
        <v>0</v>
      </c>
      <c r="T25" s="211">
        <v>0</v>
      </c>
      <c r="U25" s="211">
        <v>0</v>
      </c>
      <c r="V25" s="211">
        <v>0</v>
      </c>
      <c r="W25" s="211">
        <v>0</v>
      </c>
      <c r="X25" s="157">
        <v>0</v>
      </c>
      <c r="Y25" s="157">
        <v>0</v>
      </c>
    </row>
    <row r="26" spans="4:25" ht="17.25" customHeight="1" x14ac:dyDescent="0.25">
      <c r="D26" s="32" t="s">
        <v>26</v>
      </c>
      <c r="E26" s="32" t="s">
        <v>208</v>
      </c>
      <c r="F26" s="33" t="s">
        <v>48</v>
      </c>
      <c r="G26" s="34" t="s">
        <v>32</v>
      </c>
      <c r="H26" s="32">
        <v>-45</v>
      </c>
      <c r="I26" s="35" t="str">
        <f t="shared" si="19"/>
        <v>SERV APLIC HERB AREA TOTAL NIVEL 1 AGRIC</v>
      </c>
      <c r="J26" s="35" t="s">
        <v>35</v>
      </c>
      <c r="K26" s="36">
        <f t="shared" si="0"/>
        <v>0.21916666666666665</v>
      </c>
      <c r="L26" s="35" t="s">
        <v>51</v>
      </c>
      <c r="M26" s="37">
        <v>1.5</v>
      </c>
      <c r="N26" s="40">
        <f t="shared" ref="N26:Y26" si="22">ROUND(60%*N22,2)-N25</f>
        <v>0.39</v>
      </c>
      <c r="O26" s="41">
        <f t="shared" si="22"/>
        <v>0.3</v>
      </c>
      <c r="P26" s="41">
        <f t="shared" si="22"/>
        <v>0.3</v>
      </c>
      <c r="Q26" s="41">
        <f t="shared" si="22"/>
        <v>0.3</v>
      </c>
      <c r="R26" s="46">
        <f t="shared" si="22"/>
        <v>0.22</v>
      </c>
      <c r="S26" s="46">
        <f t="shared" si="22"/>
        <v>0.16</v>
      </c>
      <c r="T26" s="46">
        <f t="shared" si="22"/>
        <v>0.16</v>
      </c>
      <c r="U26" s="46">
        <f t="shared" si="22"/>
        <v>0.08</v>
      </c>
      <c r="V26" s="46">
        <f t="shared" si="22"/>
        <v>0.11</v>
      </c>
      <c r="W26" s="46">
        <f t="shared" si="22"/>
        <v>0.23</v>
      </c>
      <c r="X26" s="41">
        <f t="shared" si="22"/>
        <v>0.19</v>
      </c>
      <c r="Y26" s="41">
        <f t="shared" si="22"/>
        <v>0.19</v>
      </c>
    </row>
    <row r="27" spans="4:25" ht="17.25" customHeight="1" x14ac:dyDescent="0.25">
      <c r="D27" s="23" t="s">
        <v>26</v>
      </c>
      <c r="E27" s="23" t="s">
        <v>208</v>
      </c>
      <c r="F27" s="24" t="s">
        <v>48</v>
      </c>
      <c r="G27" s="25" t="s">
        <v>32</v>
      </c>
      <c r="H27" s="23">
        <v>-45</v>
      </c>
      <c r="I27" s="26" t="s">
        <v>57</v>
      </c>
      <c r="J27" s="26" t="s">
        <v>34</v>
      </c>
      <c r="K27" s="27">
        <f t="shared" si="0"/>
        <v>8.249999999999999E-2</v>
      </c>
      <c r="L27" s="28" t="s">
        <v>28</v>
      </c>
      <c r="M27" s="29" t="s">
        <v>28</v>
      </c>
      <c r="N27" s="30">
        <v>0.04</v>
      </c>
      <c r="O27" s="31">
        <v>7.0000000000000007E-2</v>
      </c>
      <c r="P27" s="31">
        <v>7.0000000000000007E-2</v>
      </c>
      <c r="Q27" s="31">
        <v>0.08</v>
      </c>
      <c r="R27" s="45">
        <v>0.08</v>
      </c>
      <c r="S27" s="45">
        <v>0.09</v>
      </c>
      <c r="T27" s="45">
        <v>0.09</v>
      </c>
      <c r="U27" s="45">
        <v>0.1</v>
      </c>
      <c r="V27" s="45">
        <v>0.1</v>
      </c>
      <c r="W27" s="45">
        <v>0.09</v>
      </c>
      <c r="X27" s="31">
        <v>0.09</v>
      </c>
      <c r="Y27" s="31">
        <v>0.09</v>
      </c>
    </row>
    <row r="28" spans="4:25" ht="17.25" customHeight="1" x14ac:dyDescent="0.25">
      <c r="D28" s="32" t="s">
        <v>26</v>
      </c>
      <c r="E28" s="32" t="s">
        <v>208</v>
      </c>
      <c r="F28" s="33" t="s">
        <v>48</v>
      </c>
      <c r="G28" s="34" t="s">
        <v>32</v>
      </c>
      <c r="H28" s="32">
        <v>-45</v>
      </c>
      <c r="I28" s="35" t="str">
        <f t="shared" ref="I28:I31" si="23">I27</f>
        <v>SERV CAPINA AREA TOTAL AUTOPROPELIDO PROPRIO</v>
      </c>
      <c r="J28" s="35" t="s">
        <v>35</v>
      </c>
      <c r="K28" s="36">
        <f t="shared" si="0"/>
        <v>8.249999999999999E-2</v>
      </c>
      <c r="L28" s="35" t="s">
        <v>54</v>
      </c>
      <c r="M28" s="37">
        <v>2.5</v>
      </c>
      <c r="N28" s="40">
        <f>N27</f>
        <v>0.04</v>
      </c>
      <c r="O28" s="41">
        <f t="shared" ref="O28:Y28" si="24">O27</f>
        <v>7.0000000000000007E-2</v>
      </c>
      <c r="P28" s="41">
        <f t="shared" si="24"/>
        <v>7.0000000000000007E-2</v>
      </c>
      <c r="Q28" s="41">
        <f t="shared" si="24"/>
        <v>0.08</v>
      </c>
      <c r="R28" s="46">
        <f t="shared" si="24"/>
        <v>0.08</v>
      </c>
      <c r="S28" s="46">
        <f t="shared" si="24"/>
        <v>0.09</v>
      </c>
      <c r="T28" s="46">
        <f t="shared" si="24"/>
        <v>0.09</v>
      </c>
      <c r="U28" s="46">
        <f t="shared" si="24"/>
        <v>0.1</v>
      </c>
      <c r="V28" s="46">
        <f t="shared" si="24"/>
        <v>0.1</v>
      </c>
      <c r="W28" s="46">
        <f t="shared" si="24"/>
        <v>0.09</v>
      </c>
      <c r="X28" s="41">
        <f t="shared" si="24"/>
        <v>0.09</v>
      </c>
      <c r="Y28" s="41">
        <f t="shared" si="24"/>
        <v>0.09</v>
      </c>
    </row>
    <row r="29" spans="4:25" ht="17.25" customHeight="1" x14ac:dyDescent="0.25">
      <c r="D29" s="32" t="s">
        <v>26</v>
      </c>
      <c r="E29" s="32" t="s">
        <v>208</v>
      </c>
      <c r="F29" s="33" t="s">
        <v>48</v>
      </c>
      <c r="G29" s="34" t="s">
        <v>32</v>
      </c>
      <c r="H29" s="32">
        <v>-45</v>
      </c>
      <c r="I29" s="35" t="str">
        <f t="shared" si="23"/>
        <v>SERV CAPINA AREA TOTAL AUTOPROPELIDO PROPRIO</v>
      </c>
      <c r="J29" s="35" t="s">
        <v>35</v>
      </c>
      <c r="K29" s="36">
        <f t="shared" si="0"/>
        <v>4.7500000000000007E-2</v>
      </c>
      <c r="L29" s="35" t="s">
        <v>55</v>
      </c>
      <c r="M29" s="37">
        <f>ROUND(0.5%*230,1)</f>
        <v>1.2</v>
      </c>
      <c r="N29" s="40">
        <f>SUM(N30:N31)</f>
        <v>0.02</v>
      </c>
      <c r="O29" s="41">
        <f t="shared" ref="O29:Y29" si="25">SUM(O30:O31)</f>
        <v>0.04</v>
      </c>
      <c r="P29" s="41">
        <f t="shared" si="25"/>
        <v>0.04</v>
      </c>
      <c r="Q29" s="41">
        <f t="shared" si="25"/>
        <v>0.05</v>
      </c>
      <c r="R29" s="46">
        <f t="shared" si="25"/>
        <v>0.05</v>
      </c>
      <c r="S29" s="46">
        <f t="shared" si="25"/>
        <v>0.05</v>
      </c>
      <c r="T29" s="46">
        <f t="shared" si="25"/>
        <v>0.05</v>
      </c>
      <c r="U29" s="46">
        <f t="shared" si="25"/>
        <v>0.06</v>
      </c>
      <c r="V29" s="46">
        <f t="shared" si="25"/>
        <v>0.06</v>
      </c>
      <c r="W29" s="46">
        <f t="shared" si="25"/>
        <v>0.05</v>
      </c>
      <c r="X29" s="41">
        <f t="shared" si="25"/>
        <v>0.05</v>
      </c>
      <c r="Y29" s="41">
        <f t="shared" si="25"/>
        <v>0.05</v>
      </c>
    </row>
    <row r="30" spans="4:25" ht="17.25" customHeight="1" x14ac:dyDescent="0.25">
      <c r="D30" s="32" t="s">
        <v>26</v>
      </c>
      <c r="E30" s="32" t="s">
        <v>208</v>
      </c>
      <c r="F30" s="33" t="s">
        <v>48</v>
      </c>
      <c r="G30" s="34" t="s">
        <v>32</v>
      </c>
      <c r="H30" s="32">
        <v>-45</v>
      </c>
      <c r="I30" s="35" t="str">
        <f t="shared" si="23"/>
        <v>SERV CAPINA AREA TOTAL AUTOPROPELIDO PROPRIO</v>
      </c>
      <c r="J30" s="35" t="s">
        <v>35</v>
      </c>
      <c r="K30" s="36">
        <f t="shared" si="0"/>
        <v>0</v>
      </c>
      <c r="L30" s="35" t="s">
        <v>56</v>
      </c>
      <c r="M30" s="37">
        <v>0.1</v>
      </c>
      <c r="N30" s="156">
        <v>0</v>
      </c>
      <c r="O30" s="157">
        <v>0</v>
      </c>
      <c r="P30" s="157">
        <v>0</v>
      </c>
      <c r="Q30" s="157">
        <v>0</v>
      </c>
      <c r="R30" s="211">
        <v>0</v>
      </c>
      <c r="S30" s="211">
        <v>0</v>
      </c>
      <c r="T30" s="211">
        <v>0</v>
      </c>
      <c r="U30" s="211">
        <v>0</v>
      </c>
      <c r="V30" s="211">
        <v>0</v>
      </c>
      <c r="W30" s="211">
        <v>0</v>
      </c>
      <c r="X30" s="157">
        <v>0</v>
      </c>
      <c r="Y30" s="157">
        <v>0</v>
      </c>
    </row>
    <row r="31" spans="4:25" ht="17.25" customHeight="1" x14ac:dyDescent="0.25">
      <c r="D31" s="32" t="s">
        <v>26</v>
      </c>
      <c r="E31" s="32" t="s">
        <v>208</v>
      </c>
      <c r="F31" s="33" t="s">
        <v>48</v>
      </c>
      <c r="G31" s="34" t="s">
        <v>32</v>
      </c>
      <c r="H31" s="32">
        <v>-45</v>
      </c>
      <c r="I31" s="35" t="str">
        <f t="shared" si="23"/>
        <v>SERV CAPINA AREA TOTAL AUTOPROPELIDO PROPRIO</v>
      </c>
      <c r="J31" s="35" t="s">
        <v>35</v>
      </c>
      <c r="K31" s="36">
        <f t="shared" si="0"/>
        <v>4.7500000000000007E-2</v>
      </c>
      <c r="L31" s="35" t="s">
        <v>51</v>
      </c>
      <c r="M31" s="37">
        <v>1.5</v>
      </c>
      <c r="N31" s="40">
        <f t="shared" ref="N31:Y31" si="26">ROUND(60%*N27,2)-N30</f>
        <v>0.02</v>
      </c>
      <c r="O31" s="41">
        <f t="shared" si="26"/>
        <v>0.04</v>
      </c>
      <c r="P31" s="41">
        <f t="shared" si="26"/>
        <v>0.04</v>
      </c>
      <c r="Q31" s="41">
        <f t="shared" si="26"/>
        <v>0.05</v>
      </c>
      <c r="R31" s="46">
        <f t="shared" si="26"/>
        <v>0.05</v>
      </c>
      <c r="S31" s="46">
        <f t="shared" si="26"/>
        <v>0.05</v>
      </c>
      <c r="T31" s="46">
        <f t="shared" si="26"/>
        <v>0.05</v>
      </c>
      <c r="U31" s="46">
        <f t="shared" si="26"/>
        <v>0.06</v>
      </c>
      <c r="V31" s="46">
        <f t="shared" si="26"/>
        <v>0.06</v>
      </c>
      <c r="W31" s="46">
        <f t="shared" si="26"/>
        <v>0.05</v>
      </c>
      <c r="X31" s="41">
        <f t="shared" si="26"/>
        <v>0.05</v>
      </c>
      <c r="Y31" s="41">
        <f t="shared" si="26"/>
        <v>0.05</v>
      </c>
    </row>
    <row r="32" spans="4:25" ht="17.25" customHeight="1" x14ac:dyDescent="0.25">
      <c r="D32" s="23" t="s">
        <v>26</v>
      </c>
      <c r="E32" s="23" t="s">
        <v>208</v>
      </c>
      <c r="F32" s="24" t="s">
        <v>48</v>
      </c>
      <c r="G32" s="25" t="s">
        <v>32</v>
      </c>
      <c r="H32" s="23">
        <v>-45</v>
      </c>
      <c r="I32" s="26" t="s">
        <v>58</v>
      </c>
      <c r="J32" s="26" t="s">
        <v>34</v>
      </c>
      <c r="K32" s="27">
        <f t="shared" si="0"/>
        <v>0</v>
      </c>
      <c r="L32" s="28" t="s">
        <v>28</v>
      </c>
      <c r="M32" s="29" t="s">
        <v>28</v>
      </c>
      <c r="N32" s="68">
        <v>0</v>
      </c>
      <c r="O32" s="69">
        <v>0</v>
      </c>
      <c r="P32" s="69">
        <v>0</v>
      </c>
      <c r="Q32" s="51">
        <f t="shared" ref="Q32:Y32" si="27">ROUNDDOWN(Q27*9%,2)</f>
        <v>0</v>
      </c>
      <c r="R32" s="52">
        <f t="shared" si="27"/>
        <v>0</v>
      </c>
      <c r="S32" s="52">
        <f t="shared" si="27"/>
        <v>0</v>
      </c>
      <c r="T32" s="52">
        <f t="shared" si="27"/>
        <v>0</v>
      </c>
      <c r="U32" s="52">
        <f t="shared" si="27"/>
        <v>0</v>
      </c>
      <c r="V32" s="52">
        <f t="shared" si="27"/>
        <v>0</v>
      </c>
      <c r="W32" s="52">
        <f t="shared" si="27"/>
        <v>0</v>
      </c>
      <c r="X32" s="51">
        <f t="shared" si="27"/>
        <v>0</v>
      </c>
      <c r="Y32" s="51">
        <f t="shared" si="27"/>
        <v>0</v>
      </c>
    </row>
    <row r="33" spans="4:35" ht="17.25" customHeight="1" x14ac:dyDescent="0.25">
      <c r="D33" s="32" t="s">
        <v>26</v>
      </c>
      <c r="E33" s="32" t="s">
        <v>208</v>
      </c>
      <c r="F33" s="33" t="s">
        <v>48</v>
      </c>
      <c r="G33" s="34" t="s">
        <v>32</v>
      </c>
      <c r="H33" s="32">
        <v>-45</v>
      </c>
      <c r="I33" s="35" t="str">
        <f t="shared" ref="I33:I36" si="28">I32</f>
        <v>APOIO AUTO-PROPELIDO</v>
      </c>
      <c r="J33" s="35" t="s">
        <v>35</v>
      </c>
      <c r="K33" s="36">
        <f t="shared" si="0"/>
        <v>0</v>
      </c>
      <c r="L33" s="35" t="s">
        <v>54</v>
      </c>
      <c r="M33" s="37">
        <v>2.5</v>
      </c>
      <c r="N33" s="40">
        <f t="shared" ref="N33:Y33" si="29">N32</f>
        <v>0</v>
      </c>
      <c r="O33" s="41">
        <f t="shared" si="29"/>
        <v>0</v>
      </c>
      <c r="P33" s="41">
        <f t="shared" si="29"/>
        <v>0</v>
      </c>
      <c r="Q33" s="41">
        <f t="shared" si="29"/>
        <v>0</v>
      </c>
      <c r="R33" s="46">
        <f t="shared" si="29"/>
        <v>0</v>
      </c>
      <c r="S33" s="46">
        <f t="shared" si="29"/>
        <v>0</v>
      </c>
      <c r="T33" s="46">
        <f t="shared" si="29"/>
        <v>0</v>
      </c>
      <c r="U33" s="46">
        <f t="shared" si="29"/>
        <v>0</v>
      </c>
      <c r="V33" s="46">
        <f t="shared" si="29"/>
        <v>0</v>
      </c>
      <c r="W33" s="46">
        <f t="shared" si="29"/>
        <v>0</v>
      </c>
      <c r="X33" s="41">
        <f t="shared" si="29"/>
        <v>0</v>
      </c>
      <c r="Y33" s="41">
        <f t="shared" si="29"/>
        <v>0</v>
      </c>
    </row>
    <row r="34" spans="4:35" ht="17.25" customHeight="1" x14ac:dyDescent="0.25">
      <c r="D34" s="32" t="s">
        <v>26</v>
      </c>
      <c r="E34" s="32" t="s">
        <v>208</v>
      </c>
      <c r="F34" s="33" t="s">
        <v>48</v>
      </c>
      <c r="G34" s="34" t="s">
        <v>32</v>
      </c>
      <c r="H34" s="32">
        <v>-45</v>
      </c>
      <c r="I34" s="35" t="str">
        <f t="shared" si="28"/>
        <v>APOIO AUTO-PROPELIDO</v>
      </c>
      <c r="J34" s="35" t="s">
        <v>35</v>
      </c>
      <c r="K34" s="36">
        <f t="shared" si="0"/>
        <v>0</v>
      </c>
      <c r="L34" s="35" t="s">
        <v>55</v>
      </c>
      <c r="M34" s="37">
        <f>ROUND(0.5%*230,1)</f>
        <v>1.2</v>
      </c>
      <c r="N34" s="40">
        <f>SUM(N35:N36)</f>
        <v>0</v>
      </c>
      <c r="O34" s="41">
        <f t="shared" ref="O34:Y34" si="30">SUM(O35:O36)</f>
        <v>0</v>
      </c>
      <c r="P34" s="41">
        <f t="shared" si="30"/>
        <v>0</v>
      </c>
      <c r="Q34" s="41">
        <f t="shared" si="30"/>
        <v>0</v>
      </c>
      <c r="R34" s="46">
        <f t="shared" si="30"/>
        <v>0</v>
      </c>
      <c r="S34" s="46">
        <f t="shared" si="30"/>
        <v>0</v>
      </c>
      <c r="T34" s="46">
        <f t="shared" si="30"/>
        <v>0</v>
      </c>
      <c r="U34" s="46">
        <f t="shared" si="30"/>
        <v>0</v>
      </c>
      <c r="V34" s="46">
        <f t="shared" si="30"/>
        <v>0</v>
      </c>
      <c r="W34" s="46">
        <f t="shared" si="30"/>
        <v>0</v>
      </c>
      <c r="X34" s="41">
        <f t="shared" si="30"/>
        <v>0</v>
      </c>
      <c r="Y34" s="41">
        <f t="shared" si="30"/>
        <v>0</v>
      </c>
    </row>
    <row r="35" spans="4:35" ht="17.25" customHeight="1" x14ac:dyDescent="0.25">
      <c r="D35" s="32" t="s">
        <v>26</v>
      </c>
      <c r="E35" s="32" t="s">
        <v>208</v>
      </c>
      <c r="F35" s="33" t="s">
        <v>48</v>
      </c>
      <c r="G35" s="34" t="s">
        <v>32</v>
      </c>
      <c r="H35" s="32">
        <v>-45</v>
      </c>
      <c r="I35" s="35" t="str">
        <f t="shared" si="28"/>
        <v>APOIO AUTO-PROPELIDO</v>
      </c>
      <c r="J35" s="35" t="s">
        <v>35</v>
      </c>
      <c r="K35" s="36">
        <f t="shared" si="0"/>
        <v>0</v>
      </c>
      <c r="L35" s="35" t="s">
        <v>56</v>
      </c>
      <c r="M35" s="37">
        <v>0.1</v>
      </c>
      <c r="N35" s="156">
        <v>0</v>
      </c>
      <c r="O35" s="157">
        <v>0</v>
      </c>
      <c r="P35" s="157">
        <v>0</v>
      </c>
      <c r="Q35" s="157">
        <v>0</v>
      </c>
      <c r="R35" s="211">
        <v>0</v>
      </c>
      <c r="S35" s="211">
        <v>0</v>
      </c>
      <c r="T35" s="211">
        <v>0</v>
      </c>
      <c r="U35" s="211">
        <v>0</v>
      </c>
      <c r="V35" s="211">
        <v>0</v>
      </c>
      <c r="W35" s="211">
        <v>0</v>
      </c>
      <c r="X35" s="157">
        <v>0</v>
      </c>
      <c r="Y35" s="157">
        <v>0</v>
      </c>
    </row>
    <row r="36" spans="4:35" ht="17.25" customHeight="1" x14ac:dyDescent="0.25">
      <c r="D36" s="32" t="s">
        <v>26</v>
      </c>
      <c r="E36" s="32" t="s">
        <v>208</v>
      </c>
      <c r="F36" s="33" t="s">
        <v>48</v>
      </c>
      <c r="G36" s="34" t="s">
        <v>32</v>
      </c>
      <c r="H36" s="32">
        <v>-45</v>
      </c>
      <c r="I36" s="35" t="str">
        <f t="shared" si="28"/>
        <v>APOIO AUTO-PROPELIDO</v>
      </c>
      <c r="J36" s="35" t="s">
        <v>35</v>
      </c>
      <c r="K36" s="36">
        <f t="shared" si="0"/>
        <v>0</v>
      </c>
      <c r="L36" s="35" t="s">
        <v>51</v>
      </c>
      <c r="M36" s="37">
        <v>1.5</v>
      </c>
      <c r="N36" s="40">
        <f t="shared" ref="N36:Y36" si="31">ROUND(60%*N32,2)-N35</f>
        <v>0</v>
      </c>
      <c r="O36" s="41">
        <f t="shared" si="31"/>
        <v>0</v>
      </c>
      <c r="P36" s="41">
        <f t="shared" si="31"/>
        <v>0</v>
      </c>
      <c r="Q36" s="41">
        <f t="shared" si="31"/>
        <v>0</v>
      </c>
      <c r="R36" s="46">
        <f t="shared" si="31"/>
        <v>0</v>
      </c>
      <c r="S36" s="46">
        <f t="shared" si="31"/>
        <v>0</v>
      </c>
      <c r="T36" s="46">
        <f t="shared" si="31"/>
        <v>0</v>
      </c>
      <c r="U36" s="46">
        <f t="shared" si="31"/>
        <v>0</v>
      </c>
      <c r="V36" s="46">
        <f t="shared" si="31"/>
        <v>0</v>
      </c>
      <c r="W36" s="46">
        <f t="shared" si="31"/>
        <v>0</v>
      </c>
      <c r="X36" s="41">
        <f t="shared" si="31"/>
        <v>0</v>
      </c>
      <c r="Y36" s="41">
        <f t="shared" si="31"/>
        <v>0</v>
      </c>
    </row>
    <row r="37" spans="4:35" ht="17.25" customHeight="1" x14ac:dyDescent="0.25">
      <c r="D37" s="17" t="s">
        <v>26</v>
      </c>
      <c r="E37" s="17" t="s">
        <v>208</v>
      </c>
      <c r="F37" s="18" t="s">
        <v>28</v>
      </c>
      <c r="G37" s="19" t="s">
        <v>59</v>
      </c>
      <c r="H37" s="17" t="s">
        <v>28</v>
      </c>
      <c r="I37" s="20" t="s">
        <v>28</v>
      </c>
      <c r="J37" s="20" t="s">
        <v>28</v>
      </c>
      <c r="K37" s="17" t="str">
        <f t="shared" si="0"/>
        <v>n/a</v>
      </c>
      <c r="L37" s="20" t="s">
        <v>28</v>
      </c>
      <c r="M37" s="21" t="s">
        <v>28</v>
      </c>
      <c r="N37" s="22" t="s">
        <v>28</v>
      </c>
      <c r="O37" s="17" t="s">
        <v>28</v>
      </c>
      <c r="P37" s="17" t="s">
        <v>28</v>
      </c>
      <c r="Q37" s="17" t="s">
        <v>28</v>
      </c>
      <c r="R37" s="17" t="s">
        <v>28</v>
      </c>
      <c r="S37" s="17" t="s">
        <v>28</v>
      </c>
      <c r="T37" s="17" t="s">
        <v>28</v>
      </c>
      <c r="U37" s="17" t="s">
        <v>28</v>
      </c>
      <c r="V37" s="17" t="s">
        <v>28</v>
      </c>
      <c r="W37" s="17" t="s">
        <v>28</v>
      </c>
      <c r="X37" s="17" t="s">
        <v>28</v>
      </c>
      <c r="Y37" s="17" t="s">
        <v>28</v>
      </c>
    </row>
    <row r="38" spans="4:35" ht="17.25" customHeight="1" x14ac:dyDescent="0.25">
      <c r="D38" s="23" t="s">
        <v>26</v>
      </c>
      <c r="E38" s="23" t="s">
        <v>208</v>
      </c>
      <c r="F38" s="24" t="s">
        <v>60</v>
      </c>
      <c r="G38" s="25" t="s">
        <v>32</v>
      </c>
      <c r="H38" s="23">
        <v>-30</v>
      </c>
      <c r="I38" s="26" t="s">
        <v>61</v>
      </c>
      <c r="J38" s="26" t="s">
        <v>34</v>
      </c>
      <c r="K38" s="27">
        <f t="shared" si="0"/>
        <v>0</v>
      </c>
      <c r="L38" s="28" t="s">
        <v>28</v>
      </c>
      <c r="M38" s="29" t="s">
        <v>28</v>
      </c>
      <c r="N38" s="30">
        <v>0</v>
      </c>
      <c r="O38" s="31">
        <v>0</v>
      </c>
      <c r="P38" s="31">
        <v>0</v>
      </c>
      <c r="Q38" s="31">
        <v>0</v>
      </c>
      <c r="R38" s="31">
        <v>0</v>
      </c>
      <c r="S38" s="31">
        <v>0</v>
      </c>
      <c r="T38" s="31">
        <v>0</v>
      </c>
      <c r="U38" s="31">
        <v>0</v>
      </c>
      <c r="V38" s="31">
        <v>0</v>
      </c>
      <c r="W38" s="31">
        <v>0</v>
      </c>
      <c r="X38" s="31">
        <v>0</v>
      </c>
      <c r="Y38" s="31">
        <v>0</v>
      </c>
    </row>
    <row r="39" spans="4:35" ht="17.25" customHeight="1" x14ac:dyDescent="0.25">
      <c r="D39" s="23" t="s">
        <v>26</v>
      </c>
      <c r="E39" s="23" t="s">
        <v>208</v>
      </c>
      <c r="F39" s="24" t="s">
        <v>62</v>
      </c>
      <c r="G39" s="25" t="s">
        <v>32</v>
      </c>
      <c r="H39" s="23">
        <v>-15</v>
      </c>
      <c r="I39" s="26" t="s">
        <v>63</v>
      </c>
      <c r="J39" s="26" t="s">
        <v>34</v>
      </c>
      <c r="K39" s="27">
        <f t="shared" si="0"/>
        <v>0.14999999999999997</v>
      </c>
      <c r="L39" s="28" t="s">
        <v>28</v>
      </c>
      <c r="M39" s="29" t="s">
        <v>28</v>
      </c>
      <c r="N39" s="30">
        <v>0.15</v>
      </c>
      <c r="O39" s="31">
        <v>0.15</v>
      </c>
      <c r="P39" s="31">
        <v>0.15</v>
      </c>
      <c r="Q39" s="31">
        <v>0.15</v>
      </c>
      <c r="R39" s="31">
        <v>0.15</v>
      </c>
      <c r="S39" s="31">
        <v>0.15</v>
      </c>
      <c r="T39" s="31">
        <v>0.15</v>
      </c>
      <c r="U39" s="31">
        <v>0.15</v>
      </c>
      <c r="V39" s="31">
        <v>0.15</v>
      </c>
      <c r="W39" s="31">
        <v>0.15</v>
      </c>
      <c r="X39" s="31">
        <v>0.15</v>
      </c>
      <c r="Y39" s="31">
        <v>0.15</v>
      </c>
      <c r="AD39" s="53" t="s">
        <v>64</v>
      </c>
    </row>
    <row r="40" spans="4:35" ht="17.25" customHeight="1" x14ac:dyDescent="0.25">
      <c r="D40" s="32" t="s">
        <v>26</v>
      </c>
      <c r="E40" s="32" t="s">
        <v>208</v>
      </c>
      <c r="F40" s="33" t="s">
        <v>62</v>
      </c>
      <c r="G40" s="34" t="s">
        <v>32</v>
      </c>
      <c r="H40" s="32">
        <v>-15</v>
      </c>
      <c r="I40" s="35" t="str">
        <f t="shared" ref="I40:I41" si="32">I39</f>
        <v>SERV COMB FORMIGA TERMONEBULIZADOR</v>
      </c>
      <c r="J40" s="35" t="s">
        <v>35</v>
      </c>
      <c r="K40" s="36">
        <f t="shared" si="0"/>
        <v>0.14999999999999997</v>
      </c>
      <c r="L40" s="35" t="s">
        <v>65</v>
      </c>
      <c r="M40" s="37">
        <v>0.52462334039425962</v>
      </c>
      <c r="N40" s="44">
        <f t="shared" ref="N40:Y41" si="33">N39</f>
        <v>0.15</v>
      </c>
      <c r="O40" s="39">
        <f t="shared" si="33"/>
        <v>0.15</v>
      </c>
      <c r="P40" s="39">
        <f t="shared" si="33"/>
        <v>0.15</v>
      </c>
      <c r="Q40" s="39">
        <f t="shared" si="33"/>
        <v>0.15</v>
      </c>
      <c r="R40" s="39">
        <f t="shared" si="33"/>
        <v>0.15</v>
      </c>
      <c r="S40" s="39">
        <f t="shared" si="33"/>
        <v>0.15</v>
      </c>
      <c r="T40" s="39">
        <f t="shared" si="33"/>
        <v>0.15</v>
      </c>
      <c r="U40" s="39">
        <f t="shared" si="33"/>
        <v>0.15</v>
      </c>
      <c r="V40" s="39">
        <f t="shared" si="33"/>
        <v>0.15</v>
      </c>
      <c r="W40" s="39">
        <f t="shared" si="33"/>
        <v>0.15</v>
      </c>
      <c r="X40" s="39">
        <f t="shared" si="33"/>
        <v>0.15</v>
      </c>
      <c r="Y40" s="39">
        <f t="shared" si="33"/>
        <v>0.15</v>
      </c>
    </row>
    <row r="41" spans="4:35" ht="17.25" customHeight="1" x14ac:dyDescent="0.25">
      <c r="D41" s="32" t="s">
        <v>26</v>
      </c>
      <c r="E41" s="32" t="s">
        <v>208</v>
      </c>
      <c r="F41" s="33" t="s">
        <v>62</v>
      </c>
      <c r="G41" s="34" t="s">
        <v>32</v>
      </c>
      <c r="H41" s="32">
        <v>-15</v>
      </c>
      <c r="I41" s="35" t="str">
        <f t="shared" si="32"/>
        <v>SERV COMB FORMIGA TERMONEBULIZADOR</v>
      </c>
      <c r="J41" s="35" t="s">
        <v>35</v>
      </c>
      <c r="K41" s="36">
        <f t="shared" si="0"/>
        <v>0.14999999999999997</v>
      </c>
      <c r="L41" s="35" t="s">
        <v>55</v>
      </c>
      <c r="M41" s="37">
        <v>1.1693651261422116</v>
      </c>
      <c r="N41" s="44">
        <f>N40</f>
        <v>0.15</v>
      </c>
      <c r="O41" s="39">
        <f t="shared" si="33"/>
        <v>0.15</v>
      </c>
      <c r="P41" s="39">
        <f t="shared" si="33"/>
        <v>0.15</v>
      </c>
      <c r="Q41" s="39">
        <f t="shared" si="33"/>
        <v>0.15</v>
      </c>
      <c r="R41" s="39">
        <f t="shared" si="33"/>
        <v>0.15</v>
      </c>
      <c r="S41" s="39">
        <f t="shared" si="33"/>
        <v>0.15</v>
      </c>
      <c r="T41" s="39">
        <f t="shared" si="33"/>
        <v>0.15</v>
      </c>
      <c r="U41" s="39">
        <f t="shared" si="33"/>
        <v>0.15</v>
      </c>
      <c r="V41" s="39">
        <f t="shared" si="33"/>
        <v>0.15</v>
      </c>
      <c r="W41" s="39">
        <f t="shared" si="33"/>
        <v>0.15</v>
      </c>
      <c r="X41" s="39">
        <f t="shared" si="33"/>
        <v>0.15</v>
      </c>
      <c r="Y41" s="39">
        <f t="shared" si="33"/>
        <v>0.15</v>
      </c>
      <c r="AD41" s="9" t="s">
        <v>18</v>
      </c>
      <c r="AE41" s="9" t="s">
        <v>19</v>
      </c>
      <c r="AF41" s="9" t="s">
        <v>20</v>
      </c>
      <c r="AG41" s="9" t="s">
        <v>21</v>
      </c>
      <c r="AH41" s="9" t="s">
        <v>22</v>
      </c>
      <c r="AI41" s="9" t="s">
        <v>23</v>
      </c>
    </row>
    <row r="42" spans="4:35" ht="17.25" customHeight="1" x14ac:dyDescent="0.25">
      <c r="D42" s="23" t="s">
        <v>26</v>
      </c>
      <c r="E42" s="23" t="s">
        <v>208</v>
      </c>
      <c r="F42" s="24" t="s">
        <v>66</v>
      </c>
      <c r="G42" s="25" t="s">
        <v>32</v>
      </c>
      <c r="H42" s="23">
        <v>-15</v>
      </c>
      <c r="I42" s="26" t="s">
        <v>67</v>
      </c>
      <c r="J42" s="26" t="s">
        <v>34</v>
      </c>
      <c r="K42" s="27">
        <f t="shared" si="0"/>
        <v>1</v>
      </c>
      <c r="L42" s="28" t="s">
        <v>28</v>
      </c>
      <c r="M42" s="29" t="s">
        <v>28</v>
      </c>
      <c r="N42" s="54">
        <v>1</v>
      </c>
      <c r="O42" s="55">
        <v>1</v>
      </c>
      <c r="P42" s="55">
        <v>1</v>
      </c>
      <c r="Q42" s="55">
        <v>1</v>
      </c>
      <c r="R42" s="55">
        <v>1</v>
      </c>
      <c r="S42" s="55">
        <v>1</v>
      </c>
      <c r="T42" s="55">
        <v>1</v>
      </c>
      <c r="U42" s="55">
        <v>1</v>
      </c>
      <c r="V42" s="55">
        <v>1</v>
      </c>
      <c r="W42" s="55">
        <v>1</v>
      </c>
      <c r="X42" s="55">
        <v>1</v>
      </c>
      <c r="Y42" s="55">
        <v>1</v>
      </c>
      <c r="AD42" s="56">
        <v>0</v>
      </c>
      <c r="AE42" s="56">
        <v>0</v>
      </c>
      <c r="AF42" s="56">
        <v>0.05</v>
      </c>
      <c r="AG42" s="56">
        <v>0.1</v>
      </c>
      <c r="AH42" s="56">
        <v>0.15</v>
      </c>
      <c r="AI42" s="56">
        <v>0</v>
      </c>
    </row>
    <row r="43" spans="4:35" ht="17.25" customHeight="1" x14ac:dyDescent="0.25">
      <c r="D43" s="32" t="s">
        <v>26</v>
      </c>
      <c r="E43" s="32" t="s">
        <v>208</v>
      </c>
      <c r="F43" s="33" t="s">
        <v>66</v>
      </c>
      <c r="G43" s="34" t="s">
        <v>32</v>
      </c>
      <c r="H43" s="32">
        <v>-15</v>
      </c>
      <c r="I43" s="35" t="str">
        <f t="shared" ref="I43:I45" si="34">I42</f>
        <v>SERV COMB FORMIGA PRE PLANTIO 2ª</v>
      </c>
      <c r="J43" s="35" t="s">
        <v>35</v>
      </c>
      <c r="K43" s="36">
        <f t="shared" si="0"/>
        <v>4.9999999999999992E-3</v>
      </c>
      <c r="L43" s="35" t="s">
        <v>36</v>
      </c>
      <c r="M43" s="37">
        <f>10*(5*6)/10^3</f>
        <v>0.3</v>
      </c>
      <c r="N43" s="38">
        <f>ROUND(0.5%*N42,4)</f>
        <v>5.0000000000000001E-3</v>
      </c>
      <c r="O43" s="39">
        <f t="shared" ref="O43:Y43" si="35">ROUND(0.5%*O42,4)</f>
        <v>5.0000000000000001E-3</v>
      </c>
      <c r="P43" s="39">
        <f t="shared" si="35"/>
        <v>5.0000000000000001E-3</v>
      </c>
      <c r="Q43" s="39">
        <f t="shared" si="35"/>
        <v>5.0000000000000001E-3</v>
      </c>
      <c r="R43" s="39">
        <f t="shared" si="35"/>
        <v>5.0000000000000001E-3</v>
      </c>
      <c r="S43" s="39">
        <f t="shared" si="35"/>
        <v>5.0000000000000001E-3</v>
      </c>
      <c r="T43" s="39">
        <f t="shared" si="35"/>
        <v>5.0000000000000001E-3</v>
      </c>
      <c r="U43" s="39">
        <f t="shared" si="35"/>
        <v>5.0000000000000001E-3</v>
      </c>
      <c r="V43" s="39">
        <f t="shared" si="35"/>
        <v>5.0000000000000001E-3</v>
      </c>
      <c r="W43" s="39">
        <f t="shared" si="35"/>
        <v>5.0000000000000001E-3</v>
      </c>
      <c r="X43" s="39">
        <f t="shared" si="35"/>
        <v>5.0000000000000001E-3</v>
      </c>
      <c r="Y43" s="39">
        <f t="shared" si="35"/>
        <v>5.0000000000000001E-3</v>
      </c>
      <c r="AC43" s="57" t="s">
        <v>68</v>
      </c>
      <c r="AD43" s="58">
        <f t="shared" ref="AD43:AI43" si="36">SUM(R18,R22,R27,R32)-(1-AD42)</f>
        <v>0</v>
      </c>
      <c r="AE43" s="58">
        <f t="shared" si="36"/>
        <v>0</v>
      </c>
      <c r="AF43" s="58">
        <f t="shared" si="36"/>
        <v>0</v>
      </c>
      <c r="AG43" s="58">
        <f t="shared" si="36"/>
        <v>0</v>
      </c>
      <c r="AH43" s="58">
        <f t="shared" si="36"/>
        <v>0</v>
      </c>
      <c r="AI43" s="58">
        <f t="shared" si="36"/>
        <v>0</v>
      </c>
    </row>
    <row r="44" spans="4:35" ht="17.25" customHeight="1" x14ac:dyDescent="0.25">
      <c r="D44" s="32" t="s">
        <v>26</v>
      </c>
      <c r="E44" s="32" t="s">
        <v>208</v>
      </c>
      <c r="F44" s="33" t="s">
        <v>66</v>
      </c>
      <c r="G44" s="34" t="s">
        <v>32</v>
      </c>
      <c r="H44" s="32">
        <v>-15</v>
      </c>
      <c r="I44" s="35" t="str">
        <f t="shared" si="34"/>
        <v>SERV COMB FORMIGA PRE PLANTIO 2ª</v>
      </c>
      <c r="J44" s="35" t="s">
        <v>35</v>
      </c>
      <c r="K44" s="36">
        <f t="shared" si="0"/>
        <v>0.60833333333333328</v>
      </c>
      <c r="L44" s="35" t="s">
        <v>37</v>
      </c>
      <c r="M44" s="37">
        <v>8</v>
      </c>
      <c r="N44" s="59">
        <v>0.2</v>
      </c>
      <c r="O44" s="60">
        <v>0.3</v>
      </c>
      <c r="P44" s="60">
        <v>0.4</v>
      </c>
      <c r="Q44" s="60">
        <v>0.5</v>
      </c>
      <c r="R44" s="60">
        <v>0.7</v>
      </c>
      <c r="S44" s="60">
        <v>0.8</v>
      </c>
      <c r="T44" s="60">
        <v>0.9</v>
      </c>
      <c r="U44" s="60">
        <v>0.9</v>
      </c>
      <c r="V44" s="60">
        <v>0.9</v>
      </c>
      <c r="W44" s="60">
        <v>0.7</v>
      </c>
      <c r="X44" s="60">
        <v>0.6</v>
      </c>
      <c r="Y44" s="60">
        <v>0.4</v>
      </c>
      <c r="AC44" s="57" t="s">
        <v>69</v>
      </c>
      <c r="AD44" s="61">
        <f>AVERAGE(R62/R58,R70/R66,R78/R74)-AD42</f>
        <v>0</v>
      </c>
      <c r="AE44" s="61">
        <f t="shared" ref="AE44:AI44" si="37">AVERAGE(S62/S58,S70/S66,S78/S74)-AE42</f>
        <v>0</v>
      </c>
      <c r="AF44" s="61">
        <f t="shared" si="37"/>
        <v>-1.3750985027580771E-2</v>
      </c>
      <c r="AG44" s="61">
        <f t="shared" si="37"/>
        <v>-3.4615384615384631E-2</v>
      </c>
      <c r="AH44" s="61">
        <f t="shared" si="37"/>
        <v>-7.1815863482530551E-3</v>
      </c>
      <c r="AI44" s="61">
        <f t="shared" si="37"/>
        <v>0</v>
      </c>
    </row>
    <row r="45" spans="4:35" ht="17.25" customHeight="1" x14ac:dyDescent="0.25">
      <c r="D45" s="32" t="s">
        <v>26</v>
      </c>
      <c r="E45" s="32" t="s">
        <v>208</v>
      </c>
      <c r="F45" s="33" t="s">
        <v>66</v>
      </c>
      <c r="G45" s="34" t="s">
        <v>32</v>
      </c>
      <c r="H45" s="32">
        <v>-15</v>
      </c>
      <c r="I45" s="35" t="str">
        <f t="shared" si="34"/>
        <v>SERV COMB FORMIGA PRE PLANTIO 2ª</v>
      </c>
      <c r="J45" s="35" t="s">
        <v>35</v>
      </c>
      <c r="K45" s="36">
        <f t="shared" si="0"/>
        <v>0.38666666666666666</v>
      </c>
      <c r="L45" s="35" t="s">
        <v>38</v>
      </c>
      <c r="M45" s="37">
        <v>8</v>
      </c>
      <c r="N45" s="59">
        <v>0.79499999999999993</v>
      </c>
      <c r="O45" s="60">
        <v>0.69500000000000006</v>
      </c>
      <c r="P45" s="60">
        <v>0.59499999999999997</v>
      </c>
      <c r="Q45" s="60">
        <v>0.495</v>
      </c>
      <c r="R45" s="60">
        <v>0.29500000000000004</v>
      </c>
      <c r="S45" s="60">
        <v>0.19499999999999995</v>
      </c>
      <c r="T45" s="60">
        <v>9.4999999999999973E-2</v>
      </c>
      <c r="U45" s="60">
        <v>9.4999999999999973E-2</v>
      </c>
      <c r="V45" s="60">
        <v>9.4999999999999973E-2</v>
      </c>
      <c r="W45" s="60">
        <v>0.29500000000000004</v>
      </c>
      <c r="X45" s="60">
        <v>0.39500000000000002</v>
      </c>
      <c r="Y45" s="60">
        <v>0.59499999999999997</v>
      </c>
    </row>
    <row r="46" spans="4:35" ht="17.25" customHeight="1" x14ac:dyDescent="0.25">
      <c r="D46" s="62" t="s">
        <v>26</v>
      </c>
      <c r="E46" s="62" t="s">
        <v>208</v>
      </c>
      <c r="F46" s="63" t="s">
        <v>70</v>
      </c>
      <c r="G46" s="64" t="s">
        <v>32</v>
      </c>
      <c r="H46" s="62">
        <v>-15</v>
      </c>
      <c r="I46" s="65" t="s">
        <v>71</v>
      </c>
      <c r="J46" s="65" t="s">
        <v>34</v>
      </c>
      <c r="K46" s="27">
        <f t="shared" si="0"/>
        <v>0.17249999999999999</v>
      </c>
      <c r="L46" s="66" t="s">
        <v>28</v>
      </c>
      <c r="M46" s="67" t="s">
        <v>28</v>
      </c>
      <c r="N46" s="68">
        <v>0.14000000000000001</v>
      </c>
      <c r="O46" s="69">
        <v>0.12</v>
      </c>
      <c r="P46" s="69">
        <v>0.11</v>
      </c>
      <c r="Q46" s="69">
        <v>0.14000000000000001</v>
      </c>
      <c r="R46" s="69">
        <v>0.14000000000000001</v>
      </c>
      <c r="S46" s="69">
        <v>0.19</v>
      </c>
      <c r="T46" s="69">
        <v>0.21</v>
      </c>
      <c r="U46" s="69">
        <v>0.23</v>
      </c>
      <c r="V46" s="69">
        <v>0.23</v>
      </c>
      <c r="W46" s="69">
        <v>0.19</v>
      </c>
      <c r="X46" s="69">
        <v>0.18</v>
      </c>
      <c r="Y46" s="69">
        <v>0.19</v>
      </c>
    </row>
    <row r="47" spans="4:35" ht="17.25" customHeight="1" x14ac:dyDescent="0.25">
      <c r="D47" s="62" t="s">
        <v>26</v>
      </c>
      <c r="E47" s="62" t="s">
        <v>208</v>
      </c>
      <c r="F47" s="63" t="s">
        <v>72</v>
      </c>
      <c r="G47" s="64" t="s">
        <v>32</v>
      </c>
      <c r="H47" s="62">
        <v>-15</v>
      </c>
      <c r="I47" s="65" t="s">
        <v>73</v>
      </c>
      <c r="J47" s="65" t="s">
        <v>34</v>
      </c>
      <c r="K47" s="27">
        <f t="shared" si="0"/>
        <v>4.9999999999999996E-2</v>
      </c>
      <c r="L47" s="66" t="s">
        <v>28</v>
      </c>
      <c r="M47" s="67" t="s">
        <v>28</v>
      </c>
      <c r="N47" s="68">
        <v>0.05</v>
      </c>
      <c r="O47" s="69">
        <v>0.05</v>
      </c>
      <c r="P47" s="69">
        <v>0.05</v>
      </c>
      <c r="Q47" s="69">
        <v>0.05</v>
      </c>
      <c r="R47" s="69">
        <v>0.05</v>
      </c>
      <c r="S47" s="69">
        <v>0.05</v>
      </c>
      <c r="T47" s="69">
        <v>0.05</v>
      </c>
      <c r="U47" s="69">
        <v>0.05</v>
      </c>
      <c r="V47" s="69">
        <v>0.05</v>
      </c>
      <c r="W47" s="69">
        <v>0.05</v>
      </c>
      <c r="X47" s="69">
        <v>0.05</v>
      </c>
      <c r="Y47" s="69">
        <v>0.05</v>
      </c>
    </row>
    <row r="48" spans="4:35" ht="17.25" customHeight="1" x14ac:dyDescent="0.25">
      <c r="D48" s="62" t="s">
        <v>26</v>
      </c>
      <c r="E48" s="62" t="s">
        <v>208</v>
      </c>
      <c r="F48" s="63" t="s">
        <v>72</v>
      </c>
      <c r="G48" s="64" t="s">
        <v>32</v>
      </c>
      <c r="H48" s="62">
        <v>-15</v>
      </c>
      <c r="I48" s="65" t="s">
        <v>74</v>
      </c>
      <c r="J48" s="65" t="s">
        <v>34</v>
      </c>
      <c r="K48" s="27">
        <f t="shared" si="0"/>
        <v>5.7500000000000002E-2</v>
      </c>
      <c r="L48" s="66" t="s">
        <v>28</v>
      </c>
      <c r="M48" s="67" t="s">
        <v>28</v>
      </c>
      <c r="N48" s="68">
        <v>0.08</v>
      </c>
      <c r="O48" s="69">
        <v>0.08</v>
      </c>
      <c r="P48" s="69">
        <v>0.08</v>
      </c>
      <c r="Q48" s="69">
        <f>ROUND(8%*65%,2)</f>
        <v>0.05</v>
      </c>
      <c r="R48" s="69">
        <f t="shared" ref="R48:Y48" si="38">ROUND(8%*65%,2)</f>
        <v>0.05</v>
      </c>
      <c r="S48" s="69">
        <f t="shared" si="38"/>
        <v>0.05</v>
      </c>
      <c r="T48" s="69">
        <f t="shared" si="38"/>
        <v>0.05</v>
      </c>
      <c r="U48" s="69">
        <f t="shared" si="38"/>
        <v>0.05</v>
      </c>
      <c r="V48" s="69">
        <f t="shared" si="38"/>
        <v>0.05</v>
      </c>
      <c r="W48" s="69">
        <f t="shared" si="38"/>
        <v>0.05</v>
      </c>
      <c r="X48" s="69">
        <f t="shared" si="38"/>
        <v>0.05</v>
      </c>
      <c r="Y48" s="69">
        <f t="shared" si="38"/>
        <v>0.05</v>
      </c>
    </row>
    <row r="49" spans="4:37" ht="17.25" customHeight="1" x14ac:dyDescent="0.25">
      <c r="D49" s="62" t="s">
        <v>26</v>
      </c>
      <c r="E49" s="62" t="s">
        <v>208</v>
      </c>
      <c r="F49" s="63" t="s">
        <v>75</v>
      </c>
      <c r="G49" s="64" t="s">
        <v>32</v>
      </c>
      <c r="H49" s="62">
        <v>-15</v>
      </c>
      <c r="I49" s="65" t="s">
        <v>76</v>
      </c>
      <c r="J49" s="65" t="s">
        <v>34</v>
      </c>
      <c r="K49" s="27">
        <f>IFERROR(AVERAGE(N49:Y49),"n/a")</f>
        <v>0.5124458525333927</v>
      </c>
      <c r="L49" s="66" t="s">
        <v>28</v>
      </c>
      <c r="M49" s="67" t="s">
        <v>28</v>
      </c>
      <c r="N49" s="68">
        <v>0.4</v>
      </c>
      <c r="O49" s="69">
        <v>0.4</v>
      </c>
      <c r="P49" s="69">
        <v>0.4</v>
      </c>
      <c r="Q49" s="69">
        <v>0.45</v>
      </c>
      <c r="R49" s="69">
        <v>0.5</v>
      </c>
      <c r="S49" s="69">
        <v>0.5493502304007114</v>
      </c>
      <c r="T49" s="69">
        <v>0.6</v>
      </c>
      <c r="U49" s="69">
        <v>0.65</v>
      </c>
      <c r="V49" s="69">
        <v>0.65</v>
      </c>
      <c r="W49" s="69">
        <v>0.55000000000000004</v>
      </c>
      <c r="X49" s="69">
        <v>0.5</v>
      </c>
      <c r="Y49" s="69">
        <v>0.5</v>
      </c>
    </row>
    <row r="50" spans="4:37" ht="17.25" customHeight="1" x14ac:dyDescent="0.25">
      <c r="D50" s="71" t="s">
        <v>26</v>
      </c>
      <c r="E50" s="71" t="s">
        <v>208</v>
      </c>
      <c r="F50" s="18" t="s">
        <v>28</v>
      </c>
      <c r="G50" s="19" t="s">
        <v>77</v>
      </c>
      <c r="H50" s="71" t="s">
        <v>28</v>
      </c>
      <c r="I50" s="20" t="s">
        <v>28</v>
      </c>
      <c r="J50" s="20" t="s">
        <v>28</v>
      </c>
      <c r="K50" s="17" t="str">
        <f t="shared" si="0"/>
        <v>n/a</v>
      </c>
      <c r="L50" s="20" t="s">
        <v>28</v>
      </c>
      <c r="M50" s="21" t="s">
        <v>28</v>
      </c>
      <c r="N50" s="22" t="s">
        <v>28</v>
      </c>
      <c r="O50" s="17" t="s">
        <v>28</v>
      </c>
      <c r="P50" s="17" t="s">
        <v>28</v>
      </c>
      <c r="Q50" s="17" t="s">
        <v>28</v>
      </c>
      <c r="R50" s="17" t="s">
        <v>28</v>
      </c>
      <c r="S50" s="17" t="s">
        <v>28</v>
      </c>
      <c r="T50" s="17" t="s">
        <v>28</v>
      </c>
      <c r="U50" s="17" t="s">
        <v>28</v>
      </c>
      <c r="V50" s="17" t="s">
        <v>28</v>
      </c>
      <c r="W50" s="17" t="s">
        <v>28</v>
      </c>
      <c r="X50" s="17" t="s">
        <v>28</v>
      </c>
      <c r="Y50" s="17" t="s">
        <v>28</v>
      </c>
    </row>
    <row r="51" spans="4:37" ht="17.25" customHeight="1" x14ac:dyDescent="0.25">
      <c r="D51" s="23" t="s">
        <v>26</v>
      </c>
      <c r="E51" s="23" t="s">
        <v>208</v>
      </c>
      <c r="F51" s="24" t="s">
        <v>78</v>
      </c>
      <c r="G51" s="25" t="s">
        <v>32</v>
      </c>
      <c r="H51" s="23">
        <v>-10</v>
      </c>
      <c r="I51" s="26" t="s">
        <v>79</v>
      </c>
      <c r="J51" s="26" t="s">
        <v>34</v>
      </c>
      <c r="K51" s="27">
        <f t="shared" si="0"/>
        <v>1</v>
      </c>
      <c r="L51" s="26" t="s">
        <v>28</v>
      </c>
      <c r="M51" s="72" t="s">
        <v>28</v>
      </c>
      <c r="N51" s="30">
        <v>1</v>
      </c>
      <c r="O51" s="31">
        <v>1</v>
      </c>
      <c r="P51" s="31">
        <v>1</v>
      </c>
      <c r="Q51" s="31">
        <v>1</v>
      </c>
      <c r="R51" s="31">
        <v>1</v>
      </c>
      <c r="S51" s="31">
        <v>1</v>
      </c>
      <c r="T51" s="31">
        <v>1</v>
      </c>
      <c r="U51" s="31">
        <v>1</v>
      </c>
      <c r="V51" s="31">
        <v>1</v>
      </c>
      <c r="W51" s="31">
        <v>1</v>
      </c>
      <c r="X51" s="31">
        <v>1</v>
      </c>
      <c r="Y51" s="31">
        <v>1</v>
      </c>
    </row>
    <row r="52" spans="4:37" ht="17.25" customHeight="1" x14ac:dyDescent="0.25">
      <c r="D52" s="23" t="s">
        <v>26</v>
      </c>
      <c r="E52" s="23" t="s">
        <v>208</v>
      </c>
      <c r="F52" s="24" t="s">
        <v>80</v>
      </c>
      <c r="G52" s="25" t="s">
        <v>32</v>
      </c>
      <c r="H52" s="23">
        <v>-10</v>
      </c>
      <c r="I52" s="26" t="s">
        <v>81</v>
      </c>
      <c r="J52" s="26" t="s">
        <v>34</v>
      </c>
      <c r="K52" s="27">
        <f t="shared" si="0"/>
        <v>0</v>
      </c>
      <c r="L52" s="26" t="s">
        <v>28</v>
      </c>
      <c r="M52" s="72" t="s">
        <v>28</v>
      </c>
      <c r="N52" s="30">
        <v>0</v>
      </c>
      <c r="O52" s="31">
        <v>0</v>
      </c>
      <c r="P52" s="31">
        <v>0</v>
      </c>
      <c r="Q52" s="31">
        <v>0</v>
      </c>
      <c r="R52" s="31">
        <v>0</v>
      </c>
      <c r="S52" s="31">
        <v>0</v>
      </c>
      <c r="T52" s="31">
        <v>0</v>
      </c>
      <c r="U52" s="31">
        <v>0</v>
      </c>
      <c r="V52" s="31">
        <v>0</v>
      </c>
      <c r="W52" s="31">
        <v>0</v>
      </c>
      <c r="X52" s="31">
        <v>0</v>
      </c>
      <c r="Y52" s="31">
        <v>0</v>
      </c>
    </row>
    <row r="53" spans="4:37" ht="17.25" customHeight="1" x14ac:dyDescent="0.25">
      <c r="D53" s="32" t="s">
        <v>26</v>
      </c>
      <c r="E53" s="32" t="s">
        <v>208</v>
      </c>
      <c r="F53" s="33" t="s">
        <v>80</v>
      </c>
      <c r="G53" s="34" t="s">
        <v>32</v>
      </c>
      <c r="H53" s="32">
        <v>-10</v>
      </c>
      <c r="I53" s="35" t="str">
        <f>I52</f>
        <v>ESCAVADEIRA</v>
      </c>
      <c r="J53" s="35" t="s">
        <v>35</v>
      </c>
      <c r="K53" s="36">
        <f t="shared" si="0"/>
        <v>0</v>
      </c>
      <c r="L53" s="35" t="s">
        <v>82</v>
      </c>
      <c r="M53" s="37">
        <v>340</v>
      </c>
      <c r="N53" s="44">
        <f>N52</f>
        <v>0</v>
      </c>
      <c r="O53" s="39">
        <f t="shared" ref="O53:Y53" si="39">O52</f>
        <v>0</v>
      </c>
      <c r="P53" s="39">
        <f t="shared" si="39"/>
        <v>0</v>
      </c>
      <c r="Q53" s="39">
        <f t="shared" si="39"/>
        <v>0</v>
      </c>
      <c r="R53" s="39">
        <f t="shared" si="39"/>
        <v>0</v>
      </c>
      <c r="S53" s="39">
        <f t="shared" si="39"/>
        <v>0</v>
      </c>
      <c r="T53" s="39">
        <f t="shared" si="39"/>
        <v>0</v>
      </c>
      <c r="U53" s="39">
        <f t="shared" si="39"/>
        <v>0</v>
      </c>
      <c r="V53" s="39">
        <f t="shared" si="39"/>
        <v>0</v>
      </c>
      <c r="W53" s="39">
        <f t="shared" si="39"/>
        <v>0</v>
      </c>
      <c r="X53" s="39">
        <f t="shared" si="39"/>
        <v>0</v>
      </c>
      <c r="Y53" s="39">
        <f t="shared" si="39"/>
        <v>0</v>
      </c>
    </row>
    <row r="54" spans="4:37" x14ac:dyDescent="0.25">
      <c r="D54" s="62" t="s">
        <v>26</v>
      </c>
      <c r="E54" s="62" t="s">
        <v>208</v>
      </c>
      <c r="F54" s="63" t="s">
        <v>80</v>
      </c>
      <c r="G54" s="64" t="s">
        <v>32</v>
      </c>
      <c r="H54" s="62">
        <v>-10</v>
      </c>
      <c r="I54" s="65" t="s">
        <v>83</v>
      </c>
      <c r="J54" s="65" t="s">
        <v>34</v>
      </c>
      <c r="K54" s="27">
        <f t="shared" si="0"/>
        <v>0.71666666666666679</v>
      </c>
      <c r="L54" s="66" t="s">
        <v>28</v>
      </c>
      <c r="M54" s="67" t="s">
        <v>28</v>
      </c>
      <c r="N54" s="50">
        <f>IF(100%-N52-N56&lt;0,0,100%-N52-N56)+12.5%</f>
        <v>0.82499999999999996</v>
      </c>
      <c r="O54" s="51">
        <f>IF(100%-O52-O56&lt;0,0,100%-O52-O56)+12.5%</f>
        <v>0.82499999999999996</v>
      </c>
      <c r="P54" s="51">
        <f t="shared" ref="P54:W54" si="40">IF(100%-P52-P56&lt;0,0,100%-P52-P56)</f>
        <v>0.7</v>
      </c>
      <c r="Q54" s="51">
        <f t="shared" si="40"/>
        <v>0.7</v>
      </c>
      <c r="R54" s="51">
        <f t="shared" si="40"/>
        <v>0.7</v>
      </c>
      <c r="S54" s="51">
        <f t="shared" si="40"/>
        <v>0.7</v>
      </c>
      <c r="T54" s="51">
        <f t="shared" si="40"/>
        <v>0.65</v>
      </c>
      <c r="U54" s="51">
        <f t="shared" si="40"/>
        <v>0.65</v>
      </c>
      <c r="V54" s="51">
        <f t="shared" si="40"/>
        <v>0.65</v>
      </c>
      <c r="W54" s="51">
        <f t="shared" si="40"/>
        <v>0.65</v>
      </c>
      <c r="X54" s="51">
        <f>IF(100%-X52-X56&lt;0,0,100%-X52-X56)+12.5%</f>
        <v>0.77500000000000002</v>
      </c>
      <c r="Y54" s="51">
        <f>IF(100%-Y52-Y56&lt;0,0,100%-Y52-Y56)+12.5%</f>
        <v>0.77500000000000002</v>
      </c>
    </row>
    <row r="55" spans="4:37" x14ac:dyDescent="0.25">
      <c r="D55" s="73" t="s">
        <v>26</v>
      </c>
      <c r="E55" s="73" t="s">
        <v>208</v>
      </c>
      <c r="F55" s="74" t="s">
        <v>80</v>
      </c>
      <c r="G55" s="75" t="s">
        <v>32</v>
      </c>
      <c r="H55" s="73">
        <v>-10</v>
      </c>
      <c r="I55" s="35" t="str">
        <f>I54</f>
        <v>SUBSOLAGEM PROPRIA</v>
      </c>
      <c r="J55" s="76" t="s">
        <v>35</v>
      </c>
      <c r="K55" s="36">
        <f t="shared" si="0"/>
        <v>0.71666666666666679</v>
      </c>
      <c r="L55" s="76" t="s">
        <v>82</v>
      </c>
      <c r="M55" s="77">
        <v>340</v>
      </c>
      <c r="N55" s="185">
        <f>N54</f>
        <v>0.82499999999999996</v>
      </c>
      <c r="O55" s="186">
        <f t="shared" ref="O55:Y55" si="41">O54</f>
        <v>0.82499999999999996</v>
      </c>
      <c r="P55" s="186">
        <f t="shared" si="41"/>
        <v>0.7</v>
      </c>
      <c r="Q55" s="186">
        <f t="shared" si="41"/>
        <v>0.7</v>
      </c>
      <c r="R55" s="186">
        <f t="shared" si="41"/>
        <v>0.7</v>
      </c>
      <c r="S55" s="186">
        <f t="shared" si="41"/>
        <v>0.7</v>
      </c>
      <c r="T55" s="186">
        <f t="shared" si="41"/>
        <v>0.65</v>
      </c>
      <c r="U55" s="186">
        <f t="shared" si="41"/>
        <v>0.65</v>
      </c>
      <c r="V55" s="186">
        <f t="shared" si="41"/>
        <v>0.65</v>
      </c>
      <c r="W55" s="186">
        <f t="shared" si="41"/>
        <v>0.65</v>
      </c>
      <c r="X55" s="186">
        <f t="shared" si="41"/>
        <v>0.77500000000000002</v>
      </c>
      <c r="Y55" s="186">
        <f t="shared" si="41"/>
        <v>0.77500000000000002</v>
      </c>
    </row>
    <row r="56" spans="4:37" ht="17.25" customHeight="1" x14ac:dyDescent="0.25">
      <c r="D56" s="62" t="s">
        <v>26</v>
      </c>
      <c r="E56" s="62" t="s">
        <v>208</v>
      </c>
      <c r="F56" s="63" t="s">
        <v>80</v>
      </c>
      <c r="G56" s="64" t="s">
        <v>32</v>
      </c>
      <c r="H56" s="62">
        <v>-10</v>
      </c>
      <c r="I56" s="65" t="s">
        <v>84</v>
      </c>
      <c r="J56" s="65" t="s">
        <v>34</v>
      </c>
      <c r="K56" s="27">
        <f t="shared" si="0"/>
        <v>0.32500000000000001</v>
      </c>
      <c r="L56" s="66" t="s">
        <v>28</v>
      </c>
      <c r="M56" s="67" t="s">
        <v>28</v>
      </c>
      <c r="N56" s="68">
        <v>0.3</v>
      </c>
      <c r="O56" s="69">
        <v>0.3</v>
      </c>
      <c r="P56" s="69">
        <v>0.3</v>
      </c>
      <c r="Q56" s="69">
        <v>0.3</v>
      </c>
      <c r="R56" s="69">
        <v>0.3</v>
      </c>
      <c r="S56" s="69">
        <v>0.3</v>
      </c>
      <c r="T56" s="69">
        <v>0.35</v>
      </c>
      <c r="U56" s="69">
        <v>0.35</v>
      </c>
      <c r="V56" s="69">
        <v>0.35</v>
      </c>
      <c r="W56" s="69">
        <v>0.35</v>
      </c>
      <c r="X56" s="69">
        <v>0.35</v>
      </c>
      <c r="Y56" s="69">
        <v>0.35</v>
      </c>
      <c r="Z56" s="1">
        <f>100-65</f>
        <v>35</v>
      </c>
    </row>
    <row r="57" spans="4:37" ht="17.25" customHeight="1" x14ac:dyDescent="0.25">
      <c r="D57" s="73" t="s">
        <v>26</v>
      </c>
      <c r="E57" s="73" t="s">
        <v>208</v>
      </c>
      <c r="F57" s="74" t="s">
        <v>80</v>
      </c>
      <c r="G57" s="75" t="s">
        <v>32</v>
      </c>
      <c r="H57" s="73">
        <v>-10</v>
      </c>
      <c r="I57" s="35" t="str">
        <f>I56</f>
        <v>SERV GRADINHA HASTE NEGATIVA PROPRIO</v>
      </c>
      <c r="J57" s="76" t="s">
        <v>35</v>
      </c>
      <c r="K57" s="36">
        <f t="shared" si="0"/>
        <v>0.32500000000000001</v>
      </c>
      <c r="L57" s="76" t="s">
        <v>82</v>
      </c>
      <c r="M57" s="77">
        <v>340</v>
      </c>
      <c r="N57" s="185">
        <f>N56</f>
        <v>0.3</v>
      </c>
      <c r="O57" s="186">
        <f t="shared" ref="O57:Y57" si="42">O56</f>
        <v>0.3</v>
      </c>
      <c r="P57" s="186">
        <f t="shared" si="42"/>
        <v>0.3</v>
      </c>
      <c r="Q57" s="186">
        <f t="shared" si="42"/>
        <v>0.3</v>
      </c>
      <c r="R57" s="186">
        <f t="shared" si="42"/>
        <v>0.3</v>
      </c>
      <c r="S57" s="186">
        <f t="shared" si="42"/>
        <v>0.3</v>
      </c>
      <c r="T57" s="186">
        <f t="shared" si="42"/>
        <v>0.35</v>
      </c>
      <c r="U57" s="186">
        <f t="shared" si="42"/>
        <v>0.35</v>
      </c>
      <c r="V57" s="186">
        <f t="shared" si="42"/>
        <v>0.35</v>
      </c>
      <c r="W57" s="186">
        <f t="shared" si="42"/>
        <v>0.35</v>
      </c>
      <c r="X57" s="186">
        <f t="shared" si="42"/>
        <v>0.35</v>
      </c>
      <c r="Y57" s="186">
        <f t="shared" si="42"/>
        <v>0.35</v>
      </c>
    </row>
    <row r="58" spans="4:37" ht="17.25" customHeight="1" x14ac:dyDescent="0.25">
      <c r="D58" s="78" t="s">
        <v>26</v>
      </c>
      <c r="E58" s="78" t="s">
        <v>208</v>
      </c>
      <c r="F58" s="79" t="s">
        <v>85</v>
      </c>
      <c r="G58" s="80" t="s">
        <v>32</v>
      </c>
      <c r="H58" s="78">
        <v>-5</v>
      </c>
      <c r="I58" s="66" t="s">
        <v>86</v>
      </c>
      <c r="J58" s="66" t="s">
        <v>34</v>
      </c>
      <c r="K58" s="27">
        <f t="shared" si="0"/>
        <v>0.6276666666666666</v>
      </c>
      <c r="L58" s="66" t="s">
        <v>28</v>
      </c>
      <c r="M58" s="67" t="s">
        <v>28</v>
      </c>
      <c r="N58" s="187">
        <v>0.26</v>
      </c>
      <c r="O58" s="188">
        <v>0.37</v>
      </c>
      <c r="P58" s="188">
        <v>0.39</v>
      </c>
      <c r="Q58" s="188">
        <v>0.4</v>
      </c>
      <c r="R58" s="199">
        <f>(41%)*1.6</f>
        <v>0.65600000000000003</v>
      </c>
      <c r="S58" s="199">
        <f>(45%)*1.6</f>
        <v>0.72000000000000008</v>
      </c>
      <c r="T58" s="199">
        <f>(47%)*1.6</f>
        <v>0.752</v>
      </c>
      <c r="U58" s="199">
        <f>(52%)*1.6</f>
        <v>0.83200000000000007</v>
      </c>
      <c r="V58" s="199">
        <f>(54%)*1.6</f>
        <v>0.8640000000000001</v>
      </c>
      <c r="W58" s="199">
        <f>(49%)*1.6</f>
        <v>0.78400000000000003</v>
      </c>
      <c r="X58" s="199">
        <f>(47%)*1.6</f>
        <v>0.752</v>
      </c>
      <c r="Y58" s="199">
        <f>(47%)*1.6</f>
        <v>0.752</v>
      </c>
      <c r="AK58" s="81" t="s">
        <v>87</v>
      </c>
    </row>
    <row r="59" spans="4:37" ht="17.25" customHeight="1" x14ac:dyDescent="0.25">
      <c r="D59" s="82" t="s">
        <v>26</v>
      </c>
      <c r="E59" s="82" t="s">
        <v>208</v>
      </c>
      <c r="F59" s="83" t="s">
        <v>85</v>
      </c>
      <c r="G59" s="84" t="s">
        <v>32</v>
      </c>
      <c r="H59" s="82">
        <v>-5</v>
      </c>
      <c r="I59" s="35" t="str">
        <f t="shared" ref="I59:I65" si="43">I58</f>
        <v>SERV CAPINA AREA TOTAL AUTOPROPELIDO - pré emergente</v>
      </c>
      <c r="J59" s="85" t="s">
        <v>35</v>
      </c>
      <c r="K59" s="36">
        <f t="shared" si="0"/>
        <v>0.6276666666666666</v>
      </c>
      <c r="L59" s="85" t="s">
        <v>88</v>
      </c>
      <c r="M59" s="86">
        <v>0.3</v>
      </c>
      <c r="N59" s="189">
        <f>N58</f>
        <v>0.26</v>
      </c>
      <c r="O59" s="190">
        <f t="shared" ref="O59:Y59" si="44">O58</f>
        <v>0.37</v>
      </c>
      <c r="P59" s="190">
        <f t="shared" si="44"/>
        <v>0.39</v>
      </c>
      <c r="Q59" s="190">
        <f t="shared" si="44"/>
        <v>0.4</v>
      </c>
      <c r="R59" s="190">
        <f t="shared" si="44"/>
        <v>0.65600000000000003</v>
      </c>
      <c r="S59" s="190">
        <f t="shared" si="44"/>
        <v>0.72000000000000008</v>
      </c>
      <c r="T59" s="190">
        <f t="shared" si="44"/>
        <v>0.752</v>
      </c>
      <c r="U59" s="190">
        <f t="shared" si="44"/>
        <v>0.83200000000000007</v>
      </c>
      <c r="V59" s="190">
        <f t="shared" si="44"/>
        <v>0.8640000000000001</v>
      </c>
      <c r="W59" s="190">
        <f t="shared" si="44"/>
        <v>0.78400000000000003</v>
      </c>
      <c r="X59" s="190">
        <f t="shared" si="44"/>
        <v>0.752</v>
      </c>
      <c r="Y59" s="190">
        <f t="shared" si="44"/>
        <v>0.752</v>
      </c>
    </row>
    <row r="60" spans="4:37" ht="17.25" customHeight="1" x14ac:dyDescent="0.25">
      <c r="D60" s="82" t="s">
        <v>26</v>
      </c>
      <c r="E60" s="82" t="s">
        <v>208</v>
      </c>
      <c r="F60" s="83" t="s">
        <v>85</v>
      </c>
      <c r="G60" s="84" t="s">
        <v>32</v>
      </c>
      <c r="H60" s="82">
        <v>-5</v>
      </c>
      <c r="I60" s="35" t="str">
        <f t="shared" si="43"/>
        <v>SERV CAPINA AREA TOTAL AUTOPROPELIDO - pré emergente</v>
      </c>
      <c r="J60" s="85" t="s">
        <v>35</v>
      </c>
      <c r="K60" s="36">
        <f t="shared" si="0"/>
        <v>0</v>
      </c>
      <c r="L60" s="85" t="s">
        <v>89</v>
      </c>
      <c r="M60" s="86">
        <v>3</v>
      </c>
      <c r="N60" s="189">
        <v>0</v>
      </c>
      <c r="O60" s="190">
        <v>0</v>
      </c>
      <c r="P60" s="190">
        <v>0</v>
      </c>
      <c r="Q60" s="190">
        <v>0</v>
      </c>
      <c r="R60" s="190">
        <v>0</v>
      </c>
      <c r="S60" s="190">
        <v>0</v>
      </c>
      <c r="T60" s="190">
        <v>0</v>
      </c>
      <c r="U60" s="190">
        <v>0</v>
      </c>
      <c r="V60" s="190">
        <v>0</v>
      </c>
      <c r="W60" s="190">
        <v>0</v>
      </c>
      <c r="X60" s="190">
        <v>0</v>
      </c>
      <c r="Y60" s="190">
        <v>0</v>
      </c>
    </row>
    <row r="61" spans="4:37" ht="17.25" customHeight="1" x14ac:dyDescent="0.25">
      <c r="D61" s="82" t="s">
        <v>26</v>
      </c>
      <c r="E61" s="82" t="s">
        <v>208</v>
      </c>
      <c r="F61" s="83" t="s">
        <v>85</v>
      </c>
      <c r="G61" s="84" t="s">
        <v>32</v>
      </c>
      <c r="H61" s="82">
        <v>-5</v>
      </c>
      <c r="I61" s="35" t="str">
        <f t="shared" si="43"/>
        <v>SERV CAPINA AREA TOTAL AUTOPROPELIDO - pré emergente</v>
      </c>
      <c r="J61" s="85" t="s">
        <v>35</v>
      </c>
      <c r="K61" s="36">
        <f t="shared" si="0"/>
        <v>0.6276666666666666</v>
      </c>
      <c r="L61" s="35" t="s">
        <v>90</v>
      </c>
      <c r="M61" s="37">
        <v>0.1</v>
      </c>
      <c r="N61" s="191">
        <f>N58</f>
        <v>0.26</v>
      </c>
      <c r="O61" s="192">
        <f t="shared" ref="O61:Y61" si="45">O58</f>
        <v>0.37</v>
      </c>
      <c r="P61" s="192">
        <f t="shared" si="45"/>
        <v>0.39</v>
      </c>
      <c r="Q61" s="192">
        <f t="shared" si="45"/>
        <v>0.4</v>
      </c>
      <c r="R61" s="192">
        <f t="shared" si="45"/>
        <v>0.65600000000000003</v>
      </c>
      <c r="S61" s="192">
        <f t="shared" si="45"/>
        <v>0.72000000000000008</v>
      </c>
      <c r="T61" s="192">
        <f t="shared" si="45"/>
        <v>0.752</v>
      </c>
      <c r="U61" s="192">
        <f t="shared" si="45"/>
        <v>0.83200000000000007</v>
      </c>
      <c r="V61" s="192">
        <f t="shared" si="45"/>
        <v>0.8640000000000001</v>
      </c>
      <c r="W61" s="192">
        <f t="shared" si="45"/>
        <v>0.78400000000000003</v>
      </c>
      <c r="X61" s="192">
        <f t="shared" si="45"/>
        <v>0.752</v>
      </c>
      <c r="Y61" s="192">
        <f t="shared" si="45"/>
        <v>0.752</v>
      </c>
    </row>
    <row r="62" spans="4:37" ht="17.25" customHeight="1" x14ac:dyDescent="0.25">
      <c r="D62" s="82" t="s">
        <v>26</v>
      </c>
      <c r="E62" s="82" t="s">
        <v>208</v>
      </c>
      <c r="F62" s="83" t="s">
        <v>85</v>
      </c>
      <c r="G62" s="84" t="s">
        <v>32</v>
      </c>
      <c r="H62" s="82">
        <v>-5</v>
      </c>
      <c r="I62" s="35" t="str">
        <f t="shared" si="43"/>
        <v>SERV CAPINA AREA TOTAL AUTOPROPELIDO - pré emergente</v>
      </c>
      <c r="J62" s="85" t="s">
        <v>35</v>
      </c>
      <c r="K62" s="36">
        <f t="shared" si="0"/>
        <v>2.0833333333333332E-2</v>
      </c>
      <c r="L62" s="89" t="s">
        <v>54</v>
      </c>
      <c r="M62" s="90">
        <v>2.5</v>
      </c>
      <c r="N62" s="189">
        <v>0</v>
      </c>
      <c r="O62" s="190">
        <v>0</v>
      </c>
      <c r="P62" s="190">
        <v>0</v>
      </c>
      <c r="Q62" s="190">
        <v>0</v>
      </c>
      <c r="R62" s="190">
        <f>ROUND(AD42*R58,2)</f>
        <v>0</v>
      </c>
      <c r="S62" s="190">
        <f t="shared" ref="S62:W62" si="46">ROUND(AE42*S58,2)</f>
        <v>0</v>
      </c>
      <c r="T62" s="190">
        <f t="shared" si="46"/>
        <v>0.04</v>
      </c>
      <c r="U62" s="190">
        <f t="shared" si="46"/>
        <v>0.08</v>
      </c>
      <c r="V62" s="190">
        <f t="shared" si="46"/>
        <v>0.13</v>
      </c>
      <c r="W62" s="190">
        <f t="shared" si="46"/>
        <v>0</v>
      </c>
      <c r="X62" s="190">
        <v>0</v>
      </c>
      <c r="Y62" s="190">
        <v>0</v>
      </c>
    </row>
    <row r="63" spans="4:37" ht="17.25" customHeight="1" x14ac:dyDescent="0.25">
      <c r="D63" s="82" t="s">
        <v>26</v>
      </c>
      <c r="E63" s="82" t="s">
        <v>208</v>
      </c>
      <c r="F63" s="83" t="s">
        <v>85</v>
      </c>
      <c r="G63" s="84" t="s">
        <v>32</v>
      </c>
      <c r="H63" s="82">
        <v>-5</v>
      </c>
      <c r="I63" s="35" t="str">
        <f t="shared" si="43"/>
        <v>SERV CAPINA AREA TOTAL AUTOPROPELIDO - pré emergente</v>
      </c>
      <c r="J63" s="85" t="s">
        <v>35</v>
      </c>
      <c r="K63" s="36">
        <f t="shared" si="0"/>
        <v>1.2500000000000002E-2</v>
      </c>
      <c r="L63" s="89" t="s">
        <v>55</v>
      </c>
      <c r="M63" s="90">
        <f>ROUND(0.5%*230,1)</f>
        <v>1.2</v>
      </c>
      <c r="N63" s="189">
        <f t="shared" ref="N63:Y63" si="47">SUM(N64:N65)</f>
        <v>0</v>
      </c>
      <c r="O63" s="190">
        <f t="shared" si="47"/>
        <v>0</v>
      </c>
      <c r="P63" s="190">
        <f t="shared" si="47"/>
        <v>0</v>
      </c>
      <c r="Q63" s="190">
        <f t="shared" si="47"/>
        <v>0</v>
      </c>
      <c r="R63" s="190">
        <f t="shared" si="47"/>
        <v>0</v>
      </c>
      <c r="S63" s="190">
        <f t="shared" si="47"/>
        <v>0</v>
      </c>
      <c r="T63" s="190">
        <f t="shared" si="47"/>
        <v>0.02</v>
      </c>
      <c r="U63" s="190">
        <f t="shared" si="47"/>
        <v>0.05</v>
      </c>
      <c r="V63" s="190">
        <f t="shared" si="47"/>
        <v>0.08</v>
      </c>
      <c r="W63" s="190">
        <f t="shared" ref="W63" si="48">SUM(W64:W65)</f>
        <v>0</v>
      </c>
      <c r="X63" s="190">
        <f t="shared" si="47"/>
        <v>0</v>
      </c>
      <c r="Y63" s="190">
        <f t="shared" si="47"/>
        <v>0</v>
      </c>
    </row>
    <row r="64" spans="4:37" ht="17.25" customHeight="1" x14ac:dyDescent="0.25">
      <c r="D64" s="82" t="s">
        <v>26</v>
      </c>
      <c r="E64" s="82" t="s">
        <v>208</v>
      </c>
      <c r="F64" s="83" t="s">
        <v>85</v>
      </c>
      <c r="G64" s="84" t="s">
        <v>32</v>
      </c>
      <c r="H64" s="82">
        <v>-5</v>
      </c>
      <c r="I64" s="35" t="str">
        <f t="shared" si="43"/>
        <v>SERV CAPINA AREA TOTAL AUTOPROPELIDO - pré emergente</v>
      </c>
      <c r="J64" s="85" t="s">
        <v>35</v>
      </c>
      <c r="K64" s="36">
        <f t="shared" si="0"/>
        <v>0</v>
      </c>
      <c r="L64" s="89" t="s">
        <v>56</v>
      </c>
      <c r="M64" s="90">
        <v>0.1</v>
      </c>
      <c r="N64" s="189">
        <v>0</v>
      </c>
      <c r="O64" s="190">
        <v>0</v>
      </c>
      <c r="P64" s="190">
        <v>0</v>
      </c>
      <c r="Q64" s="190">
        <v>0</v>
      </c>
      <c r="R64" s="190">
        <v>0</v>
      </c>
      <c r="S64" s="190">
        <v>0</v>
      </c>
      <c r="T64" s="190">
        <v>0</v>
      </c>
      <c r="U64" s="190">
        <v>0</v>
      </c>
      <c r="V64" s="190">
        <v>0</v>
      </c>
      <c r="W64" s="190">
        <v>0</v>
      </c>
      <c r="X64" s="190">
        <v>0</v>
      </c>
      <c r="Y64" s="190">
        <v>0</v>
      </c>
    </row>
    <row r="65" spans="4:25" ht="17.25" customHeight="1" x14ac:dyDescent="0.25">
      <c r="D65" s="82" t="s">
        <v>26</v>
      </c>
      <c r="E65" s="82" t="s">
        <v>208</v>
      </c>
      <c r="F65" s="83" t="s">
        <v>85</v>
      </c>
      <c r="G65" s="84" t="s">
        <v>32</v>
      </c>
      <c r="H65" s="82">
        <v>-5</v>
      </c>
      <c r="I65" s="35" t="str">
        <f t="shared" si="43"/>
        <v>SERV CAPINA AREA TOTAL AUTOPROPELIDO - pré emergente</v>
      </c>
      <c r="J65" s="85" t="s">
        <v>35</v>
      </c>
      <c r="K65" s="36">
        <f t="shared" si="0"/>
        <v>1.2500000000000002E-2</v>
      </c>
      <c r="L65" s="89" t="s">
        <v>51</v>
      </c>
      <c r="M65" s="90">
        <v>1.5</v>
      </c>
      <c r="N65" s="189">
        <f t="shared" ref="N65:Y65" si="49">ROUND(60%*N60,2)-N64</f>
        <v>0</v>
      </c>
      <c r="O65" s="190">
        <f t="shared" si="49"/>
        <v>0</v>
      </c>
      <c r="P65" s="190">
        <f t="shared" si="49"/>
        <v>0</v>
      </c>
      <c r="Q65" s="190">
        <f t="shared" si="49"/>
        <v>0</v>
      </c>
      <c r="R65" s="190">
        <f t="shared" ref="R65:V65" si="50">ROUND(60%*R62,2)-R64</f>
        <v>0</v>
      </c>
      <c r="S65" s="190">
        <f t="shared" si="50"/>
        <v>0</v>
      </c>
      <c r="T65" s="190">
        <f t="shared" si="50"/>
        <v>0.02</v>
      </c>
      <c r="U65" s="190">
        <f t="shared" si="50"/>
        <v>0.05</v>
      </c>
      <c r="V65" s="190">
        <f t="shared" si="50"/>
        <v>0.08</v>
      </c>
      <c r="W65" s="190">
        <f>ROUND(60%*W62,2)-W64</f>
        <v>0</v>
      </c>
      <c r="X65" s="190">
        <f t="shared" si="49"/>
        <v>0</v>
      </c>
      <c r="Y65" s="190">
        <f t="shared" si="49"/>
        <v>0</v>
      </c>
    </row>
    <row r="66" spans="4:25" ht="17.25" customHeight="1" x14ac:dyDescent="0.25">
      <c r="D66" s="78" t="s">
        <v>26</v>
      </c>
      <c r="E66" s="78" t="s">
        <v>208</v>
      </c>
      <c r="F66" s="79" t="s">
        <v>85</v>
      </c>
      <c r="G66" s="80" t="s">
        <v>32</v>
      </c>
      <c r="H66" s="78">
        <v>-5</v>
      </c>
      <c r="I66" s="66" t="s">
        <v>58</v>
      </c>
      <c r="J66" s="66" t="s">
        <v>34</v>
      </c>
      <c r="K66" s="27">
        <f t="shared" si="0"/>
        <v>0.13166666666666665</v>
      </c>
      <c r="L66" s="28" t="s">
        <v>28</v>
      </c>
      <c r="M66" s="37">
        <v>1.5</v>
      </c>
      <c r="N66" s="187">
        <v>0</v>
      </c>
      <c r="O66" s="188">
        <v>0</v>
      </c>
      <c r="P66" s="188">
        <v>0</v>
      </c>
      <c r="Q66" s="193">
        <f t="shared" ref="Q66:Y66" si="51">ROUNDDOWN(Q58*25%,2)</f>
        <v>0.1</v>
      </c>
      <c r="R66" s="193">
        <f t="shared" si="51"/>
        <v>0.16</v>
      </c>
      <c r="S66" s="193">
        <f t="shared" si="51"/>
        <v>0.18</v>
      </c>
      <c r="T66" s="193">
        <f t="shared" si="51"/>
        <v>0.18</v>
      </c>
      <c r="U66" s="193">
        <f t="shared" si="51"/>
        <v>0.2</v>
      </c>
      <c r="V66" s="193">
        <f t="shared" si="51"/>
        <v>0.21</v>
      </c>
      <c r="W66" s="193">
        <f t="shared" si="51"/>
        <v>0.19</v>
      </c>
      <c r="X66" s="193">
        <f t="shared" si="51"/>
        <v>0.18</v>
      </c>
      <c r="Y66" s="193">
        <f t="shared" si="51"/>
        <v>0.18</v>
      </c>
    </row>
    <row r="67" spans="4:25" ht="17.25" customHeight="1" x14ac:dyDescent="0.25">
      <c r="D67" s="82" t="s">
        <v>26</v>
      </c>
      <c r="E67" s="82" t="s">
        <v>208</v>
      </c>
      <c r="F67" s="83" t="s">
        <v>85</v>
      </c>
      <c r="G67" s="84" t="s">
        <v>32</v>
      </c>
      <c r="H67" s="82">
        <v>-5</v>
      </c>
      <c r="I67" s="35" t="str">
        <f t="shared" ref="I67:I73" si="52">I66</f>
        <v>APOIO AUTO-PROPELIDO</v>
      </c>
      <c r="J67" s="85" t="s">
        <v>35</v>
      </c>
      <c r="K67" s="36">
        <f t="shared" si="0"/>
        <v>0.13166666666666665</v>
      </c>
      <c r="L67" s="85" t="s">
        <v>88</v>
      </c>
      <c r="M67" s="86">
        <v>0.3</v>
      </c>
      <c r="N67" s="189">
        <f>N66</f>
        <v>0</v>
      </c>
      <c r="O67" s="190">
        <f t="shared" ref="O67:Y67" si="53">O66</f>
        <v>0</v>
      </c>
      <c r="P67" s="190">
        <f t="shared" si="53"/>
        <v>0</v>
      </c>
      <c r="Q67" s="190">
        <f t="shared" si="53"/>
        <v>0.1</v>
      </c>
      <c r="R67" s="190">
        <f t="shared" si="53"/>
        <v>0.16</v>
      </c>
      <c r="S67" s="190">
        <f t="shared" si="53"/>
        <v>0.18</v>
      </c>
      <c r="T67" s="190">
        <f t="shared" si="53"/>
        <v>0.18</v>
      </c>
      <c r="U67" s="190">
        <f t="shared" si="53"/>
        <v>0.2</v>
      </c>
      <c r="V67" s="190">
        <f t="shared" si="53"/>
        <v>0.21</v>
      </c>
      <c r="W67" s="190">
        <f t="shared" si="53"/>
        <v>0.19</v>
      </c>
      <c r="X67" s="190">
        <f t="shared" si="53"/>
        <v>0.18</v>
      </c>
      <c r="Y67" s="190">
        <f t="shared" si="53"/>
        <v>0.18</v>
      </c>
    </row>
    <row r="68" spans="4:25" ht="17.25" customHeight="1" x14ac:dyDescent="0.25">
      <c r="D68" s="82" t="s">
        <v>26</v>
      </c>
      <c r="E68" s="82" t="s">
        <v>208</v>
      </c>
      <c r="F68" s="83" t="s">
        <v>85</v>
      </c>
      <c r="G68" s="84" t="s">
        <v>32</v>
      </c>
      <c r="H68" s="82">
        <v>-5</v>
      </c>
      <c r="I68" s="35" t="str">
        <f t="shared" si="52"/>
        <v>APOIO AUTO-PROPELIDO</v>
      </c>
      <c r="J68" s="85" t="s">
        <v>35</v>
      </c>
      <c r="K68" s="36">
        <f t="shared" si="0"/>
        <v>0</v>
      </c>
      <c r="L68" s="85" t="s">
        <v>89</v>
      </c>
      <c r="M68" s="86">
        <v>3</v>
      </c>
      <c r="N68" s="189">
        <v>0</v>
      </c>
      <c r="O68" s="190">
        <v>0</v>
      </c>
      <c r="P68" s="190">
        <v>0</v>
      </c>
      <c r="Q68" s="190">
        <v>0</v>
      </c>
      <c r="R68" s="190">
        <v>0</v>
      </c>
      <c r="S68" s="190">
        <v>0</v>
      </c>
      <c r="T68" s="190">
        <v>0</v>
      </c>
      <c r="U68" s="190">
        <v>0</v>
      </c>
      <c r="V68" s="190">
        <v>0</v>
      </c>
      <c r="W68" s="190">
        <v>0</v>
      </c>
      <c r="X68" s="190">
        <v>0</v>
      </c>
      <c r="Y68" s="190">
        <v>0</v>
      </c>
    </row>
    <row r="69" spans="4:25" ht="17.25" customHeight="1" x14ac:dyDescent="0.25">
      <c r="D69" s="82" t="s">
        <v>26</v>
      </c>
      <c r="E69" s="82" t="s">
        <v>208</v>
      </c>
      <c r="F69" s="83" t="s">
        <v>85</v>
      </c>
      <c r="G69" s="84" t="s">
        <v>32</v>
      </c>
      <c r="H69" s="82">
        <v>-5</v>
      </c>
      <c r="I69" s="35" t="str">
        <f t="shared" si="52"/>
        <v>APOIO AUTO-PROPELIDO</v>
      </c>
      <c r="J69" s="85" t="s">
        <v>35</v>
      </c>
      <c r="K69" s="36">
        <f t="shared" si="0"/>
        <v>0.13166666666666665</v>
      </c>
      <c r="L69" s="35" t="s">
        <v>90</v>
      </c>
      <c r="M69" s="37">
        <v>0.1</v>
      </c>
      <c r="N69" s="191">
        <f>N66</f>
        <v>0</v>
      </c>
      <c r="O69" s="192">
        <f t="shared" ref="O69:Y69" si="54">O66</f>
        <v>0</v>
      </c>
      <c r="P69" s="192">
        <f t="shared" si="54"/>
        <v>0</v>
      </c>
      <c r="Q69" s="192">
        <f t="shared" si="54"/>
        <v>0.1</v>
      </c>
      <c r="R69" s="192">
        <f t="shared" si="54"/>
        <v>0.16</v>
      </c>
      <c r="S69" s="192">
        <f t="shared" si="54"/>
        <v>0.18</v>
      </c>
      <c r="T69" s="192">
        <f t="shared" si="54"/>
        <v>0.18</v>
      </c>
      <c r="U69" s="192">
        <f t="shared" si="54"/>
        <v>0.2</v>
      </c>
      <c r="V69" s="192">
        <f t="shared" si="54"/>
        <v>0.21</v>
      </c>
      <c r="W69" s="192">
        <f t="shared" si="54"/>
        <v>0.19</v>
      </c>
      <c r="X69" s="192">
        <f t="shared" si="54"/>
        <v>0.18</v>
      </c>
      <c r="Y69" s="192">
        <f t="shared" si="54"/>
        <v>0.18</v>
      </c>
    </row>
    <row r="70" spans="4:25" ht="17.25" customHeight="1" x14ac:dyDescent="0.25">
      <c r="D70" s="82" t="s">
        <v>26</v>
      </c>
      <c r="E70" s="82" t="s">
        <v>208</v>
      </c>
      <c r="F70" s="83" t="s">
        <v>85</v>
      </c>
      <c r="G70" s="84" t="s">
        <v>32</v>
      </c>
      <c r="H70" s="82">
        <v>-5</v>
      </c>
      <c r="I70" s="35" t="str">
        <f t="shared" si="52"/>
        <v>APOIO AUTO-PROPELIDO</v>
      </c>
      <c r="J70" s="85" t="s">
        <v>35</v>
      </c>
      <c r="K70" s="36">
        <f t="shared" si="0"/>
        <v>5.0000000000000001E-3</v>
      </c>
      <c r="L70" s="89" t="s">
        <v>54</v>
      </c>
      <c r="M70" s="90">
        <v>2.5</v>
      </c>
      <c r="N70" s="189">
        <v>0</v>
      </c>
      <c r="O70" s="190">
        <v>0</v>
      </c>
      <c r="P70" s="190">
        <v>0</v>
      </c>
      <c r="Q70" s="190">
        <v>0</v>
      </c>
      <c r="R70" s="190">
        <f>ROUND(AD42*R66,2)</f>
        <v>0</v>
      </c>
      <c r="S70" s="190">
        <f t="shared" ref="S70:W70" si="55">ROUND(AE42*S66,2)</f>
        <v>0</v>
      </c>
      <c r="T70" s="190">
        <f t="shared" si="55"/>
        <v>0.01</v>
      </c>
      <c r="U70" s="190">
        <f t="shared" si="55"/>
        <v>0.02</v>
      </c>
      <c r="V70" s="190">
        <f t="shared" si="55"/>
        <v>0.03</v>
      </c>
      <c r="W70" s="190">
        <f t="shared" si="55"/>
        <v>0</v>
      </c>
      <c r="X70" s="190">
        <v>0</v>
      </c>
      <c r="Y70" s="190">
        <v>0</v>
      </c>
    </row>
    <row r="71" spans="4:25" ht="17.25" customHeight="1" x14ac:dyDescent="0.25">
      <c r="D71" s="82" t="s">
        <v>26</v>
      </c>
      <c r="E71" s="82" t="s">
        <v>208</v>
      </c>
      <c r="F71" s="83" t="s">
        <v>85</v>
      </c>
      <c r="G71" s="84" t="s">
        <v>32</v>
      </c>
      <c r="H71" s="82">
        <v>-5</v>
      </c>
      <c r="I71" s="35" t="str">
        <f t="shared" si="52"/>
        <v>APOIO AUTO-PROPELIDO</v>
      </c>
      <c r="J71" s="85" t="s">
        <v>35</v>
      </c>
      <c r="K71" s="36">
        <f t="shared" si="0"/>
        <v>3.3333333333333335E-3</v>
      </c>
      <c r="L71" s="89" t="s">
        <v>55</v>
      </c>
      <c r="M71" s="90">
        <f>ROUND(0.5%*230,1)</f>
        <v>1.2</v>
      </c>
      <c r="N71" s="189">
        <f t="shared" ref="N71:Y71" si="56">SUM(N72:N73)</f>
        <v>0</v>
      </c>
      <c r="O71" s="190">
        <f t="shared" si="56"/>
        <v>0</v>
      </c>
      <c r="P71" s="190">
        <f t="shared" si="56"/>
        <v>0</v>
      </c>
      <c r="Q71" s="190">
        <f t="shared" si="56"/>
        <v>0</v>
      </c>
      <c r="R71" s="190">
        <f t="shared" si="56"/>
        <v>0</v>
      </c>
      <c r="S71" s="190">
        <f t="shared" si="56"/>
        <v>0</v>
      </c>
      <c r="T71" s="190">
        <f t="shared" si="56"/>
        <v>0.01</v>
      </c>
      <c r="U71" s="190">
        <f t="shared" si="56"/>
        <v>0.01</v>
      </c>
      <c r="V71" s="190">
        <f t="shared" si="56"/>
        <v>0.02</v>
      </c>
      <c r="W71" s="190">
        <f t="shared" ref="W71" si="57">SUM(W72:W73)</f>
        <v>0</v>
      </c>
      <c r="X71" s="190">
        <f t="shared" si="56"/>
        <v>0</v>
      </c>
      <c r="Y71" s="190">
        <f t="shared" si="56"/>
        <v>0</v>
      </c>
    </row>
    <row r="72" spans="4:25" ht="17.25" customHeight="1" x14ac:dyDescent="0.25">
      <c r="D72" s="82" t="s">
        <v>26</v>
      </c>
      <c r="E72" s="82" t="s">
        <v>208</v>
      </c>
      <c r="F72" s="83" t="s">
        <v>85</v>
      </c>
      <c r="G72" s="84" t="s">
        <v>32</v>
      </c>
      <c r="H72" s="82">
        <v>-5</v>
      </c>
      <c r="I72" s="35" t="str">
        <f t="shared" si="52"/>
        <v>APOIO AUTO-PROPELIDO</v>
      </c>
      <c r="J72" s="85" t="s">
        <v>35</v>
      </c>
      <c r="K72" s="36">
        <f t="shared" si="0"/>
        <v>0</v>
      </c>
      <c r="L72" s="89" t="s">
        <v>56</v>
      </c>
      <c r="M72" s="90">
        <v>0.1</v>
      </c>
      <c r="N72" s="189">
        <v>0</v>
      </c>
      <c r="O72" s="190">
        <v>0</v>
      </c>
      <c r="P72" s="190">
        <v>0</v>
      </c>
      <c r="Q72" s="190">
        <v>0</v>
      </c>
      <c r="R72" s="190">
        <v>0</v>
      </c>
      <c r="S72" s="190">
        <v>0</v>
      </c>
      <c r="T72" s="190">
        <v>0</v>
      </c>
      <c r="U72" s="190">
        <v>0</v>
      </c>
      <c r="V72" s="190">
        <v>0</v>
      </c>
      <c r="W72" s="190">
        <v>0</v>
      </c>
      <c r="X72" s="190">
        <v>0</v>
      </c>
      <c r="Y72" s="190">
        <v>0</v>
      </c>
    </row>
    <row r="73" spans="4:25" ht="17.25" customHeight="1" x14ac:dyDescent="0.25">
      <c r="D73" s="82" t="s">
        <v>26</v>
      </c>
      <c r="E73" s="82" t="s">
        <v>208</v>
      </c>
      <c r="F73" s="83" t="s">
        <v>85</v>
      </c>
      <c r="G73" s="84" t="s">
        <v>32</v>
      </c>
      <c r="H73" s="82">
        <v>-5</v>
      </c>
      <c r="I73" s="35" t="str">
        <f t="shared" si="52"/>
        <v>APOIO AUTO-PROPELIDO</v>
      </c>
      <c r="J73" s="85" t="s">
        <v>35</v>
      </c>
      <c r="K73" s="36">
        <f t="shared" si="0"/>
        <v>3.3333333333333335E-3</v>
      </c>
      <c r="L73" s="89" t="s">
        <v>51</v>
      </c>
      <c r="M73" s="90">
        <v>1.5</v>
      </c>
      <c r="N73" s="189">
        <f t="shared" ref="N73:Y73" si="58">ROUND(60%*N68,2)-N72</f>
        <v>0</v>
      </c>
      <c r="O73" s="190">
        <f t="shared" si="58"/>
        <v>0</v>
      </c>
      <c r="P73" s="190">
        <f t="shared" si="58"/>
        <v>0</v>
      </c>
      <c r="Q73" s="190">
        <f t="shared" si="58"/>
        <v>0</v>
      </c>
      <c r="R73" s="190">
        <f t="shared" ref="R73:V73" si="59">ROUND(60%*R70,2)-R72</f>
        <v>0</v>
      </c>
      <c r="S73" s="190">
        <f t="shared" si="59"/>
        <v>0</v>
      </c>
      <c r="T73" s="190">
        <f t="shared" si="59"/>
        <v>0.01</v>
      </c>
      <c r="U73" s="190">
        <f t="shared" si="59"/>
        <v>0.01</v>
      </c>
      <c r="V73" s="190">
        <f t="shared" si="59"/>
        <v>0.02</v>
      </c>
      <c r="W73" s="190">
        <f>ROUND(60%*W70,2)-W72</f>
        <v>0</v>
      </c>
      <c r="X73" s="190">
        <f t="shared" si="58"/>
        <v>0</v>
      </c>
      <c r="Y73" s="190">
        <f t="shared" si="58"/>
        <v>0</v>
      </c>
    </row>
    <row r="74" spans="4:25" ht="17.25" customHeight="1" x14ac:dyDescent="0.25">
      <c r="D74" s="23" t="s">
        <v>26</v>
      </c>
      <c r="E74" s="23" t="s">
        <v>208</v>
      </c>
      <c r="F74" s="24" t="s">
        <v>85</v>
      </c>
      <c r="G74" s="25" t="s">
        <v>32</v>
      </c>
      <c r="H74" s="23">
        <v>-5</v>
      </c>
      <c r="I74" s="26" t="s">
        <v>91</v>
      </c>
      <c r="J74" s="26" t="s">
        <v>34</v>
      </c>
      <c r="K74" s="27">
        <f t="shared" si="0"/>
        <v>0.24066666666666667</v>
      </c>
      <c r="L74" s="26" t="s">
        <v>28</v>
      </c>
      <c r="M74" s="72" t="s">
        <v>28</v>
      </c>
      <c r="N74" s="194">
        <f>1-N58-N66</f>
        <v>0.74</v>
      </c>
      <c r="O74" s="193">
        <f t="shared" ref="O74:Y74" si="60">1-O58-O66</f>
        <v>0.63</v>
      </c>
      <c r="P74" s="193">
        <f t="shared" si="60"/>
        <v>0.61</v>
      </c>
      <c r="Q74" s="193">
        <f t="shared" si="60"/>
        <v>0.5</v>
      </c>
      <c r="R74" s="193">
        <f t="shared" si="60"/>
        <v>0.18399999999999997</v>
      </c>
      <c r="S74" s="193">
        <f t="shared" si="60"/>
        <v>9.9999999999999922E-2</v>
      </c>
      <c r="T74" s="193">
        <f t="shared" si="60"/>
        <v>6.8000000000000005E-2</v>
      </c>
      <c r="U74" s="193">
        <f t="shared" si="60"/>
        <v>-3.2000000000000084E-2</v>
      </c>
      <c r="V74" s="193">
        <f t="shared" si="60"/>
        <v>-7.4000000000000093E-2</v>
      </c>
      <c r="W74" s="193">
        <f t="shared" si="60"/>
        <v>2.5999999999999968E-2</v>
      </c>
      <c r="X74" s="193">
        <f t="shared" si="60"/>
        <v>6.8000000000000005E-2</v>
      </c>
      <c r="Y74" s="193">
        <f t="shared" si="60"/>
        <v>6.8000000000000005E-2</v>
      </c>
    </row>
    <row r="75" spans="4:25" ht="17.25" customHeight="1" x14ac:dyDescent="0.25">
      <c r="D75" s="32" t="s">
        <v>26</v>
      </c>
      <c r="E75" s="32" t="s">
        <v>208</v>
      </c>
      <c r="F75" s="33" t="s">
        <v>85</v>
      </c>
      <c r="G75" s="34" t="s">
        <v>32</v>
      </c>
      <c r="H75" s="32">
        <v>-5</v>
      </c>
      <c r="I75" s="35" t="str">
        <f t="shared" ref="I75:I81" si="61">I74</f>
        <v>SERV CAP QUIM 1 PRE EMERG AREA TOT AGRIC</v>
      </c>
      <c r="J75" s="35" t="s">
        <v>35</v>
      </c>
      <c r="K75" s="36">
        <f t="shared" si="0"/>
        <v>0.24066666666666667</v>
      </c>
      <c r="L75" s="85" t="s">
        <v>88</v>
      </c>
      <c r="M75" s="86">
        <v>0.3</v>
      </c>
      <c r="N75" s="189">
        <f>N74</f>
        <v>0.74</v>
      </c>
      <c r="O75" s="190">
        <f t="shared" ref="O75:Y75" si="62">O74</f>
        <v>0.63</v>
      </c>
      <c r="P75" s="190">
        <f t="shared" si="62"/>
        <v>0.61</v>
      </c>
      <c r="Q75" s="190">
        <f t="shared" si="62"/>
        <v>0.5</v>
      </c>
      <c r="R75" s="190">
        <f t="shared" si="62"/>
        <v>0.18399999999999997</v>
      </c>
      <c r="S75" s="190">
        <f t="shared" si="62"/>
        <v>9.9999999999999922E-2</v>
      </c>
      <c r="T75" s="190">
        <f t="shared" si="62"/>
        <v>6.8000000000000005E-2</v>
      </c>
      <c r="U75" s="190">
        <f t="shared" si="62"/>
        <v>-3.2000000000000084E-2</v>
      </c>
      <c r="V75" s="190">
        <f t="shared" si="62"/>
        <v>-7.4000000000000093E-2</v>
      </c>
      <c r="W75" s="190">
        <f t="shared" si="62"/>
        <v>2.5999999999999968E-2</v>
      </c>
      <c r="X75" s="190">
        <f t="shared" si="62"/>
        <v>6.8000000000000005E-2</v>
      </c>
      <c r="Y75" s="190">
        <f t="shared" si="62"/>
        <v>6.8000000000000005E-2</v>
      </c>
    </row>
    <row r="76" spans="4:25" ht="17.25" customHeight="1" x14ac:dyDescent="0.25">
      <c r="D76" s="32" t="s">
        <v>26</v>
      </c>
      <c r="E76" s="32" t="s">
        <v>208</v>
      </c>
      <c r="F76" s="33" t="s">
        <v>85</v>
      </c>
      <c r="G76" s="34" t="s">
        <v>32</v>
      </c>
      <c r="H76" s="32">
        <v>-5</v>
      </c>
      <c r="I76" s="35" t="str">
        <f t="shared" si="61"/>
        <v>SERV CAP QUIM 1 PRE EMERG AREA TOT AGRIC</v>
      </c>
      <c r="J76" s="35" t="s">
        <v>35</v>
      </c>
      <c r="K76" s="36">
        <f t="shared" si="0"/>
        <v>0</v>
      </c>
      <c r="L76" s="85" t="s">
        <v>89</v>
      </c>
      <c r="M76" s="86">
        <v>3</v>
      </c>
      <c r="N76" s="189">
        <v>0</v>
      </c>
      <c r="O76" s="190">
        <v>0</v>
      </c>
      <c r="P76" s="190">
        <v>0</v>
      </c>
      <c r="Q76" s="190">
        <v>0</v>
      </c>
      <c r="R76" s="190">
        <v>0</v>
      </c>
      <c r="S76" s="190">
        <v>0</v>
      </c>
      <c r="T76" s="190">
        <v>0</v>
      </c>
      <c r="U76" s="190">
        <v>0</v>
      </c>
      <c r="V76" s="190">
        <v>0</v>
      </c>
      <c r="W76" s="190">
        <v>0</v>
      </c>
      <c r="X76" s="190">
        <v>0</v>
      </c>
      <c r="Y76" s="190">
        <v>0</v>
      </c>
    </row>
    <row r="77" spans="4:25" ht="17.25" customHeight="1" x14ac:dyDescent="0.25">
      <c r="D77" s="32" t="s">
        <v>26</v>
      </c>
      <c r="E77" s="32" t="s">
        <v>208</v>
      </c>
      <c r="F77" s="33" t="s">
        <v>85</v>
      </c>
      <c r="G77" s="34" t="s">
        <v>32</v>
      </c>
      <c r="H77" s="32">
        <v>-5</v>
      </c>
      <c r="I77" s="35" t="str">
        <f t="shared" si="61"/>
        <v>SERV CAP QUIM 1 PRE EMERG AREA TOT AGRIC</v>
      </c>
      <c r="J77" s="35" t="s">
        <v>35</v>
      </c>
      <c r="K77" s="36">
        <f t="shared" si="0"/>
        <v>0.24066666666666667</v>
      </c>
      <c r="L77" s="35" t="s">
        <v>90</v>
      </c>
      <c r="M77" s="37">
        <v>0.1</v>
      </c>
      <c r="N77" s="191">
        <f>N74</f>
        <v>0.74</v>
      </c>
      <c r="O77" s="192">
        <f t="shared" ref="O77:Y77" si="63">O74</f>
        <v>0.63</v>
      </c>
      <c r="P77" s="192">
        <f t="shared" si="63"/>
        <v>0.61</v>
      </c>
      <c r="Q77" s="192">
        <f t="shared" si="63"/>
        <v>0.5</v>
      </c>
      <c r="R77" s="192">
        <f t="shared" si="63"/>
        <v>0.18399999999999997</v>
      </c>
      <c r="S77" s="192">
        <f t="shared" si="63"/>
        <v>9.9999999999999922E-2</v>
      </c>
      <c r="T77" s="192">
        <f t="shared" si="63"/>
        <v>6.8000000000000005E-2</v>
      </c>
      <c r="U77" s="192">
        <f t="shared" si="63"/>
        <v>-3.2000000000000084E-2</v>
      </c>
      <c r="V77" s="192">
        <f t="shared" si="63"/>
        <v>-7.4000000000000093E-2</v>
      </c>
      <c r="W77" s="192">
        <f t="shared" si="63"/>
        <v>2.5999999999999968E-2</v>
      </c>
      <c r="X77" s="192">
        <f t="shared" si="63"/>
        <v>6.8000000000000005E-2</v>
      </c>
      <c r="Y77" s="192">
        <f t="shared" si="63"/>
        <v>6.8000000000000005E-2</v>
      </c>
    </row>
    <row r="78" spans="4:25" ht="17.25" customHeight="1" x14ac:dyDescent="0.25">
      <c r="D78" s="32" t="s">
        <v>26</v>
      </c>
      <c r="E78" s="32" t="s">
        <v>208</v>
      </c>
      <c r="F78" s="33" t="s">
        <v>85</v>
      </c>
      <c r="G78" s="34" t="s">
        <v>32</v>
      </c>
      <c r="H78" s="32">
        <v>-5</v>
      </c>
      <c r="I78" s="35" t="str">
        <f t="shared" si="61"/>
        <v>SERV CAP QUIM 1 PRE EMERG AREA TOT AGRIC</v>
      </c>
      <c r="J78" s="35" t="s">
        <v>35</v>
      </c>
      <c r="K78" s="36">
        <f t="shared" si="0"/>
        <v>-8.3333333333333339E-4</v>
      </c>
      <c r="L78" s="89" t="s">
        <v>54</v>
      </c>
      <c r="M78" s="90">
        <v>2.5</v>
      </c>
      <c r="N78" s="189">
        <v>0</v>
      </c>
      <c r="O78" s="190">
        <v>0</v>
      </c>
      <c r="P78" s="190">
        <v>0</v>
      </c>
      <c r="Q78" s="190">
        <v>0</v>
      </c>
      <c r="R78" s="190">
        <f>ROUND(AD42*R74,2)</f>
        <v>0</v>
      </c>
      <c r="S78" s="190">
        <f t="shared" ref="S78:W78" si="64">ROUND(AE42*S74,2)</f>
        <v>0</v>
      </c>
      <c r="T78" s="190">
        <f t="shared" si="64"/>
        <v>0</v>
      </c>
      <c r="U78" s="190">
        <f t="shared" si="64"/>
        <v>0</v>
      </c>
      <c r="V78" s="190">
        <f t="shared" si="64"/>
        <v>-0.01</v>
      </c>
      <c r="W78" s="190">
        <f t="shared" si="64"/>
        <v>0</v>
      </c>
      <c r="X78" s="190">
        <v>0</v>
      </c>
      <c r="Y78" s="190">
        <v>0</v>
      </c>
    </row>
    <row r="79" spans="4:25" ht="17.25" customHeight="1" x14ac:dyDescent="0.25">
      <c r="D79" s="32" t="s">
        <v>26</v>
      </c>
      <c r="E79" s="32" t="s">
        <v>208</v>
      </c>
      <c r="F79" s="33" t="s">
        <v>85</v>
      </c>
      <c r="G79" s="34" t="s">
        <v>32</v>
      </c>
      <c r="H79" s="32">
        <v>-5</v>
      </c>
      <c r="I79" s="35" t="str">
        <f t="shared" si="61"/>
        <v>SERV CAP QUIM 1 PRE EMERG AREA TOT AGRIC</v>
      </c>
      <c r="J79" s="35" t="s">
        <v>35</v>
      </c>
      <c r="K79" s="36">
        <f t="shared" si="0"/>
        <v>-8.3333333333333339E-4</v>
      </c>
      <c r="L79" s="89" t="s">
        <v>55</v>
      </c>
      <c r="M79" s="90">
        <f>ROUND(0.5%*230,1)</f>
        <v>1.2</v>
      </c>
      <c r="N79" s="189">
        <f t="shared" ref="N79:Y79" si="65">SUM(N80:N81)</f>
        <v>0</v>
      </c>
      <c r="O79" s="190">
        <f t="shared" si="65"/>
        <v>0</v>
      </c>
      <c r="P79" s="190">
        <f t="shared" si="65"/>
        <v>0</v>
      </c>
      <c r="Q79" s="190">
        <f t="shared" si="65"/>
        <v>0</v>
      </c>
      <c r="R79" s="190">
        <f t="shared" si="65"/>
        <v>0</v>
      </c>
      <c r="S79" s="190">
        <f t="shared" si="65"/>
        <v>0</v>
      </c>
      <c r="T79" s="190">
        <f t="shared" si="65"/>
        <v>0</v>
      </c>
      <c r="U79" s="190">
        <f t="shared" si="65"/>
        <v>0</v>
      </c>
      <c r="V79" s="190">
        <f t="shared" si="65"/>
        <v>-0.01</v>
      </c>
      <c r="W79" s="190">
        <f t="shared" ref="W79" si="66">SUM(W80:W81)</f>
        <v>0</v>
      </c>
      <c r="X79" s="190">
        <f t="shared" si="65"/>
        <v>0</v>
      </c>
      <c r="Y79" s="190">
        <f t="shared" si="65"/>
        <v>0</v>
      </c>
    </row>
    <row r="80" spans="4:25" ht="17.25" customHeight="1" x14ac:dyDescent="0.25">
      <c r="D80" s="32" t="s">
        <v>26</v>
      </c>
      <c r="E80" s="32" t="s">
        <v>208</v>
      </c>
      <c r="F80" s="33" t="s">
        <v>85</v>
      </c>
      <c r="G80" s="34" t="s">
        <v>32</v>
      </c>
      <c r="H80" s="32">
        <v>-5</v>
      </c>
      <c r="I80" s="35" t="str">
        <f t="shared" si="61"/>
        <v>SERV CAP QUIM 1 PRE EMERG AREA TOT AGRIC</v>
      </c>
      <c r="J80" s="35" t="s">
        <v>35</v>
      </c>
      <c r="K80" s="36">
        <f t="shared" si="0"/>
        <v>0</v>
      </c>
      <c r="L80" s="89" t="s">
        <v>56</v>
      </c>
      <c r="M80" s="90">
        <v>0.1</v>
      </c>
      <c r="N80" s="189">
        <v>0</v>
      </c>
      <c r="O80" s="190">
        <v>0</v>
      </c>
      <c r="P80" s="190">
        <v>0</v>
      </c>
      <c r="Q80" s="190">
        <v>0</v>
      </c>
      <c r="R80" s="190">
        <v>0</v>
      </c>
      <c r="S80" s="190">
        <v>0</v>
      </c>
      <c r="T80" s="190">
        <v>0</v>
      </c>
      <c r="U80" s="190">
        <v>0</v>
      </c>
      <c r="V80" s="190">
        <v>0</v>
      </c>
      <c r="W80" s="190">
        <v>0</v>
      </c>
      <c r="X80" s="190">
        <v>0</v>
      </c>
      <c r="Y80" s="190">
        <v>0</v>
      </c>
    </row>
    <row r="81" spans="4:27" ht="17.25" customHeight="1" x14ac:dyDescent="0.25">
      <c r="D81" s="32" t="s">
        <v>26</v>
      </c>
      <c r="E81" s="32" t="s">
        <v>208</v>
      </c>
      <c r="F81" s="33" t="s">
        <v>85</v>
      </c>
      <c r="G81" s="34" t="s">
        <v>32</v>
      </c>
      <c r="H81" s="32">
        <v>-5</v>
      </c>
      <c r="I81" s="35" t="str">
        <f t="shared" si="61"/>
        <v>SERV CAP QUIM 1 PRE EMERG AREA TOT AGRIC</v>
      </c>
      <c r="J81" s="35" t="s">
        <v>35</v>
      </c>
      <c r="K81" s="36">
        <f t="shared" si="0"/>
        <v>-8.3333333333333339E-4</v>
      </c>
      <c r="L81" s="89" t="s">
        <v>51</v>
      </c>
      <c r="M81" s="90">
        <v>1.5</v>
      </c>
      <c r="N81" s="189">
        <f t="shared" ref="N81:Y81" si="67">ROUND(60%*N76,2)-N80</f>
        <v>0</v>
      </c>
      <c r="O81" s="190">
        <f t="shared" si="67"/>
        <v>0</v>
      </c>
      <c r="P81" s="190">
        <f t="shared" si="67"/>
        <v>0</v>
      </c>
      <c r="Q81" s="190">
        <f t="shared" si="67"/>
        <v>0</v>
      </c>
      <c r="R81" s="190">
        <f t="shared" ref="R81:V81" si="68">ROUND(60%*R78,2)-R80</f>
        <v>0</v>
      </c>
      <c r="S81" s="190">
        <f t="shared" si="68"/>
        <v>0</v>
      </c>
      <c r="T81" s="190">
        <f t="shared" si="68"/>
        <v>0</v>
      </c>
      <c r="U81" s="190">
        <f t="shared" si="68"/>
        <v>0</v>
      </c>
      <c r="V81" s="190">
        <f t="shared" si="68"/>
        <v>-0.01</v>
      </c>
      <c r="W81" s="190">
        <f>ROUND(60%*W78,2)-W80</f>
        <v>0</v>
      </c>
      <c r="X81" s="190">
        <f t="shared" si="67"/>
        <v>0</v>
      </c>
      <c r="Y81" s="190">
        <f t="shared" si="67"/>
        <v>0</v>
      </c>
    </row>
    <row r="82" spans="4:27" x14ac:dyDescent="0.25">
      <c r="D82" s="23" t="s">
        <v>26</v>
      </c>
      <c r="E82" s="23" t="s">
        <v>208</v>
      </c>
      <c r="F82" s="24" t="s">
        <v>92</v>
      </c>
      <c r="G82" s="25" t="s">
        <v>32</v>
      </c>
      <c r="H82" s="23">
        <v>-1</v>
      </c>
      <c r="I82" s="26" t="s">
        <v>93</v>
      </c>
      <c r="J82" s="26" t="s">
        <v>34</v>
      </c>
      <c r="K82" s="27">
        <f t="shared" si="0"/>
        <v>0.17499999999999996</v>
      </c>
      <c r="L82" s="28" t="s">
        <v>28</v>
      </c>
      <c r="M82" s="29" t="s">
        <v>28</v>
      </c>
      <c r="N82" s="30">
        <v>0.15</v>
      </c>
      <c r="O82" s="31">
        <v>0.15</v>
      </c>
      <c r="P82" s="31">
        <v>0.15</v>
      </c>
      <c r="Q82" s="31">
        <v>0.2</v>
      </c>
      <c r="R82" s="31">
        <v>0.2</v>
      </c>
      <c r="S82" s="31">
        <v>0.2</v>
      </c>
      <c r="T82" s="31">
        <v>0.2</v>
      </c>
      <c r="U82" s="31">
        <v>0.2</v>
      </c>
      <c r="V82" s="31">
        <v>0.2</v>
      </c>
      <c r="W82" s="31">
        <v>0.15</v>
      </c>
      <c r="X82" s="31">
        <v>0.15</v>
      </c>
      <c r="Y82" s="31">
        <v>0.15</v>
      </c>
    </row>
    <row r="83" spans="4:27" x14ac:dyDescent="0.25">
      <c r="D83" s="92" t="s">
        <v>26</v>
      </c>
      <c r="E83" s="92" t="s">
        <v>208</v>
      </c>
      <c r="F83" s="93" t="s">
        <v>28</v>
      </c>
      <c r="G83" s="94" t="s">
        <v>94</v>
      </c>
      <c r="H83" s="92" t="s">
        <v>28</v>
      </c>
      <c r="I83" s="95" t="s">
        <v>28</v>
      </c>
      <c r="J83" s="95" t="s">
        <v>28</v>
      </c>
      <c r="K83" s="96" t="str">
        <f t="shared" si="0"/>
        <v>n/a</v>
      </c>
      <c r="L83" s="95" t="s">
        <v>28</v>
      </c>
      <c r="M83" s="97" t="s">
        <v>28</v>
      </c>
      <c r="N83" s="98" t="s">
        <v>28</v>
      </c>
      <c r="O83" s="96" t="s">
        <v>28</v>
      </c>
      <c r="P83" s="96" t="s">
        <v>28</v>
      </c>
      <c r="Q83" s="96" t="s">
        <v>28</v>
      </c>
      <c r="R83" s="96" t="s">
        <v>28</v>
      </c>
      <c r="S83" s="96" t="s">
        <v>28</v>
      </c>
      <c r="T83" s="96" t="s">
        <v>28</v>
      </c>
      <c r="U83" s="96" t="s">
        <v>28</v>
      </c>
      <c r="V83" s="96" t="s">
        <v>28</v>
      </c>
      <c r="W83" s="96" t="s">
        <v>28</v>
      </c>
      <c r="X83" s="96" t="s">
        <v>28</v>
      </c>
      <c r="Y83" s="96" t="s">
        <v>28</v>
      </c>
    </row>
    <row r="84" spans="4:27" x14ac:dyDescent="0.25">
      <c r="D84" s="99" t="s">
        <v>26</v>
      </c>
      <c r="E84" s="99" t="s">
        <v>208</v>
      </c>
      <c r="F84" s="100" t="s">
        <v>28</v>
      </c>
      <c r="G84" s="101" t="s">
        <v>95</v>
      </c>
      <c r="H84" s="99" t="s">
        <v>28</v>
      </c>
      <c r="I84" s="102" t="s">
        <v>28</v>
      </c>
      <c r="J84" s="102" t="s">
        <v>28</v>
      </c>
      <c r="K84" s="103" t="str">
        <f t="shared" si="0"/>
        <v>n/a</v>
      </c>
      <c r="L84" s="102" t="s">
        <v>28</v>
      </c>
      <c r="M84" s="104" t="s">
        <v>28</v>
      </c>
      <c r="N84" s="105" t="s">
        <v>28</v>
      </c>
      <c r="O84" s="103" t="s">
        <v>28</v>
      </c>
      <c r="P84" s="103" t="s">
        <v>28</v>
      </c>
      <c r="Q84" s="103" t="s">
        <v>28</v>
      </c>
      <c r="R84" s="103" t="s">
        <v>28</v>
      </c>
      <c r="S84" s="103" t="s">
        <v>28</v>
      </c>
      <c r="T84" s="103" t="s">
        <v>28</v>
      </c>
      <c r="U84" s="103" t="s">
        <v>28</v>
      </c>
      <c r="V84" s="103" t="s">
        <v>28</v>
      </c>
      <c r="W84" s="103" t="s">
        <v>28</v>
      </c>
      <c r="X84" s="103" t="s">
        <v>28</v>
      </c>
      <c r="Y84" s="103" t="s">
        <v>28</v>
      </c>
    </row>
    <row r="85" spans="4:27" ht="17.25" customHeight="1" x14ac:dyDescent="0.25">
      <c r="D85" s="23" t="s">
        <v>26</v>
      </c>
      <c r="E85" s="23" t="s">
        <v>208</v>
      </c>
      <c r="F85" s="24" t="s">
        <v>96</v>
      </c>
      <c r="G85" s="25" t="s">
        <v>97</v>
      </c>
      <c r="H85" s="23">
        <v>0</v>
      </c>
      <c r="I85" s="26" t="s">
        <v>98</v>
      </c>
      <c r="J85" s="26" t="s">
        <v>34</v>
      </c>
      <c r="K85" s="27">
        <f t="shared" si="0"/>
        <v>0.59166666666666667</v>
      </c>
      <c r="L85" s="28" t="s">
        <v>28</v>
      </c>
      <c r="M85" s="29" t="s">
        <v>28</v>
      </c>
      <c r="N85" s="30">
        <v>0.5</v>
      </c>
      <c r="O85" s="31">
        <v>0.5</v>
      </c>
      <c r="P85" s="31">
        <v>0.55000000000000004</v>
      </c>
      <c r="Q85" s="31">
        <v>0.65</v>
      </c>
      <c r="R85" s="31">
        <v>0.65</v>
      </c>
      <c r="S85" s="31">
        <v>0.65</v>
      </c>
      <c r="T85" s="31">
        <v>0.65</v>
      </c>
      <c r="U85" s="31">
        <v>0.65</v>
      </c>
      <c r="V85" s="31">
        <v>0.65</v>
      </c>
      <c r="W85" s="31">
        <v>0.6</v>
      </c>
      <c r="X85" s="31">
        <v>0.55000000000000004</v>
      </c>
      <c r="Y85" s="31">
        <v>0.5</v>
      </c>
    </row>
    <row r="86" spans="4:27" ht="17.25" customHeight="1" x14ac:dyDescent="0.25">
      <c r="D86" s="32" t="s">
        <v>26</v>
      </c>
      <c r="E86" s="32" t="s">
        <v>208</v>
      </c>
      <c r="F86" s="33" t="s">
        <v>96</v>
      </c>
      <c r="G86" s="34" t="s">
        <v>97</v>
      </c>
      <c r="H86" s="32">
        <v>0</v>
      </c>
      <c r="I86" s="35" t="str">
        <f t="shared" ref="I86:I89" si="69">I85</f>
        <v>SERV PLANTIO IRRIGADO NIVEL 1 AGRIC</v>
      </c>
      <c r="J86" s="35" t="s">
        <v>35</v>
      </c>
      <c r="K86" s="36">
        <f t="shared" si="0"/>
        <v>0.59166666666666667</v>
      </c>
      <c r="L86" s="35" t="s">
        <v>99</v>
      </c>
      <c r="M86" s="37">
        <v>0.17299999999999999</v>
      </c>
      <c r="N86" s="44">
        <f>N85</f>
        <v>0.5</v>
      </c>
      <c r="O86" s="39">
        <f t="shared" ref="O86:Y86" si="70">O85</f>
        <v>0.5</v>
      </c>
      <c r="P86" s="39">
        <f t="shared" si="70"/>
        <v>0.55000000000000004</v>
      </c>
      <c r="Q86" s="39">
        <f t="shared" si="70"/>
        <v>0.65</v>
      </c>
      <c r="R86" s="39">
        <f t="shared" si="70"/>
        <v>0.65</v>
      </c>
      <c r="S86" s="39">
        <f t="shared" si="70"/>
        <v>0.65</v>
      </c>
      <c r="T86" s="39">
        <f t="shared" si="70"/>
        <v>0.65</v>
      </c>
      <c r="U86" s="39">
        <f t="shared" si="70"/>
        <v>0.65</v>
      </c>
      <c r="V86" s="39">
        <f t="shared" si="70"/>
        <v>0.65</v>
      </c>
      <c r="W86" s="39">
        <f t="shared" si="70"/>
        <v>0.6</v>
      </c>
      <c r="X86" s="39">
        <f t="shared" si="70"/>
        <v>0.55000000000000004</v>
      </c>
      <c r="Y86" s="39">
        <f t="shared" si="70"/>
        <v>0.5</v>
      </c>
    </row>
    <row r="87" spans="4:27" ht="17.25" customHeight="1" x14ac:dyDescent="0.25">
      <c r="D87" s="32" t="s">
        <v>26</v>
      </c>
      <c r="E87" s="32" t="s">
        <v>208</v>
      </c>
      <c r="F87" s="33" t="s">
        <v>96</v>
      </c>
      <c r="G87" s="34" t="s">
        <v>97</v>
      </c>
      <c r="H87" s="32">
        <v>0</v>
      </c>
      <c r="I87" s="35" t="str">
        <f t="shared" si="69"/>
        <v>SERV PLANTIO IRRIGADO NIVEL 1 AGRIC</v>
      </c>
      <c r="J87" s="35" t="s">
        <v>35</v>
      </c>
      <c r="K87" s="36">
        <f t="shared" si="0"/>
        <v>0.59166666666666667</v>
      </c>
      <c r="L87" s="35" t="s">
        <v>100</v>
      </c>
      <c r="M87" s="106">
        <f>ROUNDUP(1243*1.05,0)</f>
        <v>1306</v>
      </c>
      <c r="N87" s="44">
        <f>N85</f>
        <v>0.5</v>
      </c>
      <c r="O87" s="39">
        <f t="shared" ref="O87:Y87" si="71">O85</f>
        <v>0.5</v>
      </c>
      <c r="P87" s="39">
        <f t="shared" si="71"/>
        <v>0.55000000000000004</v>
      </c>
      <c r="Q87" s="39">
        <f t="shared" si="71"/>
        <v>0.65</v>
      </c>
      <c r="R87" s="39">
        <f t="shared" si="71"/>
        <v>0.65</v>
      </c>
      <c r="S87" s="39">
        <f t="shared" si="71"/>
        <v>0.65</v>
      </c>
      <c r="T87" s="39">
        <f t="shared" si="71"/>
        <v>0.65</v>
      </c>
      <c r="U87" s="39">
        <f t="shared" si="71"/>
        <v>0.65</v>
      </c>
      <c r="V87" s="39">
        <f t="shared" si="71"/>
        <v>0.65</v>
      </c>
      <c r="W87" s="39">
        <f t="shared" si="71"/>
        <v>0.6</v>
      </c>
      <c r="X87" s="39">
        <f t="shared" si="71"/>
        <v>0.55000000000000004</v>
      </c>
      <c r="Y87" s="39">
        <f t="shared" si="71"/>
        <v>0.5</v>
      </c>
      <c r="Z87" s="146"/>
    </row>
    <row r="88" spans="4:27" ht="17.25" customHeight="1" x14ac:dyDescent="0.25">
      <c r="D88" s="32" t="s">
        <v>26</v>
      </c>
      <c r="E88" s="32" t="s">
        <v>208</v>
      </c>
      <c r="F88" s="33" t="s">
        <v>96</v>
      </c>
      <c r="G88" s="34" t="s">
        <v>97</v>
      </c>
      <c r="H88" s="32">
        <v>0</v>
      </c>
      <c r="I88" s="35" t="str">
        <f t="shared" si="69"/>
        <v>SERV PLANTIO IRRIGADO NIVEL 1 AGRIC</v>
      </c>
      <c r="J88" s="35" t="s">
        <v>35</v>
      </c>
      <c r="K88" s="36">
        <f t="shared" si="0"/>
        <v>0.59166666666666667</v>
      </c>
      <c r="L88" s="35" t="s">
        <v>101</v>
      </c>
      <c r="M88" s="37">
        <f>ROUNDUP(0.3/12000*1400,2)</f>
        <v>0.04</v>
      </c>
      <c r="N88" s="44">
        <f>N85</f>
        <v>0.5</v>
      </c>
      <c r="O88" s="39">
        <f t="shared" ref="O88:Y88" si="72">O85</f>
        <v>0.5</v>
      </c>
      <c r="P88" s="39">
        <f t="shared" si="72"/>
        <v>0.55000000000000004</v>
      </c>
      <c r="Q88" s="39">
        <f t="shared" si="72"/>
        <v>0.65</v>
      </c>
      <c r="R88" s="39">
        <f t="shared" si="72"/>
        <v>0.65</v>
      </c>
      <c r="S88" s="39">
        <f t="shared" si="72"/>
        <v>0.65</v>
      </c>
      <c r="T88" s="39">
        <f t="shared" si="72"/>
        <v>0.65</v>
      </c>
      <c r="U88" s="39">
        <f t="shared" si="72"/>
        <v>0.65</v>
      </c>
      <c r="V88" s="39">
        <f t="shared" si="72"/>
        <v>0.65</v>
      </c>
      <c r="W88" s="39">
        <f t="shared" si="72"/>
        <v>0.6</v>
      </c>
      <c r="X88" s="39">
        <f t="shared" si="72"/>
        <v>0.55000000000000004</v>
      </c>
      <c r="Y88" s="39">
        <f t="shared" si="72"/>
        <v>0.5</v>
      </c>
      <c r="Z88" s="146"/>
    </row>
    <row r="89" spans="4:27" ht="17.25" customHeight="1" x14ac:dyDescent="0.25">
      <c r="D89" s="32" t="s">
        <v>26</v>
      </c>
      <c r="E89" s="32" t="s">
        <v>208</v>
      </c>
      <c r="F89" s="33" t="s">
        <v>96</v>
      </c>
      <c r="G89" s="34" t="s">
        <v>97</v>
      </c>
      <c r="H89" s="32">
        <v>0</v>
      </c>
      <c r="I89" s="35" t="str">
        <f t="shared" si="69"/>
        <v>SERV PLANTIO IRRIGADO NIVEL 1 AGRIC</v>
      </c>
      <c r="J89" s="35" t="s">
        <v>35</v>
      </c>
      <c r="K89" s="36">
        <f t="shared" si="0"/>
        <v>0.59166666666666667</v>
      </c>
      <c r="L89" s="35" t="s">
        <v>102</v>
      </c>
      <c r="M89" s="37">
        <v>0.4</v>
      </c>
      <c r="N89" s="44">
        <f>N85</f>
        <v>0.5</v>
      </c>
      <c r="O89" s="39">
        <f t="shared" ref="O89:Y89" si="73">O85</f>
        <v>0.5</v>
      </c>
      <c r="P89" s="39">
        <f t="shared" si="73"/>
        <v>0.55000000000000004</v>
      </c>
      <c r="Q89" s="39">
        <f t="shared" si="73"/>
        <v>0.65</v>
      </c>
      <c r="R89" s="39">
        <f t="shared" si="73"/>
        <v>0.65</v>
      </c>
      <c r="S89" s="39">
        <f t="shared" si="73"/>
        <v>0.65</v>
      </c>
      <c r="T89" s="39">
        <f t="shared" si="73"/>
        <v>0.65</v>
      </c>
      <c r="U89" s="39">
        <f t="shared" si="73"/>
        <v>0.65</v>
      </c>
      <c r="V89" s="39">
        <f t="shared" si="73"/>
        <v>0.65</v>
      </c>
      <c r="W89" s="39">
        <f t="shared" si="73"/>
        <v>0.6</v>
      </c>
      <c r="X89" s="39">
        <f t="shared" si="73"/>
        <v>0.55000000000000004</v>
      </c>
      <c r="Y89" s="39">
        <f t="shared" si="73"/>
        <v>0.5</v>
      </c>
      <c r="Z89" s="146"/>
    </row>
    <row r="90" spans="4:27" ht="17.25" customHeight="1" x14ac:dyDescent="0.25">
      <c r="D90" s="23" t="s">
        <v>26</v>
      </c>
      <c r="E90" s="23" t="s">
        <v>208</v>
      </c>
      <c r="F90" s="24" t="s">
        <v>96</v>
      </c>
      <c r="G90" s="25" t="s">
        <v>97</v>
      </c>
      <c r="H90" s="23">
        <v>0</v>
      </c>
      <c r="I90" s="26" t="s">
        <v>103</v>
      </c>
      <c r="J90" s="26" t="s">
        <v>34</v>
      </c>
      <c r="K90" s="27">
        <f t="shared" si="0"/>
        <v>0.40833333333333338</v>
      </c>
      <c r="L90" s="28" t="s">
        <v>28</v>
      </c>
      <c r="M90" s="29" t="s">
        <v>28</v>
      </c>
      <c r="N90" s="42">
        <f>1-N85</f>
        <v>0.5</v>
      </c>
      <c r="O90" s="43">
        <f t="shared" ref="O90:Y90" si="74">1-O85</f>
        <v>0.5</v>
      </c>
      <c r="P90" s="43">
        <f t="shared" si="74"/>
        <v>0.44999999999999996</v>
      </c>
      <c r="Q90" s="43">
        <f t="shared" si="74"/>
        <v>0.35</v>
      </c>
      <c r="R90" s="43">
        <f t="shared" si="74"/>
        <v>0.35</v>
      </c>
      <c r="S90" s="43">
        <f t="shared" si="74"/>
        <v>0.35</v>
      </c>
      <c r="T90" s="43">
        <f t="shared" si="74"/>
        <v>0.35</v>
      </c>
      <c r="U90" s="43">
        <f t="shared" si="74"/>
        <v>0.35</v>
      </c>
      <c r="V90" s="43">
        <f t="shared" si="74"/>
        <v>0.35</v>
      </c>
      <c r="W90" s="43">
        <f t="shared" si="74"/>
        <v>0.4</v>
      </c>
      <c r="X90" s="43">
        <f t="shared" si="74"/>
        <v>0.44999999999999996</v>
      </c>
      <c r="Y90" s="43">
        <f t="shared" si="74"/>
        <v>0.5</v>
      </c>
    </row>
    <row r="91" spans="4:27" ht="17.25" customHeight="1" x14ac:dyDescent="0.25">
      <c r="D91" s="32" t="s">
        <v>26</v>
      </c>
      <c r="E91" s="32" t="s">
        <v>208</v>
      </c>
      <c r="F91" s="33" t="s">
        <v>96</v>
      </c>
      <c r="G91" s="34" t="s">
        <v>97</v>
      </c>
      <c r="H91" s="32">
        <v>0</v>
      </c>
      <c r="I91" s="35" t="str">
        <f t="shared" ref="I91:I93" si="75">I90</f>
        <v>SERV PLANTIO AGRIC</v>
      </c>
      <c r="J91" s="35" t="s">
        <v>35</v>
      </c>
      <c r="K91" s="36">
        <f t="shared" si="0"/>
        <v>0.40833333333333338</v>
      </c>
      <c r="L91" s="35" t="s">
        <v>99</v>
      </c>
      <c r="M91" s="37">
        <v>0.17299999999999999</v>
      </c>
      <c r="N91" s="44">
        <f>N90</f>
        <v>0.5</v>
      </c>
      <c r="O91" s="39">
        <f t="shared" ref="O91:Y91" si="76">O90</f>
        <v>0.5</v>
      </c>
      <c r="P91" s="39">
        <f t="shared" si="76"/>
        <v>0.44999999999999996</v>
      </c>
      <c r="Q91" s="39">
        <f t="shared" si="76"/>
        <v>0.35</v>
      </c>
      <c r="R91" s="39">
        <f t="shared" si="76"/>
        <v>0.35</v>
      </c>
      <c r="S91" s="39">
        <f t="shared" si="76"/>
        <v>0.35</v>
      </c>
      <c r="T91" s="39">
        <f t="shared" si="76"/>
        <v>0.35</v>
      </c>
      <c r="U91" s="39">
        <f t="shared" si="76"/>
        <v>0.35</v>
      </c>
      <c r="V91" s="39">
        <f t="shared" si="76"/>
        <v>0.35</v>
      </c>
      <c r="W91" s="39">
        <f t="shared" si="76"/>
        <v>0.4</v>
      </c>
      <c r="X91" s="39">
        <f t="shared" si="76"/>
        <v>0.44999999999999996</v>
      </c>
      <c r="Y91" s="39">
        <f t="shared" si="76"/>
        <v>0.5</v>
      </c>
    </row>
    <row r="92" spans="4:27" ht="17.25" customHeight="1" x14ac:dyDescent="0.25">
      <c r="D92" s="32" t="s">
        <v>26</v>
      </c>
      <c r="E92" s="32" t="s">
        <v>208</v>
      </c>
      <c r="F92" s="33" t="s">
        <v>96</v>
      </c>
      <c r="G92" s="34" t="s">
        <v>97</v>
      </c>
      <c r="H92" s="32">
        <v>0</v>
      </c>
      <c r="I92" s="35" t="str">
        <f t="shared" si="75"/>
        <v>SERV PLANTIO AGRIC</v>
      </c>
      <c r="J92" s="35" t="s">
        <v>35</v>
      </c>
      <c r="K92" s="36">
        <f t="shared" si="0"/>
        <v>0.40833333333333338</v>
      </c>
      <c r="L92" s="35" t="s">
        <v>100</v>
      </c>
      <c r="M92" s="180">
        <f>M87</f>
        <v>1306</v>
      </c>
      <c r="N92" s="44">
        <f>N90</f>
        <v>0.5</v>
      </c>
      <c r="O92" s="39">
        <f t="shared" ref="O92:Y92" si="77">O90</f>
        <v>0.5</v>
      </c>
      <c r="P92" s="39">
        <f t="shared" si="77"/>
        <v>0.44999999999999996</v>
      </c>
      <c r="Q92" s="39">
        <f t="shared" si="77"/>
        <v>0.35</v>
      </c>
      <c r="R92" s="39">
        <f t="shared" si="77"/>
        <v>0.35</v>
      </c>
      <c r="S92" s="39">
        <f t="shared" si="77"/>
        <v>0.35</v>
      </c>
      <c r="T92" s="39">
        <f t="shared" si="77"/>
        <v>0.35</v>
      </c>
      <c r="U92" s="39">
        <f t="shared" si="77"/>
        <v>0.35</v>
      </c>
      <c r="V92" s="39">
        <f t="shared" si="77"/>
        <v>0.35</v>
      </c>
      <c r="W92" s="39">
        <f t="shared" si="77"/>
        <v>0.4</v>
      </c>
      <c r="X92" s="39">
        <f t="shared" si="77"/>
        <v>0.44999999999999996</v>
      </c>
      <c r="Y92" s="39">
        <f t="shared" si="77"/>
        <v>0.5</v>
      </c>
      <c r="AA92" s="179"/>
    </row>
    <row r="93" spans="4:27" ht="17.25" customHeight="1" x14ac:dyDescent="0.25">
      <c r="D93" s="32" t="s">
        <v>26</v>
      </c>
      <c r="E93" s="32" t="s">
        <v>208</v>
      </c>
      <c r="F93" s="33" t="s">
        <v>96</v>
      </c>
      <c r="G93" s="34" t="s">
        <v>97</v>
      </c>
      <c r="H93" s="32">
        <v>0</v>
      </c>
      <c r="I93" s="35" t="str">
        <f t="shared" si="75"/>
        <v>SERV PLANTIO AGRIC</v>
      </c>
      <c r="J93" s="35" t="s">
        <v>35</v>
      </c>
      <c r="K93" s="36">
        <f t="shared" si="0"/>
        <v>0.40833333333333338</v>
      </c>
      <c r="L93" s="35" t="s">
        <v>101</v>
      </c>
      <c r="M93" s="37">
        <f>ROUNDUP(0.3/12000*1400,2)</f>
        <v>0.04</v>
      </c>
      <c r="N93" s="44">
        <f>N90</f>
        <v>0.5</v>
      </c>
      <c r="O93" s="39">
        <f t="shared" ref="O93:Y93" si="78">O90</f>
        <v>0.5</v>
      </c>
      <c r="P93" s="39">
        <f t="shared" si="78"/>
        <v>0.44999999999999996</v>
      </c>
      <c r="Q93" s="39">
        <f t="shared" si="78"/>
        <v>0.35</v>
      </c>
      <c r="R93" s="39">
        <f t="shared" si="78"/>
        <v>0.35</v>
      </c>
      <c r="S93" s="39">
        <f t="shared" si="78"/>
        <v>0.35</v>
      </c>
      <c r="T93" s="39">
        <f t="shared" si="78"/>
        <v>0.35</v>
      </c>
      <c r="U93" s="39">
        <f t="shared" si="78"/>
        <v>0.35</v>
      </c>
      <c r="V93" s="39">
        <f t="shared" si="78"/>
        <v>0.35</v>
      </c>
      <c r="W93" s="39">
        <f t="shared" si="78"/>
        <v>0.4</v>
      </c>
      <c r="X93" s="39">
        <f t="shared" si="78"/>
        <v>0.44999999999999996</v>
      </c>
      <c r="Y93" s="39">
        <f t="shared" si="78"/>
        <v>0.5</v>
      </c>
    </row>
    <row r="94" spans="4:27" ht="17.25" customHeight="1" x14ac:dyDescent="0.25">
      <c r="D94" s="99" t="s">
        <v>26</v>
      </c>
      <c r="E94" s="99" t="s">
        <v>208</v>
      </c>
      <c r="F94" s="100" t="s">
        <v>28</v>
      </c>
      <c r="G94" s="101" t="s">
        <v>104</v>
      </c>
      <c r="H94" s="99" t="s">
        <v>28</v>
      </c>
      <c r="I94" s="102" t="s">
        <v>28</v>
      </c>
      <c r="J94" s="102" t="s">
        <v>28</v>
      </c>
      <c r="K94" s="103" t="str">
        <f t="shared" si="0"/>
        <v>n/a</v>
      </c>
      <c r="L94" s="102" t="s">
        <v>28</v>
      </c>
      <c r="M94" s="104" t="s">
        <v>28</v>
      </c>
      <c r="N94" s="105" t="s">
        <v>28</v>
      </c>
      <c r="O94" s="103" t="s">
        <v>28</v>
      </c>
      <c r="P94" s="103" t="s">
        <v>28</v>
      </c>
      <c r="Q94" s="103" t="s">
        <v>28</v>
      </c>
      <c r="R94" s="103" t="s">
        <v>28</v>
      </c>
      <c r="S94" s="103" t="s">
        <v>28</v>
      </c>
      <c r="T94" s="103" t="s">
        <v>28</v>
      </c>
      <c r="U94" s="103" t="s">
        <v>28</v>
      </c>
      <c r="V94" s="103" t="s">
        <v>28</v>
      </c>
      <c r="W94" s="103" t="s">
        <v>28</v>
      </c>
      <c r="X94" s="103" t="s">
        <v>28</v>
      </c>
      <c r="Y94" s="103" t="s">
        <v>28</v>
      </c>
    </row>
    <row r="95" spans="4:27" ht="17.25" customHeight="1" x14ac:dyDescent="0.25">
      <c r="D95" s="23" t="s">
        <v>26</v>
      </c>
      <c r="E95" s="23" t="s">
        <v>208</v>
      </c>
      <c r="F95" s="24" t="s">
        <v>105</v>
      </c>
      <c r="G95" s="25" t="s">
        <v>97</v>
      </c>
      <c r="H95" s="23">
        <v>0</v>
      </c>
      <c r="I95" s="26" t="s">
        <v>106</v>
      </c>
      <c r="J95" s="26" t="s">
        <v>34</v>
      </c>
      <c r="K95" s="27">
        <f t="shared" si="0"/>
        <v>1</v>
      </c>
      <c r="L95" s="28" t="s">
        <v>28</v>
      </c>
      <c r="M95" s="29" t="s">
        <v>28</v>
      </c>
      <c r="N95" s="30">
        <v>1</v>
      </c>
      <c r="O95" s="31">
        <v>1</v>
      </c>
      <c r="P95" s="31">
        <v>1</v>
      </c>
      <c r="Q95" s="31">
        <v>1</v>
      </c>
      <c r="R95" s="31">
        <v>1</v>
      </c>
      <c r="S95" s="31">
        <v>1</v>
      </c>
      <c r="T95" s="31">
        <v>1</v>
      </c>
      <c r="U95" s="31">
        <v>1</v>
      </c>
      <c r="V95" s="31">
        <v>1</v>
      </c>
      <c r="W95" s="31">
        <v>1</v>
      </c>
      <c r="X95" s="31">
        <v>1</v>
      </c>
      <c r="Y95" s="31">
        <v>1</v>
      </c>
    </row>
    <row r="96" spans="4:27" ht="17.25" customHeight="1" x14ac:dyDescent="0.25">
      <c r="D96" s="23" t="s">
        <v>26</v>
      </c>
      <c r="E96" s="23" t="s">
        <v>208</v>
      </c>
      <c r="F96" s="24" t="s">
        <v>107</v>
      </c>
      <c r="G96" s="25" t="s">
        <v>97</v>
      </c>
      <c r="H96" s="23">
        <v>0</v>
      </c>
      <c r="I96" s="26" t="s">
        <v>108</v>
      </c>
      <c r="J96" s="26" t="s">
        <v>34</v>
      </c>
      <c r="K96" s="27">
        <f t="shared" si="0"/>
        <v>1</v>
      </c>
      <c r="L96" s="26" t="s">
        <v>28</v>
      </c>
      <c r="M96" s="72" t="s">
        <v>28</v>
      </c>
      <c r="N96" s="30">
        <v>1</v>
      </c>
      <c r="O96" s="31">
        <v>1</v>
      </c>
      <c r="P96" s="31">
        <v>1</v>
      </c>
      <c r="Q96" s="31">
        <v>1</v>
      </c>
      <c r="R96" s="31">
        <v>1</v>
      </c>
      <c r="S96" s="31">
        <v>1</v>
      </c>
      <c r="T96" s="31">
        <v>1</v>
      </c>
      <c r="U96" s="31">
        <v>1</v>
      </c>
      <c r="V96" s="31">
        <v>1</v>
      </c>
      <c r="W96" s="31">
        <v>1</v>
      </c>
      <c r="X96" s="31">
        <v>1</v>
      </c>
      <c r="Y96" s="31">
        <v>1</v>
      </c>
      <c r="AA96" s="108"/>
    </row>
    <row r="97" spans="4:26" ht="17.25" customHeight="1" x14ac:dyDescent="0.25">
      <c r="D97" s="23" t="s">
        <v>26</v>
      </c>
      <c r="E97" s="23" t="s">
        <v>208</v>
      </c>
      <c r="F97" s="24" t="s">
        <v>109</v>
      </c>
      <c r="G97" s="25" t="s">
        <v>97</v>
      </c>
      <c r="H97" s="23">
        <v>1</v>
      </c>
      <c r="I97" s="26" t="s">
        <v>110</v>
      </c>
      <c r="J97" s="26" t="s">
        <v>34</v>
      </c>
      <c r="K97" s="27">
        <f t="shared" si="0"/>
        <v>1.800833333333334</v>
      </c>
      <c r="L97" s="28" t="s">
        <v>28</v>
      </c>
      <c r="M97" s="29" t="s">
        <v>28</v>
      </c>
      <c r="N97" s="30">
        <f>IFERROR((2.1-N85)/$N$85*N85,210%)</f>
        <v>1.6</v>
      </c>
      <c r="O97" s="31">
        <f>IFERROR((2.1-O85)/$N$85*O85,210%)+3%</f>
        <v>1.6300000000000001</v>
      </c>
      <c r="P97" s="31">
        <f>IFERROR((2.1-P85)/$N$85*P85,210%)-5%</f>
        <v>1.6550000000000002</v>
      </c>
      <c r="Q97" s="31">
        <f>IFERROR((2.1-Q85)/$N$85*Q85,210%)-5%</f>
        <v>1.8350000000000002</v>
      </c>
      <c r="R97" s="31">
        <f>IFERROR((2.1-R85)/$N$85*R85,210%)</f>
        <v>1.8850000000000002</v>
      </c>
      <c r="S97" s="31">
        <f>IFERROR((2.1-S85)/$N$85*S85,210%)+2%</f>
        <v>1.9050000000000002</v>
      </c>
      <c r="T97" s="31">
        <f>IFERROR((2.1-T85)/$N$85*T85,210%)+5%</f>
        <v>1.9350000000000003</v>
      </c>
      <c r="U97" s="31">
        <f>IFERROR((2.1-U85)/$N$85*U85,210%)+7%</f>
        <v>1.9550000000000003</v>
      </c>
      <c r="V97" s="31">
        <f>IFERROR((2.1-V85)/$N$85*V85,210%)+15%</f>
        <v>2.0350000000000001</v>
      </c>
      <c r="W97" s="31">
        <f>IFERROR((2.1-W85)/N85*W85,210%)+7%</f>
        <v>1.8699999999999999</v>
      </c>
      <c r="X97" s="31">
        <f>IFERROR((2.1-X85)/N85*X85,210%)</f>
        <v>1.7050000000000003</v>
      </c>
      <c r="Y97" s="31">
        <f>IFERROR((2.1-Y85)/N85*Y85,210%)</f>
        <v>1.6</v>
      </c>
    </row>
    <row r="98" spans="4:26" ht="17.25" customHeight="1" x14ac:dyDescent="0.25">
      <c r="D98" s="32" t="s">
        <v>26</v>
      </c>
      <c r="E98" s="32" t="s">
        <v>208</v>
      </c>
      <c r="F98" s="33" t="s">
        <v>109</v>
      </c>
      <c r="G98" s="34" t="s">
        <v>97</v>
      </c>
      <c r="H98" s="32">
        <v>1</v>
      </c>
      <c r="I98" s="35" t="str">
        <f>I97</f>
        <v>SERV IRRIGACAO NIVEL 1 AGRIC</v>
      </c>
      <c r="J98" s="35" t="s">
        <v>35</v>
      </c>
      <c r="K98" s="36">
        <f t="shared" si="0"/>
        <v>1.2016666666666669</v>
      </c>
      <c r="L98" s="35" t="s">
        <v>102</v>
      </c>
      <c r="M98" s="37">
        <v>0.4</v>
      </c>
      <c r="N98" s="44">
        <f>ROUND(N97*2/3,2)</f>
        <v>1.07</v>
      </c>
      <c r="O98" s="39">
        <f t="shared" ref="O98:Y98" si="79">ROUND(O97*2/3,2)</f>
        <v>1.0900000000000001</v>
      </c>
      <c r="P98" s="39">
        <f t="shared" si="79"/>
        <v>1.1000000000000001</v>
      </c>
      <c r="Q98" s="39">
        <f t="shared" si="79"/>
        <v>1.22</v>
      </c>
      <c r="R98" s="39">
        <f t="shared" si="79"/>
        <v>1.26</v>
      </c>
      <c r="S98" s="39">
        <f t="shared" si="79"/>
        <v>1.27</v>
      </c>
      <c r="T98" s="39">
        <f t="shared" si="79"/>
        <v>1.29</v>
      </c>
      <c r="U98" s="39">
        <f t="shared" si="79"/>
        <v>1.3</v>
      </c>
      <c r="V98" s="39">
        <f t="shared" si="79"/>
        <v>1.36</v>
      </c>
      <c r="W98" s="39">
        <f t="shared" si="79"/>
        <v>1.25</v>
      </c>
      <c r="X98" s="39">
        <f t="shared" si="79"/>
        <v>1.1399999999999999</v>
      </c>
      <c r="Y98" s="39">
        <f t="shared" si="79"/>
        <v>1.07</v>
      </c>
    </row>
    <row r="99" spans="4:26" x14ac:dyDescent="0.25">
      <c r="D99" s="23" t="s">
        <v>26</v>
      </c>
      <c r="E99" s="23" t="s">
        <v>208</v>
      </c>
      <c r="F99" s="24" t="s">
        <v>111</v>
      </c>
      <c r="G99" s="25" t="s">
        <v>97</v>
      </c>
      <c r="H99" s="23">
        <v>10</v>
      </c>
      <c r="I99" s="26" t="s">
        <v>112</v>
      </c>
      <c r="J99" s="26" t="s">
        <v>34</v>
      </c>
      <c r="K99" s="27">
        <f t="shared" si="0"/>
        <v>0</v>
      </c>
      <c r="L99" s="28" t="s">
        <v>28</v>
      </c>
      <c r="M99" s="29" t="s">
        <v>28</v>
      </c>
      <c r="N99" s="187">
        <v>0</v>
      </c>
      <c r="O99" s="188">
        <v>0</v>
      </c>
      <c r="P99" s="188">
        <v>0</v>
      </c>
      <c r="Q99" s="188">
        <v>0</v>
      </c>
      <c r="R99" s="188">
        <v>0</v>
      </c>
      <c r="S99" s="188">
        <v>0</v>
      </c>
      <c r="T99" s="188">
        <v>0</v>
      </c>
      <c r="U99" s="188">
        <v>0</v>
      </c>
      <c r="V99" s="188">
        <v>0</v>
      </c>
      <c r="W99" s="188">
        <v>0</v>
      </c>
      <c r="X99" s="188">
        <v>0</v>
      </c>
      <c r="Y99" s="188">
        <v>0</v>
      </c>
    </row>
    <row r="100" spans="4:26" ht="16.5" customHeight="1" x14ac:dyDescent="0.25">
      <c r="D100" s="32" t="s">
        <v>26</v>
      </c>
      <c r="E100" s="32" t="s">
        <v>208</v>
      </c>
      <c r="F100" s="33" t="s">
        <v>111</v>
      </c>
      <c r="G100" s="34" t="s">
        <v>97</v>
      </c>
      <c r="H100" s="32">
        <v>10</v>
      </c>
      <c r="I100" s="35" t="str">
        <f t="shared" ref="I100:I102" si="80">I99</f>
        <v>SERV COMB FORMIGA REPASSE</v>
      </c>
      <c r="J100" s="35" t="s">
        <v>35</v>
      </c>
      <c r="K100" s="36">
        <f t="shared" si="0"/>
        <v>0</v>
      </c>
      <c r="L100" s="35" t="s">
        <v>36</v>
      </c>
      <c r="M100" s="37">
        <f>10*(5*6)/10^3</f>
        <v>0.3</v>
      </c>
      <c r="N100" s="200">
        <f>ROUND(0.5%*N99,4)</f>
        <v>0</v>
      </c>
      <c r="O100" s="196">
        <f t="shared" ref="O100:Y100" si="81">ROUND(0.5%*O99,4)</f>
        <v>0</v>
      </c>
      <c r="P100" s="196">
        <f t="shared" si="81"/>
        <v>0</v>
      </c>
      <c r="Q100" s="196">
        <f t="shared" si="81"/>
        <v>0</v>
      </c>
      <c r="R100" s="196">
        <f t="shared" si="81"/>
        <v>0</v>
      </c>
      <c r="S100" s="196">
        <f t="shared" si="81"/>
        <v>0</v>
      </c>
      <c r="T100" s="196">
        <f t="shared" si="81"/>
        <v>0</v>
      </c>
      <c r="U100" s="196">
        <f t="shared" si="81"/>
        <v>0</v>
      </c>
      <c r="V100" s="196">
        <f t="shared" si="81"/>
        <v>0</v>
      </c>
      <c r="W100" s="196">
        <f t="shared" si="81"/>
        <v>0</v>
      </c>
      <c r="X100" s="196">
        <f t="shared" si="81"/>
        <v>0</v>
      </c>
      <c r="Y100" s="196">
        <f t="shared" si="81"/>
        <v>0</v>
      </c>
    </row>
    <row r="101" spans="4:26" ht="16.5" customHeight="1" x14ac:dyDescent="0.25">
      <c r="D101" s="32" t="s">
        <v>26</v>
      </c>
      <c r="E101" s="32" t="s">
        <v>208</v>
      </c>
      <c r="F101" s="33" t="s">
        <v>111</v>
      </c>
      <c r="G101" s="34" t="s">
        <v>97</v>
      </c>
      <c r="H101" s="32">
        <v>10</v>
      </c>
      <c r="I101" s="35" t="str">
        <f t="shared" si="80"/>
        <v>SERV COMB FORMIGA REPASSE</v>
      </c>
      <c r="J101" s="35" t="s">
        <v>35</v>
      </c>
      <c r="K101" s="36">
        <f t="shared" si="0"/>
        <v>0</v>
      </c>
      <c r="L101" s="35" t="s">
        <v>37</v>
      </c>
      <c r="M101" s="37">
        <v>4.5</v>
      </c>
      <c r="N101" s="189">
        <f>ROUND($N$44*N99,2)</f>
        <v>0</v>
      </c>
      <c r="O101" s="190">
        <f>ROUND($O$44*O99,2)</f>
        <v>0</v>
      </c>
      <c r="P101" s="190">
        <f>ROUND($P$44*P99,2)</f>
        <v>0</v>
      </c>
      <c r="Q101" s="190">
        <f>ROUND($Q$44*Q99,2)</f>
        <v>0</v>
      </c>
      <c r="R101" s="190">
        <f>ROUND($R$44*R99,2)</f>
        <v>0</v>
      </c>
      <c r="S101" s="190">
        <f>ROUND($S$44*S99,2)</f>
        <v>0</v>
      </c>
      <c r="T101" s="190">
        <f>ROUND($T$44*T99,2)</f>
        <v>0</v>
      </c>
      <c r="U101" s="190">
        <f>ROUND($U$44*U99,2)</f>
        <v>0</v>
      </c>
      <c r="V101" s="190">
        <f>ROUND($V$44*V99,2)</f>
        <v>0</v>
      </c>
      <c r="W101" s="190">
        <f>ROUND(W44*W99,2)</f>
        <v>0</v>
      </c>
      <c r="X101" s="190">
        <f>ROUND(X44*X99,2)</f>
        <v>0</v>
      </c>
      <c r="Y101" s="190">
        <f>ROUND(Y44*Y99,2)</f>
        <v>0</v>
      </c>
    </row>
    <row r="102" spans="4:26" ht="17.25" customHeight="1" x14ac:dyDescent="0.25">
      <c r="D102" s="32" t="s">
        <v>26</v>
      </c>
      <c r="E102" s="32" t="s">
        <v>208</v>
      </c>
      <c r="F102" s="33" t="s">
        <v>111</v>
      </c>
      <c r="G102" s="34" t="s">
        <v>97</v>
      </c>
      <c r="H102" s="32">
        <v>10</v>
      </c>
      <c r="I102" s="35" t="str">
        <f t="shared" si="80"/>
        <v>SERV COMB FORMIGA REPASSE</v>
      </c>
      <c r="J102" s="35" t="s">
        <v>35</v>
      </c>
      <c r="K102" s="36">
        <f t="shared" si="0"/>
        <v>0</v>
      </c>
      <c r="L102" s="35" t="s">
        <v>38</v>
      </c>
      <c r="M102" s="37">
        <v>4.5</v>
      </c>
      <c r="N102" s="189">
        <f>N99-SUM(N100:N101)</f>
        <v>0</v>
      </c>
      <c r="O102" s="190">
        <f t="shared" ref="O102" si="82">O99-SUM(O100:O101)</f>
        <v>0</v>
      </c>
      <c r="P102" s="190">
        <f t="shared" ref="P102:Y102" si="83">P99-SUM(P100:P101)</f>
        <v>0</v>
      </c>
      <c r="Q102" s="190">
        <f t="shared" si="83"/>
        <v>0</v>
      </c>
      <c r="R102" s="190">
        <f t="shared" si="83"/>
        <v>0</v>
      </c>
      <c r="S102" s="190">
        <f t="shared" si="83"/>
        <v>0</v>
      </c>
      <c r="T102" s="190">
        <f t="shared" si="83"/>
        <v>0</v>
      </c>
      <c r="U102" s="190">
        <f t="shared" si="83"/>
        <v>0</v>
      </c>
      <c r="V102" s="190">
        <f t="shared" si="83"/>
        <v>0</v>
      </c>
      <c r="W102" s="190">
        <f t="shared" si="83"/>
        <v>0</v>
      </c>
      <c r="X102" s="190">
        <f t="shared" si="83"/>
        <v>0</v>
      </c>
      <c r="Y102" s="190">
        <f t="shared" si="83"/>
        <v>0</v>
      </c>
    </row>
    <row r="103" spans="4:26" ht="16.5" customHeight="1" x14ac:dyDescent="0.25">
      <c r="D103" s="23" t="s">
        <v>26</v>
      </c>
      <c r="E103" s="23" t="s">
        <v>208</v>
      </c>
      <c r="F103" s="24" t="s">
        <v>113</v>
      </c>
      <c r="G103" s="25" t="s">
        <v>97</v>
      </c>
      <c r="H103" s="23">
        <v>25</v>
      </c>
      <c r="I103" s="26" t="s">
        <v>114</v>
      </c>
      <c r="J103" s="26" t="s">
        <v>34</v>
      </c>
      <c r="K103" s="27">
        <f t="shared" si="0"/>
        <v>0.26250000000000007</v>
      </c>
      <c r="L103" s="28" t="s">
        <v>28</v>
      </c>
      <c r="M103" s="29" t="s">
        <v>28</v>
      </c>
      <c r="N103" s="30">
        <v>0.2</v>
      </c>
      <c r="O103" s="31">
        <v>0.2</v>
      </c>
      <c r="P103" s="31">
        <v>0.2</v>
      </c>
      <c r="Q103" s="31">
        <v>0.3</v>
      </c>
      <c r="R103" s="31">
        <v>0.3</v>
      </c>
      <c r="S103" s="31">
        <v>0.3</v>
      </c>
      <c r="T103" s="31">
        <v>0.35</v>
      </c>
      <c r="U103" s="31">
        <v>0.35</v>
      </c>
      <c r="V103" s="31">
        <v>0.35</v>
      </c>
      <c r="W103" s="31">
        <v>0.2</v>
      </c>
      <c r="X103" s="31">
        <v>0.2</v>
      </c>
      <c r="Y103" s="31">
        <v>0.2</v>
      </c>
    </row>
    <row r="104" spans="4:26" ht="16.5" customHeight="1" x14ac:dyDescent="0.25">
      <c r="D104" s="32" t="s">
        <v>26</v>
      </c>
      <c r="E104" s="32" t="s">
        <v>208</v>
      </c>
      <c r="F104" s="33" t="s">
        <v>113</v>
      </c>
      <c r="G104" s="34" t="s">
        <v>97</v>
      </c>
      <c r="H104" s="32">
        <v>25</v>
      </c>
      <c r="I104" s="35" t="str">
        <f t="shared" ref="I104:I106" si="84">I103</f>
        <v>SERV REPLANTIO AGRIC</v>
      </c>
      <c r="J104" s="35" t="s">
        <v>35</v>
      </c>
      <c r="K104" s="36">
        <f t="shared" si="0"/>
        <v>0.26250000000000007</v>
      </c>
      <c r="L104" s="35" t="s">
        <v>99</v>
      </c>
      <c r="M104" s="37">
        <v>0.17299999999999999</v>
      </c>
      <c r="N104" s="44">
        <f>N103</f>
        <v>0.2</v>
      </c>
      <c r="O104" s="39">
        <f t="shared" ref="O104:Y104" si="85">O103</f>
        <v>0.2</v>
      </c>
      <c r="P104" s="39">
        <f t="shared" si="85"/>
        <v>0.2</v>
      </c>
      <c r="Q104" s="39">
        <f t="shared" si="85"/>
        <v>0.3</v>
      </c>
      <c r="R104" s="39">
        <f t="shared" si="85"/>
        <v>0.3</v>
      </c>
      <c r="S104" s="39">
        <f t="shared" si="85"/>
        <v>0.3</v>
      </c>
      <c r="T104" s="39">
        <f t="shared" si="85"/>
        <v>0.35</v>
      </c>
      <c r="U104" s="39">
        <f t="shared" si="85"/>
        <v>0.35</v>
      </c>
      <c r="V104" s="39">
        <f t="shared" si="85"/>
        <v>0.35</v>
      </c>
      <c r="W104" s="39">
        <f t="shared" si="85"/>
        <v>0.2</v>
      </c>
      <c r="X104" s="39">
        <f t="shared" si="85"/>
        <v>0.2</v>
      </c>
      <c r="Y104" s="39">
        <f t="shared" si="85"/>
        <v>0.2</v>
      </c>
    </row>
    <row r="105" spans="4:26" ht="17.25" customHeight="1" x14ac:dyDescent="0.25">
      <c r="D105" s="32" t="s">
        <v>26</v>
      </c>
      <c r="E105" s="32" t="s">
        <v>208</v>
      </c>
      <c r="F105" s="33" t="s">
        <v>113</v>
      </c>
      <c r="G105" s="34" t="s">
        <v>97</v>
      </c>
      <c r="H105" s="32">
        <v>25</v>
      </c>
      <c r="I105" s="35" t="str">
        <f t="shared" si="84"/>
        <v>SERV REPLANTIO AGRIC</v>
      </c>
      <c r="J105" s="35" t="s">
        <v>35</v>
      </c>
      <c r="K105" s="36">
        <f t="shared" si="0"/>
        <v>0.26250000000000007</v>
      </c>
      <c r="L105" s="35" t="s">
        <v>100</v>
      </c>
      <c r="M105" s="109">
        <f>ROUNDUP((1403-M87)/K105,0)</f>
        <v>370</v>
      </c>
      <c r="N105" s="44">
        <f>N103</f>
        <v>0.2</v>
      </c>
      <c r="O105" s="39">
        <f t="shared" ref="O105:Y105" si="86">O103</f>
        <v>0.2</v>
      </c>
      <c r="P105" s="39">
        <f t="shared" si="86"/>
        <v>0.2</v>
      </c>
      <c r="Q105" s="39">
        <f t="shared" si="86"/>
        <v>0.3</v>
      </c>
      <c r="R105" s="39">
        <f t="shared" si="86"/>
        <v>0.3</v>
      </c>
      <c r="S105" s="39">
        <f t="shared" si="86"/>
        <v>0.3</v>
      </c>
      <c r="T105" s="39">
        <f t="shared" si="86"/>
        <v>0.35</v>
      </c>
      <c r="U105" s="39">
        <f t="shared" si="86"/>
        <v>0.35</v>
      </c>
      <c r="V105" s="39">
        <f t="shared" si="86"/>
        <v>0.35</v>
      </c>
      <c r="W105" s="39">
        <f t="shared" si="86"/>
        <v>0.2</v>
      </c>
      <c r="X105" s="39">
        <f t="shared" si="86"/>
        <v>0.2</v>
      </c>
      <c r="Y105" s="39">
        <f t="shared" si="86"/>
        <v>0.2</v>
      </c>
      <c r="Z105" s="107"/>
    </row>
    <row r="106" spans="4:26" ht="17.25" customHeight="1" x14ac:dyDescent="0.25">
      <c r="D106" s="32" t="s">
        <v>26</v>
      </c>
      <c r="E106" s="32" t="s">
        <v>208</v>
      </c>
      <c r="F106" s="33" t="s">
        <v>113</v>
      </c>
      <c r="G106" s="34" t="s">
        <v>97</v>
      </c>
      <c r="H106" s="32">
        <v>25</v>
      </c>
      <c r="I106" s="35" t="str">
        <f t="shared" si="84"/>
        <v>SERV REPLANTIO AGRIC</v>
      </c>
      <c r="J106" s="35" t="s">
        <v>35</v>
      </c>
      <c r="K106" s="36">
        <f t="shared" si="0"/>
        <v>0.26250000000000007</v>
      </c>
      <c r="L106" s="35" t="s">
        <v>101</v>
      </c>
      <c r="M106" s="37">
        <v>0.04</v>
      </c>
      <c r="N106" s="44">
        <f>N103</f>
        <v>0.2</v>
      </c>
      <c r="O106" s="39">
        <f t="shared" ref="O106:Y106" si="87">O103</f>
        <v>0.2</v>
      </c>
      <c r="P106" s="39">
        <f t="shared" si="87"/>
        <v>0.2</v>
      </c>
      <c r="Q106" s="39">
        <f t="shared" si="87"/>
        <v>0.3</v>
      </c>
      <c r="R106" s="39">
        <f t="shared" si="87"/>
        <v>0.3</v>
      </c>
      <c r="S106" s="39">
        <f t="shared" si="87"/>
        <v>0.3</v>
      </c>
      <c r="T106" s="39">
        <f t="shared" si="87"/>
        <v>0.35</v>
      </c>
      <c r="U106" s="39">
        <f t="shared" si="87"/>
        <v>0.35</v>
      </c>
      <c r="V106" s="39">
        <f t="shared" si="87"/>
        <v>0.35</v>
      </c>
      <c r="W106" s="39">
        <f t="shared" si="87"/>
        <v>0.2</v>
      </c>
      <c r="X106" s="39">
        <f t="shared" si="87"/>
        <v>0.2</v>
      </c>
      <c r="Y106" s="39">
        <f t="shared" si="87"/>
        <v>0.2</v>
      </c>
    </row>
    <row r="107" spans="4:26" ht="17.25" customHeight="1" x14ac:dyDescent="0.25">
      <c r="D107" s="23" t="s">
        <v>26</v>
      </c>
      <c r="E107" s="23" t="s">
        <v>208</v>
      </c>
      <c r="F107" s="24" t="s">
        <v>115</v>
      </c>
      <c r="G107" s="25" t="s">
        <v>97</v>
      </c>
      <c r="H107" s="23">
        <v>25</v>
      </c>
      <c r="I107" s="26" t="s">
        <v>116</v>
      </c>
      <c r="J107" s="26" t="s">
        <v>34</v>
      </c>
      <c r="K107" s="27">
        <f t="shared" si="0"/>
        <v>0.6875</v>
      </c>
      <c r="L107" s="26" t="s">
        <v>28</v>
      </c>
      <c r="M107" s="72" t="s">
        <v>28</v>
      </c>
      <c r="N107" s="30">
        <f>N103*2</f>
        <v>0.4</v>
      </c>
      <c r="O107" s="31">
        <f>O103*2</f>
        <v>0.4</v>
      </c>
      <c r="P107" s="31">
        <f>P103*2</f>
        <v>0.4</v>
      </c>
      <c r="Q107" s="31">
        <f t="shared" ref="Q107:V107" si="88">Q103*3</f>
        <v>0.89999999999999991</v>
      </c>
      <c r="R107" s="31">
        <f t="shared" si="88"/>
        <v>0.89999999999999991</v>
      </c>
      <c r="S107" s="31">
        <f t="shared" si="88"/>
        <v>0.89999999999999991</v>
      </c>
      <c r="T107" s="31">
        <f t="shared" si="88"/>
        <v>1.0499999999999998</v>
      </c>
      <c r="U107" s="31">
        <f t="shared" si="88"/>
        <v>1.0499999999999998</v>
      </c>
      <c r="V107" s="31">
        <f t="shared" si="88"/>
        <v>1.0499999999999998</v>
      </c>
      <c r="W107" s="31">
        <f>W103*2</f>
        <v>0.4</v>
      </c>
      <c r="X107" s="31">
        <f>X103*2</f>
        <v>0.4</v>
      </c>
      <c r="Y107" s="31">
        <f>Y103*2</f>
        <v>0.4</v>
      </c>
    </row>
    <row r="108" spans="4:26" ht="17.25" customHeight="1" x14ac:dyDescent="0.25">
      <c r="D108" s="32" t="s">
        <v>26</v>
      </c>
      <c r="E108" s="32" t="s">
        <v>208</v>
      </c>
      <c r="F108" s="33" t="s">
        <v>115</v>
      </c>
      <c r="G108" s="34" t="s">
        <v>97</v>
      </c>
      <c r="H108" s="32">
        <v>25</v>
      </c>
      <c r="I108" s="35" t="str">
        <f>I107</f>
        <v>SERV IRRIGACAO REPLANTIO NIVEL 1 AGRIC</v>
      </c>
      <c r="J108" s="35" t="s">
        <v>35</v>
      </c>
      <c r="K108" s="36">
        <f t="shared" si="0"/>
        <v>0.45999999999999996</v>
      </c>
      <c r="L108" s="35" t="s">
        <v>102</v>
      </c>
      <c r="M108" s="37">
        <v>0.4</v>
      </c>
      <c r="N108" s="44">
        <f>ROUND(N107*2/3,2)</f>
        <v>0.27</v>
      </c>
      <c r="O108" s="39">
        <f t="shared" ref="O108:Y108" si="89">ROUND(O107*2/3,2)</f>
        <v>0.27</v>
      </c>
      <c r="P108" s="39">
        <f t="shared" si="89"/>
        <v>0.27</v>
      </c>
      <c r="Q108" s="39">
        <f t="shared" si="89"/>
        <v>0.6</v>
      </c>
      <c r="R108" s="39">
        <f t="shared" si="89"/>
        <v>0.6</v>
      </c>
      <c r="S108" s="39">
        <f t="shared" si="89"/>
        <v>0.6</v>
      </c>
      <c r="T108" s="39">
        <f t="shared" si="89"/>
        <v>0.7</v>
      </c>
      <c r="U108" s="39">
        <f t="shared" si="89"/>
        <v>0.7</v>
      </c>
      <c r="V108" s="39">
        <f t="shared" si="89"/>
        <v>0.7</v>
      </c>
      <c r="W108" s="39">
        <f t="shared" si="89"/>
        <v>0.27</v>
      </c>
      <c r="X108" s="39">
        <f t="shared" si="89"/>
        <v>0.27</v>
      </c>
      <c r="Y108" s="39">
        <f t="shared" si="89"/>
        <v>0.27</v>
      </c>
    </row>
    <row r="109" spans="4:26" ht="17.25" customHeight="1" x14ac:dyDescent="0.25">
      <c r="D109" s="110" t="s">
        <v>26</v>
      </c>
      <c r="E109" s="110" t="s">
        <v>208</v>
      </c>
      <c r="F109" s="111" t="s">
        <v>28</v>
      </c>
      <c r="G109" s="112" t="s">
        <v>117</v>
      </c>
      <c r="H109" s="110" t="s">
        <v>28</v>
      </c>
      <c r="I109" s="113" t="s">
        <v>28</v>
      </c>
      <c r="J109" s="113" t="s">
        <v>28</v>
      </c>
      <c r="K109" s="114" t="str">
        <f t="shared" si="0"/>
        <v>n/a</v>
      </c>
      <c r="L109" s="113" t="s">
        <v>28</v>
      </c>
      <c r="M109" s="115" t="s">
        <v>28</v>
      </c>
      <c r="N109" s="116" t="s">
        <v>28</v>
      </c>
      <c r="O109" s="114" t="s">
        <v>28</v>
      </c>
      <c r="P109" s="114" t="s">
        <v>28</v>
      </c>
      <c r="Q109" s="114" t="s">
        <v>28</v>
      </c>
      <c r="R109" s="114" t="s">
        <v>28</v>
      </c>
      <c r="S109" s="114" t="s">
        <v>28</v>
      </c>
      <c r="T109" s="114" t="s">
        <v>28</v>
      </c>
      <c r="U109" s="114" t="s">
        <v>28</v>
      </c>
      <c r="V109" s="114" t="s">
        <v>28</v>
      </c>
      <c r="W109" s="114" t="s">
        <v>28</v>
      </c>
      <c r="X109" s="114" t="s">
        <v>28</v>
      </c>
      <c r="Y109" s="114" t="s">
        <v>28</v>
      </c>
    </row>
    <row r="110" spans="4:26" ht="17.25" customHeight="1" x14ac:dyDescent="0.25">
      <c r="D110" s="117" t="s">
        <v>26</v>
      </c>
      <c r="E110" s="117" t="s">
        <v>208</v>
      </c>
      <c r="F110" s="118" t="s">
        <v>28</v>
      </c>
      <c r="G110" s="119" t="s">
        <v>118</v>
      </c>
      <c r="H110" s="117" t="s">
        <v>28</v>
      </c>
      <c r="I110" s="120" t="s">
        <v>28</v>
      </c>
      <c r="J110" s="120" t="s">
        <v>28</v>
      </c>
      <c r="K110" s="121" t="str">
        <f t="shared" si="0"/>
        <v>n/a</v>
      </c>
      <c r="L110" s="120" t="s">
        <v>28</v>
      </c>
      <c r="M110" s="122" t="s">
        <v>28</v>
      </c>
      <c r="N110" s="123" t="s">
        <v>28</v>
      </c>
      <c r="O110" s="121" t="s">
        <v>28</v>
      </c>
      <c r="P110" s="121" t="s">
        <v>28</v>
      </c>
      <c r="Q110" s="121" t="s">
        <v>28</v>
      </c>
      <c r="R110" s="121" t="s">
        <v>28</v>
      </c>
      <c r="S110" s="121" t="s">
        <v>28</v>
      </c>
      <c r="T110" s="121" t="s">
        <v>28</v>
      </c>
      <c r="U110" s="121" t="s">
        <v>28</v>
      </c>
      <c r="V110" s="121" t="s">
        <v>28</v>
      </c>
      <c r="W110" s="121" t="s">
        <v>28</v>
      </c>
      <c r="X110" s="121" t="s">
        <v>28</v>
      </c>
      <c r="Y110" s="121" t="s">
        <v>28</v>
      </c>
    </row>
    <row r="111" spans="4:26" ht="17.25" customHeight="1" x14ac:dyDescent="0.25">
      <c r="D111" s="78" t="s">
        <v>26</v>
      </c>
      <c r="E111" s="78" t="s">
        <v>208</v>
      </c>
      <c r="F111" s="79" t="s">
        <v>119</v>
      </c>
      <c r="G111" s="80" t="s">
        <v>120</v>
      </c>
      <c r="H111" s="78">
        <v>26</v>
      </c>
      <c r="I111" s="66" t="s">
        <v>86</v>
      </c>
      <c r="J111" s="66" t="s">
        <v>34</v>
      </c>
      <c r="K111" s="27">
        <f t="shared" si="0"/>
        <v>0.626</v>
      </c>
      <c r="L111" s="66" t="s">
        <v>28</v>
      </c>
      <c r="M111" s="67" t="s">
        <v>28</v>
      </c>
      <c r="N111" s="187">
        <v>0.25</v>
      </c>
      <c r="O111" s="188">
        <v>0.36</v>
      </c>
      <c r="P111" s="188">
        <v>0.39</v>
      </c>
      <c r="Q111" s="188">
        <v>0.4</v>
      </c>
      <c r="R111" s="199">
        <f>(41%)*1.6</f>
        <v>0.65600000000000003</v>
      </c>
      <c r="S111" s="199">
        <f>(45%)*1.6</f>
        <v>0.72000000000000008</v>
      </c>
      <c r="T111" s="199">
        <f>(47%)*1.6</f>
        <v>0.752</v>
      </c>
      <c r="U111" s="199">
        <f>(52%)*1.6</f>
        <v>0.83200000000000007</v>
      </c>
      <c r="V111" s="199">
        <f>(54%)*1.6</f>
        <v>0.8640000000000001</v>
      </c>
      <c r="W111" s="199">
        <f>(49%)*1.6</f>
        <v>0.78400000000000003</v>
      </c>
      <c r="X111" s="199">
        <f>(47%)*1.6</f>
        <v>0.752</v>
      </c>
      <c r="Y111" s="199">
        <f>(47%)*1.6</f>
        <v>0.752</v>
      </c>
      <c r="Z111" s="1" t="s">
        <v>209</v>
      </c>
    </row>
    <row r="112" spans="4:26" ht="17.25" customHeight="1" x14ac:dyDescent="0.25">
      <c r="D112" s="82" t="s">
        <v>26</v>
      </c>
      <c r="E112" s="82" t="s">
        <v>208</v>
      </c>
      <c r="F112" s="83" t="s">
        <v>119</v>
      </c>
      <c r="G112" s="84" t="s">
        <v>120</v>
      </c>
      <c r="H112" s="82">
        <v>26</v>
      </c>
      <c r="I112" s="35" t="str">
        <f t="shared" ref="I112:I113" si="90">I111</f>
        <v>SERV CAPINA AREA TOTAL AUTOPROPELIDO - pré emergente</v>
      </c>
      <c r="J112" s="85" t="s">
        <v>35</v>
      </c>
      <c r="K112" s="36">
        <f t="shared" si="0"/>
        <v>0.626</v>
      </c>
      <c r="L112" s="35" t="s">
        <v>121</v>
      </c>
      <c r="M112" s="37">
        <v>0.2</v>
      </c>
      <c r="N112" s="195">
        <f>N111</f>
        <v>0.25</v>
      </c>
      <c r="O112" s="196">
        <f t="shared" ref="O112:Y112" si="91">O111</f>
        <v>0.36</v>
      </c>
      <c r="P112" s="196">
        <f t="shared" si="91"/>
        <v>0.39</v>
      </c>
      <c r="Q112" s="196">
        <f t="shared" si="91"/>
        <v>0.4</v>
      </c>
      <c r="R112" s="196">
        <f t="shared" si="91"/>
        <v>0.65600000000000003</v>
      </c>
      <c r="S112" s="196">
        <f t="shared" si="91"/>
        <v>0.72000000000000008</v>
      </c>
      <c r="T112" s="196">
        <f t="shared" si="91"/>
        <v>0.752</v>
      </c>
      <c r="U112" s="196">
        <f t="shared" si="91"/>
        <v>0.83200000000000007</v>
      </c>
      <c r="V112" s="196">
        <f t="shared" si="91"/>
        <v>0.8640000000000001</v>
      </c>
      <c r="W112" s="196">
        <f t="shared" si="91"/>
        <v>0.78400000000000003</v>
      </c>
      <c r="X112" s="196">
        <f t="shared" si="91"/>
        <v>0.752</v>
      </c>
      <c r="Y112" s="196">
        <f t="shared" si="91"/>
        <v>0.752</v>
      </c>
    </row>
    <row r="113" spans="4:25" ht="17.25" customHeight="1" x14ac:dyDescent="0.25">
      <c r="D113" s="82" t="s">
        <v>26</v>
      </c>
      <c r="E113" s="82" t="s">
        <v>208</v>
      </c>
      <c r="F113" s="83" t="s">
        <v>119</v>
      </c>
      <c r="G113" s="84" t="s">
        <v>120</v>
      </c>
      <c r="H113" s="82">
        <v>26</v>
      </c>
      <c r="I113" s="35" t="str">
        <f t="shared" si="90"/>
        <v>SERV CAPINA AREA TOTAL AUTOPROPELIDO - pré emergente</v>
      </c>
      <c r="J113" s="85" t="s">
        <v>35</v>
      </c>
      <c r="K113" s="36">
        <f t="shared" si="0"/>
        <v>0</v>
      </c>
      <c r="L113" s="35" t="s">
        <v>55</v>
      </c>
      <c r="M113" s="37">
        <f>ROUND(0.5%*230,1)</f>
        <v>1.2</v>
      </c>
      <c r="N113" s="189">
        <v>0</v>
      </c>
      <c r="O113" s="190">
        <v>0</v>
      </c>
      <c r="P113" s="190">
        <v>0</v>
      </c>
      <c r="Q113" s="190">
        <v>0</v>
      </c>
      <c r="R113" s="190">
        <v>0</v>
      </c>
      <c r="S113" s="190">
        <v>0</v>
      </c>
      <c r="T113" s="190">
        <v>0</v>
      </c>
      <c r="U113" s="190">
        <v>0</v>
      </c>
      <c r="V113" s="190">
        <v>0</v>
      </c>
      <c r="W113" s="190">
        <v>0</v>
      </c>
      <c r="X113" s="190">
        <v>0</v>
      </c>
      <c r="Y113" s="190">
        <v>0</v>
      </c>
    </row>
    <row r="114" spans="4:25" ht="17.25" customHeight="1" x14ac:dyDescent="0.25">
      <c r="D114" s="78" t="s">
        <v>26</v>
      </c>
      <c r="E114" s="78" t="s">
        <v>208</v>
      </c>
      <c r="F114" s="79" t="s">
        <v>119</v>
      </c>
      <c r="G114" s="80" t="s">
        <v>120</v>
      </c>
      <c r="H114" s="78">
        <v>26</v>
      </c>
      <c r="I114" s="66" t="s">
        <v>58</v>
      </c>
      <c r="J114" s="66" t="s">
        <v>34</v>
      </c>
      <c r="K114" s="27">
        <f t="shared" si="0"/>
        <v>0.13166666666666665</v>
      </c>
      <c r="L114" s="66" t="s">
        <v>28</v>
      </c>
      <c r="M114" s="67" t="s">
        <v>28</v>
      </c>
      <c r="N114" s="187">
        <v>0</v>
      </c>
      <c r="O114" s="188">
        <v>0</v>
      </c>
      <c r="P114" s="188">
        <v>0</v>
      </c>
      <c r="Q114" s="193">
        <f t="shared" ref="Q114" si="92">ROUNDDOWN(Q111*25%,2)</f>
        <v>0.1</v>
      </c>
      <c r="R114" s="193">
        <f t="shared" ref="R114:Y114" si="93">ROUNDDOWN(R111*25%,2)</f>
        <v>0.16</v>
      </c>
      <c r="S114" s="193">
        <f t="shared" si="93"/>
        <v>0.18</v>
      </c>
      <c r="T114" s="193">
        <f t="shared" si="93"/>
        <v>0.18</v>
      </c>
      <c r="U114" s="193">
        <f t="shared" si="93"/>
        <v>0.2</v>
      </c>
      <c r="V114" s="193">
        <f t="shared" si="93"/>
        <v>0.21</v>
      </c>
      <c r="W114" s="193">
        <f t="shared" si="93"/>
        <v>0.19</v>
      </c>
      <c r="X114" s="193">
        <f t="shared" si="93"/>
        <v>0.18</v>
      </c>
      <c r="Y114" s="193">
        <f t="shared" si="93"/>
        <v>0.18</v>
      </c>
    </row>
    <row r="115" spans="4:25" ht="17.25" customHeight="1" x14ac:dyDescent="0.25">
      <c r="D115" s="82" t="s">
        <v>26</v>
      </c>
      <c r="E115" s="82" t="s">
        <v>208</v>
      </c>
      <c r="F115" s="83" t="s">
        <v>119</v>
      </c>
      <c r="G115" s="84" t="s">
        <v>120</v>
      </c>
      <c r="H115" s="82">
        <v>26</v>
      </c>
      <c r="I115" s="35" t="str">
        <f t="shared" ref="I115:I116" si="94">I114</f>
        <v>APOIO AUTO-PROPELIDO</v>
      </c>
      <c r="J115" s="85" t="s">
        <v>35</v>
      </c>
      <c r="K115" s="36">
        <f t="shared" si="0"/>
        <v>0.13166666666666665</v>
      </c>
      <c r="L115" s="35" t="s">
        <v>121</v>
      </c>
      <c r="M115" s="37">
        <v>0.2</v>
      </c>
      <c r="N115" s="195">
        <f>N114</f>
        <v>0</v>
      </c>
      <c r="O115" s="196">
        <f t="shared" ref="O115:Y115" si="95">O114</f>
        <v>0</v>
      </c>
      <c r="P115" s="196">
        <f t="shared" si="95"/>
        <v>0</v>
      </c>
      <c r="Q115" s="196">
        <f t="shared" si="95"/>
        <v>0.1</v>
      </c>
      <c r="R115" s="196">
        <f t="shared" si="95"/>
        <v>0.16</v>
      </c>
      <c r="S115" s="196">
        <f t="shared" si="95"/>
        <v>0.18</v>
      </c>
      <c r="T115" s="196">
        <f t="shared" si="95"/>
        <v>0.18</v>
      </c>
      <c r="U115" s="196">
        <f t="shared" si="95"/>
        <v>0.2</v>
      </c>
      <c r="V115" s="196">
        <f t="shared" si="95"/>
        <v>0.21</v>
      </c>
      <c r="W115" s="196">
        <f t="shared" si="95"/>
        <v>0.19</v>
      </c>
      <c r="X115" s="196">
        <f t="shared" si="95"/>
        <v>0.18</v>
      </c>
      <c r="Y115" s="196">
        <f t="shared" si="95"/>
        <v>0.18</v>
      </c>
    </row>
    <row r="116" spans="4:25" ht="17.25" customHeight="1" x14ac:dyDescent="0.25">
      <c r="D116" s="82" t="s">
        <v>26</v>
      </c>
      <c r="E116" s="82" t="s">
        <v>208</v>
      </c>
      <c r="F116" s="83" t="s">
        <v>119</v>
      </c>
      <c r="G116" s="84" t="s">
        <v>120</v>
      </c>
      <c r="H116" s="82">
        <v>26</v>
      </c>
      <c r="I116" s="35" t="str">
        <f t="shared" si="94"/>
        <v>APOIO AUTO-PROPELIDO</v>
      </c>
      <c r="J116" s="85" t="s">
        <v>35</v>
      </c>
      <c r="K116" s="36">
        <f t="shared" si="0"/>
        <v>0</v>
      </c>
      <c r="L116" s="35" t="s">
        <v>55</v>
      </c>
      <c r="M116" s="37">
        <f>ROUND(0.5%*230,1)</f>
        <v>1.2</v>
      </c>
      <c r="N116" s="189">
        <v>0</v>
      </c>
      <c r="O116" s="190">
        <v>0</v>
      </c>
      <c r="P116" s="190">
        <v>0</v>
      </c>
      <c r="Q116" s="190">
        <v>0</v>
      </c>
      <c r="R116" s="190">
        <v>0</v>
      </c>
      <c r="S116" s="190">
        <v>0</v>
      </c>
      <c r="T116" s="190">
        <v>0</v>
      </c>
      <c r="U116" s="190">
        <v>0</v>
      </c>
      <c r="V116" s="190">
        <v>0</v>
      </c>
      <c r="W116" s="190">
        <v>0</v>
      </c>
      <c r="X116" s="190">
        <v>0</v>
      </c>
      <c r="Y116" s="190">
        <v>0</v>
      </c>
    </row>
    <row r="117" spans="4:25" ht="17.25" customHeight="1" x14ac:dyDescent="0.25">
      <c r="D117" s="23" t="s">
        <v>26</v>
      </c>
      <c r="E117" s="23" t="s">
        <v>208</v>
      </c>
      <c r="F117" s="24" t="s">
        <v>119</v>
      </c>
      <c r="G117" s="25" t="s">
        <v>120</v>
      </c>
      <c r="H117" s="23">
        <v>26</v>
      </c>
      <c r="I117" s="26" t="s">
        <v>122</v>
      </c>
      <c r="J117" s="26" t="s">
        <v>34</v>
      </c>
      <c r="K117" s="27">
        <f t="shared" si="0"/>
        <v>0.24233333333333332</v>
      </c>
      <c r="L117" s="28" t="s">
        <v>28</v>
      </c>
      <c r="M117" s="29" t="s">
        <v>28</v>
      </c>
      <c r="N117" s="194">
        <f>1-N111-N114</f>
        <v>0.75</v>
      </c>
      <c r="O117" s="193">
        <f t="shared" ref="O117:Y117" si="96">1-O111-O114</f>
        <v>0.64</v>
      </c>
      <c r="P117" s="193">
        <f t="shared" si="96"/>
        <v>0.61</v>
      </c>
      <c r="Q117" s="193">
        <f t="shared" si="96"/>
        <v>0.5</v>
      </c>
      <c r="R117" s="193">
        <f t="shared" si="96"/>
        <v>0.18399999999999997</v>
      </c>
      <c r="S117" s="193">
        <f t="shared" si="96"/>
        <v>9.9999999999999922E-2</v>
      </c>
      <c r="T117" s="193">
        <f t="shared" si="96"/>
        <v>6.8000000000000005E-2</v>
      </c>
      <c r="U117" s="193">
        <f t="shared" si="96"/>
        <v>-3.2000000000000084E-2</v>
      </c>
      <c r="V117" s="193">
        <f t="shared" si="96"/>
        <v>-7.4000000000000093E-2</v>
      </c>
      <c r="W117" s="193">
        <f t="shared" si="96"/>
        <v>2.5999999999999968E-2</v>
      </c>
      <c r="X117" s="193">
        <f t="shared" si="96"/>
        <v>6.8000000000000005E-2</v>
      </c>
      <c r="Y117" s="193">
        <f t="shared" si="96"/>
        <v>6.8000000000000005E-2</v>
      </c>
    </row>
    <row r="118" spans="4:25" ht="17.25" customHeight="1" x14ac:dyDescent="0.25">
      <c r="D118" s="32" t="s">
        <v>26</v>
      </c>
      <c r="E118" s="32" t="s">
        <v>208</v>
      </c>
      <c r="F118" s="33" t="s">
        <v>119</v>
      </c>
      <c r="G118" s="34" t="s">
        <v>120</v>
      </c>
      <c r="H118" s="32">
        <v>26</v>
      </c>
      <c r="I118" s="35" t="str">
        <f>I117</f>
        <v>SERV CAP QUIM 2 PRE EMERG AREA TOT AGRIC</v>
      </c>
      <c r="J118" s="35" t="s">
        <v>35</v>
      </c>
      <c r="K118" s="36">
        <f t="shared" si="0"/>
        <v>0.24233333333333332</v>
      </c>
      <c r="L118" s="35" t="s">
        <v>121</v>
      </c>
      <c r="M118" s="37">
        <v>0.2</v>
      </c>
      <c r="N118" s="195">
        <f>N117</f>
        <v>0.75</v>
      </c>
      <c r="O118" s="196">
        <f t="shared" ref="O118:Y118" si="97">O117</f>
        <v>0.64</v>
      </c>
      <c r="P118" s="196">
        <f t="shared" si="97"/>
        <v>0.61</v>
      </c>
      <c r="Q118" s="196">
        <f t="shared" si="97"/>
        <v>0.5</v>
      </c>
      <c r="R118" s="196">
        <f t="shared" si="97"/>
        <v>0.18399999999999997</v>
      </c>
      <c r="S118" s="196">
        <f t="shared" si="97"/>
        <v>9.9999999999999922E-2</v>
      </c>
      <c r="T118" s="196">
        <f t="shared" si="97"/>
        <v>6.8000000000000005E-2</v>
      </c>
      <c r="U118" s="196">
        <f t="shared" si="97"/>
        <v>-3.2000000000000084E-2</v>
      </c>
      <c r="V118" s="196">
        <f t="shared" si="97"/>
        <v>-7.4000000000000093E-2</v>
      </c>
      <c r="W118" s="196">
        <f t="shared" si="97"/>
        <v>2.5999999999999968E-2</v>
      </c>
      <c r="X118" s="196">
        <f t="shared" si="97"/>
        <v>6.8000000000000005E-2</v>
      </c>
      <c r="Y118" s="196">
        <f t="shared" si="97"/>
        <v>6.8000000000000005E-2</v>
      </c>
    </row>
    <row r="119" spans="4:25" ht="17.25" customHeight="1" x14ac:dyDescent="0.25">
      <c r="D119" s="78" t="s">
        <v>26</v>
      </c>
      <c r="E119" s="78" t="s">
        <v>208</v>
      </c>
      <c r="F119" s="79" t="s">
        <v>123</v>
      </c>
      <c r="G119" s="80" t="s">
        <v>120</v>
      </c>
      <c r="H119" s="78">
        <v>60</v>
      </c>
      <c r="I119" s="66" t="s">
        <v>86</v>
      </c>
      <c r="J119" s="66" t="s">
        <v>34</v>
      </c>
      <c r="K119" s="27">
        <f t="shared" si="0"/>
        <v>0.52233333333333343</v>
      </c>
      <c r="L119" s="66" t="s">
        <v>28</v>
      </c>
      <c r="M119" s="67" t="s">
        <v>28</v>
      </c>
      <c r="N119" s="187">
        <v>0.22</v>
      </c>
      <c r="O119" s="188">
        <v>0.31</v>
      </c>
      <c r="P119" s="188">
        <v>0.32</v>
      </c>
      <c r="Q119" s="188">
        <v>0.33</v>
      </c>
      <c r="R119" s="199">
        <f>(34%)*1.6</f>
        <v>0.54400000000000004</v>
      </c>
      <c r="S119" s="199">
        <f>(37%)*1.6</f>
        <v>0.59199999999999997</v>
      </c>
      <c r="T119" s="199">
        <f>(39%)*1.6</f>
        <v>0.62400000000000011</v>
      </c>
      <c r="U119" s="199">
        <f>(44%)*1.6</f>
        <v>0.70400000000000007</v>
      </c>
      <c r="V119" s="199">
        <f>(45%)*1.6</f>
        <v>0.72000000000000008</v>
      </c>
      <c r="W119" s="199">
        <f>(41%)*1.6</f>
        <v>0.65600000000000003</v>
      </c>
      <c r="X119" s="199">
        <f>(39%)*1.6</f>
        <v>0.62400000000000011</v>
      </c>
      <c r="Y119" s="199">
        <f>(39%)*1.6</f>
        <v>0.62400000000000011</v>
      </c>
    </row>
    <row r="120" spans="4:25" ht="17.25" customHeight="1" x14ac:dyDescent="0.25">
      <c r="D120" s="82" t="s">
        <v>26</v>
      </c>
      <c r="E120" s="82" t="s">
        <v>208</v>
      </c>
      <c r="F120" s="83" t="s">
        <v>123</v>
      </c>
      <c r="G120" s="84" t="s">
        <v>120</v>
      </c>
      <c r="H120" s="82">
        <v>60</v>
      </c>
      <c r="I120" s="35" t="str">
        <f t="shared" ref="I120:I122" si="98">I119</f>
        <v>SERV CAPINA AREA TOTAL AUTOPROPELIDO - pré emergente</v>
      </c>
      <c r="J120" s="85" t="s">
        <v>35</v>
      </c>
      <c r="K120" s="36">
        <f t="shared" si="0"/>
        <v>0.52233333333333343</v>
      </c>
      <c r="L120" s="35" t="s">
        <v>121</v>
      </c>
      <c r="M120" s="37">
        <v>0.2</v>
      </c>
      <c r="N120" s="195">
        <f>N119</f>
        <v>0.22</v>
      </c>
      <c r="O120" s="196">
        <f t="shared" ref="O120:Y120" si="99">O119</f>
        <v>0.31</v>
      </c>
      <c r="P120" s="196">
        <f t="shared" si="99"/>
        <v>0.32</v>
      </c>
      <c r="Q120" s="196">
        <f t="shared" si="99"/>
        <v>0.33</v>
      </c>
      <c r="R120" s="196">
        <f t="shared" si="99"/>
        <v>0.54400000000000004</v>
      </c>
      <c r="S120" s="196">
        <f t="shared" si="99"/>
        <v>0.59199999999999997</v>
      </c>
      <c r="T120" s="196">
        <f t="shared" si="99"/>
        <v>0.62400000000000011</v>
      </c>
      <c r="U120" s="196">
        <f t="shared" si="99"/>
        <v>0.70400000000000007</v>
      </c>
      <c r="V120" s="196">
        <f t="shared" si="99"/>
        <v>0.72000000000000008</v>
      </c>
      <c r="W120" s="196">
        <f t="shared" si="99"/>
        <v>0.65600000000000003</v>
      </c>
      <c r="X120" s="196">
        <f t="shared" si="99"/>
        <v>0.62400000000000011</v>
      </c>
      <c r="Y120" s="196">
        <f t="shared" si="99"/>
        <v>0.62400000000000011</v>
      </c>
    </row>
    <row r="121" spans="4:25" ht="17.25" customHeight="1" x14ac:dyDescent="0.25">
      <c r="D121" s="82" t="s">
        <v>26</v>
      </c>
      <c r="E121" s="82" t="s">
        <v>208</v>
      </c>
      <c r="F121" s="83" t="s">
        <v>123</v>
      </c>
      <c r="G121" s="84" t="s">
        <v>120</v>
      </c>
      <c r="H121" s="82">
        <v>60</v>
      </c>
      <c r="I121" s="35" t="str">
        <f t="shared" si="98"/>
        <v>SERV CAPINA AREA TOTAL AUTOPROPELIDO - pré emergente</v>
      </c>
      <c r="J121" s="85" t="s">
        <v>35</v>
      </c>
      <c r="K121" s="36">
        <f t="shared" si="0"/>
        <v>0</v>
      </c>
      <c r="L121" s="35" t="s">
        <v>55</v>
      </c>
      <c r="M121" s="37">
        <f>ROUND(0.5%*230,1)</f>
        <v>1.2</v>
      </c>
      <c r="N121" s="189">
        <v>0</v>
      </c>
      <c r="O121" s="190">
        <v>0</v>
      </c>
      <c r="P121" s="190">
        <v>0</v>
      </c>
      <c r="Q121" s="190">
        <v>0</v>
      </c>
      <c r="R121" s="190">
        <v>0</v>
      </c>
      <c r="S121" s="190">
        <v>0</v>
      </c>
      <c r="T121" s="190">
        <v>0</v>
      </c>
      <c r="U121" s="190">
        <v>0</v>
      </c>
      <c r="V121" s="190">
        <v>0</v>
      </c>
      <c r="W121" s="190">
        <v>0</v>
      </c>
      <c r="X121" s="190">
        <v>0</v>
      </c>
      <c r="Y121" s="190">
        <v>0</v>
      </c>
    </row>
    <row r="122" spans="4:25" ht="17.25" customHeight="1" x14ac:dyDescent="0.25">
      <c r="D122" s="82" t="s">
        <v>26</v>
      </c>
      <c r="E122" s="82" t="s">
        <v>208</v>
      </c>
      <c r="F122" s="83" t="s">
        <v>123</v>
      </c>
      <c r="G122" s="84" t="s">
        <v>120</v>
      </c>
      <c r="H122" s="82">
        <v>60</v>
      </c>
      <c r="I122" s="35" t="str">
        <f t="shared" si="98"/>
        <v>SERV CAPINA AREA TOTAL AUTOPROPELIDO - pré emergente</v>
      </c>
      <c r="J122" s="85" t="s">
        <v>35</v>
      </c>
      <c r="K122" s="36">
        <f t="shared" si="0"/>
        <v>0.52233333333333343</v>
      </c>
      <c r="L122" s="35" t="s">
        <v>90</v>
      </c>
      <c r="M122" s="37">
        <v>0.05</v>
      </c>
      <c r="N122" s="191">
        <f t="shared" ref="N122:W122" si="100">N119</f>
        <v>0.22</v>
      </c>
      <c r="O122" s="197">
        <f t="shared" si="100"/>
        <v>0.31</v>
      </c>
      <c r="P122" s="197">
        <f t="shared" si="100"/>
        <v>0.32</v>
      </c>
      <c r="Q122" s="197">
        <f t="shared" si="100"/>
        <v>0.33</v>
      </c>
      <c r="R122" s="197">
        <f t="shared" si="100"/>
        <v>0.54400000000000004</v>
      </c>
      <c r="S122" s="197">
        <f t="shared" si="100"/>
        <v>0.59199999999999997</v>
      </c>
      <c r="T122" s="197">
        <f t="shared" si="100"/>
        <v>0.62400000000000011</v>
      </c>
      <c r="U122" s="197">
        <f t="shared" si="100"/>
        <v>0.70400000000000007</v>
      </c>
      <c r="V122" s="197">
        <f t="shared" si="100"/>
        <v>0.72000000000000008</v>
      </c>
      <c r="W122" s="197">
        <f t="shared" si="100"/>
        <v>0.65600000000000003</v>
      </c>
      <c r="X122" s="197">
        <f t="shared" ref="X122:Y122" si="101">X119</f>
        <v>0.62400000000000011</v>
      </c>
      <c r="Y122" s="197">
        <f t="shared" si="101"/>
        <v>0.62400000000000011</v>
      </c>
    </row>
    <row r="123" spans="4:25" ht="17.25" customHeight="1" x14ac:dyDescent="0.25">
      <c r="D123" s="78" t="s">
        <v>26</v>
      </c>
      <c r="E123" s="78" t="s">
        <v>208</v>
      </c>
      <c r="F123" s="79" t="s">
        <v>123</v>
      </c>
      <c r="G123" s="80" t="s">
        <v>120</v>
      </c>
      <c r="H123" s="78">
        <v>60</v>
      </c>
      <c r="I123" s="66" t="s">
        <v>58</v>
      </c>
      <c r="J123" s="66" t="s">
        <v>34</v>
      </c>
      <c r="K123" s="27">
        <f t="shared" si="0"/>
        <v>0.10916666666666665</v>
      </c>
      <c r="L123" s="66" t="s">
        <v>28</v>
      </c>
      <c r="M123" s="67" t="s">
        <v>28</v>
      </c>
      <c r="N123" s="187">
        <v>0</v>
      </c>
      <c r="O123" s="188">
        <v>0</v>
      </c>
      <c r="P123" s="188">
        <v>0</v>
      </c>
      <c r="Q123" s="193">
        <f t="shared" ref="Q123:Y123" si="102">ROUNDDOWN(Q119*25%,2)</f>
        <v>0.08</v>
      </c>
      <c r="R123" s="193">
        <f t="shared" si="102"/>
        <v>0.13</v>
      </c>
      <c r="S123" s="193">
        <f t="shared" si="102"/>
        <v>0.14000000000000001</v>
      </c>
      <c r="T123" s="193">
        <f t="shared" si="102"/>
        <v>0.15</v>
      </c>
      <c r="U123" s="193">
        <f t="shared" si="102"/>
        <v>0.17</v>
      </c>
      <c r="V123" s="193">
        <f t="shared" si="102"/>
        <v>0.18</v>
      </c>
      <c r="W123" s="193">
        <f t="shared" si="102"/>
        <v>0.16</v>
      </c>
      <c r="X123" s="193">
        <f t="shared" si="102"/>
        <v>0.15</v>
      </c>
      <c r="Y123" s="193">
        <f t="shared" si="102"/>
        <v>0.15</v>
      </c>
    </row>
    <row r="124" spans="4:25" ht="17.25" customHeight="1" x14ac:dyDescent="0.25">
      <c r="D124" s="82" t="s">
        <v>26</v>
      </c>
      <c r="E124" s="82" t="s">
        <v>208</v>
      </c>
      <c r="F124" s="83" t="s">
        <v>123</v>
      </c>
      <c r="G124" s="84" t="s">
        <v>120</v>
      </c>
      <c r="H124" s="82">
        <v>60</v>
      </c>
      <c r="I124" s="35" t="str">
        <f t="shared" ref="I124:I126" si="103">I123</f>
        <v>APOIO AUTO-PROPELIDO</v>
      </c>
      <c r="J124" s="85" t="s">
        <v>35</v>
      </c>
      <c r="K124" s="36">
        <f t="shared" si="0"/>
        <v>0.10916666666666665</v>
      </c>
      <c r="L124" s="35" t="s">
        <v>121</v>
      </c>
      <c r="M124" s="37">
        <v>0.2</v>
      </c>
      <c r="N124" s="195">
        <f>N123</f>
        <v>0</v>
      </c>
      <c r="O124" s="196">
        <f t="shared" ref="O124:Y124" si="104">O123</f>
        <v>0</v>
      </c>
      <c r="P124" s="196">
        <f t="shared" si="104"/>
        <v>0</v>
      </c>
      <c r="Q124" s="196">
        <f t="shared" si="104"/>
        <v>0.08</v>
      </c>
      <c r="R124" s="196">
        <f t="shared" si="104"/>
        <v>0.13</v>
      </c>
      <c r="S124" s="196">
        <f t="shared" si="104"/>
        <v>0.14000000000000001</v>
      </c>
      <c r="T124" s="196">
        <f t="shared" si="104"/>
        <v>0.15</v>
      </c>
      <c r="U124" s="196">
        <f t="shared" si="104"/>
        <v>0.17</v>
      </c>
      <c r="V124" s="196">
        <f t="shared" si="104"/>
        <v>0.18</v>
      </c>
      <c r="W124" s="196">
        <f t="shared" si="104"/>
        <v>0.16</v>
      </c>
      <c r="X124" s="196">
        <f t="shared" si="104"/>
        <v>0.15</v>
      </c>
      <c r="Y124" s="196">
        <f t="shared" si="104"/>
        <v>0.15</v>
      </c>
    </row>
    <row r="125" spans="4:25" ht="17.25" customHeight="1" x14ac:dyDescent="0.25">
      <c r="D125" s="82" t="s">
        <v>26</v>
      </c>
      <c r="E125" s="82" t="s">
        <v>208</v>
      </c>
      <c r="F125" s="83" t="s">
        <v>123</v>
      </c>
      <c r="G125" s="84" t="s">
        <v>120</v>
      </c>
      <c r="H125" s="82">
        <v>60</v>
      </c>
      <c r="I125" s="35" t="str">
        <f t="shared" si="103"/>
        <v>APOIO AUTO-PROPELIDO</v>
      </c>
      <c r="J125" s="85" t="s">
        <v>35</v>
      </c>
      <c r="K125" s="36">
        <f t="shared" si="0"/>
        <v>0</v>
      </c>
      <c r="L125" s="35" t="s">
        <v>55</v>
      </c>
      <c r="M125" s="37">
        <f>ROUND(0.5%*230,1)</f>
        <v>1.2</v>
      </c>
      <c r="N125" s="189">
        <v>0</v>
      </c>
      <c r="O125" s="190">
        <v>0</v>
      </c>
      <c r="P125" s="190">
        <v>0</v>
      </c>
      <c r="Q125" s="190">
        <v>0</v>
      </c>
      <c r="R125" s="190">
        <v>0</v>
      </c>
      <c r="S125" s="190">
        <v>0</v>
      </c>
      <c r="T125" s="190">
        <v>0</v>
      </c>
      <c r="U125" s="190">
        <v>0</v>
      </c>
      <c r="V125" s="190">
        <v>0</v>
      </c>
      <c r="W125" s="190">
        <v>0</v>
      </c>
      <c r="X125" s="190">
        <v>0</v>
      </c>
      <c r="Y125" s="190">
        <v>0</v>
      </c>
    </row>
    <row r="126" spans="4:25" ht="17.25" customHeight="1" x14ac:dyDescent="0.25">
      <c r="D126" s="82" t="s">
        <v>26</v>
      </c>
      <c r="E126" s="82" t="s">
        <v>208</v>
      </c>
      <c r="F126" s="83" t="s">
        <v>123</v>
      </c>
      <c r="G126" s="84" t="s">
        <v>120</v>
      </c>
      <c r="H126" s="82">
        <v>60</v>
      </c>
      <c r="I126" s="35" t="str">
        <f t="shared" si="103"/>
        <v>APOIO AUTO-PROPELIDO</v>
      </c>
      <c r="J126" s="85" t="s">
        <v>35</v>
      </c>
      <c r="K126" s="36">
        <f t="shared" si="0"/>
        <v>0.10916666666666665</v>
      </c>
      <c r="L126" s="35" t="s">
        <v>90</v>
      </c>
      <c r="M126" s="37">
        <v>0.05</v>
      </c>
      <c r="N126" s="191">
        <f t="shared" ref="N126:V126" si="105">N123</f>
        <v>0</v>
      </c>
      <c r="O126" s="197">
        <f t="shared" si="105"/>
        <v>0</v>
      </c>
      <c r="P126" s="197">
        <f t="shared" si="105"/>
        <v>0</v>
      </c>
      <c r="Q126" s="197">
        <f t="shared" si="105"/>
        <v>0.08</v>
      </c>
      <c r="R126" s="197">
        <f t="shared" si="105"/>
        <v>0.13</v>
      </c>
      <c r="S126" s="197">
        <f t="shared" si="105"/>
        <v>0.14000000000000001</v>
      </c>
      <c r="T126" s="197">
        <f t="shared" si="105"/>
        <v>0.15</v>
      </c>
      <c r="U126" s="197">
        <f t="shared" si="105"/>
        <v>0.17</v>
      </c>
      <c r="V126" s="197">
        <f t="shared" si="105"/>
        <v>0.18</v>
      </c>
      <c r="W126" s="197">
        <f t="shared" ref="W126:Y126" si="106">W123</f>
        <v>0.16</v>
      </c>
      <c r="X126" s="197">
        <f t="shared" si="106"/>
        <v>0.15</v>
      </c>
      <c r="Y126" s="197">
        <f t="shared" si="106"/>
        <v>0.15</v>
      </c>
    </row>
    <row r="127" spans="4:25" ht="17.25" customHeight="1" x14ac:dyDescent="0.25">
      <c r="D127" s="23" t="s">
        <v>26</v>
      </c>
      <c r="E127" s="23" t="s">
        <v>208</v>
      </c>
      <c r="F127" s="24" t="s">
        <v>123</v>
      </c>
      <c r="G127" s="25" t="s">
        <v>120</v>
      </c>
      <c r="H127" s="23">
        <v>60</v>
      </c>
      <c r="I127" s="26" t="s">
        <v>124</v>
      </c>
      <c r="J127" s="26" t="s">
        <v>34</v>
      </c>
      <c r="K127" s="27">
        <f t="shared" si="0"/>
        <v>0.36849999999999999</v>
      </c>
      <c r="L127" s="28" t="s">
        <v>28</v>
      </c>
      <c r="M127" s="29" t="s">
        <v>28</v>
      </c>
      <c r="N127" s="194">
        <f>1-SUM(N119,N123)</f>
        <v>0.78</v>
      </c>
      <c r="O127" s="193">
        <f t="shared" ref="O127:Y127" si="107">1-SUM(O119,O123)</f>
        <v>0.69</v>
      </c>
      <c r="P127" s="193">
        <f t="shared" si="107"/>
        <v>0.67999999999999994</v>
      </c>
      <c r="Q127" s="193">
        <f t="shared" si="107"/>
        <v>0.59</v>
      </c>
      <c r="R127" s="193">
        <f t="shared" si="107"/>
        <v>0.32599999999999996</v>
      </c>
      <c r="S127" s="193">
        <f t="shared" si="107"/>
        <v>0.26800000000000002</v>
      </c>
      <c r="T127" s="193">
        <f t="shared" si="107"/>
        <v>0.22599999999999987</v>
      </c>
      <c r="U127" s="193">
        <f t="shared" si="107"/>
        <v>0.12599999999999989</v>
      </c>
      <c r="V127" s="193">
        <f t="shared" si="107"/>
        <v>9.9999999999999867E-2</v>
      </c>
      <c r="W127" s="193">
        <f t="shared" si="107"/>
        <v>0.18399999999999994</v>
      </c>
      <c r="X127" s="193">
        <f t="shared" si="107"/>
        <v>0.22599999999999987</v>
      </c>
      <c r="Y127" s="193">
        <f t="shared" si="107"/>
        <v>0.22599999999999987</v>
      </c>
    </row>
    <row r="128" spans="4:25" ht="17.25" customHeight="1" x14ac:dyDescent="0.25">
      <c r="D128" s="32" t="s">
        <v>26</v>
      </c>
      <c r="E128" s="32" t="s">
        <v>208</v>
      </c>
      <c r="F128" s="33" t="s">
        <v>123</v>
      </c>
      <c r="G128" s="34" t="s">
        <v>120</v>
      </c>
      <c r="H128" s="32">
        <v>60</v>
      </c>
      <c r="I128" s="35" t="str">
        <f t="shared" ref="I128:I131" si="108">I127</f>
        <v>SERV CAP QUIM 3 PRE EMERG AREA TOT AGRIC</v>
      </c>
      <c r="J128" s="35" t="s">
        <v>35</v>
      </c>
      <c r="K128" s="36">
        <f t="shared" si="0"/>
        <v>0.36849999999999999</v>
      </c>
      <c r="L128" s="35" t="s">
        <v>121</v>
      </c>
      <c r="M128" s="37">
        <v>0.3</v>
      </c>
      <c r="N128" s="195">
        <f>N127</f>
        <v>0.78</v>
      </c>
      <c r="O128" s="196">
        <f t="shared" ref="O128:Y128" si="109">O127</f>
        <v>0.69</v>
      </c>
      <c r="P128" s="196">
        <f t="shared" si="109"/>
        <v>0.67999999999999994</v>
      </c>
      <c r="Q128" s="196">
        <f t="shared" si="109"/>
        <v>0.59</v>
      </c>
      <c r="R128" s="196">
        <f t="shared" si="109"/>
        <v>0.32599999999999996</v>
      </c>
      <c r="S128" s="196">
        <f t="shared" si="109"/>
        <v>0.26800000000000002</v>
      </c>
      <c r="T128" s="196">
        <f t="shared" si="109"/>
        <v>0.22599999999999987</v>
      </c>
      <c r="U128" s="196">
        <f t="shared" si="109"/>
        <v>0.12599999999999989</v>
      </c>
      <c r="V128" s="196">
        <f t="shared" si="109"/>
        <v>9.9999999999999867E-2</v>
      </c>
      <c r="W128" s="196">
        <f t="shared" si="109"/>
        <v>0.18399999999999994</v>
      </c>
      <c r="X128" s="196">
        <f t="shared" si="109"/>
        <v>0.22599999999999987</v>
      </c>
      <c r="Y128" s="196">
        <f t="shared" si="109"/>
        <v>0.22599999999999987</v>
      </c>
    </row>
    <row r="129" spans="4:25" ht="17.25" customHeight="1" x14ac:dyDescent="0.25">
      <c r="D129" s="32" t="s">
        <v>26</v>
      </c>
      <c r="E129" s="32" t="s">
        <v>208</v>
      </c>
      <c r="F129" s="33" t="s">
        <v>123</v>
      </c>
      <c r="G129" s="34" t="s">
        <v>120</v>
      </c>
      <c r="H129" s="32">
        <v>60</v>
      </c>
      <c r="I129" s="35" t="str">
        <f t="shared" si="108"/>
        <v>SERV CAP QUIM 3 PRE EMERG AREA TOT AGRIC</v>
      </c>
      <c r="J129" s="35" t="s">
        <v>35</v>
      </c>
      <c r="K129" s="36">
        <f t="shared" si="0"/>
        <v>0.18333333333333335</v>
      </c>
      <c r="L129" s="35" t="s">
        <v>125</v>
      </c>
      <c r="M129" s="37">
        <v>0.7</v>
      </c>
      <c r="N129" s="195">
        <f>ROUND(N127*50%,2)</f>
        <v>0.39</v>
      </c>
      <c r="O129" s="196">
        <f t="shared" ref="O129:Y129" si="110">ROUND(O127*50%,2)</f>
        <v>0.35</v>
      </c>
      <c r="P129" s="196">
        <f t="shared" si="110"/>
        <v>0.34</v>
      </c>
      <c r="Q129" s="196">
        <f t="shared" si="110"/>
        <v>0.3</v>
      </c>
      <c r="R129" s="196">
        <f t="shared" si="110"/>
        <v>0.16</v>
      </c>
      <c r="S129" s="196">
        <f t="shared" si="110"/>
        <v>0.13</v>
      </c>
      <c r="T129" s="196">
        <f t="shared" si="110"/>
        <v>0.11</v>
      </c>
      <c r="U129" s="196">
        <f t="shared" si="110"/>
        <v>0.06</v>
      </c>
      <c r="V129" s="196">
        <f t="shared" si="110"/>
        <v>0.05</v>
      </c>
      <c r="W129" s="196">
        <f t="shared" si="110"/>
        <v>0.09</v>
      </c>
      <c r="X129" s="196">
        <f t="shared" si="110"/>
        <v>0.11</v>
      </c>
      <c r="Y129" s="196">
        <f t="shared" si="110"/>
        <v>0.11</v>
      </c>
    </row>
    <row r="130" spans="4:25" ht="17.25" customHeight="1" x14ac:dyDescent="0.25">
      <c r="D130" s="32" t="s">
        <v>26</v>
      </c>
      <c r="E130" s="32" t="s">
        <v>208</v>
      </c>
      <c r="F130" s="33" t="s">
        <v>123</v>
      </c>
      <c r="G130" s="34" t="s">
        <v>120</v>
      </c>
      <c r="H130" s="32">
        <v>60</v>
      </c>
      <c r="I130" s="35" t="str">
        <f t="shared" si="108"/>
        <v>SERV CAP QUIM 3 PRE EMERG AREA TOT AGRIC</v>
      </c>
      <c r="J130" s="35" t="s">
        <v>35</v>
      </c>
      <c r="K130" s="36">
        <f t="shared" si="0"/>
        <v>0.18333333333333335</v>
      </c>
      <c r="L130" s="35" t="s">
        <v>55</v>
      </c>
      <c r="M130" s="37">
        <f>ROUND(0.5%*230,1)</f>
        <v>1.2</v>
      </c>
      <c r="N130" s="195">
        <f>N129</f>
        <v>0.39</v>
      </c>
      <c r="O130" s="196">
        <f t="shared" ref="O130:Y130" si="111">O129</f>
        <v>0.35</v>
      </c>
      <c r="P130" s="196">
        <f t="shared" si="111"/>
        <v>0.34</v>
      </c>
      <c r="Q130" s="196">
        <f t="shared" si="111"/>
        <v>0.3</v>
      </c>
      <c r="R130" s="196">
        <f t="shared" si="111"/>
        <v>0.16</v>
      </c>
      <c r="S130" s="196">
        <f t="shared" si="111"/>
        <v>0.13</v>
      </c>
      <c r="T130" s="196">
        <f t="shared" si="111"/>
        <v>0.11</v>
      </c>
      <c r="U130" s="196">
        <f t="shared" si="111"/>
        <v>0.06</v>
      </c>
      <c r="V130" s="196">
        <f t="shared" si="111"/>
        <v>0.05</v>
      </c>
      <c r="W130" s="196">
        <f t="shared" si="111"/>
        <v>0.09</v>
      </c>
      <c r="X130" s="196">
        <f t="shared" si="111"/>
        <v>0.11</v>
      </c>
      <c r="Y130" s="196">
        <f t="shared" si="111"/>
        <v>0.11</v>
      </c>
    </row>
    <row r="131" spans="4:25" ht="17.25" customHeight="1" x14ac:dyDescent="0.25">
      <c r="D131" s="32" t="s">
        <v>26</v>
      </c>
      <c r="E131" s="32" t="s">
        <v>208</v>
      </c>
      <c r="F131" s="33" t="s">
        <v>123</v>
      </c>
      <c r="G131" s="34" t="s">
        <v>120</v>
      </c>
      <c r="H131" s="32">
        <v>60</v>
      </c>
      <c r="I131" s="35" t="str">
        <f t="shared" si="108"/>
        <v>SERV CAP QUIM 3 PRE EMERG AREA TOT AGRIC</v>
      </c>
      <c r="J131" s="35" t="s">
        <v>35</v>
      </c>
      <c r="K131" s="36">
        <f t="shared" si="0"/>
        <v>0.36849999999999999</v>
      </c>
      <c r="L131" s="35" t="s">
        <v>90</v>
      </c>
      <c r="M131" s="37">
        <v>0.05</v>
      </c>
      <c r="N131" s="191">
        <f t="shared" ref="N131:X131" si="112">N127</f>
        <v>0.78</v>
      </c>
      <c r="O131" s="198">
        <f t="shared" si="112"/>
        <v>0.69</v>
      </c>
      <c r="P131" s="198">
        <f t="shared" si="112"/>
        <v>0.67999999999999994</v>
      </c>
      <c r="Q131" s="198">
        <f t="shared" si="112"/>
        <v>0.59</v>
      </c>
      <c r="R131" s="198">
        <f t="shared" si="112"/>
        <v>0.32599999999999996</v>
      </c>
      <c r="S131" s="198">
        <f t="shared" si="112"/>
        <v>0.26800000000000002</v>
      </c>
      <c r="T131" s="198">
        <f t="shared" si="112"/>
        <v>0.22599999999999987</v>
      </c>
      <c r="U131" s="198">
        <f t="shared" si="112"/>
        <v>0.12599999999999989</v>
      </c>
      <c r="V131" s="198">
        <f t="shared" si="112"/>
        <v>9.9999999999999867E-2</v>
      </c>
      <c r="W131" s="198">
        <f t="shared" si="112"/>
        <v>0.18399999999999994</v>
      </c>
      <c r="X131" s="198">
        <f t="shared" si="112"/>
        <v>0.22599999999999987</v>
      </c>
      <c r="Y131" s="198">
        <f t="shared" ref="Y131" si="113">Y127</f>
        <v>0.22599999999999987</v>
      </c>
    </row>
    <row r="132" spans="4:25" ht="17.25" customHeight="1" x14ac:dyDescent="0.25">
      <c r="D132" s="23" t="s">
        <v>26</v>
      </c>
      <c r="E132" s="23" t="s">
        <v>208</v>
      </c>
      <c r="F132" s="24" t="s">
        <v>126</v>
      </c>
      <c r="G132" s="25" t="s">
        <v>120</v>
      </c>
      <c r="H132" s="23">
        <v>60</v>
      </c>
      <c r="I132" s="26" t="s">
        <v>127</v>
      </c>
      <c r="J132" s="26" t="s">
        <v>34</v>
      </c>
      <c r="K132" s="27">
        <f>IFERROR(AVERAGE(N132:Y132),"n/a")</f>
        <v>0.34999999999999992</v>
      </c>
      <c r="L132" s="28" t="s">
        <v>28</v>
      </c>
      <c r="M132" s="29" t="s">
        <v>28</v>
      </c>
      <c r="N132" s="30">
        <v>0.38500000000000001</v>
      </c>
      <c r="O132" s="31">
        <v>0.42</v>
      </c>
      <c r="P132" s="31">
        <v>0.45499999999999996</v>
      </c>
      <c r="Q132" s="31">
        <v>0.48999999999999994</v>
      </c>
      <c r="R132" s="31">
        <v>0.42</v>
      </c>
      <c r="S132" s="31">
        <v>0.27999999999999997</v>
      </c>
      <c r="T132" s="31">
        <v>0.27999999999999997</v>
      </c>
      <c r="U132" s="31">
        <v>0.24499999999999997</v>
      </c>
      <c r="V132" s="31">
        <v>0.21</v>
      </c>
      <c r="W132" s="31">
        <v>0.27999999999999997</v>
      </c>
      <c r="X132" s="31">
        <v>0.35</v>
      </c>
      <c r="Y132" s="31">
        <v>0.38500000000000001</v>
      </c>
    </row>
    <row r="133" spans="4:25" ht="17.25" customHeight="1" x14ac:dyDescent="0.25">
      <c r="D133" s="23" t="s">
        <v>26</v>
      </c>
      <c r="E133" s="23" t="s">
        <v>208</v>
      </c>
      <c r="F133" s="24" t="s">
        <v>128</v>
      </c>
      <c r="G133" s="25" t="s">
        <v>120</v>
      </c>
      <c r="H133" s="23">
        <v>60</v>
      </c>
      <c r="I133" s="26" t="s">
        <v>129</v>
      </c>
      <c r="J133" s="26" t="s">
        <v>34</v>
      </c>
      <c r="K133" s="27">
        <f t="shared" si="0"/>
        <v>0</v>
      </c>
      <c r="L133" s="28" t="s">
        <v>28</v>
      </c>
      <c r="M133" s="29" t="s">
        <v>28</v>
      </c>
      <c r="N133" s="42">
        <f>1-SUM(N122,N126,N131)</f>
        <v>0</v>
      </c>
      <c r="O133" s="43">
        <f t="shared" ref="O133:Y133" si="114">1-SUM(O122,O126,O131)</f>
        <v>0</v>
      </c>
      <c r="P133" s="43">
        <f t="shared" si="114"/>
        <v>0</v>
      </c>
      <c r="Q133" s="43">
        <f t="shared" si="114"/>
        <v>0</v>
      </c>
      <c r="R133" s="43">
        <f t="shared" si="114"/>
        <v>0</v>
      </c>
      <c r="S133" s="43">
        <f t="shared" si="114"/>
        <v>0</v>
      </c>
      <c r="T133" s="43">
        <f t="shared" si="114"/>
        <v>0</v>
      </c>
      <c r="U133" s="43">
        <f t="shared" si="114"/>
        <v>0</v>
      </c>
      <c r="V133" s="43">
        <f t="shared" si="114"/>
        <v>0</v>
      </c>
      <c r="W133" s="43">
        <f t="shared" si="114"/>
        <v>0</v>
      </c>
      <c r="X133" s="43">
        <f t="shared" si="114"/>
        <v>0</v>
      </c>
      <c r="Y133" s="43">
        <f t="shared" si="114"/>
        <v>0</v>
      </c>
    </row>
    <row r="134" spans="4:25" ht="17.25" customHeight="1" x14ac:dyDescent="0.25">
      <c r="D134" s="32" t="s">
        <v>26</v>
      </c>
      <c r="E134" s="32" t="s">
        <v>208</v>
      </c>
      <c r="F134" s="33" t="s">
        <v>128</v>
      </c>
      <c r="G134" s="34" t="s">
        <v>120</v>
      </c>
      <c r="H134" s="32">
        <v>60</v>
      </c>
      <c r="I134" s="35" t="str">
        <f t="shared" ref="I134:I136" si="115">I133</f>
        <v>SERV COMB FORMIGA MANUAL 1 RUA AGRIC</v>
      </c>
      <c r="J134" s="35" t="s">
        <v>35</v>
      </c>
      <c r="K134" s="36">
        <f t="shared" ref="K134:K197" si="116">IFERROR(AVERAGE(N134:Y134),"n/a")</f>
        <v>0</v>
      </c>
      <c r="L134" s="35" t="s">
        <v>36</v>
      </c>
      <c r="M134" s="37">
        <f>10*(5*6)/10^3</f>
        <v>0.3</v>
      </c>
      <c r="N134" s="38">
        <f>ROUND(0.5%*N133,4)</f>
        <v>0</v>
      </c>
      <c r="O134" s="39">
        <f t="shared" ref="O134:Y134" si="117">ROUND(0.5%*O133,4)</f>
        <v>0</v>
      </c>
      <c r="P134" s="39">
        <f t="shared" si="117"/>
        <v>0</v>
      </c>
      <c r="Q134" s="39">
        <f t="shared" si="117"/>
        <v>0</v>
      </c>
      <c r="R134" s="39">
        <f t="shared" si="117"/>
        <v>0</v>
      </c>
      <c r="S134" s="39">
        <f t="shared" si="117"/>
        <v>0</v>
      </c>
      <c r="T134" s="39">
        <f t="shared" si="117"/>
        <v>0</v>
      </c>
      <c r="U134" s="39">
        <f t="shared" si="117"/>
        <v>0</v>
      </c>
      <c r="V134" s="39">
        <f t="shared" si="117"/>
        <v>0</v>
      </c>
      <c r="W134" s="39">
        <f t="shared" si="117"/>
        <v>0</v>
      </c>
      <c r="X134" s="39">
        <f t="shared" si="117"/>
        <v>0</v>
      </c>
      <c r="Y134" s="39">
        <f t="shared" si="117"/>
        <v>0</v>
      </c>
    </row>
    <row r="135" spans="4:25" ht="17.25" customHeight="1" x14ac:dyDescent="0.25">
      <c r="D135" s="32" t="s">
        <v>26</v>
      </c>
      <c r="E135" s="32" t="s">
        <v>208</v>
      </c>
      <c r="F135" s="33" t="s">
        <v>128</v>
      </c>
      <c r="G135" s="34" t="s">
        <v>120</v>
      </c>
      <c r="H135" s="32">
        <v>60</v>
      </c>
      <c r="I135" s="35" t="str">
        <f t="shared" si="115"/>
        <v>SERV COMB FORMIGA MANUAL 1 RUA AGRIC</v>
      </c>
      <c r="J135" s="35" t="s">
        <v>35</v>
      </c>
      <c r="K135" s="36">
        <f t="shared" si="116"/>
        <v>0</v>
      </c>
      <c r="L135" s="35" t="s">
        <v>37</v>
      </c>
      <c r="M135" s="37">
        <v>4.5</v>
      </c>
      <c r="N135" s="40">
        <f>ROUND($N$44*N133,2)</f>
        <v>0</v>
      </c>
      <c r="O135" s="41">
        <f>ROUND($O$44*O133,2)</f>
        <v>0</v>
      </c>
      <c r="P135" s="41">
        <f>ROUND($P$44*P133,2)</f>
        <v>0</v>
      </c>
      <c r="Q135" s="41">
        <f>ROUND($Q$44*Q133,2)</f>
        <v>0</v>
      </c>
      <c r="R135" s="41">
        <f>ROUND($R$44*R133,2)</f>
        <v>0</v>
      </c>
      <c r="S135" s="41">
        <f>ROUND($S$44*S133,2)</f>
        <v>0</v>
      </c>
      <c r="T135" s="41">
        <f>ROUND($T$44*T133,2)</f>
        <v>0</v>
      </c>
      <c r="U135" s="41">
        <f>ROUND($U$44*U133,2)</f>
        <v>0</v>
      </c>
      <c r="V135" s="41">
        <f>ROUND($V$44*V133,2)</f>
        <v>0</v>
      </c>
      <c r="W135" s="41">
        <f>ROUND(W44*W133,2)</f>
        <v>0</v>
      </c>
      <c r="X135" s="41">
        <f>ROUND(X44*X133,2)</f>
        <v>0</v>
      </c>
      <c r="Y135" s="41">
        <f>ROUND(Y44*Y133,2)</f>
        <v>0</v>
      </c>
    </row>
    <row r="136" spans="4:25" ht="17.25" customHeight="1" x14ac:dyDescent="0.25">
      <c r="D136" s="32" t="s">
        <v>26</v>
      </c>
      <c r="E136" s="32" t="s">
        <v>208</v>
      </c>
      <c r="F136" s="33" t="s">
        <v>128</v>
      </c>
      <c r="G136" s="34" t="s">
        <v>120</v>
      </c>
      <c r="H136" s="32">
        <v>60</v>
      </c>
      <c r="I136" s="35" t="str">
        <f t="shared" si="115"/>
        <v>SERV COMB FORMIGA MANUAL 1 RUA AGRIC</v>
      </c>
      <c r="J136" s="35" t="s">
        <v>35</v>
      </c>
      <c r="K136" s="36">
        <f t="shared" si="116"/>
        <v>0</v>
      </c>
      <c r="L136" s="35" t="s">
        <v>38</v>
      </c>
      <c r="M136" s="37">
        <v>4.5</v>
      </c>
      <c r="N136" s="40">
        <f>N133-SUM(N134:N135)</f>
        <v>0</v>
      </c>
      <c r="O136" s="41">
        <f t="shared" ref="O136" si="118">O133-SUM(O134:O135)</f>
        <v>0</v>
      </c>
      <c r="P136" s="41">
        <f t="shared" ref="P136:Y136" si="119">P133-SUM(P134:P135)</f>
        <v>0</v>
      </c>
      <c r="Q136" s="41">
        <f t="shared" si="119"/>
        <v>0</v>
      </c>
      <c r="R136" s="41">
        <f t="shared" si="119"/>
        <v>0</v>
      </c>
      <c r="S136" s="41">
        <f t="shared" si="119"/>
        <v>0</v>
      </c>
      <c r="T136" s="41">
        <f t="shared" si="119"/>
        <v>0</v>
      </c>
      <c r="U136" s="41">
        <f t="shared" si="119"/>
        <v>0</v>
      </c>
      <c r="V136" s="41">
        <f t="shared" si="119"/>
        <v>0</v>
      </c>
      <c r="W136" s="41">
        <f t="shared" si="119"/>
        <v>0</v>
      </c>
      <c r="X136" s="41">
        <f t="shared" si="119"/>
        <v>0</v>
      </c>
      <c r="Y136" s="41">
        <f t="shared" si="119"/>
        <v>0</v>
      </c>
    </row>
    <row r="137" spans="4:25" ht="17.25" customHeight="1" x14ac:dyDescent="0.25">
      <c r="D137" s="23" t="s">
        <v>26</v>
      </c>
      <c r="E137" s="23" t="s">
        <v>208</v>
      </c>
      <c r="F137" s="24" t="s">
        <v>130</v>
      </c>
      <c r="G137" s="25" t="s">
        <v>120</v>
      </c>
      <c r="H137" s="23">
        <v>60</v>
      </c>
      <c r="I137" s="26" t="s">
        <v>131</v>
      </c>
      <c r="J137" s="26" t="s">
        <v>34</v>
      </c>
      <c r="K137" s="27">
        <f>IFERROR(AVERAGE(N137:Y137),"n/a")</f>
        <v>0.14999999999999997</v>
      </c>
      <c r="L137" s="28" t="s">
        <v>28</v>
      </c>
      <c r="M137" s="29" t="s">
        <v>28</v>
      </c>
      <c r="N137" s="30">
        <v>0.15</v>
      </c>
      <c r="O137" s="31">
        <v>0.15</v>
      </c>
      <c r="P137" s="31">
        <v>0.15</v>
      </c>
      <c r="Q137" s="31">
        <v>0.15</v>
      </c>
      <c r="R137" s="31">
        <v>0.15</v>
      </c>
      <c r="S137" s="31">
        <v>0.15</v>
      </c>
      <c r="T137" s="31">
        <v>0.15</v>
      </c>
      <c r="U137" s="31">
        <v>0.15</v>
      </c>
      <c r="V137" s="31">
        <v>0.15</v>
      </c>
      <c r="W137" s="31">
        <v>0.15</v>
      </c>
      <c r="X137" s="31">
        <v>0.15</v>
      </c>
      <c r="Y137" s="31">
        <v>0.15</v>
      </c>
    </row>
    <row r="138" spans="4:25" ht="17.25" customHeight="1" x14ac:dyDescent="0.25">
      <c r="D138" s="32" t="s">
        <v>26</v>
      </c>
      <c r="E138" s="32" t="s">
        <v>208</v>
      </c>
      <c r="F138" s="33" t="s">
        <v>130</v>
      </c>
      <c r="G138" s="34" t="s">
        <v>120</v>
      </c>
      <c r="H138" s="32">
        <v>60</v>
      </c>
      <c r="I138" s="35" t="str">
        <f t="shared" ref="I138:I140" si="120">I137</f>
        <v>SERV CAP QUIM MANUAL MEDIA AGRIC</v>
      </c>
      <c r="J138" s="35" t="s">
        <v>35</v>
      </c>
      <c r="K138" s="36">
        <f>IFERROR(AVERAGE(N138:Y138),"n/a")</f>
        <v>0.14999999999999997</v>
      </c>
      <c r="L138" s="85" t="s">
        <v>50</v>
      </c>
      <c r="M138" s="37">
        <v>2</v>
      </c>
      <c r="N138" s="44">
        <f>N137</f>
        <v>0.15</v>
      </c>
      <c r="O138" s="39">
        <f t="shared" ref="O138:Y138" si="121">O137</f>
        <v>0.15</v>
      </c>
      <c r="P138" s="39">
        <f t="shared" si="121"/>
        <v>0.15</v>
      </c>
      <c r="Q138" s="39">
        <f t="shared" si="121"/>
        <v>0.15</v>
      </c>
      <c r="R138" s="39">
        <f t="shared" si="121"/>
        <v>0.15</v>
      </c>
      <c r="S138" s="39">
        <f t="shared" si="121"/>
        <v>0.15</v>
      </c>
      <c r="T138" s="39">
        <f t="shared" si="121"/>
        <v>0.15</v>
      </c>
      <c r="U138" s="39">
        <f t="shared" si="121"/>
        <v>0.15</v>
      </c>
      <c r="V138" s="39">
        <f t="shared" si="121"/>
        <v>0.15</v>
      </c>
      <c r="W138" s="39">
        <f t="shared" si="121"/>
        <v>0.15</v>
      </c>
      <c r="X138" s="39">
        <f t="shared" si="121"/>
        <v>0.15</v>
      </c>
      <c r="Y138" s="39">
        <f t="shared" si="121"/>
        <v>0.15</v>
      </c>
    </row>
    <row r="139" spans="4:25" ht="17.25" customHeight="1" x14ac:dyDescent="0.25">
      <c r="D139" s="32" t="s">
        <v>26</v>
      </c>
      <c r="E139" s="32" t="s">
        <v>208</v>
      </c>
      <c r="F139" s="33" t="s">
        <v>130</v>
      </c>
      <c r="G139" s="34" t="s">
        <v>120</v>
      </c>
      <c r="H139" s="32">
        <v>60</v>
      </c>
      <c r="I139" s="35" t="str">
        <f t="shared" si="120"/>
        <v>SERV CAP QUIM MANUAL MEDIA AGRIC</v>
      </c>
      <c r="J139" s="35" t="s">
        <v>35</v>
      </c>
      <c r="K139" s="36">
        <f t="shared" ref="K139" si="122">IFERROR(AVERAGE(N139:Y139),"n/a")</f>
        <v>7.9999999999999988E-2</v>
      </c>
      <c r="L139" s="35" t="s">
        <v>56</v>
      </c>
      <c r="M139" s="37">
        <v>0.1</v>
      </c>
      <c r="N139" s="44">
        <f>ROUND(N137*50%,2)</f>
        <v>0.08</v>
      </c>
      <c r="O139" s="39">
        <f t="shared" ref="O139:Y139" si="123">ROUND(O137*50%,2)</f>
        <v>0.08</v>
      </c>
      <c r="P139" s="39">
        <f t="shared" si="123"/>
        <v>0.08</v>
      </c>
      <c r="Q139" s="39">
        <f t="shared" si="123"/>
        <v>0.08</v>
      </c>
      <c r="R139" s="39">
        <f t="shared" si="123"/>
        <v>0.08</v>
      </c>
      <c r="S139" s="39">
        <f t="shared" si="123"/>
        <v>0.08</v>
      </c>
      <c r="T139" s="39">
        <f t="shared" si="123"/>
        <v>0.08</v>
      </c>
      <c r="U139" s="39">
        <f t="shared" si="123"/>
        <v>0.08</v>
      </c>
      <c r="V139" s="39">
        <f t="shared" si="123"/>
        <v>0.08</v>
      </c>
      <c r="W139" s="39">
        <f t="shared" si="123"/>
        <v>0.08</v>
      </c>
      <c r="X139" s="39">
        <f t="shared" si="123"/>
        <v>0.08</v>
      </c>
      <c r="Y139" s="39">
        <f t="shared" si="123"/>
        <v>0.08</v>
      </c>
    </row>
    <row r="140" spans="4:25" ht="17.25" customHeight="1" x14ac:dyDescent="0.25">
      <c r="D140" s="32" t="s">
        <v>26</v>
      </c>
      <c r="E140" s="32" t="s">
        <v>208</v>
      </c>
      <c r="F140" s="33" t="s">
        <v>130</v>
      </c>
      <c r="G140" s="34" t="s">
        <v>120</v>
      </c>
      <c r="H140" s="32">
        <v>60</v>
      </c>
      <c r="I140" s="35" t="str">
        <f t="shared" si="120"/>
        <v>SERV CAP QUIM MANUAL MEDIA AGRIC</v>
      </c>
      <c r="J140" s="35" t="s">
        <v>35</v>
      </c>
      <c r="K140" s="36">
        <f>IFERROR(AVERAGE(N140:Y140),"n/a")</f>
        <v>7.9999999999999988E-2</v>
      </c>
      <c r="L140" s="35" t="s">
        <v>55</v>
      </c>
      <c r="M140" s="37">
        <f>ROUND(0.5%*20,1)</f>
        <v>0.1</v>
      </c>
      <c r="N140" s="44">
        <f>N139</f>
        <v>0.08</v>
      </c>
      <c r="O140" s="39">
        <f t="shared" ref="O140:Y140" si="124">O139</f>
        <v>0.08</v>
      </c>
      <c r="P140" s="39">
        <f t="shared" si="124"/>
        <v>0.08</v>
      </c>
      <c r="Q140" s="39">
        <f t="shared" si="124"/>
        <v>0.08</v>
      </c>
      <c r="R140" s="39">
        <f t="shared" si="124"/>
        <v>0.08</v>
      </c>
      <c r="S140" s="39">
        <f t="shared" si="124"/>
        <v>0.08</v>
      </c>
      <c r="T140" s="39">
        <f t="shared" si="124"/>
        <v>0.08</v>
      </c>
      <c r="U140" s="39">
        <f t="shared" si="124"/>
        <v>0.08</v>
      </c>
      <c r="V140" s="39">
        <f t="shared" si="124"/>
        <v>0.08</v>
      </c>
      <c r="W140" s="39">
        <f t="shared" si="124"/>
        <v>0.08</v>
      </c>
      <c r="X140" s="39">
        <f t="shared" si="124"/>
        <v>0.08</v>
      </c>
      <c r="Y140" s="39">
        <f t="shared" si="124"/>
        <v>0.08</v>
      </c>
    </row>
    <row r="141" spans="4:25" ht="17.25" customHeight="1" x14ac:dyDescent="0.25">
      <c r="D141" s="117" t="s">
        <v>26</v>
      </c>
      <c r="E141" s="117" t="s">
        <v>208</v>
      </c>
      <c r="F141" s="118" t="s">
        <v>28</v>
      </c>
      <c r="G141" s="119" t="s">
        <v>132</v>
      </c>
      <c r="H141" s="117" t="s">
        <v>28</v>
      </c>
      <c r="I141" s="120" t="s">
        <v>28</v>
      </c>
      <c r="J141" s="120" t="s">
        <v>28</v>
      </c>
      <c r="K141" s="121" t="str">
        <f t="shared" si="116"/>
        <v>n/a</v>
      </c>
      <c r="L141" s="120" t="s">
        <v>28</v>
      </c>
      <c r="M141" s="122" t="s">
        <v>28</v>
      </c>
      <c r="N141" s="123" t="s">
        <v>28</v>
      </c>
      <c r="O141" s="121" t="s">
        <v>28</v>
      </c>
      <c r="P141" s="121" t="s">
        <v>28</v>
      </c>
      <c r="Q141" s="121" t="s">
        <v>28</v>
      </c>
      <c r="R141" s="121" t="s">
        <v>28</v>
      </c>
      <c r="S141" s="121" t="s">
        <v>28</v>
      </c>
      <c r="T141" s="121" t="s">
        <v>28</v>
      </c>
      <c r="U141" s="121" t="s">
        <v>28</v>
      </c>
      <c r="V141" s="121" t="s">
        <v>28</v>
      </c>
      <c r="W141" s="121" t="s">
        <v>28</v>
      </c>
      <c r="X141" s="121" t="s">
        <v>28</v>
      </c>
      <c r="Y141" s="121" t="s">
        <v>28</v>
      </c>
    </row>
    <row r="142" spans="4:25" ht="17.25" customHeight="1" x14ac:dyDescent="0.25">
      <c r="D142" s="23" t="s">
        <v>26</v>
      </c>
      <c r="E142" s="23" t="s">
        <v>208</v>
      </c>
      <c r="F142" s="24" t="s">
        <v>133</v>
      </c>
      <c r="G142" s="25" t="s">
        <v>120</v>
      </c>
      <c r="H142" s="23">
        <v>90</v>
      </c>
      <c r="I142" s="26" t="s">
        <v>134</v>
      </c>
      <c r="J142" s="26" t="s">
        <v>34</v>
      </c>
      <c r="K142" s="27">
        <f t="shared" si="116"/>
        <v>0.84999999999999976</v>
      </c>
      <c r="L142" s="28" t="s">
        <v>28</v>
      </c>
      <c r="M142" s="29" t="s">
        <v>28</v>
      </c>
      <c r="N142" s="42">
        <f>1-N146</f>
        <v>0.85</v>
      </c>
      <c r="O142" s="43">
        <f t="shared" ref="O142:Y142" si="125">1-O146</f>
        <v>0.85</v>
      </c>
      <c r="P142" s="43">
        <f t="shared" si="125"/>
        <v>0.85</v>
      </c>
      <c r="Q142" s="43">
        <f t="shared" si="125"/>
        <v>0.85</v>
      </c>
      <c r="R142" s="43">
        <f t="shared" si="125"/>
        <v>0.85</v>
      </c>
      <c r="S142" s="43">
        <f t="shared" si="125"/>
        <v>0.85</v>
      </c>
      <c r="T142" s="43">
        <f t="shared" si="125"/>
        <v>0.85</v>
      </c>
      <c r="U142" s="43">
        <f t="shared" si="125"/>
        <v>0.85</v>
      </c>
      <c r="V142" s="43">
        <f t="shared" si="125"/>
        <v>0.85</v>
      </c>
      <c r="W142" s="43">
        <f t="shared" si="125"/>
        <v>0.85</v>
      </c>
      <c r="X142" s="43">
        <f t="shared" si="125"/>
        <v>0.85</v>
      </c>
      <c r="Y142" s="43">
        <f t="shared" si="125"/>
        <v>0.85</v>
      </c>
    </row>
    <row r="143" spans="4:25" ht="17.25" customHeight="1" x14ac:dyDescent="0.25">
      <c r="D143" s="32" t="s">
        <v>26</v>
      </c>
      <c r="E143" s="32" t="s">
        <v>208</v>
      </c>
      <c r="F143" s="33" t="s">
        <v>133</v>
      </c>
      <c r="G143" s="34" t="s">
        <v>120</v>
      </c>
      <c r="H143" s="32">
        <v>90</v>
      </c>
      <c r="I143" s="35" t="str">
        <f t="shared" ref="I143:I145" si="126">I142</f>
        <v>SERV CAP QUIM MEC BARRA AGRIC</v>
      </c>
      <c r="J143" s="35" t="s">
        <v>35</v>
      </c>
      <c r="K143" s="36">
        <f t="shared" si="116"/>
        <v>0.84999999999999976</v>
      </c>
      <c r="L143" s="85" t="s">
        <v>54</v>
      </c>
      <c r="M143" s="37">
        <v>2.5</v>
      </c>
      <c r="N143" s="40">
        <f>N142</f>
        <v>0.85</v>
      </c>
      <c r="O143" s="41">
        <f t="shared" ref="O143:Y143" si="127">O142</f>
        <v>0.85</v>
      </c>
      <c r="P143" s="41">
        <f t="shared" si="127"/>
        <v>0.85</v>
      </c>
      <c r="Q143" s="41">
        <f t="shared" si="127"/>
        <v>0.85</v>
      </c>
      <c r="R143" s="41">
        <f t="shared" si="127"/>
        <v>0.85</v>
      </c>
      <c r="S143" s="41">
        <f t="shared" si="127"/>
        <v>0.85</v>
      </c>
      <c r="T143" s="41">
        <f t="shared" si="127"/>
        <v>0.85</v>
      </c>
      <c r="U143" s="41">
        <f t="shared" si="127"/>
        <v>0.85</v>
      </c>
      <c r="V143" s="41">
        <f t="shared" si="127"/>
        <v>0.85</v>
      </c>
      <c r="W143" s="41">
        <f t="shared" si="127"/>
        <v>0.85</v>
      </c>
      <c r="X143" s="41">
        <f t="shared" si="127"/>
        <v>0.85</v>
      </c>
      <c r="Y143" s="41">
        <f t="shared" si="127"/>
        <v>0.85</v>
      </c>
    </row>
    <row r="144" spans="4:25" ht="17.25" customHeight="1" x14ac:dyDescent="0.25">
      <c r="D144" s="32" t="s">
        <v>26</v>
      </c>
      <c r="E144" s="32" t="s">
        <v>208</v>
      </c>
      <c r="F144" s="33" t="s">
        <v>133</v>
      </c>
      <c r="G144" s="34" t="s">
        <v>120</v>
      </c>
      <c r="H144" s="32">
        <v>90</v>
      </c>
      <c r="I144" s="35" t="str">
        <f t="shared" si="126"/>
        <v>SERV CAP QUIM MEC BARRA AGRIC</v>
      </c>
      <c r="J144" s="35" t="s">
        <v>35</v>
      </c>
      <c r="K144" s="36">
        <f t="shared" si="116"/>
        <v>0.51999999999999991</v>
      </c>
      <c r="L144" s="35" t="s">
        <v>135</v>
      </c>
      <c r="M144" s="37">
        <f>ROUNDUP(1.5*(2.5/3.1),2)</f>
        <v>1.21</v>
      </c>
      <c r="N144" s="87">
        <f>N142-N145</f>
        <v>0.16999999999999993</v>
      </c>
      <c r="O144" s="88">
        <f t="shared" ref="O144:Y144" si="128">O142-O145</f>
        <v>0.26</v>
      </c>
      <c r="P144" s="88">
        <f t="shared" si="128"/>
        <v>0.33999999999999997</v>
      </c>
      <c r="Q144" s="88">
        <f t="shared" si="128"/>
        <v>0.43</v>
      </c>
      <c r="R144" s="88">
        <f t="shared" si="128"/>
        <v>0.6</v>
      </c>
      <c r="S144" s="88">
        <f t="shared" si="128"/>
        <v>0.67999999999999994</v>
      </c>
      <c r="T144" s="88">
        <f t="shared" si="128"/>
        <v>0.77</v>
      </c>
      <c r="U144" s="88">
        <f t="shared" si="128"/>
        <v>0.77</v>
      </c>
      <c r="V144" s="88">
        <f t="shared" si="128"/>
        <v>0.77</v>
      </c>
      <c r="W144" s="88">
        <f t="shared" si="128"/>
        <v>0.6</v>
      </c>
      <c r="X144" s="88">
        <f t="shared" si="128"/>
        <v>0.51</v>
      </c>
      <c r="Y144" s="88">
        <f t="shared" si="128"/>
        <v>0.33999999999999997</v>
      </c>
    </row>
    <row r="145" spans="4:25" ht="17.25" customHeight="1" x14ac:dyDescent="0.25">
      <c r="D145" s="32" t="s">
        <v>26</v>
      </c>
      <c r="E145" s="32" t="s">
        <v>208</v>
      </c>
      <c r="F145" s="33" t="s">
        <v>133</v>
      </c>
      <c r="G145" s="34" t="s">
        <v>120</v>
      </c>
      <c r="H145" s="32">
        <v>90</v>
      </c>
      <c r="I145" s="35" t="str">
        <f t="shared" si="126"/>
        <v>SERV CAP QUIM MEC BARRA AGRIC</v>
      </c>
      <c r="J145" s="35" t="s">
        <v>35</v>
      </c>
      <c r="K145" s="36">
        <f t="shared" si="116"/>
        <v>0.33</v>
      </c>
      <c r="L145" s="35" t="s">
        <v>136</v>
      </c>
      <c r="M145" s="37">
        <f>0.15*(2.5/3.1)</f>
        <v>0.12096774193548386</v>
      </c>
      <c r="N145" s="87">
        <f t="shared" ref="N145:Y145" si="129">ROUND(N45/N42*N142,2)</f>
        <v>0.68</v>
      </c>
      <c r="O145" s="88">
        <f t="shared" si="129"/>
        <v>0.59</v>
      </c>
      <c r="P145" s="88">
        <f t="shared" si="129"/>
        <v>0.51</v>
      </c>
      <c r="Q145" s="88">
        <f t="shared" si="129"/>
        <v>0.42</v>
      </c>
      <c r="R145" s="88">
        <f t="shared" si="129"/>
        <v>0.25</v>
      </c>
      <c r="S145" s="88">
        <f t="shared" si="129"/>
        <v>0.17</v>
      </c>
      <c r="T145" s="88">
        <f t="shared" si="129"/>
        <v>0.08</v>
      </c>
      <c r="U145" s="88">
        <f t="shared" si="129"/>
        <v>0.08</v>
      </c>
      <c r="V145" s="88">
        <f t="shared" si="129"/>
        <v>0.08</v>
      </c>
      <c r="W145" s="88">
        <f t="shared" si="129"/>
        <v>0.25</v>
      </c>
      <c r="X145" s="88">
        <f t="shared" si="129"/>
        <v>0.34</v>
      </c>
      <c r="Y145" s="88">
        <f t="shared" si="129"/>
        <v>0.51</v>
      </c>
    </row>
    <row r="146" spans="4:25" ht="17.25" customHeight="1" x14ac:dyDescent="0.25">
      <c r="D146" s="23" t="s">
        <v>26</v>
      </c>
      <c r="E146" s="23" t="s">
        <v>208</v>
      </c>
      <c r="F146" s="24" t="s">
        <v>133</v>
      </c>
      <c r="G146" s="25" t="s">
        <v>120</v>
      </c>
      <c r="H146" s="23">
        <v>90</v>
      </c>
      <c r="I146" s="26" t="s">
        <v>137</v>
      </c>
      <c r="J146" s="26" t="s">
        <v>34</v>
      </c>
      <c r="K146" s="27">
        <f t="shared" si="116"/>
        <v>0.14999999999999997</v>
      </c>
      <c r="L146" s="28" t="s">
        <v>28</v>
      </c>
      <c r="M146" s="29" t="s">
        <v>28</v>
      </c>
      <c r="N146" s="30">
        <v>0.15</v>
      </c>
      <c r="O146" s="31">
        <v>0.15</v>
      </c>
      <c r="P146" s="31">
        <v>0.15</v>
      </c>
      <c r="Q146" s="31">
        <v>0.15</v>
      </c>
      <c r="R146" s="31">
        <v>0.15</v>
      </c>
      <c r="S146" s="31">
        <v>0.15</v>
      </c>
      <c r="T146" s="31">
        <v>0.15</v>
      </c>
      <c r="U146" s="31">
        <v>0.15</v>
      </c>
      <c r="V146" s="31">
        <v>0.15</v>
      </c>
      <c r="W146" s="31">
        <v>0.15</v>
      </c>
      <c r="X146" s="31">
        <v>0.15</v>
      </c>
      <c r="Y146" s="31">
        <v>0.15</v>
      </c>
    </row>
    <row r="147" spans="4:25" ht="17.25" customHeight="1" x14ac:dyDescent="0.25">
      <c r="D147" s="32" t="s">
        <v>26</v>
      </c>
      <c r="E147" s="32" t="s">
        <v>208</v>
      </c>
      <c r="F147" s="33" t="s">
        <v>133</v>
      </c>
      <c r="G147" s="34" t="s">
        <v>120</v>
      </c>
      <c r="H147" s="32">
        <v>90</v>
      </c>
      <c r="I147" s="35" t="str">
        <f t="shared" ref="I147:I149" si="130">I146</f>
        <v>SERV ROCADA QUIM MECANIZADA AGRIC</v>
      </c>
      <c r="J147" s="35" t="s">
        <v>35</v>
      </c>
      <c r="K147" s="36">
        <f t="shared" si="116"/>
        <v>0.14999999999999997</v>
      </c>
      <c r="L147" s="85" t="s">
        <v>50</v>
      </c>
      <c r="M147" s="37">
        <v>2</v>
      </c>
      <c r="N147" s="40">
        <f>N146</f>
        <v>0.15</v>
      </c>
      <c r="O147" s="41">
        <f t="shared" ref="O147:Y147" si="131">O146</f>
        <v>0.15</v>
      </c>
      <c r="P147" s="41">
        <f t="shared" si="131"/>
        <v>0.15</v>
      </c>
      <c r="Q147" s="41">
        <f t="shared" si="131"/>
        <v>0.15</v>
      </c>
      <c r="R147" s="41">
        <f t="shared" si="131"/>
        <v>0.15</v>
      </c>
      <c r="S147" s="41">
        <f t="shared" si="131"/>
        <v>0.15</v>
      </c>
      <c r="T147" s="41">
        <f t="shared" si="131"/>
        <v>0.15</v>
      </c>
      <c r="U147" s="41">
        <f t="shared" si="131"/>
        <v>0.15</v>
      </c>
      <c r="V147" s="41">
        <f t="shared" si="131"/>
        <v>0.15</v>
      </c>
      <c r="W147" s="41">
        <f t="shared" si="131"/>
        <v>0.15</v>
      </c>
      <c r="X147" s="41">
        <f t="shared" si="131"/>
        <v>0.15</v>
      </c>
      <c r="Y147" s="41">
        <f t="shared" si="131"/>
        <v>0.15</v>
      </c>
    </row>
    <row r="148" spans="4:25" ht="17.25" customHeight="1" x14ac:dyDescent="0.25">
      <c r="D148" s="32" t="s">
        <v>26</v>
      </c>
      <c r="E148" s="32" t="s">
        <v>208</v>
      </c>
      <c r="F148" s="33" t="s">
        <v>133</v>
      </c>
      <c r="G148" s="34" t="s">
        <v>120</v>
      </c>
      <c r="H148" s="32">
        <v>90</v>
      </c>
      <c r="I148" s="35" t="str">
        <f t="shared" si="130"/>
        <v>SERV ROCADA QUIM MECANIZADA AGRIC</v>
      </c>
      <c r="J148" s="35" t="s">
        <v>35</v>
      </c>
      <c r="K148" s="36">
        <f t="shared" si="116"/>
        <v>9.4166666666666676E-2</v>
      </c>
      <c r="L148" s="35" t="s">
        <v>135</v>
      </c>
      <c r="M148" s="37">
        <f>ROUNDUP(1.5*(2.5/3.1),2)</f>
        <v>1.21</v>
      </c>
      <c r="N148" s="87">
        <f>N146-N149</f>
        <v>0.03</v>
      </c>
      <c r="O148" s="88">
        <f t="shared" ref="O148:Y148" si="132">O146-O149</f>
        <v>4.9999999999999989E-2</v>
      </c>
      <c r="P148" s="88">
        <f t="shared" si="132"/>
        <v>0.06</v>
      </c>
      <c r="Q148" s="88">
        <f t="shared" si="132"/>
        <v>7.9999999999999988E-2</v>
      </c>
      <c r="R148" s="88">
        <f t="shared" si="132"/>
        <v>0.10999999999999999</v>
      </c>
      <c r="S148" s="88">
        <f t="shared" si="132"/>
        <v>0.12</v>
      </c>
      <c r="T148" s="88">
        <f t="shared" si="132"/>
        <v>0.13999999999999999</v>
      </c>
      <c r="U148" s="88">
        <f t="shared" si="132"/>
        <v>0.13999999999999999</v>
      </c>
      <c r="V148" s="88">
        <f t="shared" si="132"/>
        <v>0.13999999999999999</v>
      </c>
      <c r="W148" s="88">
        <f t="shared" si="132"/>
        <v>0.10999999999999999</v>
      </c>
      <c r="X148" s="88">
        <f t="shared" si="132"/>
        <v>0.09</v>
      </c>
      <c r="Y148" s="88">
        <f t="shared" si="132"/>
        <v>0.06</v>
      </c>
    </row>
    <row r="149" spans="4:25" ht="17.25" customHeight="1" x14ac:dyDescent="0.25">
      <c r="D149" s="32" t="s">
        <v>26</v>
      </c>
      <c r="E149" s="32" t="s">
        <v>208</v>
      </c>
      <c r="F149" s="33" t="s">
        <v>133</v>
      </c>
      <c r="G149" s="34" t="s">
        <v>120</v>
      </c>
      <c r="H149" s="32">
        <v>90</v>
      </c>
      <c r="I149" s="35" t="str">
        <f t="shared" si="130"/>
        <v>SERV ROCADA QUIM MECANIZADA AGRIC</v>
      </c>
      <c r="J149" s="35" t="s">
        <v>35</v>
      </c>
      <c r="K149" s="36">
        <f t="shared" si="116"/>
        <v>5.5833333333333339E-2</v>
      </c>
      <c r="L149" s="35" t="s">
        <v>136</v>
      </c>
      <c r="M149" s="37">
        <f>0.15*(2.5/3.1)</f>
        <v>0.12096774193548386</v>
      </c>
      <c r="N149" s="87">
        <f t="shared" ref="N149:Y149" si="133">ROUND(N45/N42*N146,2)</f>
        <v>0.12</v>
      </c>
      <c r="O149" s="88">
        <f t="shared" si="133"/>
        <v>0.1</v>
      </c>
      <c r="P149" s="88">
        <f t="shared" si="133"/>
        <v>0.09</v>
      </c>
      <c r="Q149" s="88">
        <f t="shared" si="133"/>
        <v>7.0000000000000007E-2</v>
      </c>
      <c r="R149" s="88">
        <f t="shared" si="133"/>
        <v>0.04</v>
      </c>
      <c r="S149" s="88">
        <f t="shared" si="133"/>
        <v>0.03</v>
      </c>
      <c r="T149" s="88">
        <f t="shared" si="133"/>
        <v>0.01</v>
      </c>
      <c r="U149" s="88">
        <f t="shared" si="133"/>
        <v>0.01</v>
      </c>
      <c r="V149" s="88">
        <f t="shared" si="133"/>
        <v>0.01</v>
      </c>
      <c r="W149" s="88">
        <f t="shared" si="133"/>
        <v>0.04</v>
      </c>
      <c r="X149" s="88">
        <f t="shared" si="133"/>
        <v>0.06</v>
      </c>
      <c r="Y149" s="88">
        <f t="shared" si="133"/>
        <v>0.09</v>
      </c>
    </row>
    <row r="150" spans="4:25" ht="17.25" customHeight="1" x14ac:dyDescent="0.25">
      <c r="D150" s="23" t="s">
        <v>26</v>
      </c>
      <c r="E150" s="23" t="s">
        <v>208</v>
      </c>
      <c r="F150" s="24" t="s">
        <v>138</v>
      </c>
      <c r="G150" s="25" t="s">
        <v>120</v>
      </c>
      <c r="H150" s="23">
        <v>120</v>
      </c>
      <c r="I150" s="26" t="s">
        <v>139</v>
      </c>
      <c r="J150" s="26" t="s">
        <v>34</v>
      </c>
      <c r="K150" s="27">
        <f t="shared" si="116"/>
        <v>0</v>
      </c>
      <c r="L150" s="28" t="s">
        <v>28</v>
      </c>
      <c r="M150" s="29" t="s">
        <v>28</v>
      </c>
      <c r="N150" s="30">
        <v>0</v>
      </c>
      <c r="O150" s="31">
        <v>0</v>
      </c>
      <c r="P150" s="31">
        <v>0</v>
      </c>
      <c r="Q150" s="31">
        <v>0</v>
      </c>
      <c r="R150" s="31">
        <v>0</v>
      </c>
      <c r="S150" s="31">
        <v>0</v>
      </c>
      <c r="T150" s="31">
        <v>0</v>
      </c>
      <c r="U150" s="31">
        <v>0</v>
      </c>
      <c r="V150" s="31">
        <v>0</v>
      </c>
      <c r="W150" s="31">
        <v>0</v>
      </c>
      <c r="X150" s="31">
        <v>0</v>
      </c>
      <c r="Y150" s="31">
        <v>0</v>
      </c>
    </row>
    <row r="151" spans="4:25" ht="17.25" customHeight="1" x14ac:dyDescent="0.25">
      <c r="D151" s="32" t="s">
        <v>26</v>
      </c>
      <c r="E151" s="32" t="s">
        <v>208</v>
      </c>
      <c r="F151" s="33" t="s">
        <v>138</v>
      </c>
      <c r="G151" s="34" t="s">
        <v>120</v>
      </c>
      <c r="H151" s="32">
        <v>120</v>
      </c>
      <c r="I151" s="35" t="str">
        <f t="shared" ref="I151:I156" si="134">I150</f>
        <v>SERV ADUBACAO SOLIDA MEC AGRIC</v>
      </c>
      <c r="J151" s="35" t="s">
        <v>35</v>
      </c>
      <c r="K151" s="36">
        <f t="shared" si="116"/>
        <v>0</v>
      </c>
      <c r="L151" s="89" t="s">
        <v>140</v>
      </c>
      <c r="M151" s="90">
        <v>540</v>
      </c>
      <c r="N151" s="124">
        <f t="shared" ref="N151:Y151" si="135">ROUND(N150*50%,2)</f>
        <v>0</v>
      </c>
      <c r="O151" s="125">
        <f t="shared" si="135"/>
        <v>0</v>
      </c>
      <c r="P151" s="125">
        <f t="shared" si="135"/>
        <v>0</v>
      </c>
      <c r="Q151" s="125">
        <f t="shared" si="135"/>
        <v>0</v>
      </c>
      <c r="R151" s="125">
        <f t="shared" si="135"/>
        <v>0</v>
      </c>
      <c r="S151" s="125">
        <f t="shared" si="135"/>
        <v>0</v>
      </c>
      <c r="T151" s="125">
        <f t="shared" si="135"/>
        <v>0</v>
      </c>
      <c r="U151" s="125">
        <f t="shared" si="135"/>
        <v>0</v>
      </c>
      <c r="V151" s="125">
        <f t="shared" si="135"/>
        <v>0</v>
      </c>
      <c r="W151" s="125">
        <f t="shared" si="135"/>
        <v>0</v>
      </c>
      <c r="X151" s="125">
        <f t="shared" si="135"/>
        <v>0</v>
      </c>
      <c r="Y151" s="125">
        <f t="shared" si="135"/>
        <v>0</v>
      </c>
    </row>
    <row r="152" spans="4:25" ht="17.25" customHeight="1" x14ac:dyDescent="0.25">
      <c r="D152" s="32" t="s">
        <v>26</v>
      </c>
      <c r="E152" s="32" t="s">
        <v>208</v>
      </c>
      <c r="F152" s="33" t="s">
        <v>138</v>
      </c>
      <c r="G152" s="34" t="s">
        <v>120</v>
      </c>
      <c r="H152" s="32">
        <v>120</v>
      </c>
      <c r="I152" s="35" t="str">
        <f t="shared" si="134"/>
        <v>SERV ADUBACAO SOLIDA MEC AGRIC</v>
      </c>
      <c r="J152" s="35" t="s">
        <v>35</v>
      </c>
      <c r="K152" s="36">
        <f t="shared" si="116"/>
        <v>0</v>
      </c>
      <c r="L152" s="89" t="s">
        <v>141</v>
      </c>
      <c r="M152" s="90">
        <v>402</v>
      </c>
      <c r="N152" s="124">
        <f t="shared" ref="N152:Y152" si="136">ROUND(N150*45%,2)</f>
        <v>0</v>
      </c>
      <c r="O152" s="125">
        <f t="shared" si="136"/>
        <v>0</v>
      </c>
      <c r="P152" s="125">
        <f t="shared" si="136"/>
        <v>0</v>
      </c>
      <c r="Q152" s="125">
        <f t="shared" si="136"/>
        <v>0</v>
      </c>
      <c r="R152" s="125">
        <f t="shared" si="136"/>
        <v>0</v>
      </c>
      <c r="S152" s="125">
        <f t="shared" si="136"/>
        <v>0</v>
      </c>
      <c r="T152" s="125">
        <f t="shared" si="136"/>
        <v>0</v>
      </c>
      <c r="U152" s="125">
        <f t="shared" si="136"/>
        <v>0</v>
      </c>
      <c r="V152" s="125">
        <f t="shared" si="136"/>
        <v>0</v>
      </c>
      <c r="W152" s="125">
        <f t="shared" si="136"/>
        <v>0</v>
      </c>
      <c r="X152" s="125">
        <f t="shared" si="136"/>
        <v>0</v>
      </c>
      <c r="Y152" s="125">
        <f t="shared" si="136"/>
        <v>0</v>
      </c>
    </row>
    <row r="153" spans="4:25" ht="17.25" customHeight="1" x14ac:dyDescent="0.25">
      <c r="D153" s="32" t="s">
        <v>26</v>
      </c>
      <c r="E153" s="32" t="s">
        <v>208</v>
      </c>
      <c r="F153" s="33" t="s">
        <v>138</v>
      </c>
      <c r="G153" s="34" t="s">
        <v>120</v>
      </c>
      <c r="H153" s="32">
        <v>120</v>
      </c>
      <c r="I153" s="35" t="str">
        <f t="shared" si="134"/>
        <v>SERV ADUBACAO SOLIDA MEC AGRIC</v>
      </c>
      <c r="J153" s="35" t="s">
        <v>35</v>
      </c>
      <c r="K153" s="36">
        <f t="shared" si="116"/>
        <v>0</v>
      </c>
      <c r="L153" s="89" t="s">
        <v>142</v>
      </c>
      <c r="M153" s="90">
        <v>301</v>
      </c>
      <c r="N153" s="124">
        <f>N150-SUM(N151:N152)</f>
        <v>0</v>
      </c>
      <c r="O153" s="125">
        <f t="shared" ref="O153:Y153" si="137">O150-SUM(O151:O152)</f>
        <v>0</v>
      </c>
      <c r="P153" s="125">
        <f t="shared" si="137"/>
        <v>0</v>
      </c>
      <c r="Q153" s="125">
        <f t="shared" si="137"/>
        <v>0</v>
      </c>
      <c r="R153" s="125">
        <f t="shared" si="137"/>
        <v>0</v>
      </c>
      <c r="S153" s="125">
        <f t="shared" si="137"/>
        <v>0</v>
      </c>
      <c r="T153" s="125">
        <f t="shared" si="137"/>
        <v>0</v>
      </c>
      <c r="U153" s="125">
        <f t="shared" si="137"/>
        <v>0</v>
      </c>
      <c r="V153" s="125">
        <f t="shared" si="137"/>
        <v>0</v>
      </c>
      <c r="W153" s="125">
        <f t="shared" si="137"/>
        <v>0</v>
      </c>
      <c r="X153" s="125">
        <f t="shared" si="137"/>
        <v>0</v>
      </c>
      <c r="Y153" s="125">
        <f t="shared" si="137"/>
        <v>0</v>
      </c>
    </row>
    <row r="154" spans="4:25" ht="17.25" customHeight="1" x14ac:dyDescent="0.25">
      <c r="D154" s="32" t="s">
        <v>26</v>
      </c>
      <c r="E154" s="32" t="s">
        <v>208</v>
      </c>
      <c r="F154" s="33" t="s">
        <v>138</v>
      </c>
      <c r="G154" s="34" t="s">
        <v>120</v>
      </c>
      <c r="H154" s="32">
        <v>120</v>
      </c>
      <c r="I154" s="35" t="str">
        <f t="shared" si="134"/>
        <v>SERV ADUBACAO SOLIDA MEC AGRIC</v>
      </c>
      <c r="J154" s="35" t="s">
        <v>35</v>
      </c>
      <c r="K154" s="36">
        <f t="shared" si="116"/>
        <v>0</v>
      </c>
      <c r="L154" s="35" t="s">
        <v>143</v>
      </c>
      <c r="M154" s="37">
        <v>591</v>
      </c>
      <c r="N154" s="126">
        <v>0</v>
      </c>
      <c r="O154" s="127">
        <v>0</v>
      </c>
      <c r="P154" s="127">
        <v>0</v>
      </c>
      <c r="Q154" s="127">
        <v>0</v>
      </c>
      <c r="R154" s="127">
        <v>0</v>
      </c>
      <c r="S154" s="127">
        <v>0</v>
      </c>
      <c r="T154" s="127">
        <v>0</v>
      </c>
      <c r="U154" s="127">
        <v>0</v>
      </c>
      <c r="V154" s="127">
        <v>0</v>
      </c>
      <c r="W154" s="127">
        <v>0</v>
      </c>
      <c r="X154" s="127">
        <v>0</v>
      </c>
      <c r="Y154" s="127">
        <v>0</v>
      </c>
    </row>
    <row r="155" spans="4:25" ht="17.25" customHeight="1" x14ac:dyDescent="0.25">
      <c r="D155" s="32" t="s">
        <v>26</v>
      </c>
      <c r="E155" s="32" t="s">
        <v>208</v>
      </c>
      <c r="F155" s="33" t="s">
        <v>138</v>
      </c>
      <c r="G155" s="34" t="s">
        <v>120</v>
      </c>
      <c r="H155" s="32">
        <v>120</v>
      </c>
      <c r="I155" s="35" t="str">
        <f t="shared" si="134"/>
        <v>SERV ADUBACAO SOLIDA MEC AGRIC</v>
      </c>
      <c r="J155" s="35" t="s">
        <v>35</v>
      </c>
      <c r="K155" s="36">
        <f t="shared" si="116"/>
        <v>0</v>
      </c>
      <c r="L155" s="35" t="s">
        <v>144</v>
      </c>
      <c r="M155" s="37">
        <v>469</v>
      </c>
      <c r="N155" s="126">
        <v>0</v>
      </c>
      <c r="O155" s="127">
        <v>0</v>
      </c>
      <c r="P155" s="127">
        <v>0</v>
      </c>
      <c r="Q155" s="127">
        <v>0</v>
      </c>
      <c r="R155" s="127">
        <v>0</v>
      </c>
      <c r="S155" s="127">
        <v>0</v>
      </c>
      <c r="T155" s="127">
        <v>0</v>
      </c>
      <c r="U155" s="127">
        <v>0</v>
      </c>
      <c r="V155" s="127">
        <v>0</v>
      </c>
      <c r="W155" s="127">
        <v>0</v>
      </c>
      <c r="X155" s="127">
        <v>0</v>
      </c>
      <c r="Y155" s="127">
        <v>0</v>
      </c>
    </row>
    <row r="156" spans="4:25" ht="17.25" customHeight="1" x14ac:dyDescent="0.25">
      <c r="D156" s="32" t="s">
        <v>26</v>
      </c>
      <c r="E156" s="32" t="s">
        <v>208</v>
      </c>
      <c r="F156" s="33" t="s">
        <v>138</v>
      </c>
      <c r="G156" s="34" t="s">
        <v>120</v>
      </c>
      <c r="H156" s="32">
        <v>120</v>
      </c>
      <c r="I156" s="35" t="str">
        <f t="shared" si="134"/>
        <v>SERV ADUBACAO SOLIDA MEC AGRIC</v>
      </c>
      <c r="J156" s="35" t="s">
        <v>35</v>
      </c>
      <c r="K156" s="36">
        <f t="shared" si="116"/>
        <v>0</v>
      </c>
      <c r="L156" s="35" t="s">
        <v>145</v>
      </c>
      <c r="M156" s="37">
        <v>409</v>
      </c>
      <c r="N156" s="126">
        <v>0</v>
      </c>
      <c r="O156" s="127">
        <v>0</v>
      </c>
      <c r="P156" s="127">
        <v>0</v>
      </c>
      <c r="Q156" s="127">
        <v>0</v>
      </c>
      <c r="R156" s="127">
        <v>0</v>
      </c>
      <c r="S156" s="127">
        <v>0</v>
      </c>
      <c r="T156" s="127">
        <v>0</v>
      </c>
      <c r="U156" s="127">
        <v>0</v>
      </c>
      <c r="V156" s="127">
        <v>0</v>
      </c>
      <c r="W156" s="127">
        <v>0</v>
      </c>
      <c r="X156" s="127">
        <v>0</v>
      </c>
      <c r="Y156" s="127">
        <v>0</v>
      </c>
    </row>
    <row r="157" spans="4:25" ht="17.25" customHeight="1" x14ac:dyDescent="0.25">
      <c r="D157" s="23" t="s">
        <v>26</v>
      </c>
      <c r="E157" s="23" t="s">
        <v>208</v>
      </c>
      <c r="F157" s="24" t="s">
        <v>146</v>
      </c>
      <c r="G157" s="25" t="s">
        <v>120</v>
      </c>
      <c r="H157" s="23">
        <v>160</v>
      </c>
      <c r="I157" s="26" t="s">
        <v>147</v>
      </c>
      <c r="J157" s="26" t="s">
        <v>34</v>
      </c>
      <c r="K157" s="27">
        <f t="shared" si="116"/>
        <v>1</v>
      </c>
      <c r="L157" s="28" t="s">
        <v>28</v>
      </c>
      <c r="M157" s="29" t="s">
        <v>28</v>
      </c>
      <c r="N157" s="30">
        <v>1</v>
      </c>
      <c r="O157" s="31">
        <v>1</v>
      </c>
      <c r="P157" s="31">
        <v>1</v>
      </c>
      <c r="Q157" s="31">
        <v>1</v>
      </c>
      <c r="R157" s="31">
        <v>1</v>
      </c>
      <c r="S157" s="31">
        <v>1</v>
      </c>
      <c r="T157" s="31">
        <v>1</v>
      </c>
      <c r="U157" s="31">
        <v>1</v>
      </c>
      <c r="V157" s="31">
        <v>1</v>
      </c>
      <c r="W157" s="31">
        <v>1</v>
      </c>
      <c r="X157" s="31">
        <v>1</v>
      </c>
      <c r="Y157" s="31">
        <v>1</v>
      </c>
    </row>
    <row r="158" spans="4:25" ht="17.25" customHeight="1" x14ac:dyDescent="0.25">
      <c r="D158" s="117" t="s">
        <v>26</v>
      </c>
      <c r="E158" s="117" t="s">
        <v>208</v>
      </c>
      <c r="F158" s="118" t="s">
        <v>28</v>
      </c>
      <c r="G158" s="119" t="s">
        <v>148</v>
      </c>
      <c r="H158" s="117" t="s">
        <v>28</v>
      </c>
      <c r="I158" s="120" t="s">
        <v>28</v>
      </c>
      <c r="J158" s="120" t="s">
        <v>28</v>
      </c>
      <c r="K158" s="121" t="str">
        <f t="shared" si="116"/>
        <v>n/a</v>
      </c>
      <c r="L158" s="120" t="s">
        <v>28</v>
      </c>
      <c r="M158" s="122" t="s">
        <v>28</v>
      </c>
      <c r="N158" s="123" t="s">
        <v>28</v>
      </c>
      <c r="O158" s="121" t="s">
        <v>28</v>
      </c>
      <c r="P158" s="121" t="s">
        <v>28</v>
      </c>
      <c r="Q158" s="121" t="s">
        <v>28</v>
      </c>
      <c r="R158" s="121" t="s">
        <v>28</v>
      </c>
      <c r="S158" s="121" t="s">
        <v>28</v>
      </c>
      <c r="T158" s="121" t="s">
        <v>28</v>
      </c>
      <c r="U158" s="121" t="s">
        <v>28</v>
      </c>
      <c r="V158" s="121" t="s">
        <v>28</v>
      </c>
      <c r="W158" s="121" t="s">
        <v>28</v>
      </c>
      <c r="X158" s="121" t="s">
        <v>28</v>
      </c>
      <c r="Y158" s="121" t="s">
        <v>28</v>
      </c>
    </row>
    <row r="159" spans="4:25" ht="17.25" customHeight="1" x14ac:dyDescent="0.25">
      <c r="D159" s="23" t="s">
        <v>26</v>
      </c>
      <c r="E159" s="23" t="s">
        <v>208</v>
      </c>
      <c r="F159" s="24" t="s">
        <v>149</v>
      </c>
      <c r="G159" s="25" t="s">
        <v>120</v>
      </c>
      <c r="H159" s="23">
        <v>180</v>
      </c>
      <c r="I159" s="26" t="s">
        <v>129</v>
      </c>
      <c r="J159" s="26" t="s">
        <v>34</v>
      </c>
      <c r="K159" s="27">
        <f t="shared" si="116"/>
        <v>0.99999999999999989</v>
      </c>
      <c r="L159" s="28" t="s">
        <v>28</v>
      </c>
      <c r="M159" s="29" t="s">
        <v>28</v>
      </c>
      <c r="N159" s="30">
        <v>0.85</v>
      </c>
      <c r="O159" s="31">
        <v>0.9</v>
      </c>
      <c r="P159" s="31">
        <v>0.9</v>
      </c>
      <c r="Q159" s="31">
        <v>0.95</v>
      </c>
      <c r="R159" s="31">
        <v>1</v>
      </c>
      <c r="S159" s="31">
        <v>1.05</v>
      </c>
      <c r="T159" s="31">
        <v>1.1000000000000001</v>
      </c>
      <c r="U159" s="31">
        <v>1.2</v>
      </c>
      <c r="V159" s="31">
        <v>1.3</v>
      </c>
      <c r="W159" s="31">
        <v>1.2</v>
      </c>
      <c r="X159" s="31">
        <v>0.85</v>
      </c>
      <c r="Y159" s="31">
        <v>0.7</v>
      </c>
    </row>
    <row r="160" spans="4:25" ht="17.25" customHeight="1" x14ac:dyDescent="0.25">
      <c r="D160" s="32" t="s">
        <v>26</v>
      </c>
      <c r="E160" s="32" t="s">
        <v>208</v>
      </c>
      <c r="F160" s="33" t="s">
        <v>149</v>
      </c>
      <c r="G160" s="34" t="s">
        <v>120</v>
      </c>
      <c r="H160" s="32">
        <v>180</v>
      </c>
      <c r="I160" s="35" t="str">
        <f t="shared" ref="I160:I162" si="138">I159</f>
        <v>SERV COMB FORMIGA MANUAL 1 RUA AGRIC</v>
      </c>
      <c r="J160" s="35" t="s">
        <v>35</v>
      </c>
      <c r="K160" s="36">
        <f t="shared" si="116"/>
        <v>5.0166666666666667E-3</v>
      </c>
      <c r="L160" s="35" t="s">
        <v>36</v>
      </c>
      <c r="M160" s="37">
        <f>10*(5*6)/10^3</f>
        <v>0.3</v>
      </c>
      <c r="N160" s="38">
        <f>ROUND(0.5%*N159,4)</f>
        <v>4.3E-3</v>
      </c>
      <c r="O160" s="39">
        <f t="shared" ref="O160:Y160" si="139">ROUND(0.5%*O159,4)</f>
        <v>4.4999999999999997E-3</v>
      </c>
      <c r="P160" s="39">
        <f t="shared" si="139"/>
        <v>4.4999999999999997E-3</v>
      </c>
      <c r="Q160" s="39">
        <f t="shared" si="139"/>
        <v>4.7999999999999996E-3</v>
      </c>
      <c r="R160" s="39">
        <f t="shared" si="139"/>
        <v>5.0000000000000001E-3</v>
      </c>
      <c r="S160" s="39">
        <f t="shared" si="139"/>
        <v>5.3E-3</v>
      </c>
      <c r="T160" s="39">
        <f t="shared" si="139"/>
        <v>5.4999999999999997E-3</v>
      </c>
      <c r="U160" s="39">
        <f t="shared" si="139"/>
        <v>6.0000000000000001E-3</v>
      </c>
      <c r="V160" s="39">
        <f t="shared" si="139"/>
        <v>6.4999999999999997E-3</v>
      </c>
      <c r="W160" s="39">
        <f t="shared" si="139"/>
        <v>6.0000000000000001E-3</v>
      </c>
      <c r="X160" s="39">
        <f t="shared" si="139"/>
        <v>4.3E-3</v>
      </c>
      <c r="Y160" s="39">
        <f t="shared" si="139"/>
        <v>3.5000000000000001E-3</v>
      </c>
    </row>
    <row r="161" spans="4:25" ht="17.25" customHeight="1" x14ac:dyDescent="0.25">
      <c r="D161" s="32" t="s">
        <v>26</v>
      </c>
      <c r="E161" s="32" t="s">
        <v>208</v>
      </c>
      <c r="F161" s="33" t="s">
        <v>149</v>
      </c>
      <c r="G161" s="34" t="s">
        <v>120</v>
      </c>
      <c r="H161" s="32">
        <v>180</v>
      </c>
      <c r="I161" s="35" t="str">
        <f t="shared" si="138"/>
        <v>SERV COMB FORMIGA MANUAL 1 RUA AGRIC</v>
      </c>
      <c r="J161" s="35" t="s">
        <v>35</v>
      </c>
      <c r="K161" s="36">
        <f t="shared" si="116"/>
        <v>0.64083333333333325</v>
      </c>
      <c r="L161" s="35" t="s">
        <v>37</v>
      </c>
      <c r="M161" s="37">
        <v>4.5</v>
      </c>
      <c r="N161" s="40">
        <f>ROUND($N$44*N159,2)</f>
        <v>0.17</v>
      </c>
      <c r="O161" s="41">
        <f>ROUND($O$44*O159,2)</f>
        <v>0.27</v>
      </c>
      <c r="P161" s="41">
        <f>ROUND($P$44*P159,2)</f>
        <v>0.36</v>
      </c>
      <c r="Q161" s="41">
        <f>ROUND($Q$44*Q159,2)</f>
        <v>0.48</v>
      </c>
      <c r="R161" s="41">
        <f>ROUND($R$44*R159,2)</f>
        <v>0.7</v>
      </c>
      <c r="S161" s="41">
        <f>ROUND($S$44*S159,2)</f>
        <v>0.84</v>
      </c>
      <c r="T161" s="41">
        <f>ROUND($T$44*T159,2)</f>
        <v>0.99</v>
      </c>
      <c r="U161" s="41">
        <f>ROUND($U$44*U159,2)</f>
        <v>1.08</v>
      </c>
      <c r="V161" s="41">
        <f>ROUND($V$44*V159,2)</f>
        <v>1.17</v>
      </c>
      <c r="W161" s="41">
        <f>ROUND(W44*W159,2)</f>
        <v>0.84</v>
      </c>
      <c r="X161" s="41">
        <f>ROUND(X44*X159,2)</f>
        <v>0.51</v>
      </c>
      <c r="Y161" s="41">
        <f>ROUND(Y44*Y159,2)</f>
        <v>0.28000000000000003</v>
      </c>
    </row>
    <row r="162" spans="4:25" ht="17.25" customHeight="1" x14ac:dyDescent="0.25">
      <c r="D162" s="32" t="s">
        <v>26</v>
      </c>
      <c r="E162" s="32" t="s">
        <v>208</v>
      </c>
      <c r="F162" s="33" t="s">
        <v>149</v>
      </c>
      <c r="G162" s="34" t="s">
        <v>120</v>
      </c>
      <c r="H162" s="32">
        <v>180</v>
      </c>
      <c r="I162" s="35" t="str">
        <f t="shared" si="138"/>
        <v>SERV COMB FORMIGA MANUAL 1 RUA AGRIC</v>
      </c>
      <c r="J162" s="35" t="s">
        <v>35</v>
      </c>
      <c r="K162" s="36">
        <f t="shared" si="116"/>
        <v>0.35415000000000002</v>
      </c>
      <c r="L162" s="35" t="s">
        <v>38</v>
      </c>
      <c r="M162" s="37">
        <v>4.5</v>
      </c>
      <c r="N162" s="40">
        <f>N159-SUM(N160:N161)</f>
        <v>0.67569999999999997</v>
      </c>
      <c r="O162" s="41">
        <f t="shared" ref="O162" si="140">O159-SUM(O160:O161)</f>
        <v>0.62549999999999994</v>
      </c>
      <c r="P162" s="41">
        <f t="shared" ref="P162:Y162" si="141">P159-SUM(P160:P161)</f>
        <v>0.53550000000000009</v>
      </c>
      <c r="Q162" s="41">
        <f t="shared" si="141"/>
        <v>0.46519999999999995</v>
      </c>
      <c r="R162" s="41">
        <f t="shared" si="141"/>
        <v>0.29500000000000004</v>
      </c>
      <c r="S162" s="41">
        <f t="shared" si="141"/>
        <v>0.2047000000000001</v>
      </c>
      <c r="T162" s="41">
        <f t="shared" si="141"/>
        <v>0.10450000000000015</v>
      </c>
      <c r="U162" s="41">
        <f t="shared" si="141"/>
        <v>0.11399999999999988</v>
      </c>
      <c r="V162" s="41">
        <f t="shared" si="141"/>
        <v>0.12350000000000017</v>
      </c>
      <c r="W162" s="41">
        <f t="shared" si="141"/>
        <v>0.35399999999999998</v>
      </c>
      <c r="X162" s="41">
        <f t="shared" si="141"/>
        <v>0.3357</v>
      </c>
      <c r="Y162" s="41">
        <f t="shared" si="141"/>
        <v>0.41649999999999993</v>
      </c>
    </row>
    <row r="163" spans="4:25" ht="17.25" customHeight="1" x14ac:dyDescent="0.25">
      <c r="D163" s="62" t="s">
        <v>26</v>
      </c>
      <c r="E163" s="62" t="s">
        <v>208</v>
      </c>
      <c r="F163" s="63" t="s">
        <v>150</v>
      </c>
      <c r="G163" s="64" t="s">
        <v>120</v>
      </c>
      <c r="H163" s="62">
        <v>210</v>
      </c>
      <c r="I163" s="65" t="s">
        <v>151</v>
      </c>
      <c r="J163" s="65" t="s">
        <v>34</v>
      </c>
      <c r="K163" s="27">
        <f t="shared" si="116"/>
        <v>0.35726453153800297</v>
      </c>
      <c r="L163" s="66" t="s">
        <v>28</v>
      </c>
      <c r="M163" s="67" t="s">
        <v>28</v>
      </c>
      <c r="N163" s="42">
        <f>1-N174</f>
        <v>0.66327493043659658</v>
      </c>
      <c r="O163" s="43">
        <f t="shared" ref="O163:Y163" si="142">1-O174</f>
        <v>0.44665301626090237</v>
      </c>
      <c r="P163" s="43">
        <f t="shared" si="142"/>
        <v>0.3725832301195291</v>
      </c>
      <c r="Q163" s="43">
        <f t="shared" si="142"/>
        <v>0.25498271995554511</v>
      </c>
      <c r="R163" s="43">
        <f t="shared" si="142"/>
        <v>0.31231828685227669</v>
      </c>
      <c r="S163" s="43">
        <f t="shared" si="142"/>
        <v>0.50261156527351636</v>
      </c>
      <c r="T163" s="43">
        <f t="shared" si="142"/>
        <v>0.51742256738739978</v>
      </c>
      <c r="U163" s="43">
        <f t="shared" si="142"/>
        <v>0.15280826283044735</v>
      </c>
      <c r="V163" s="43">
        <f t="shared" si="142"/>
        <v>0.22593362276589912</v>
      </c>
      <c r="W163" s="43">
        <f t="shared" si="142"/>
        <v>0.38591114827032458</v>
      </c>
      <c r="X163" s="43">
        <f t="shared" si="142"/>
        <v>0.23995214976913715</v>
      </c>
      <c r="Y163" s="43">
        <f t="shared" si="142"/>
        <v>0.21272287853446181</v>
      </c>
    </row>
    <row r="164" spans="4:25" ht="17.25" customHeight="1" x14ac:dyDescent="0.25">
      <c r="D164" s="82" t="s">
        <v>26</v>
      </c>
      <c r="E164" s="82" t="s">
        <v>208</v>
      </c>
      <c r="F164" s="83" t="s">
        <v>150</v>
      </c>
      <c r="G164" s="84" t="s">
        <v>120</v>
      </c>
      <c r="H164" s="82">
        <v>210</v>
      </c>
      <c r="I164" s="35" t="str">
        <f t="shared" ref="I164:I166" si="143">I163</f>
        <v>SERV CAP QUIM MEC 2ª BARRA AGRIC</v>
      </c>
      <c r="J164" s="85" t="s">
        <v>35</v>
      </c>
      <c r="K164" s="36">
        <f t="shared" si="116"/>
        <v>0.35726453153800297</v>
      </c>
      <c r="L164" s="85" t="s">
        <v>54</v>
      </c>
      <c r="M164" s="37">
        <v>2.5</v>
      </c>
      <c r="N164" s="40">
        <f>N163</f>
        <v>0.66327493043659658</v>
      </c>
      <c r="O164" s="41">
        <f t="shared" ref="O164:Y164" si="144">O163</f>
        <v>0.44665301626090237</v>
      </c>
      <c r="P164" s="41">
        <f t="shared" si="144"/>
        <v>0.3725832301195291</v>
      </c>
      <c r="Q164" s="41">
        <f t="shared" si="144"/>
        <v>0.25498271995554511</v>
      </c>
      <c r="R164" s="41">
        <f t="shared" si="144"/>
        <v>0.31231828685227669</v>
      </c>
      <c r="S164" s="41">
        <f t="shared" si="144"/>
        <v>0.50261156527351636</v>
      </c>
      <c r="T164" s="41">
        <f t="shared" si="144"/>
        <v>0.51742256738739978</v>
      </c>
      <c r="U164" s="41">
        <f t="shared" si="144"/>
        <v>0.15280826283044735</v>
      </c>
      <c r="V164" s="41">
        <f t="shared" si="144"/>
        <v>0.22593362276589912</v>
      </c>
      <c r="W164" s="41">
        <f t="shared" si="144"/>
        <v>0.38591114827032458</v>
      </c>
      <c r="X164" s="41">
        <f t="shared" si="144"/>
        <v>0.23995214976913715</v>
      </c>
      <c r="Y164" s="41">
        <f t="shared" si="144"/>
        <v>0.21272287853446181</v>
      </c>
    </row>
    <row r="165" spans="4:25" ht="17.25" customHeight="1" x14ac:dyDescent="0.25">
      <c r="D165" s="82" t="s">
        <v>26</v>
      </c>
      <c r="E165" s="82" t="s">
        <v>208</v>
      </c>
      <c r="F165" s="83" t="s">
        <v>150</v>
      </c>
      <c r="G165" s="84" t="s">
        <v>120</v>
      </c>
      <c r="H165" s="82">
        <v>210</v>
      </c>
      <c r="I165" s="35" t="str">
        <f t="shared" si="143"/>
        <v>SERV CAP QUIM MEC 2ª BARRA AGRIC</v>
      </c>
      <c r="J165" s="85" t="s">
        <v>35</v>
      </c>
      <c r="K165" s="36">
        <f t="shared" si="116"/>
        <v>0.2080978648713363</v>
      </c>
      <c r="L165" s="35" t="s">
        <v>135</v>
      </c>
      <c r="M165" s="37">
        <f>ROUNDUP(1.5*(2.5/3.1),2)</f>
        <v>1.21</v>
      </c>
      <c r="N165" s="87">
        <f>N163-N166</f>
        <v>0.13327493043659655</v>
      </c>
      <c r="O165" s="88">
        <f t="shared" ref="O165:Y165" si="145">O163-O166</f>
        <v>0.13665301626090237</v>
      </c>
      <c r="P165" s="88">
        <f t="shared" si="145"/>
        <v>0.1525832301195291</v>
      </c>
      <c r="Q165" s="88">
        <f t="shared" si="145"/>
        <v>0.12498271995554511</v>
      </c>
      <c r="R165" s="88">
        <f t="shared" si="145"/>
        <v>0.2223182868522767</v>
      </c>
      <c r="S165" s="88">
        <f t="shared" si="145"/>
        <v>0.40261156527351638</v>
      </c>
      <c r="T165" s="88">
        <f t="shared" si="145"/>
        <v>0.46742256738739979</v>
      </c>
      <c r="U165" s="88">
        <f t="shared" si="145"/>
        <v>0.14280826283044734</v>
      </c>
      <c r="V165" s="88">
        <f t="shared" si="145"/>
        <v>0.20593362276589913</v>
      </c>
      <c r="W165" s="88">
        <f t="shared" si="145"/>
        <v>0.27591114827032459</v>
      </c>
      <c r="X165" s="88">
        <f t="shared" si="145"/>
        <v>0.14995214976913715</v>
      </c>
      <c r="Y165" s="88">
        <f t="shared" si="145"/>
        <v>8.2722878534461808E-2</v>
      </c>
    </row>
    <row r="166" spans="4:25" ht="17.25" customHeight="1" x14ac:dyDescent="0.25">
      <c r="D166" s="82" t="s">
        <v>26</v>
      </c>
      <c r="E166" s="82" t="s">
        <v>208</v>
      </c>
      <c r="F166" s="83" t="s">
        <v>150</v>
      </c>
      <c r="G166" s="84" t="s">
        <v>120</v>
      </c>
      <c r="H166" s="82">
        <v>210</v>
      </c>
      <c r="I166" s="35" t="str">
        <f t="shared" si="143"/>
        <v>SERV CAP QUIM MEC 2ª BARRA AGRIC</v>
      </c>
      <c r="J166" s="85" t="s">
        <v>35</v>
      </c>
      <c r="K166" s="36">
        <f t="shared" si="116"/>
        <v>0.1491666666666667</v>
      </c>
      <c r="L166" s="35" t="s">
        <v>136</v>
      </c>
      <c r="M166" s="37">
        <f>0.15*(2.5/3.1)</f>
        <v>0.12096774193548386</v>
      </c>
      <c r="N166" s="87">
        <f t="shared" ref="N166:Y166" si="146">ROUND(N45/N42*N163,2)</f>
        <v>0.53</v>
      </c>
      <c r="O166" s="88">
        <f t="shared" si="146"/>
        <v>0.31</v>
      </c>
      <c r="P166" s="88">
        <f t="shared" si="146"/>
        <v>0.22</v>
      </c>
      <c r="Q166" s="88">
        <f t="shared" si="146"/>
        <v>0.13</v>
      </c>
      <c r="R166" s="88">
        <f t="shared" si="146"/>
        <v>0.09</v>
      </c>
      <c r="S166" s="88">
        <f t="shared" si="146"/>
        <v>0.1</v>
      </c>
      <c r="T166" s="88">
        <f t="shared" si="146"/>
        <v>0.05</v>
      </c>
      <c r="U166" s="88">
        <f t="shared" si="146"/>
        <v>0.01</v>
      </c>
      <c r="V166" s="88">
        <f t="shared" si="146"/>
        <v>0.02</v>
      </c>
      <c r="W166" s="88">
        <f t="shared" si="146"/>
        <v>0.11</v>
      </c>
      <c r="X166" s="88">
        <f t="shared" si="146"/>
        <v>0.09</v>
      </c>
      <c r="Y166" s="88">
        <f t="shared" si="146"/>
        <v>0.13</v>
      </c>
    </row>
    <row r="167" spans="4:25" ht="17.25" customHeight="1" x14ac:dyDescent="0.25">
      <c r="D167" s="23" t="s">
        <v>26</v>
      </c>
      <c r="E167" s="23" t="s">
        <v>208</v>
      </c>
      <c r="F167" s="24" t="s">
        <v>150</v>
      </c>
      <c r="G167" s="25" t="s">
        <v>120</v>
      </c>
      <c r="H167" s="23">
        <v>210</v>
      </c>
      <c r="I167" s="26" t="s">
        <v>152</v>
      </c>
      <c r="J167" s="26" t="s">
        <v>34</v>
      </c>
      <c r="K167" s="27">
        <f t="shared" si="116"/>
        <v>0.35726453153800297</v>
      </c>
      <c r="L167" s="28" t="s">
        <v>28</v>
      </c>
      <c r="M167" s="29" t="s">
        <v>28</v>
      </c>
      <c r="N167" s="42">
        <f>1-N174</f>
        <v>0.66327493043659658</v>
      </c>
      <c r="O167" s="43">
        <f t="shared" ref="O167:Y167" si="147">1-O174</f>
        <v>0.44665301626090237</v>
      </c>
      <c r="P167" s="43">
        <f t="shared" si="147"/>
        <v>0.3725832301195291</v>
      </c>
      <c r="Q167" s="43">
        <f t="shared" si="147"/>
        <v>0.25498271995554511</v>
      </c>
      <c r="R167" s="43">
        <f t="shared" si="147"/>
        <v>0.31231828685227669</v>
      </c>
      <c r="S167" s="43">
        <f t="shared" si="147"/>
        <v>0.50261156527351636</v>
      </c>
      <c r="T167" s="43">
        <f t="shared" si="147"/>
        <v>0.51742256738739978</v>
      </c>
      <c r="U167" s="43">
        <f t="shared" si="147"/>
        <v>0.15280826283044735</v>
      </c>
      <c r="V167" s="43">
        <f t="shared" si="147"/>
        <v>0.22593362276589912</v>
      </c>
      <c r="W167" s="43">
        <f t="shared" si="147"/>
        <v>0.38591114827032458</v>
      </c>
      <c r="X167" s="43">
        <f t="shared" si="147"/>
        <v>0.23995214976913715</v>
      </c>
      <c r="Y167" s="43">
        <f t="shared" si="147"/>
        <v>0.21272287853446181</v>
      </c>
    </row>
    <row r="168" spans="4:25" ht="17.25" customHeight="1" x14ac:dyDescent="0.25">
      <c r="D168" s="32" t="s">
        <v>26</v>
      </c>
      <c r="E168" s="32" t="s">
        <v>208</v>
      </c>
      <c r="F168" s="33" t="s">
        <v>150</v>
      </c>
      <c r="G168" s="34" t="s">
        <v>120</v>
      </c>
      <c r="H168" s="32">
        <v>210</v>
      </c>
      <c r="I168" s="35" t="str">
        <f t="shared" ref="I168:I173" si="148">I167</f>
        <v>SERV ADUBACAO SOLIDA MEC 360DIAS AGRIC</v>
      </c>
      <c r="J168" s="35" t="s">
        <v>35</v>
      </c>
      <c r="K168" s="36">
        <f t="shared" si="116"/>
        <v>0.19000000000000003</v>
      </c>
      <c r="L168" s="89" t="s">
        <v>140</v>
      </c>
      <c r="M168" s="90">
        <v>540</v>
      </c>
      <c r="N168" s="124">
        <f t="shared" ref="N168:Y168" si="149">ROUND(N167*53%,2)</f>
        <v>0.35</v>
      </c>
      <c r="O168" s="125">
        <f t="shared" si="149"/>
        <v>0.24</v>
      </c>
      <c r="P168" s="125">
        <f t="shared" si="149"/>
        <v>0.2</v>
      </c>
      <c r="Q168" s="125">
        <f t="shared" si="149"/>
        <v>0.14000000000000001</v>
      </c>
      <c r="R168" s="125">
        <f t="shared" si="149"/>
        <v>0.17</v>
      </c>
      <c r="S168" s="125">
        <f t="shared" si="149"/>
        <v>0.27</v>
      </c>
      <c r="T168" s="125">
        <f t="shared" si="149"/>
        <v>0.27</v>
      </c>
      <c r="U168" s="125">
        <f t="shared" si="149"/>
        <v>0.08</v>
      </c>
      <c r="V168" s="125">
        <f t="shared" si="149"/>
        <v>0.12</v>
      </c>
      <c r="W168" s="125">
        <f t="shared" si="149"/>
        <v>0.2</v>
      </c>
      <c r="X168" s="125">
        <f t="shared" si="149"/>
        <v>0.13</v>
      </c>
      <c r="Y168" s="125">
        <f t="shared" si="149"/>
        <v>0.11</v>
      </c>
    </row>
    <row r="169" spans="4:25" ht="17.25" customHeight="1" x14ac:dyDescent="0.25">
      <c r="D169" s="32" t="s">
        <v>26</v>
      </c>
      <c r="E169" s="32" t="s">
        <v>208</v>
      </c>
      <c r="F169" s="33" t="s">
        <v>150</v>
      </c>
      <c r="G169" s="34" t="s">
        <v>120</v>
      </c>
      <c r="H169" s="32">
        <v>210</v>
      </c>
      <c r="I169" s="35" t="str">
        <f t="shared" si="148"/>
        <v>SERV ADUBACAO SOLIDA MEC 360DIAS AGRIC</v>
      </c>
      <c r="J169" s="35" t="s">
        <v>35</v>
      </c>
      <c r="K169" s="36">
        <f t="shared" si="116"/>
        <v>0.11416666666666669</v>
      </c>
      <c r="L169" s="89" t="s">
        <v>141</v>
      </c>
      <c r="M169" s="90">
        <v>402</v>
      </c>
      <c r="N169" s="124">
        <f t="shared" ref="N169:Y169" si="150">ROUND(N167*32%,2)</f>
        <v>0.21</v>
      </c>
      <c r="O169" s="125">
        <f t="shared" si="150"/>
        <v>0.14000000000000001</v>
      </c>
      <c r="P169" s="125">
        <f t="shared" si="150"/>
        <v>0.12</v>
      </c>
      <c r="Q169" s="125">
        <f t="shared" si="150"/>
        <v>0.08</v>
      </c>
      <c r="R169" s="125">
        <f t="shared" si="150"/>
        <v>0.1</v>
      </c>
      <c r="S169" s="125">
        <f t="shared" si="150"/>
        <v>0.16</v>
      </c>
      <c r="T169" s="125">
        <f t="shared" si="150"/>
        <v>0.17</v>
      </c>
      <c r="U169" s="125">
        <f t="shared" si="150"/>
        <v>0.05</v>
      </c>
      <c r="V169" s="125">
        <f t="shared" si="150"/>
        <v>7.0000000000000007E-2</v>
      </c>
      <c r="W169" s="125">
        <f t="shared" si="150"/>
        <v>0.12</v>
      </c>
      <c r="X169" s="125">
        <f t="shared" si="150"/>
        <v>0.08</v>
      </c>
      <c r="Y169" s="125">
        <f t="shared" si="150"/>
        <v>7.0000000000000007E-2</v>
      </c>
    </row>
    <row r="170" spans="4:25" ht="17.25" customHeight="1" x14ac:dyDescent="0.25">
      <c r="D170" s="32" t="s">
        <v>26</v>
      </c>
      <c r="E170" s="32" t="s">
        <v>208</v>
      </c>
      <c r="F170" s="33" t="s">
        <v>150</v>
      </c>
      <c r="G170" s="34" t="s">
        <v>120</v>
      </c>
      <c r="H170" s="32">
        <v>210</v>
      </c>
      <c r="I170" s="35" t="str">
        <f t="shared" si="148"/>
        <v>SERV ADUBACAO SOLIDA MEC 360DIAS AGRIC</v>
      </c>
      <c r="J170" s="35" t="s">
        <v>35</v>
      </c>
      <c r="K170" s="36">
        <f t="shared" si="116"/>
        <v>5.309786487133631E-2</v>
      </c>
      <c r="L170" s="89" t="s">
        <v>142</v>
      </c>
      <c r="M170" s="90">
        <v>301</v>
      </c>
      <c r="N170" s="124">
        <f>N167-SUM(N168:N169)</f>
        <v>0.10327493043659663</v>
      </c>
      <c r="O170" s="125">
        <f t="shared" ref="O170:Y170" si="151">O167-SUM(O168:O169)</f>
        <v>6.6653016260902365E-2</v>
      </c>
      <c r="P170" s="125">
        <f t="shared" si="151"/>
        <v>5.258323011952909E-2</v>
      </c>
      <c r="Q170" s="125">
        <f t="shared" si="151"/>
        <v>3.4982719955545083E-2</v>
      </c>
      <c r="R170" s="125">
        <f t="shared" si="151"/>
        <v>4.2318286852276676E-2</v>
      </c>
      <c r="S170" s="125">
        <f t="shared" si="151"/>
        <v>7.261156527351631E-2</v>
      </c>
      <c r="T170" s="125">
        <f t="shared" si="151"/>
        <v>7.7422567387399721E-2</v>
      </c>
      <c r="U170" s="125">
        <f t="shared" si="151"/>
        <v>2.2808262830447346E-2</v>
      </c>
      <c r="V170" s="125">
        <f t="shared" si="151"/>
        <v>3.593362276589912E-2</v>
      </c>
      <c r="W170" s="125">
        <f t="shared" si="151"/>
        <v>6.5911148270324571E-2</v>
      </c>
      <c r="X170" s="125">
        <f t="shared" si="151"/>
        <v>2.9952149769137126E-2</v>
      </c>
      <c r="Y170" s="125">
        <f t="shared" si="151"/>
        <v>3.2722878534461819E-2</v>
      </c>
    </row>
    <row r="171" spans="4:25" ht="17.25" customHeight="1" x14ac:dyDescent="0.25">
      <c r="D171" s="32" t="s">
        <v>26</v>
      </c>
      <c r="E171" s="32" t="s">
        <v>208</v>
      </c>
      <c r="F171" s="33" t="s">
        <v>150</v>
      </c>
      <c r="G171" s="34" t="s">
        <v>120</v>
      </c>
      <c r="H171" s="32">
        <v>210</v>
      </c>
      <c r="I171" s="35" t="str">
        <f t="shared" si="148"/>
        <v>SERV ADUBACAO SOLIDA MEC 360DIAS AGRIC</v>
      </c>
      <c r="J171" s="35" t="s">
        <v>35</v>
      </c>
      <c r="K171" s="36">
        <f t="shared" si="116"/>
        <v>0</v>
      </c>
      <c r="L171" s="35" t="s">
        <v>143</v>
      </c>
      <c r="M171" s="37">
        <v>591</v>
      </c>
      <c r="N171" s="126">
        <v>0</v>
      </c>
      <c r="O171" s="127">
        <v>0</v>
      </c>
      <c r="P171" s="127">
        <v>0</v>
      </c>
      <c r="Q171" s="127">
        <v>0</v>
      </c>
      <c r="R171" s="127">
        <v>0</v>
      </c>
      <c r="S171" s="127">
        <v>0</v>
      </c>
      <c r="T171" s="127">
        <v>0</v>
      </c>
      <c r="U171" s="127">
        <v>0</v>
      </c>
      <c r="V171" s="127">
        <v>0</v>
      </c>
      <c r="W171" s="127">
        <v>0</v>
      </c>
      <c r="X171" s="127">
        <v>0</v>
      </c>
      <c r="Y171" s="127">
        <v>0</v>
      </c>
    </row>
    <row r="172" spans="4:25" ht="17.25" customHeight="1" x14ac:dyDescent="0.25">
      <c r="D172" s="32" t="s">
        <v>26</v>
      </c>
      <c r="E172" s="32" t="s">
        <v>208</v>
      </c>
      <c r="F172" s="33" t="s">
        <v>150</v>
      </c>
      <c r="G172" s="34" t="s">
        <v>120</v>
      </c>
      <c r="H172" s="32">
        <v>210</v>
      </c>
      <c r="I172" s="35" t="str">
        <f t="shared" si="148"/>
        <v>SERV ADUBACAO SOLIDA MEC 360DIAS AGRIC</v>
      </c>
      <c r="J172" s="35" t="s">
        <v>35</v>
      </c>
      <c r="K172" s="36">
        <f t="shared" si="116"/>
        <v>0</v>
      </c>
      <c r="L172" s="35" t="s">
        <v>144</v>
      </c>
      <c r="M172" s="37">
        <v>469</v>
      </c>
      <c r="N172" s="126">
        <v>0</v>
      </c>
      <c r="O172" s="127">
        <v>0</v>
      </c>
      <c r="P172" s="127">
        <v>0</v>
      </c>
      <c r="Q172" s="127">
        <v>0</v>
      </c>
      <c r="R172" s="127">
        <v>0</v>
      </c>
      <c r="S172" s="127">
        <v>0</v>
      </c>
      <c r="T172" s="127">
        <v>0</v>
      </c>
      <c r="U172" s="127">
        <v>0</v>
      </c>
      <c r="V172" s="127">
        <v>0</v>
      </c>
      <c r="W172" s="127">
        <v>0</v>
      </c>
      <c r="X172" s="127">
        <v>0</v>
      </c>
      <c r="Y172" s="127">
        <v>0</v>
      </c>
    </row>
    <row r="173" spans="4:25" ht="17.25" customHeight="1" x14ac:dyDescent="0.25">
      <c r="D173" s="32" t="s">
        <v>26</v>
      </c>
      <c r="E173" s="32" t="s">
        <v>208</v>
      </c>
      <c r="F173" s="33" t="s">
        <v>150</v>
      </c>
      <c r="G173" s="34" t="s">
        <v>120</v>
      </c>
      <c r="H173" s="32">
        <v>210</v>
      </c>
      <c r="I173" s="35" t="str">
        <f t="shared" si="148"/>
        <v>SERV ADUBACAO SOLIDA MEC 360DIAS AGRIC</v>
      </c>
      <c r="J173" s="35" t="s">
        <v>35</v>
      </c>
      <c r="K173" s="36">
        <f t="shared" si="116"/>
        <v>0</v>
      </c>
      <c r="L173" s="35" t="s">
        <v>145</v>
      </c>
      <c r="M173" s="37">
        <v>409</v>
      </c>
      <c r="N173" s="126">
        <v>0</v>
      </c>
      <c r="O173" s="127">
        <v>0</v>
      </c>
      <c r="P173" s="127">
        <v>0</v>
      </c>
      <c r="Q173" s="127">
        <v>0</v>
      </c>
      <c r="R173" s="127">
        <v>0</v>
      </c>
      <c r="S173" s="127">
        <v>0</v>
      </c>
      <c r="T173" s="127">
        <v>0</v>
      </c>
      <c r="U173" s="127">
        <v>0</v>
      </c>
      <c r="V173" s="127">
        <v>0</v>
      </c>
      <c r="W173" s="127">
        <v>0</v>
      </c>
      <c r="X173" s="127">
        <v>0</v>
      </c>
      <c r="Y173" s="127">
        <v>0</v>
      </c>
    </row>
    <row r="174" spans="4:25" ht="17.25" customHeight="1" x14ac:dyDescent="0.25">
      <c r="D174" s="23" t="s">
        <v>26</v>
      </c>
      <c r="E174" s="23" t="s">
        <v>208</v>
      </c>
      <c r="F174" s="24" t="s">
        <v>150</v>
      </c>
      <c r="G174" s="25" t="s">
        <v>120</v>
      </c>
      <c r="H174" s="23">
        <v>210</v>
      </c>
      <c r="I174" s="26" t="s">
        <v>153</v>
      </c>
      <c r="J174" s="26" t="s">
        <v>34</v>
      </c>
      <c r="K174" s="27">
        <f t="shared" si="116"/>
        <v>0.64273546846199714</v>
      </c>
      <c r="L174" s="28" t="s">
        <v>28</v>
      </c>
      <c r="M174" s="29" t="s">
        <v>28</v>
      </c>
      <c r="N174" s="30">
        <v>0.33672506956340337</v>
      </c>
      <c r="O174" s="31">
        <v>0.55334698373909763</v>
      </c>
      <c r="P174" s="31">
        <v>0.6274167698804709</v>
      </c>
      <c r="Q174" s="31">
        <v>0.74501728004445489</v>
      </c>
      <c r="R174" s="31">
        <v>0.68768171314772331</v>
      </c>
      <c r="S174" s="31">
        <v>0.4973884347264837</v>
      </c>
      <c r="T174" s="31">
        <v>0.48257743261260022</v>
      </c>
      <c r="U174" s="31">
        <v>0.84719173716955265</v>
      </c>
      <c r="V174" s="31">
        <v>0.77406637723410088</v>
      </c>
      <c r="W174" s="31">
        <v>0.61408885172967542</v>
      </c>
      <c r="X174" s="31">
        <v>0.76004785023086285</v>
      </c>
      <c r="Y174" s="31">
        <v>0.78727712146553819</v>
      </c>
    </row>
    <row r="175" spans="4:25" ht="17.25" customHeight="1" x14ac:dyDescent="0.25">
      <c r="D175" s="32" t="s">
        <v>26</v>
      </c>
      <c r="E175" s="32" t="s">
        <v>208</v>
      </c>
      <c r="F175" s="33" t="s">
        <v>150</v>
      </c>
      <c r="G175" s="34" t="s">
        <v>120</v>
      </c>
      <c r="H175" s="32">
        <v>210</v>
      </c>
      <c r="I175" s="35" t="str">
        <f t="shared" ref="I175:I183" si="152">I174</f>
        <v>Prototipo Capina Quim Mec 2ª Barra e Adub Solida Mec 360</v>
      </c>
      <c r="J175" s="35" t="s">
        <v>35</v>
      </c>
      <c r="K175" s="36">
        <f t="shared" si="116"/>
        <v>0.64273546846199714</v>
      </c>
      <c r="L175" s="35" t="s">
        <v>54</v>
      </c>
      <c r="M175" s="37">
        <v>2.5</v>
      </c>
      <c r="N175" s="40">
        <f>N174</f>
        <v>0.33672506956340337</v>
      </c>
      <c r="O175" s="41">
        <f t="shared" ref="O175:Y175" si="153">O174</f>
        <v>0.55334698373909763</v>
      </c>
      <c r="P175" s="41">
        <f t="shared" si="153"/>
        <v>0.6274167698804709</v>
      </c>
      <c r="Q175" s="41">
        <f t="shared" si="153"/>
        <v>0.74501728004445489</v>
      </c>
      <c r="R175" s="41">
        <f t="shared" si="153"/>
        <v>0.68768171314772331</v>
      </c>
      <c r="S175" s="41">
        <f t="shared" si="153"/>
        <v>0.4973884347264837</v>
      </c>
      <c r="T175" s="41">
        <f t="shared" si="153"/>
        <v>0.48257743261260022</v>
      </c>
      <c r="U175" s="41">
        <f t="shared" si="153"/>
        <v>0.84719173716955265</v>
      </c>
      <c r="V175" s="41">
        <f t="shared" si="153"/>
        <v>0.77406637723410088</v>
      </c>
      <c r="W175" s="41">
        <f t="shared" si="153"/>
        <v>0.61408885172967542</v>
      </c>
      <c r="X175" s="41">
        <f t="shared" si="153"/>
        <v>0.76004785023086285</v>
      </c>
      <c r="Y175" s="41">
        <f t="shared" si="153"/>
        <v>0.78727712146553819</v>
      </c>
    </row>
    <row r="176" spans="4:25" ht="17.25" customHeight="1" x14ac:dyDescent="0.25">
      <c r="D176" s="32" t="s">
        <v>26</v>
      </c>
      <c r="E176" s="32" t="s">
        <v>208</v>
      </c>
      <c r="F176" s="33" t="s">
        <v>150</v>
      </c>
      <c r="G176" s="34" t="s">
        <v>120</v>
      </c>
      <c r="H176" s="32">
        <v>210</v>
      </c>
      <c r="I176" s="35" t="str">
        <f t="shared" si="152"/>
        <v>Prototipo Capina Quim Mec 2ª Barra e Adub Solida Mec 360</v>
      </c>
      <c r="J176" s="35" t="s">
        <v>35</v>
      </c>
      <c r="K176" s="36">
        <f t="shared" si="116"/>
        <v>0.40606880179533028</v>
      </c>
      <c r="L176" s="35" t="s">
        <v>135</v>
      </c>
      <c r="M176" s="37">
        <f>ROUNDUP(1.5*(2.5/3.1),2)</f>
        <v>1.21</v>
      </c>
      <c r="N176" s="87">
        <f>N174-N177</f>
        <v>6.672506956340335E-2</v>
      </c>
      <c r="O176" s="88">
        <f t="shared" ref="O176:Y176" si="154">O174-O177</f>
        <v>0.17334698373909763</v>
      </c>
      <c r="P176" s="88">
        <f t="shared" si="154"/>
        <v>0.25741676988047091</v>
      </c>
      <c r="Q176" s="88">
        <f t="shared" si="154"/>
        <v>0.37501728004445489</v>
      </c>
      <c r="R176" s="88">
        <f t="shared" si="154"/>
        <v>0.48768171314772329</v>
      </c>
      <c r="S176" s="88">
        <f t="shared" si="154"/>
        <v>0.39738843472648366</v>
      </c>
      <c r="T176" s="88">
        <f t="shared" si="154"/>
        <v>0.43257743261260023</v>
      </c>
      <c r="U176" s="88">
        <f t="shared" si="154"/>
        <v>0.76719173716955269</v>
      </c>
      <c r="V176" s="88">
        <f t="shared" si="154"/>
        <v>0.70406637723410093</v>
      </c>
      <c r="W176" s="88">
        <f t="shared" si="154"/>
        <v>0.43408885172967543</v>
      </c>
      <c r="X176" s="88">
        <f t="shared" si="154"/>
        <v>0.46004785023086286</v>
      </c>
      <c r="Y176" s="88">
        <f t="shared" si="154"/>
        <v>0.31727712146553821</v>
      </c>
    </row>
    <row r="177" spans="4:25" ht="17.25" customHeight="1" x14ac:dyDescent="0.25">
      <c r="D177" s="32" t="s">
        <v>26</v>
      </c>
      <c r="E177" s="32" t="s">
        <v>208</v>
      </c>
      <c r="F177" s="33" t="s">
        <v>150</v>
      </c>
      <c r="G177" s="34" t="s">
        <v>120</v>
      </c>
      <c r="H177" s="32">
        <v>210</v>
      </c>
      <c r="I177" s="35" t="str">
        <f t="shared" si="152"/>
        <v>Prototipo Capina Quim Mec 2ª Barra e Adub Solida Mec 360</v>
      </c>
      <c r="J177" s="35" t="s">
        <v>35</v>
      </c>
      <c r="K177" s="36">
        <f t="shared" si="116"/>
        <v>0.23666666666666666</v>
      </c>
      <c r="L177" s="35" t="s">
        <v>136</v>
      </c>
      <c r="M177" s="37">
        <f>0.15*(2.5/3.1)</f>
        <v>0.12096774193548386</v>
      </c>
      <c r="N177" s="87">
        <f t="shared" ref="N177:Y177" si="155">ROUND(N45/N42*N174,2)</f>
        <v>0.27</v>
      </c>
      <c r="O177" s="88">
        <f t="shared" si="155"/>
        <v>0.38</v>
      </c>
      <c r="P177" s="88">
        <f t="shared" si="155"/>
        <v>0.37</v>
      </c>
      <c r="Q177" s="88">
        <f t="shared" si="155"/>
        <v>0.37</v>
      </c>
      <c r="R177" s="88">
        <f t="shared" si="155"/>
        <v>0.2</v>
      </c>
      <c r="S177" s="88">
        <f t="shared" si="155"/>
        <v>0.1</v>
      </c>
      <c r="T177" s="88">
        <f t="shared" si="155"/>
        <v>0.05</v>
      </c>
      <c r="U177" s="88">
        <f t="shared" si="155"/>
        <v>0.08</v>
      </c>
      <c r="V177" s="88">
        <f t="shared" si="155"/>
        <v>7.0000000000000007E-2</v>
      </c>
      <c r="W177" s="88">
        <f t="shared" si="155"/>
        <v>0.18</v>
      </c>
      <c r="X177" s="88">
        <f t="shared" si="155"/>
        <v>0.3</v>
      </c>
      <c r="Y177" s="88">
        <f t="shared" si="155"/>
        <v>0.47</v>
      </c>
    </row>
    <row r="178" spans="4:25" ht="17.25" customHeight="1" x14ac:dyDescent="0.25">
      <c r="D178" s="32" t="s">
        <v>26</v>
      </c>
      <c r="E178" s="32" t="s">
        <v>208</v>
      </c>
      <c r="F178" s="33" t="s">
        <v>150</v>
      </c>
      <c r="G178" s="34" t="s">
        <v>120</v>
      </c>
      <c r="H178" s="32">
        <v>210</v>
      </c>
      <c r="I178" s="35" t="str">
        <f t="shared" si="152"/>
        <v>Prototipo Capina Quim Mec 2ª Barra e Adub Solida Mec 360</v>
      </c>
      <c r="J178" s="35" t="s">
        <v>35</v>
      </c>
      <c r="K178" s="36">
        <f t="shared" si="116"/>
        <v>0.34</v>
      </c>
      <c r="L178" s="89" t="s">
        <v>140</v>
      </c>
      <c r="M178" s="90">
        <v>540</v>
      </c>
      <c r="N178" s="124">
        <f t="shared" ref="N178:Y178" si="156">ROUND(N174*53%,2)</f>
        <v>0.18</v>
      </c>
      <c r="O178" s="125">
        <f t="shared" si="156"/>
        <v>0.28999999999999998</v>
      </c>
      <c r="P178" s="125">
        <f t="shared" si="156"/>
        <v>0.33</v>
      </c>
      <c r="Q178" s="125">
        <f t="shared" si="156"/>
        <v>0.39</v>
      </c>
      <c r="R178" s="125">
        <f t="shared" si="156"/>
        <v>0.36</v>
      </c>
      <c r="S178" s="125">
        <f t="shared" si="156"/>
        <v>0.26</v>
      </c>
      <c r="T178" s="125">
        <f t="shared" si="156"/>
        <v>0.26</v>
      </c>
      <c r="U178" s="125">
        <f t="shared" si="156"/>
        <v>0.45</v>
      </c>
      <c r="V178" s="125">
        <f t="shared" si="156"/>
        <v>0.41</v>
      </c>
      <c r="W178" s="125">
        <f t="shared" si="156"/>
        <v>0.33</v>
      </c>
      <c r="X178" s="125">
        <f t="shared" si="156"/>
        <v>0.4</v>
      </c>
      <c r="Y178" s="125">
        <f t="shared" si="156"/>
        <v>0.42</v>
      </c>
    </row>
    <row r="179" spans="4:25" ht="17.25" customHeight="1" x14ac:dyDescent="0.25">
      <c r="D179" s="32" t="s">
        <v>26</v>
      </c>
      <c r="E179" s="32" t="s">
        <v>208</v>
      </c>
      <c r="F179" s="33" t="s">
        <v>150</v>
      </c>
      <c r="G179" s="34" t="s">
        <v>120</v>
      </c>
      <c r="H179" s="32">
        <v>210</v>
      </c>
      <c r="I179" s="35" t="str">
        <f t="shared" si="152"/>
        <v>Prototipo Capina Quim Mec 2ª Barra e Adub Solida Mec 360</v>
      </c>
      <c r="J179" s="35" t="s">
        <v>35</v>
      </c>
      <c r="K179" s="36">
        <f t="shared" si="116"/>
        <v>0.20583333333333331</v>
      </c>
      <c r="L179" s="89" t="s">
        <v>141</v>
      </c>
      <c r="M179" s="90">
        <v>402</v>
      </c>
      <c r="N179" s="124">
        <f t="shared" ref="N179:Y179" si="157">ROUND(N174*32%,2)</f>
        <v>0.11</v>
      </c>
      <c r="O179" s="125">
        <f t="shared" si="157"/>
        <v>0.18</v>
      </c>
      <c r="P179" s="125">
        <f t="shared" si="157"/>
        <v>0.2</v>
      </c>
      <c r="Q179" s="125">
        <f t="shared" si="157"/>
        <v>0.24</v>
      </c>
      <c r="R179" s="125">
        <f t="shared" si="157"/>
        <v>0.22</v>
      </c>
      <c r="S179" s="125">
        <f t="shared" si="157"/>
        <v>0.16</v>
      </c>
      <c r="T179" s="125">
        <f t="shared" si="157"/>
        <v>0.15</v>
      </c>
      <c r="U179" s="125">
        <f t="shared" si="157"/>
        <v>0.27</v>
      </c>
      <c r="V179" s="125">
        <f t="shared" si="157"/>
        <v>0.25</v>
      </c>
      <c r="W179" s="125">
        <f t="shared" si="157"/>
        <v>0.2</v>
      </c>
      <c r="X179" s="125">
        <f t="shared" si="157"/>
        <v>0.24</v>
      </c>
      <c r="Y179" s="125">
        <f t="shared" si="157"/>
        <v>0.25</v>
      </c>
    </row>
    <row r="180" spans="4:25" ht="17.25" customHeight="1" x14ac:dyDescent="0.25">
      <c r="D180" s="32" t="s">
        <v>26</v>
      </c>
      <c r="E180" s="32" t="s">
        <v>208</v>
      </c>
      <c r="F180" s="33" t="s">
        <v>150</v>
      </c>
      <c r="G180" s="34" t="s">
        <v>120</v>
      </c>
      <c r="H180" s="32">
        <v>210</v>
      </c>
      <c r="I180" s="35" t="str">
        <f t="shared" si="152"/>
        <v>Prototipo Capina Quim Mec 2ª Barra e Adub Solida Mec 360</v>
      </c>
      <c r="J180" s="35" t="s">
        <v>35</v>
      </c>
      <c r="K180" s="36">
        <f t="shared" si="116"/>
        <v>9.6902135128663677E-2</v>
      </c>
      <c r="L180" s="89" t="s">
        <v>142</v>
      </c>
      <c r="M180" s="90">
        <v>301</v>
      </c>
      <c r="N180" s="124">
        <f>N174-SUM(N178:N179)</f>
        <v>4.6725069563403387E-2</v>
      </c>
      <c r="O180" s="125">
        <f t="shared" ref="O180:Y180" si="158">O174-SUM(O178:O179)</f>
        <v>8.3346983739097658E-2</v>
      </c>
      <c r="P180" s="125">
        <f t="shared" si="158"/>
        <v>9.7416769880470877E-2</v>
      </c>
      <c r="Q180" s="125">
        <f t="shared" si="158"/>
        <v>0.11501728004445488</v>
      </c>
      <c r="R180" s="125">
        <f t="shared" si="158"/>
        <v>0.10768171314772335</v>
      </c>
      <c r="S180" s="125">
        <f t="shared" si="158"/>
        <v>7.7388434726483657E-2</v>
      </c>
      <c r="T180" s="125">
        <f t="shared" si="158"/>
        <v>7.257743261260019E-2</v>
      </c>
      <c r="U180" s="125">
        <f t="shared" si="158"/>
        <v>0.12719173716955268</v>
      </c>
      <c r="V180" s="125">
        <f t="shared" si="158"/>
        <v>0.11406637723410096</v>
      </c>
      <c r="W180" s="125">
        <f t="shared" si="158"/>
        <v>8.4088851729675396E-2</v>
      </c>
      <c r="X180" s="125">
        <f t="shared" si="158"/>
        <v>0.12004785023086284</v>
      </c>
      <c r="Y180" s="125">
        <f t="shared" si="158"/>
        <v>0.11727712146553826</v>
      </c>
    </row>
    <row r="181" spans="4:25" ht="17.25" customHeight="1" x14ac:dyDescent="0.25">
      <c r="D181" s="32" t="s">
        <v>26</v>
      </c>
      <c r="E181" s="32" t="s">
        <v>208</v>
      </c>
      <c r="F181" s="33" t="s">
        <v>150</v>
      </c>
      <c r="G181" s="34" t="s">
        <v>120</v>
      </c>
      <c r="H181" s="32">
        <v>210</v>
      </c>
      <c r="I181" s="35" t="str">
        <f t="shared" si="152"/>
        <v>Prototipo Capina Quim Mec 2ª Barra e Adub Solida Mec 360</v>
      </c>
      <c r="J181" s="35" t="s">
        <v>35</v>
      </c>
      <c r="K181" s="36">
        <f t="shared" si="116"/>
        <v>0</v>
      </c>
      <c r="L181" s="35" t="s">
        <v>143</v>
      </c>
      <c r="M181" s="37">
        <v>591</v>
      </c>
      <c r="N181" s="126">
        <v>0</v>
      </c>
      <c r="O181" s="127">
        <v>0</v>
      </c>
      <c r="P181" s="127">
        <v>0</v>
      </c>
      <c r="Q181" s="127">
        <v>0</v>
      </c>
      <c r="R181" s="127">
        <v>0</v>
      </c>
      <c r="S181" s="127">
        <v>0</v>
      </c>
      <c r="T181" s="127">
        <v>0</v>
      </c>
      <c r="U181" s="127">
        <v>0</v>
      </c>
      <c r="V181" s="127">
        <v>0</v>
      </c>
      <c r="W181" s="127">
        <v>0</v>
      </c>
      <c r="X181" s="127">
        <v>0</v>
      </c>
      <c r="Y181" s="127">
        <v>0</v>
      </c>
    </row>
    <row r="182" spans="4:25" ht="17.25" customHeight="1" x14ac:dyDescent="0.25">
      <c r="D182" s="32" t="s">
        <v>26</v>
      </c>
      <c r="E182" s="32" t="s">
        <v>208</v>
      </c>
      <c r="F182" s="33" t="s">
        <v>150</v>
      </c>
      <c r="G182" s="34" t="s">
        <v>120</v>
      </c>
      <c r="H182" s="32">
        <v>210</v>
      </c>
      <c r="I182" s="35" t="str">
        <f t="shared" si="152"/>
        <v>Prototipo Capina Quim Mec 2ª Barra e Adub Solida Mec 360</v>
      </c>
      <c r="J182" s="35" t="s">
        <v>35</v>
      </c>
      <c r="K182" s="36">
        <f t="shared" si="116"/>
        <v>0</v>
      </c>
      <c r="L182" s="35" t="s">
        <v>144</v>
      </c>
      <c r="M182" s="37">
        <v>469</v>
      </c>
      <c r="N182" s="126">
        <v>0</v>
      </c>
      <c r="O182" s="127">
        <v>0</v>
      </c>
      <c r="P182" s="127">
        <v>0</v>
      </c>
      <c r="Q182" s="127">
        <v>0</v>
      </c>
      <c r="R182" s="127">
        <v>0</v>
      </c>
      <c r="S182" s="127">
        <v>0</v>
      </c>
      <c r="T182" s="127">
        <v>0</v>
      </c>
      <c r="U182" s="127">
        <v>0</v>
      </c>
      <c r="V182" s="127">
        <v>0</v>
      </c>
      <c r="W182" s="127">
        <v>0</v>
      </c>
      <c r="X182" s="127">
        <v>0</v>
      </c>
      <c r="Y182" s="127">
        <v>0</v>
      </c>
    </row>
    <row r="183" spans="4:25" ht="17.25" customHeight="1" x14ac:dyDescent="0.25">
      <c r="D183" s="32" t="s">
        <v>26</v>
      </c>
      <c r="E183" s="32" t="s">
        <v>208</v>
      </c>
      <c r="F183" s="33" t="s">
        <v>150</v>
      </c>
      <c r="G183" s="34" t="s">
        <v>120</v>
      </c>
      <c r="H183" s="32">
        <v>210</v>
      </c>
      <c r="I183" s="35" t="str">
        <f t="shared" si="152"/>
        <v>Prototipo Capina Quim Mec 2ª Barra e Adub Solida Mec 360</v>
      </c>
      <c r="J183" s="35" t="s">
        <v>35</v>
      </c>
      <c r="K183" s="36">
        <f t="shared" si="116"/>
        <v>0</v>
      </c>
      <c r="L183" s="35" t="s">
        <v>145</v>
      </c>
      <c r="M183" s="37">
        <v>409</v>
      </c>
      <c r="N183" s="126">
        <v>0</v>
      </c>
      <c r="O183" s="127">
        <v>0</v>
      </c>
      <c r="P183" s="127">
        <v>0</v>
      </c>
      <c r="Q183" s="127">
        <v>0</v>
      </c>
      <c r="R183" s="127">
        <v>0</v>
      </c>
      <c r="S183" s="127">
        <v>0</v>
      </c>
      <c r="T183" s="127">
        <v>0</v>
      </c>
      <c r="U183" s="127">
        <v>0</v>
      </c>
      <c r="V183" s="127">
        <v>0</v>
      </c>
      <c r="W183" s="127">
        <v>0</v>
      </c>
      <c r="X183" s="127">
        <v>0</v>
      </c>
      <c r="Y183" s="127">
        <v>0</v>
      </c>
    </row>
    <row r="184" spans="4:25" ht="17.25" customHeight="1" x14ac:dyDescent="0.25">
      <c r="D184" s="23" t="s">
        <v>26</v>
      </c>
      <c r="E184" s="23" t="s">
        <v>208</v>
      </c>
      <c r="F184" s="24" t="s">
        <v>154</v>
      </c>
      <c r="G184" s="25" t="s">
        <v>120</v>
      </c>
      <c r="H184" s="23">
        <v>290</v>
      </c>
      <c r="I184" s="26" t="s">
        <v>155</v>
      </c>
      <c r="J184" s="26" t="s">
        <v>34</v>
      </c>
      <c r="K184" s="27">
        <f t="shared" si="116"/>
        <v>6.6666666666666666E-2</v>
      </c>
      <c r="L184" s="28" t="s">
        <v>28</v>
      </c>
      <c r="M184" s="29" t="s">
        <v>28</v>
      </c>
      <c r="N184" s="30">
        <v>0.01</v>
      </c>
      <c r="O184" s="31">
        <v>0.03</v>
      </c>
      <c r="P184" s="31">
        <v>0.05</v>
      </c>
      <c r="Q184" s="31">
        <v>0.05</v>
      </c>
      <c r="R184" s="31">
        <v>0.06</v>
      </c>
      <c r="S184" s="31">
        <v>7.0000000000000007E-2</v>
      </c>
      <c r="T184" s="31">
        <v>0.11</v>
      </c>
      <c r="U184" s="31">
        <v>0.18</v>
      </c>
      <c r="V184" s="31">
        <v>0.11</v>
      </c>
      <c r="W184" s="31">
        <v>7.0000000000000007E-2</v>
      </c>
      <c r="X184" s="31">
        <v>0.05</v>
      </c>
      <c r="Y184" s="31">
        <v>0.01</v>
      </c>
    </row>
    <row r="185" spans="4:25" ht="17.25" customHeight="1" x14ac:dyDescent="0.25">
      <c r="D185" s="32" t="s">
        <v>26</v>
      </c>
      <c r="E185" s="32" t="s">
        <v>208</v>
      </c>
      <c r="F185" s="33" t="s">
        <v>154</v>
      </c>
      <c r="G185" s="34" t="s">
        <v>120</v>
      </c>
      <c r="H185" s="32">
        <v>290</v>
      </c>
      <c r="I185" s="35" t="str">
        <f t="shared" ref="I185:I187" si="159">I184</f>
        <v>SERV CONTROLE DE PRAGAS AGRIC</v>
      </c>
      <c r="J185" s="35" t="s">
        <v>35</v>
      </c>
      <c r="K185" s="36">
        <f t="shared" si="116"/>
        <v>4.9166666666666671E-2</v>
      </c>
      <c r="L185" s="35" t="s">
        <v>156</v>
      </c>
      <c r="M185" s="37">
        <v>120</v>
      </c>
      <c r="N185" s="44">
        <f>ROUND(N184*0.7,2)</f>
        <v>0.01</v>
      </c>
      <c r="O185" s="39">
        <f t="shared" ref="O185:Y185" si="160">ROUND(O184*0.7,2)</f>
        <v>0.02</v>
      </c>
      <c r="P185" s="39">
        <f t="shared" si="160"/>
        <v>0.04</v>
      </c>
      <c r="Q185" s="39">
        <f t="shared" si="160"/>
        <v>0.04</v>
      </c>
      <c r="R185" s="39">
        <f t="shared" si="160"/>
        <v>0.04</v>
      </c>
      <c r="S185" s="39">
        <f t="shared" si="160"/>
        <v>0.05</v>
      </c>
      <c r="T185" s="39">
        <f t="shared" si="160"/>
        <v>0.08</v>
      </c>
      <c r="U185" s="39">
        <f t="shared" si="160"/>
        <v>0.13</v>
      </c>
      <c r="V185" s="39">
        <f t="shared" si="160"/>
        <v>0.08</v>
      </c>
      <c r="W185" s="39">
        <f t="shared" si="160"/>
        <v>0.05</v>
      </c>
      <c r="X185" s="39">
        <f t="shared" si="160"/>
        <v>0.04</v>
      </c>
      <c r="Y185" s="39">
        <f t="shared" si="160"/>
        <v>0.01</v>
      </c>
    </row>
    <row r="186" spans="4:25" ht="17.25" customHeight="1" x14ac:dyDescent="0.25">
      <c r="D186" s="32" t="s">
        <v>26</v>
      </c>
      <c r="E186" s="32" t="s">
        <v>208</v>
      </c>
      <c r="F186" s="33" t="s">
        <v>154</v>
      </c>
      <c r="G186" s="34" t="s">
        <v>120</v>
      </c>
      <c r="H186" s="32">
        <v>290</v>
      </c>
      <c r="I186" s="35" t="str">
        <f t="shared" si="159"/>
        <v>SERV CONTROLE DE PRAGAS AGRIC</v>
      </c>
      <c r="J186" s="35" t="s">
        <v>35</v>
      </c>
      <c r="K186" s="36">
        <f t="shared" si="116"/>
        <v>1.7500000000000002E-2</v>
      </c>
      <c r="L186" s="35" t="s">
        <v>157</v>
      </c>
      <c r="M186" s="37">
        <v>0.75</v>
      </c>
      <c r="N186" s="44">
        <f>N184-N185</f>
        <v>0</v>
      </c>
      <c r="O186" s="39">
        <f t="shared" ref="O186:Y186" si="161">O184-O185</f>
        <v>9.9999999999999985E-3</v>
      </c>
      <c r="P186" s="39">
        <f t="shared" si="161"/>
        <v>1.0000000000000002E-2</v>
      </c>
      <c r="Q186" s="39">
        <f t="shared" si="161"/>
        <v>1.0000000000000002E-2</v>
      </c>
      <c r="R186" s="39">
        <f t="shared" si="161"/>
        <v>1.9999999999999997E-2</v>
      </c>
      <c r="S186" s="39">
        <f t="shared" si="161"/>
        <v>2.0000000000000004E-2</v>
      </c>
      <c r="T186" s="39">
        <f t="shared" si="161"/>
        <v>0.03</v>
      </c>
      <c r="U186" s="39">
        <f t="shared" si="161"/>
        <v>4.9999999999999989E-2</v>
      </c>
      <c r="V186" s="39">
        <f t="shared" si="161"/>
        <v>0.03</v>
      </c>
      <c r="W186" s="39">
        <f t="shared" si="161"/>
        <v>2.0000000000000004E-2</v>
      </c>
      <c r="X186" s="39">
        <f t="shared" si="161"/>
        <v>1.0000000000000002E-2</v>
      </c>
      <c r="Y186" s="39">
        <f t="shared" si="161"/>
        <v>0</v>
      </c>
    </row>
    <row r="187" spans="4:25" ht="17.25" customHeight="1" x14ac:dyDescent="0.25">
      <c r="D187" s="32" t="s">
        <v>26</v>
      </c>
      <c r="E187" s="32" t="s">
        <v>208</v>
      </c>
      <c r="F187" s="33" t="s">
        <v>154</v>
      </c>
      <c r="G187" s="34" t="s">
        <v>120</v>
      </c>
      <c r="H187" s="32">
        <v>290</v>
      </c>
      <c r="I187" s="35" t="str">
        <f t="shared" si="159"/>
        <v>SERV CONTROLE DE PRAGAS AGRIC</v>
      </c>
      <c r="J187" s="35" t="s">
        <v>35</v>
      </c>
      <c r="K187" s="36">
        <f t="shared" si="116"/>
        <v>6.6666666666666666E-2</v>
      </c>
      <c r="L187" s="35" t="s">
        <v>55</v>
      </c>
      <c r="M187" s="37">
        <f>ROUND(25%*20,1)</f>
        <v>5</v>
      </c>
      <c r="N187" s="44">
        <f>SUM(N185:N186)</f>
        <v>0.01</v>
      </c>
      <c r="O187" s="39">
        <f t="shared" ref="O187:Y187" si="162">SUM(O185:O186)</f>
        <v>0.03</v>
      </c>
      <c r="P187" s="39">
        <f t="shared" si="162"/>
        <v>0.05</v>
      </c>
      <c r="Q187" s="39">
        <f t="shared" si="162"/>
        <v>0.05</v>
      </c>
      <c r="R187" s="39">
        <f t="shared" si="162"/>
        <v>0.06</v>
      </c>
      <c r="S187" s="39">
        <f t="shared" si="162"/>
        <v>7.0000000000000007E-2</v>
      </c>
      <c r="T187" s="39">
        <f t="shared" si="162"/>
        <v>0.11</v>
      </c>
      <c r="U187" s="39">
        <f t="shared" si="162"/>
        <v>0.18</v>
      </c>
      <c r="V187" s="39">
        <f t="shared" si="162"/>
        <v>0.11</v>
      </c>
      <c r="W187" s="39">
        <f t="shared" si="162"/>
        <v>7.0000000000000007E-2</v>
      </c>
      <c r="X187" s="39">
        <f t="shared" si="162"/>
        <v>0.05</v>
      </c>
      <c r="Y187" s="39">
        <f t="shared" si="162"/>
        <v>0.01</v>
      </c>
    </row>
    <row r="188" spans="4:25" ht="17.25" customHeight="1" x14ac:dyDescent="0.25">
      <c r="D188" s="23" t="s">
        <v>26</v>
      </c>
      <c r="E188" s="23" t="s">
        <v>208</v>
      </c>
      <c r="F188" s="24" t="s">
        <v>154</v>
      </c>
      <c r="G188" s="25" t="s">
        <v>120</v>
      </c>
      <c r="H188" s="23">
        <v>290</v>
      </c>
      <c r="I188" s="26" t="s">
        <v>158</v>
      </c>
      <c r="J188" s="26" t="s">
        <v>34</v>
      </c>
      <c r="K188" s="27">
        <f t="shared" si="116"/>
        <v>6.6666666666666666E-2</v>
      </c>
      <c r="L188" s="28" t="s">
        <v>28</v>
      </c>
      <c r="M188" s="29" t="s">
        <v>28</v>
      </c>
      <c r="N188" s="30">
        <v>0.01</v>
      </c>
      <c r="O188" s="31">
        <v>0.03</v>
      </c>
      <c r="P188" s="31">
        <v>0.05</v>
      </c>
      <c r="Q188" s="31">
        <v>0.05</v>
      </c>
      <c r="R188" s="31">
        <v>0.06</v>
      </c>
      <c r="S188" s="31">
        <v>7.0000000000000007E-2</v>
      </c>
      <c r="T188" s="31">
        <v>0.11</v>
      </c>
      <c r="U188" s="31">
        <v>0.18</v>
      </c>
      <c r="V188" s="31">
        <v>0.11</v>
      </c>
      <c r="W188" s="31">
        <v>7.0000000000000007E-2</v>
      </c>
      <c r="X188" s="31">
        <v>0.05</v>
      </c>
      <c r="Y188" s="31">
        <v>0.01</v>
      </c>
    </row>
    <row r="189" spans="4:25" ht="17.25" customHeight="1" x14ac:dyDescent="0.25">
      <c r="D189" s="32" t="s">
        <v>26</v>
      </c>
      <c r="E189" s="32" t="s">
        <v>208</v>
      </c>
      <c r="F189" s="33" t="s">
        <v>154</v>
      </c>
      <c r="G189" s="34" t="s">
        <v>120</v>
      </c>
      <c r="H189" s="32">
        <v>290</v>
      </c>
      <c r="I189" s="35" t="str">
        <f t="shared" ref="I189:I191" si="163">I188</f>
        <v>SERV CONTROLE DE PRAGAS DRONE TERCEIRO</v>
      </c>
      <c r="J189" s="35" t="s">
        <v>35</v>
      </c>
      <c r="K189" s="36">
        <f t="shared" si="116"/>
        <v>4.9166666666666671E-2</v>
      </c>
      <c r="L189" s="35" t="s">
        <v>156</v>
      </c>
      <c r="M189" s="37">
        <v>120</v>
      </c>
      <c r="N189" s="44">
        <f>ROUND(N188*0.7,2)</f>
        <v>0.01</v>
      </c>
      <c r="O189" s="39">
        <f t="shared" ref="O189:Y189" si="164">ROUND(O188*0.7,2)</f>
        <v>0.02</v>
      </c>
      <c r="P189" s="39">
        <f t="shared" si="164"/>
        <v>0.04</v>
      </c>
      <c r="Q189" s="39">
        <f t="shared" si="164"/>
        <v>0.04</v>
      </c>
      <c r="R189" s="39">
        <f t="shared" si="164"/>
        <v>0.04</v>
      </c>
      <c r="S189" s="39">
        <f t="shared" si="164"/>
        <v>0.05</v>
      </c>
      <c r="T189" s="39">
        <f t="shared" si="164"/>
        <v>0.08</v>
      </c>
      <c r="U189" s="39">
        <f t="shared" si="164"/>
        <v>0.13</v>
      </c>
      <c r="V189" s="39">
        <f t="shared" si="164"/>
        <v>0.08</v>
      </c>
      <c r="W189" s="39">
        <f t="shared" si="164"/>
        <v>0.05</v>
      </c>
      <c r="X189" s="39">
        <f t="shared" si="164"/>
        <v>0.04</v>
      </c>
      <c r="Y189" s="39">
        <f t="shared" si="164"/>
        <v>0.01</v>
      </c>
    </row>
    <row r="190" spans="4:25" ht="17.25" customHeight="1" x14ac:dyDescent="0.25">
      <c r="D190" s="32" t="s">
        <v>26</v>
      </c>
      <c r="E190" s="32" t="s">
        <v>208</v>
      </c>
      <c r="F190" s="33" t="s">
        <v>154</v>
      </c>
      <c r="G190" s="34" t="s">
        <v>120</v>
      </c>
      <c r="H190" s="32">
        <v>290</v>
      </c>
      <c r="I190" s="35" t="str">
        <f t="shared" si="163"/>
        <v>SERV CONTROLE DE PRAGAS DRONE TERCEIRO</v>
      </c>
      <c r="J190" s="35" t="s">
        <v>35</v>
      </c>
      <c r="K190" s="36">
        <f t="shared" si="116"/>
        <v>1.7500000000000002E-2</v>
      </c>
      <c r="L190" s="35" t="s">
        <v>157</v>
      </c>
      <c r="M190" s="37">
        <v>0.75</v>
      </c>
      <c r="N190" s="44">
        <f>N188-N189</f>
        <v>0</v>
      </c>
      <c r="O190" s="39">
        <f t="shared" ref="O190:Y190" si="165">O188-O189</f>
        <v>9.9999999999999985E-3</v>
      </c>
      <c r="P190" s="39">
        <f t="shared" si="165"/>
        <v>1.0000000000000002E-2</v>
      </c>
      <c r="Q190" s="39">
        <f t="shared" si="165"/>
        <v>1.0000000000000002E-2</v>
      </c>
      <c r="R190" s="39">
        <f t="shared" si="165"/>
        <v>1.9999999999999997E-2</v>
      </c>
      <c r="S190" s="39">
        <f t="shared" si="165"/>
        <v>2.0000000000000004E-2</v>
      </c>
      <c r="T190" s="39">
        <f t="shared" si="165"/>
        <v>0.03</v>
      </c>
      <c r="U190" s="39">
        <f t="shared" si="165"/>
        <v>4.9999999999999989E-2</v>
      </c>
      <c r="V190" s="39">
        <f t="shared" si="165"/>
        <v>0.03</v>
      </c>
      <c r="W190" s="39">
        <f t="shared" si="165"/>
        <v>2.0000000000000004E-2</v>
      </c>
      <c r="X190" s="39">
        <f t="shared" si="165"/>
        <v>1.0000000000000002E-2</v>
      </c>
      <c r="Y190" s="39">
        <f t="shared" si="165"/>
        <v>0</v>
      </c>
    </row>
    <row r="191" spans="4:25" ht="17.25" customHeight="1" x14ac:dyDescent="0.25">
      <c r="D191" s="32" t="s">
        <v>26</v>
      </c>
      <c r="E191" s="32" t="s">
        <v>208</v>
      </c>
      <c r="F191" s="33" t="s">
        <v>154</v>
      </c>
      <c r="G191" s="34" t="s">
        <v>120</v>
      </c>
      <c r="H191" s="32">
        <v>290</v>
      </c>
      <c r="I191" s="35" t="str">
        <f t="shared" si="163"/>
        <v>SERV CONTROLE DE PRAGAS DRONE TERCEIRO</v>
      </c>
      <c r="J191" s="35" t="s">
        <v>35</v>
      </c>
      <c r="K191" s="36">
        <f t="shared" si="116"/>
        <v>6.6666666666666666E-2</v>
      </c>
      <c r="L191" s="35" t="s">
        <v>55</v>
      </c>
      <c r="M191" s="37">
        <f>ROUND(0.25%*20,1)</f>
        <v>0.1</v>
      </c>
      <c r="N191" s="44">
        <f>SUM(N189:N190)</f>
        <v>0.01</v>
      </c>
      <c r="O191" s="39">
        <f t="shared" ref="O191:Y191" si="166">SUM(O189:O190)</f>
        <v>0.03</v>
      </c>
      <c r="P191" s="39">
        <f t="shared" si="166"/>
        <v>0.05</v>
      </c>
      <c r="Q191" s="39">
        <f t="shared" si="166"/>
        <v>0.05</v>
      </c>
      <c r="R191" s="39">
        <f t="shared" si="166"/>
        <v>0.06</v>
      </c>
      <c r="S191" s="39">
        <f t="shared" si="166"/>
        <v>7.0000000000000007E-2</v>
      </c>
      <c r="T191" s="39">
        <f t="shared" si="166"/>
        <v>0.11</v>
      </c>
      <c r="U191" s="39">
        <f t="shared" si="166"/>
        <v>0.18</v>
      </c>
      <c r="V191" s="39">
        <f t="shared" si="166"/>
        <v>0.11</v>
      </c>
      <c r="W191" s="39">
        <f t="shared" si="166"/>
        <v>7.0000000000000007E-2</v>
      </c>
      <c r="X191" s="39">
        <f t="shared" si="166"/>
        <v>0.05</v>
      </c>
      <c r="Y191" s="39">
        <f t="shared" si="166"/>
        <v>0.01</v>
      </c>
    </row>
    <row r="192" spans="4:25" ht="17.25" customHeight="1" x14ac:dyDescent="0.25">
      <c r="D192" s="23" t="s">
        <v>26</v>
      </c>
      <c r="E192" s="23" t="s">
        <v>208</v>
      </c>
      <c r="F192" s="24" t="s">
        <v>159</v>
      </c>
      <c r="G192" s="25" t="s">
        <v>120</v>
      </c>
      <c r="H192" s="23">
        <v>360</v>
      </c>
      <c r="I192" s="26" t="s">
        <v>129</v>
      </c>
      <c r="J192" s="26" t="s">
        <v>34</v>
      </c>
      <c r="K192" s="27">
        <f t="shared" si="116"/>
        <v>0.99999999999999989</v>
      </c>
      <c r="L192" s="28" t="s">
        <v>28</v>
      </c>
      <c r="M192" s="29" t="s">
        <v>28</v>
      </c>
      <c r="N192" s="30">
        <v>0.85</v>
      </c>
      <c r="O192" s="31">
        <v>0.9</v>
      </c>
      <c r="P192" s="31">
        <v>0.9</v>
      </c>
      <c r="Q192" s="31">
        <v>0.95</v>
      </c>
      <c r="R192" s="31">
        <v>1</v>
      </c>
      <c r="S192" s="31">
        <v>1.05</v>
      </c>
      <c r="T192" s="31">
        <v>1.1000000000000001</v>
      </c>
      <c r="U192" s="31">
        <v>1.2</v>
      </c>
      <c r="V192" s="31">
        <v>1.3</v>
      </c>
      <c r="W192" s="31">
        <v>1.2</v>
      </c>
      <c r="X192" s="31">
        <v>0.85</v>
      </c>
      <c r="Y192" s="31">
        <v>0.7</v>
      </c>
    </row>
    <row r="193" spans="4:25" ht="17.25" customHeight="1" x14ac:dyDescent="0.25">
      <c r="D193" s="32" t="s">
        <v>26</v>
      </c>
      <c r="E193" s="32" t="s">
        <v>208</v>
      </c>
      <c r="F193" s="33" t="s">
        <v>159</v>
      </c>
      <c r="G193" s="34" t="s">
        <v>120</v>
      </c>
      <c r="H193" s="32">
        <v>360</v>
      </c>
      <c r="I193" s="35" t="str">
        <f t="shared" ref="I193:I195" si="167">I192</f>
        <v>SERV COMB FORMIGA MANUAL 1 RUA AGRIC</v>
      </c>
      <c r="J193" s="35" t="s">
        <v>35</v>
      </c>
      <c r="K193" s="36">
        <f t="shared" si="116"/>
        <v>5.0166666666666667E-3</v>
      </c>
      <c r="L193" s="35" t="s">
        <v>36</v>
      </c>
      <c r="M193" s="37">
        <f>10*(5*6)/10^3</f>
        <v>0.3</v>
      </c>
      <c r="N193" s="38">
        <f>ROUND(0.5%*N192,4)</f>
        <v>4.3E-3</v>
      </c>
      <c r="O193" s="39">
        <f t="shared" ref="O193:Y193" si="168">ROUND(0.5%*O192,4)</f>
        <v>4.4999999999999997E-3</v>
      </c>
      <c r="P193" s="39">
        <f t="shared" si="168"/>
        <v>4.4999999999999997E-3</v>
      </c>
      <c r="Q193" s="39">
        <f t="shared" si="168"/>
        <v>4.7999999999999996E-3</v>
      </c>
      <c r="R193" s="39">
        <f t="shared" si="168"/>
        <v>5.0000000000000001E-3</v>
      </c>
      <c r="S193" s="39">
        <f t="shared" si="168"/>
        <v>5.3E-3</v>
      </c>
      <c r="T193" s="39">
        <f t="shared" si="168"/>
        <v>5.4999999999999997E-3</v>
      </c>
      <c r="U193" s="39">
        <f t="shared" si="168"/>
        <v>6.0000000000000001E-3</v>
      </c>
      <c r="V193" s="39">
        <f t="shared" si="168"/>
        <v>6.4999999999999997E-3</v>
      </c>
      <c r="W193" s="39">
        <f t="shared" si="168"/>
        <v>6.0000000000000001E-3</v>
      </c>
      <c r="X193" s="39">
        <f t="shared" si="168"/>
        <v>4.3E-3</v>
      </c>
      <c r="Y193" s="39">
        <f t="shared" si="168"/>
        <v>3.5000000000000001E-3</v>
      </c>
    </row>
    <row r="194" spans="4:25" ht="17.25" customHeight="1" x14ac:dyDescent="0.25">
      <c r="D194" s="32" t="s">
        <v>26</v>
      </c>
      <c r="E194" s="32" t="s">
        <v>208</v>
      </c>
      <c r="F194" s="33" t="s">
        <v>159</v>
      </c>
      <c r="G194" s="34" t="s">
        <v>120</v>
      </c>
      <c r="H194" s="32">
        <v>360</v>
      </c>
      <c r="I194" s="35" t="str">
        <f t="shared" si="167"/>
        <v>SERV COMB FORMIGA MANUAL 1 RUA AGRIC</v>
      </c>
      <c r="J194" s="35" t="s">
        <v>35</v>
      </c>
      <c r="K194" s="36">
        <f t="shared" si="116"/>
        <v>0.64083333333333325</v>
      </c>
      <c r="L194" s="35" t="s">
        <v>37</v>
      </c>
      <c r="M194" s="37">
        <v>4.5</v>
      </c>
      <c r="N194" s="40">
        <f>ROUND($N$44*N192,2)</f>
        <v>0.17</v>
      </c>
      <c r="O194" s="41">
        <f>ROUND($O$44*O192,2)</f>
        <v>0.27</v>
      </c>
      <c r="P194" s="41">
        <f>ROUND($P$44*P192,2)</f>
        <v>0.36</v>
      </c>
      <c r="Q194" s="41">
        <f>ROUND($Q$44*Q192,2)</f>
        <v>0.48</v>
      </c>
      <c r="R194" s="41">
        <f>ROUND($R$44*R192,2)</f>
        <v>0.7</v>
      </c>
      <c r="S194" s="41">
        <f>ROUND($S$44*S192,2)</f>
        <v>0.84</v>
      </c>
      <c r="T194" s="41">
        <f>ROUND($T$44*T192,2)</f>
        <v>0.99</v>
      </c>
      <c r="U194" s="41">
        <f>ROUND($U$44*U192,2)</f>
        <v>1.08</v>
      </c>
      <c r="V194" s="41">
        <f>ROUND($V$44*V192,2)</f>
        <v>1.17</v>
      </c>
      <c r="W194" s="41">
        <f>ROUND(W44*W192,2)</f>
        <v>0.84</v>
      </c>
      <c r="X194" s="41">
        <f>ROUND(X44*X192,2)</f>
        <v>0.51</v>
      </c>
      <c r="Y194" s="41">
        <f>ROUND(Y44*Y192,2)</f>
        <v>0.28000000000000003</v>
      </c>
    </row>
    <row r="195" spans="4:25" ht="17.25" customHeight="1" x14ac:dyDescent="0.25">
      <c r="D195" s="32" t="s">
        <v>26</v>
      </c>
      <c r="E195" s="32" t="s">
        <v>208</v>
      </c>
      <c r="F195" s="33" t="s">
        <v>159</v>
      </c>
      <c r="G195" s="34" t="s">
        <v>120</v>
      </c>
      <c r="H195" s="32">
        <v>360</v>
      </c>
      <c r="I195" s="35" t="str">
        <f t="shared" si="167"/>
        <v>SERV COMB FORMIGA MANUAL 1 RUA AGRIC</v>
      </c>
      <c r="J195" s="35" t="s">
        <v>35</v>
      </c>
      <c r="K195" s="36">
        <f t="shared" si="116"/>
        <v>0.35415000000000002</v>
      </c>
      <c r="L195" s="35" t="s">
        <v>38</v>
      </c>
      <c r="M195" s="37">
        <v>4.5</v>
      </c>
      <c r="N195" s="40">
        <f>N192-SUM(N193:N194)</f>
        <v>0.67569999999999997</v>
      </c>
      <c r="O195" s="41">
        <f t="shared" ref="O195" si="169">O192-SUM(O193:O194)</f>
        <v>0.62549999999999994</v>
      </c>
      <c r="P195" s="41">
        <f t="shared" ref="P195:Y195" si="170">P192-SUM(P193:P194)</f>
        <v>0.53550000000000009</v>
      </c>
      <c r="Q195" s="41">
        <f t="shared" si="170"/>
        <v>0.46519999999999995</v>
      </c>
      <c r="R195" s="41">
        <f t="shared" si="170"/>
        <v>0.29500000000000004</v>
      </c>
      <c r="S195" s="41">
        <f t="shared" si="170"/>
        <v>0.2047000000000001</v>
      </c>
      <c r="T195" s="41">
        <f t="shared" si="170"/>
        <v>0.10450000000000015</v>
      </c>
      <c r="U195" s="41">
        <f t="shared" si="170"/>
        <v>0.11399999999999988</v>
      </c>
      <c r="V195" s="41">
        <f t="shared" si="170"/>
        <v>0.12350000000000017</v>
      </c>
      <c r="W195" s="41">
        <f t="shared" si="170"/>
        <v>0.35399999999999998</v>
      </c>
      <c r="X195" s="41">
        <f t="shared" si="170"/>
        <v>0.3357</v>
      </c>
      <c r="Y195" s="41">
        <f t="shared" si="170"/>
        <v>0.41649999999999993</v>
      </c>
    </row>
    <row r="196" spans="4:25" ht="17.25" customHeight="1" x14ac:dyDescent="0.25">
      <c r="D196" s="128" t="s">
        <v>26</v>
      </c>
      <c r="E196" s="128" t="s">
        <v>208</v>
      </c>
      <c r="F196" s="129" t="s">
        <v>28</v>
      </c>
      <c r="G196" s="130" t="s">
        <v>160</v>
      </c>
      <c r="H196" s="128" t="s">
        <v>28</v>
      </c>
      <c r="I196" s="131" t="s">
        <v>28</v>
      </c>
      <c r="J196" s="131" t="s">
        <v>28</v>
      </c>
      <c r="K196" s="132" t="str">
        <f t="shared" si="116"/>
        <v>n/a</v>
      </c>
      <c r="L196" s="131" t="s">
        <v>28</v>
      </c>
      <c r="M196" s="133" t="s">
        <v>28</v>
      </c>
      <c r="N196" s="134" t="s">
        <v>28</v>
      </c>
      <c r="O196" s="132" t="s">
        <v>28</v>
      </c>
      <c r="P196" s="132" t="s">
        <v>28</v>
      </c>
      <c r="Q196" s="132" t="s">
        <v>28</v>
      </c>
      <c r="R196" s="132" t="s">
        <v>28</v>
      </c>
      <c r="S196" s="132" t="s">
        <v>28</v>
      </c>
      <c r="T196" s="132" t="s">
        <v>28</v>
      </c>
      <c r="U196" s="132" t="s">
        <v>28</v>
      </c>
      <c r="V196" s="132" t="s">
        <v>28</v>
      </c>
      <c r="W196" s="132" t="s">
        <v>28</v>
      </c>
      <c r="X196" s="132" t="s">
        <v>28</v>
      </c>
      <c r="Y196" s="132" t="s">
        <v>28</v>
      </c>
    </row>
    <row r="197" spans="4:25" ht="17.25" customHeight="1" x14ac:dyDescent="0.25">
      <c r="D197" s="135" t="s">
        <v>26</v>
      </c>
      <c r="E197" s="135" t="s">
        <v>208</v>
      </c>
      <c r="F197" s="136" t="s">
        <v>28</v>
      </c>
      <c r="G197" s="137" t="s">
        <v>161</v>
      </c>
      <c r="H197" s="135" t="s">
        <v>28</v>
      </c>
      <c r="I197" s="138" t="s">
        <v>28</v>
      </c>
      <c r="J197" s="138" t="s">
        <v>28</v>
      </c>
      <c r="K197" s="139" t="str">
        <f t="shared" si="116"/>
        <v>n/a</v>
      </c>
      <c r="L197" s="138" t="s">
        <v>28</v>
      </c>
      <c r="M197" s="140" t="s">
        <v>28</v>
      </c>
      <c r="N197" s="141" t="s">
        <v>28</v>
      </c>
      <c r="O197" s="139" t="s">
        <v>28</v>
      </c>
      <c r="P197" s="139" t="s">
        <v>28</v>
      </c>
      <c r="Q197" s="139" t="s">
        <v>28</v>
      </c>
      <c r="R197" s="139" t="s">
        <v>28</v>
      </c>
      <c r="S197" s="139" t="s">
        <v>28</v>
      </c>
      <c r="T197" s="139" t="s">
        <v>28</v>
      </c>
      <c r="U197" s="139" t="s">
        <v>28</v>
      </c>
      <c r="V197" s="139" t="s">
        <v>28</v>
      </c>
      <c r="W197" s="139" t="s">
        <v>28</v>
      </c>
      <c r="X197" s="139" t="s">
        <v>28</v>
      </c>
      <c r="Y197" s="139" t="s">
        <v>28</v>
      </c>
    </row>
    <row r="198" spans="4:25" ht="17.25" customHeight="1" x14ac:dyDescent="0.25">
      <c r="D198" s="23" t="s">
        <v>26</v>
      </c>
      <c r="E198" s="23" t="s">
        <v>208</v>
      </c>
      <c r="F198" s="24" t="s">
        <v>162</v>
      </c>
      <c r="G198" s="25" t="s">
        <v>163</v>
      </c>
      <c r="H198" s="23">
        <v>420</v>
      </c>
      <c r="I198" s="26" t="s">
        <v>147</v>
      </c>
      <c r="J198" s="26" t="s">
        <v>34</v>
      </c>
      <c r="K198" s="27">
        <f t="shared" ref="K198:K280" si="171">IFERROR(AVERAGE(N198:Y198),"n/a")</f>
        <v>1</v>
      </c>
      <c r="L198" s="28" t="s">
        <v>28</v>
      </c>
      <c r="M198" s="29" t="s">
        <v>28</v>
      </c>
      <c r="N198" s="30">
        <v>1</v>
      </c>
      <c r="O198" s="31">
        <v>1</v>
      </c>
      <c r="P198" s="31">
        <v>1</v>
      </c>
      <c r="Q198" s="31">
        <v>1</v>
      </c>
      <c r="R198" s="31">
        <v>1</v>
      </c>
      <c r="S198" s="31">
        <v>1</v>
      </c>
      <c r="T198" s="31">
        <v>1</v>
      </c>
      <c r="U198" s="31">
        <v>1</v>
      </c>
      <c r="V198" s="31">
        <v>1</v>
      </c>
      <c r="W198" s="31">
        <v>1</v>
      </c>
      <c r="X198" s="31">
        <v>1</v>
      </c>
      <c r="Y198" s="31">
        <v>1</v>
      </c>
    </row>
    <row r="199" spans="4:25" ht="17.25" customHeight="1" x14ac:dyDescent="0.25">
      <c r="D199" s="23" t="s">
        <v>26</v>
      </c>
      <c r="E199" s="23" t="s">
        <v>208</v>
      </c>
      <c r="F199" s="24" t="s">
        <v>164</v>
      </c>
      <c r="G199" s="25" t="s">
        <v>163</v>
      </c>
      <c r="H199" s="23">
        <v>450</v>
      </c>
      <c r="I199" s="26" t="s">
        <v>129</v>
      </c>
      <c r="J199" s="26" t="s">
        <v>34</v>
      </c>
      <c r="K199" s="27">
        <f t="shared" si="171"/>
        <v>0.99999999999999989</v>
      </c>
      <c r="L199" s="28" t="s">
        <v>28</v>
      </c>
      <c r="M199" s="29" t="s">
        <v>28</v>
      </c>
      <c r="N199" s="30">
        <v>0.85</v>
      </c>
      <c r="O199" s="31">
        <v>0.9</v>
      </c>
      <c r="P199" s="31">
        <v>0.9</v>
      </c>
      <c r="Q199" s="31">
        <v>0.95</v>
      </c>
      <c r="R199" s="31">
        <v>1</v>
      </c>
      <c r="S199" s="31">
        <v>1.05</v>
      </c>
      <c r="T199" s="31">
        <v>1.1000000000000001</v>
      </c>
      <c r="U199" s="31">
        <v>1.2</v>
      </c>
      <c r="V199" s="31">
        <v>1.3</v>
      </c>
      <c r="W199" s="31">
        <v>1.2</v>
      </c>
      <c r="X199" s="31">
        <v>0.85</v>
      </c>
      <c r="Y199" s="31">
        <v>0.7</v>
      </c>
    </row>
    <row r="200" spans="4:25" ht="17.25" customHeight="1" x14ac:dyDescent="0.25">
      <c r="D200" s="32" t="s">
        <v>26</v>
      </c>
      <c r="E200" s="32" t="s">
        <v>208</v>
      </c>
      <c r="F200" s="33" t="s">
        <v>164</v>
      </c>
      <c r="G200" s="34" t="s">
        <v>163</v>
      </c>
      <c r="H200" s="32">
        <v>450</v>
      </c>
      <c r="I200" s="35" t="str">
        <f t="shared" ref="I200:I202" si="172">I199</f>
        <v>SERV COMB FORMIGA MANUAL 1 RUA AGRIC</v>
      </c>
      <c r="J200" s="35" t="s">
        <v>35</v>
      </c>
      <c r="K200" s="36">
        <f t="shared" si="171"/>
        <v>5.0166666666666667E-3</v>
      </c>
      <c r="L200" s="35" t="s">
        <v>36</v>
      </c>
      <c r="M200" s="37">
        <f>10*(5*6)/10^3</f>
        <v>0.3</v>
      </c>
      <c r="N200" s="38">
        <f>ROUND(0.5%*N199,4)</f>
        <v>4.3E-3</v>
      </c>
      <c r="O200" s="39">
        <f t="shared" ref="O200:Y200" si="173">ROUND(0.5%*O199,4)</f>
        <v>4.4999999999999997E-3</v>
      </c>
      <c r="P200" s="39">
        <f t="shared" si="173"/>
        <v>4.4999999999999997E-3</v>
      </c>
      <c r="Q200" s="39">
        <f t="shared" si="173"/>
        <v>4.7999999999999996E-3</v>
      </c>
      <c r="R200" s="39">
        <f t="shared" si="173"/>
        <v>5.0000000000000001E-3</v>
      </c>
      <c r="S200" s="39">
        <f t="shared" si="173"/>
        <v>5.3E-3</v>
      </c>
      <c r="T200" s="39">
        <f t="shared" si="173"/>
        <v>5.4999999999999997E-3</v>
      </c>
      <c r="U200" s="39">
        <f t="shared" si="173"/>
        <v>6.0000000000000001E-3</v>
      </c>
      <c r="V200" s="39">
        <f t="shared" si="173"/>
        <v>6.4999999999999997E-3</v>
      </c>
      <c r="W200" s="39">
        <f t="shared" si="173"/>
        <v>6.0000000000000001E-3</v>
      </c>
      <c r="X200" s="39">
        <f t="shared" si="173"/>
        <v>4.3E-3</v>
      </c>
      <c r="Y200" s="39">
        <f t="shared" si="173"/>
        <v>3.5000000000000001E-3</v>
      </c>
    </row>
    <row r="201" spans="4:25" ht="17.25" customHeight="1" x14ac:dyDescent="0.25">
      <c r="D201" s="32" t="s">
        <v>26</v>
      </c>
      <c r="E201" s="32" t="s">
        <v>208</v>
      </c>
      <c r="F201" s="33" t="s">
        <v>164</v>
      </c>
      <c r="G201" s="34" t="s">
        <v>163</v>
      </c>
      <c r="H201" s="32">
        <v>450</v>
      </c>
      <c r="I201" s="35" t="str">
        <f t="shared" si="172"/>
        <v>SERV COMB FORMIGA MANUAL 1 RUA AGRIC</v>
      </c>
      <c r="J201" s="35" t="s">
        <v>35</v>
      </c>
      <c r="K201" s="36">
        <f t="shared" si="171"/>
        <v>0.64083333333333325</v>
      </c>
      <c r="L201" s="35" t="s">
        <v>37</v>
      </c>
      <c r="M201" s="37">
        <v>4.5</v>
      </c>
      <c r="N201" s="40">
        <f>ROUND($N$44*N199,2)</f>
        <v>0.17</v>
      </c>
      <c r="O201" s="41">
        <f>ROUND($O$44*O199,2)</f>
        <v>0.27</v>
      </c>
      <c r="P201" s="41">
        <f>ROUND($P$44*P199,2)</f>
        <v>0.36</v>
      </c>
      <c r="Q201" s="41">
        <f>ROUND($Q$44*Q199,2)</f>
        <v>0.48</v>
      </c>
      <c r="R201" s="41">
        <f>ROUND($R$44*R199,2)</f>
        <v>0.7</v>
      </c>
      <c r="S201" s="41">
        <f>ROUND($S$44*S199,2)</f>
        <v>0.84</v>
      </c>
      <c r="T201" s="41">
        <f>ROUND($T$44*T199,2)</f>
        <v>0.99</v>
      </c>
      <c r="U201" s="41">
        <f>ROUND($U$44*U199,2)</f>
        <v>1.08</v>
      </c>
      <c r="V201" s="41">
        <f>ROUND($V$44*V199,2)</f>
        <v>1.17</v>
      </c>
      <c r="W201" s="41">
        <f>ROUND(W44*W199,2)</f>
        <v>0.84</v>
      </c>
      <c r="X201" s="41">
        <f>ROUND(X44*X199,2)</f>
        <v>0.51</v>
      </c>
      <c r="Y201" s="41">
        <f>ROUND(Y44*Y199,2)</f>
        <v>0.28000000000000003</v>
      </c>
    </row>
    <row r="202" spans="4:25" ht="17.25" customHeight="1" x14ac:dyDescent="0.25">
      <c r="D202" s="32" t="s">
        <v>26</v>
      </c>
      <c r="E202" s="32" t="s">
        <v>208</v>
      </c>
      <c r="F202" s="33" t="s">
        <v>164</v>
      </c>
      <c r="G202" s="34" t="s">
        <v>163</v>
      </c>
      <c r="H202" s="32">
        <v>450</v>
      </c>
      <c r="I202" s="35" t="str">
        <f t="shared" si="172"/>
        <v>SERV COMB FORMIGA MANUAL 1 RUA AGRIC</v>
      </c>
      <c r="J202" s="35" t="s">
        <v>35</v>
      </c>
      <c r="K202" s="36">
        <f t="shared" si="171"/>
        <v>0.35415000000000002</v>
      </c>
      <c r="L202" s="35" t="s">
        <v>38</v>
      </c>
      <c r="M202" s="37">
        <v>4.5</v>
      </c>
      <c r="N202" s="40">
        <f>N199-SUM(N200:N201)</f>
        <v>0.67569999999999997</v>
      </c>
      <c r="O202" s="41">
        <f t="shared" ref="O202" si="174">O199-SUM(O200:O201)</f>
        <v>0.62549999999999994</v>
      </c>
      <c r="P202" s="41">
        <f t="shared" ref="P202:Y202" si="175">P199-SUM(P200:P201)</f>
        <v>0.53550000000000009</v>
      </c>
      <c r="Q202" s="41">
        <f t="shared" si="175"/>
        <v>0.46519999999999995</v>
      </c>
      <c r="R202" s="41">
        <f t="shared" si="175"/>
        <v>0.29500000000000004</v>
      </c>
      <c r="S202" s="41">
        <f t="shared" si="175"/>
        <v>0.2047000000000001</v>
      </c>
      <c r="T202" s="41">
        <f t="shared" si="175"/>
        <v>0.10450000000000015</v>
      </c>
      <c r="U202" s="41">
        <f t="shared" si="175"/>
        <v>0.11399999999999988</v>
      </c>
      <c r="V202" s="41">
        <f t="shared" si="175"/>
        <v>0.12350000000000017</v>
      </c>
      <c r="W202" s="41">
        <f t="shared" si="175"/>
        <v>0.35399999999999998</v>
      </c>
      <c r="X202" s="41">
        <f t="shared" si="175"/>
        <v>0.3357</v>
      </c>
      <c r="Y202" s="41">
        <f t="shared" si="175"/>
        <v>0.41649999999999993</v>
      </c>
    </row>
    <row r="203" spans="4:25" ht="17.25" customHeight="1" x14ac:dyDescent="0.25">
      <c r="D203" s="23" t="s">
        <v>26</v>
      </c>
      <c r="E203" s="23" t="s">
        <v>208</v>
      </c>
      <c r="F203" s="24" t="s">
        <v>165</v>
      </c>
      <c r="G203" s="25" t="s">
        <v>163</v>
      </c>
      <c r="H203" s="23">
        <v>540</v>
      </c>
      <c r="I203" s="26" t="s">
        <v>131</v>
      </c>
      <c r="J203" s="26" t="s">
        <v>34</v>
      </c>
      <c r="K203" s="27">
        <f t="shared" si="171"/>
        <v>0.14999999999999997</v>
      </c>
      <c r="L203" s="28" t="s">
        <v>28</v>
      </c>
      <c r="M203" s="29" t="s">
        <v>28</v>
      </c>
      <c r="N203" s="30">
        <v>0.15</v>
      </c>
      <c r="O203" s="31">
        <v>0.15</v>
      </c>
      <c r="P203" s="31">
        <v>0.15</v>
      </c>
      <c r="Q203" s="31">
        <v>0.15</v>
      </c>
      <c r="R203" s="31">
        <v>0.15</v>
      </c>
      <c r="S203" s="31">
        <v>0.15</v>
      </c>
      <c r="T203" s="31">
        <v>0.15</v>
      </c>
      <c r="U203" s="31">
        <v>0.15</v>
      </c>
      <c r="V203" s="31">
        <v>0.15</v>
      </c>
      <c r="W203" s="31">
        <v>0.15</v>
      </c>
      <c r="X203" s="31">
        <v>0.15</v>
      </c>
      <c r="Y203" s="31">
        <v>0.15</v>
      </c>
    </row>
    <row r="204" spans="4:25" ht="17.25" customHeight="1" x14ac:dyDescent="0.25">
      <c r="D204" s="32" t="s">
        <v>26</v>
      </c>
      <c r="E204" s="32" t="s">
        <v>208</v>
      </c>
      <c r="F204" s="33" t="s">
        <v>165</v>
      </c>
      <c r="G204" s="34" t="s">
        <v>163</v>
      </c>
      <c r="H204" s="32">
        <v>540</v>
      </c>
      <c r="I204" s="35" t="str">
        <f>I203</f>
        <v>SERV CAP QUIM MANUAL MEDIA AGRIC</v>
      </c>
      <c r="J204" s="35" t="s">
        <v>35</v>
      </c>
      <c r="K204" s="36">
        <f t="shared" si="171"/>
        <v>0.14999999999999997</v>
      </c>
      <c r="L204" s="85" t="s">
        <v>50</v>
      </c>
      <c r="M204" s="37">
        <v>2</v>
      </c>
      <c r="N204" s="44">
        <f>N203</f>
        <v>0.15</v>
      </c>
      <c r="O204" s="39">
        <f t="shared" ref="O204:Y204" si="176">O203</f>
        <v>0.15</v>
      </c>
      <c r="P204" s="39">
        <f t="shared" si="176"/>
        <v>0.15</v>
      </c>
      <c r="Q204" s="39">
        <f t="shared" si="176"/>
        <v>0.15</v>
      </c>
      <c r="R204" s="39">
        <f t="shared" si="176"/>
        <v>0.15</v>
      </c>
      <c r="S204" s="39">
        <f t="shared" si="176"/>
        <v>0.15</v>
      </c>
      <c r="T204" s="39">
        <f t="shared" si="176"/>
        <v>0.15</v>
      </c>
      <c r="U204" s="39">
        <f t="shared" si="176"/>
        <v>0.15</v>
      </c>
      <c r="V204" s="39">
        <f t="shared" si="176"/>
        <v>0.15</v>
      </c>
      <c r="W204" s="39">
        <f t="shared" si="176"/>
        <v>0.15</v>
      </c>
      <c r="X204" s="39">
        <f t="shared" si="176"/>
        <v>0.15</v>
      </c>
      <c r="Y204" s="39">
        <f t="shared" si="176"/>
        <v>0.15</v>
      </c>
    </row>
    <row r="205" spans="4:25" ht="17.25" customHeight="1" x14ac:dyDescent="0.25">
      <c r="D205" s="23" t="s">
        <v>26</v>
      </c>
      <c r="E205" s="23" t="s">
        <v>208</v>
      </c>
      <c r="F205" s="24" t="s">
        <v>166</v>
      </c>
      <c r="G205" s="25" t="s">
        <v>163</v>
      </c>
      <c r="H205" s="23">
        <v>540</v>
      </c>
      <c r="I205" s="26" t="s">
        <v>139</v>
      </c>
      <c r="J205" s="26" t="s">
        <v>34</v>
      </c>
      <c r="K205" s="27">
        <f t="shared" si="171"/>
        <v>0.19999999999999998</v>
      </c>
      <c r="L205" s="28" t="s">
        <v>28</v>
      </c>
      <c r="M205" s="29" t="s">
        <v>28</v>
      </c>
      <c r="N205" s="30">
        <v>0.2</v>
      </c>
      <c r="O205" s="31">
        <v>0.2</v>
      </c>
      <c r="P205" s="31">
        <v>0.2</v>
      </c>
      <c r="Q205" s="31">
        <v>0.2</v>
      </c>
      <c r="R205" s="31">
        <v>0.2</v>
      </c>
      <c r="S205" s="31">
        <v>0.2</v>
      </c>
      <c r="T205" s="31">
        <v>0.2</v>
      </c>
      <c r="U205" s="31">
        <v>0.2</v>
      </c>
      <c r="V205" s="31">
        <v>0.2</v>
      </c>
      <c r="W205" s="31">
        <v>0.2</v>
      </c>
      <c r="X205" s="31">
        <v>0.2</v>
      </c>
      <c r="Y205" s="31">
        <v>0.2</v>
      </c>
    </row>
    <row r="206" spans="4:25" ht="17.25" customHeight="1" x14ac:dyDescent="0.25">
      <c r="D206" s="32" t="s">
        <v>26</v>
      </c>
      <c r="E206" s="32" t="s">
        <v>208</v>
      </c>
      <c r="F206" s="33" t="s">
        <v>166</v>
      </c>
      <c r="G206" s="34" t="s">
        <v>163</v>
      </c>
      <c r="H206" s="32">
        <v>540</v>
      </c>
      <c r="I206" s="35" t="str">
        <f t="shared" ref="I206:I214" si="177">I205</f>
        <v>SERV ADUBACAO SOLIDA MEC AGRIC</v>
      </c>
      <c r="J206" s="35" t="s">
        <v>35</v>
      </c>
      <c r="K206" s="36">
        <f t="shared" si="171"/>
        <v>3.0000000000000009E-2</v>
      </c>
      <c r="L206" s="35" t="s">
        <v>167</v>
      </c>
      <c r="M206" s="37">
        <v>600</v>
      </c>
      <c r="N206" s="44">
        <f t="shared" ref="N206:Y206" si="178">IF(N205-SUM(N207:N214)&lt;0,0,N205-SUM(N207:N214))</f>
        <v>0.03</v>
      </c>
      <c r="O206" s="39">
        <f t="shared" si="178"/>
        <v>0.03</v>
      </c>
      <c r="P206" s="39">
        <f t="shared" si="178"/>
        <v>0.03</v>
      </c>
      <c r="Q206" s="39">
        <f t="shared" si="178"/>
        <v>0.03</v>
      </c>
      <c r="R206" s="39">
        <f t="shared" si="178"/>
        <v>0.03</v>
      </c>
      <c r="S206" s="39">
        <f t="shared" si="178"/>
        <v>0.03</v>
      </c>
      <c r="T206" s="39">
        <f t="shared" si="178"/>
        <v>0.03</v>
      </c>
      <c r="U206" s="39">
        <f t="shared" si="178"/>
        <v>0.03</v>
      </c>
      <c r="V206" s="39">
        <f t="shared" si="178"/>
        <v>0.03</v>
      </c>
      <c r="W206" s="39">
        <f t="shared" si="178"/>
        <v>0.03</v>
      </c>
      <c r="X206" s="39">
        <f t="shared" si="178"/>
        <v>0.03</v>
      </c>
      <c r="Y206" s="39">
        <f t="shared" si="178"/>
        <v>0.03</v>
      </c>
    </row>
    <row r="207" spans="4:25" ht="17.25" customHeight="1" x14ac:dyDescent="0.25">
      <c r="D207" s="32" t="s">
        <v>26</v>
      </c>
      <c r="E207" s="32" t="s">
        <v>208</v>
      </c>
      <c r="F207" s="33" t="s">
        <v>166</v>
      </c>
      <c r="G207" s="34" t="s">
        <v>163</v>
      </c>
      <c r="H207" s="32">
        <v>540</v>
      </c>
      <c r="I207" s="35" t="str">
        <f t="shared" si="177"/>
        <v>SERV ADUBACAO SOLIDA MEC AGRIC</v>
      </c>
      <c r="J207" s="35" t="s">
        <v>35</v>
      </c>
      <c r="K207" s="36">
        <f t="shared" si="171"/>
        <v>9.9999999999999985E-3</v>
      </c>
      <c r="L207" s="35" t="s">
        <v>168</v>
      </c>
      <c r="M207" s="37">
        <v>200</v>
      </c>
      <c r="N207" s="44">
        <f>ROUND(N205*5%,2)</f>
        <v>0.01</v>
      </c>
      <c r="O207" s="39">
        <f t="shared" ref="O207:Y207" si="179">ROUND(O205*5%,2)</f>
        <v>0.01</v>
      </c>
      <c r="P207" s="39">
        <f t="shared" si="179"/>
        <v>0.01</v>
      </c>
      <c r="Q207" s="39">
        <f t="shared" si="179"/>
        <v>0.01</v>
      </c>
      <c r="R207" s="39">
        <f t="shared" si="179"/>
        <v>0.01</v>
      </c>
      <c r="S207" s="39">
        <f t="shared" si="179"/>
        <v>0.01</v>
      </c>
      <c r="T207" s="39">
        <f t="shared" si="179"/>
        <v>0.01</v>
      </c>
      <c r="U207" s="39">
        <f t="shared" si="179"/>
        <v>0.01</v>
      </c>
      <c r="V207" s="39">
        <f t="shared" si="179"/>
        <v>0.01</v>
      </c>
      <c r="W207" s="39">
        <f t="shared" si="179"/>
        <v>0.01</v>
      </c>
      <c r="X207" s="39">
        <f t="shared" si="179"/>
        <v>0.01</v>
      </c>
      <c r="Y207" s="39">
        <f t="shared" si="179"/>
        <v>0.01</v>
      </c>
    </row>
    <row r="208" spans="4:25" ht="17.25" customHeight="1" x14ac:dyDescent="0.25">
      <c r="D208" s="32" t="s">
        <v>26</v>
      </c>
      <c r="E208" s="32" t="s">
        <v>208</v>
      </c>
      <c r="F208" s="33" t="s">
        <v>166</v>
      </c>
      <c r="G208" s="34" t="s">
        <v>163</v>
      </c>
      <c r="H208" s="32">
        <v>540</v>
      </c>
      <c r="I208" s="35" t="str">
        <f t="shared" si="177"/>
        <v>SERV ADUBACAO SOLIDA MEC AGRIC</v>
      </c>
      <c r="J208" s="35" t="s">
        <v>35</v>
      </c>
      <c r="K208" s="36">
        <f t="shared" si="171"/>
        <v>7.9999999999999988E-2</v>
      </c>
      <c r="L208" s="35" t="s">
        <v>169</v>
      </c>
      <c r="M208" s="37">
        <v>125</v>
      </c>
      <c r="N208" s="44">
        <f>ROUND(N205*40%,2)</f>
        <v>0.08</v>
      </c>
      <c r="O208" s="39">
        <f t="shared" ref="O208:Y208" si="180">ROUND(O205*40%,2)</f>
        <v>0.08</v>
      </c>
      <c r="P208" s="39">
        <f t="shared" si="180"/>
        <v>0.08</v>
      </c>
      <c r="Q208" s="39">
        <f t="shared" si="180"/>
        <v>0.08</v>
      </c>
      <c r="R208" s="39">
        <f t="shared" si="180"/>
        <v>0.08</v>
      </c>
      <c r="S208" s="39">
        <f t="shared" si="180"/>
        <v>0.08</v>
      </c>
      <c r="T208" s="39">
        <f t="shared" si="180"/>
        <v>0.08</v>
      </c>
      <c r="U208" s="39">
        <f t="shared" si="180"/>
        <v>0.08</v>
      </c>
      <c r="V208" s="39">
        <f t="shared" si="180"/>
        <v>0.08</v>
      </c>
      <c r="W208" s="39">
        <f t="shared" si="180"/>
        <v>0.08</v>
      </c>
      <c r="X208" s="39">
        <f t="shared" si="180"/>
        <v>0.08</v>
      </c>
      <c r="Y208" s="39">
        <f t="shared" si="180"/>
        <v>0.08</v>
      </c>
    </row>
    <row r="209" spans="4:25" ht="17.25" customHeight="1" x14ac:dyDescent="0.25">
      <c r="D209" s="32" t="s">
        <v>26</v>
      </c>
      <c r="E209" s="32" t="s">
        <v>208</v>
      </c>
      <c r="F209" s="33" t="s">
        <v>166</v>
      </c>
      <c r="G209" s="34" t="s">
        <v>163</v>
      </c>
      <c r="H209" s="32">
        <v>540</v>
      </c>
      <c r="I209" s="35" t="str">
        <f t="shared" si="177"/>
        <v>SERV ADUBACAO SOLIDA MEC AGRIC</v>
      </c>
      <c r="J209" s="35" t="s">
        <v>35</v>
      </c>
      <c r="K209" s="36">
        <f>IFERROR(AVERAGE(N209:Y209),"n/a")</f>
        <v>6.0000000000000019E-2</v>
      </c>
      <c r="L209" s="89" t="s">
        <v>140</v>
      </c>
      <c r="M209" s="90">
        <v>220</v>
      </c>
      <c r="N209" s="124">
        <f>ROUND(N205*30%,2)</f>
        <v>0.06</v>
      </c>
      <c r="O209" s="125">
        <f t="shared" ref="O209:Y209" si="181">ROUND(O205*30%,2)</f>
        <v>0.06</v>
      </c>
      <c r="P209" s="125">
        <f t="shared" si="181"/>
        <v>0.06</v>
      </c>
      <c r="Q209" s="125">
        <f t="shared" si="181"/>
        <v>0.06</v>
      </c>
      <c r="R209" s="125">
        <f t="shared" si="181"/>
        <v>0.06</v>
      </c>
      <c r="S209" s="125">
        <f t="shared" si="181"/>
        <v>0.06</v>
      </c>
      <c r="T209" s="125">
        <f t="shared" si="181"/>
        <v>0.06</v>
      </c>
      <c r="U209" s="125">
        <f t="shared" si="181"/>
        <v>0.06</v>
      </c>
      <c r="V209" s="125">
        <f t="shared" si="181"/>
        <v>0.06</v>
      </c>
      <c r="W209" s="125">
        <f t="shared" si="181"/>
        <v>0.06</v>
      </c>
      <c r="X209" s="125">
        <f t="shared" si="181"/>
        <v>0.06</v>
      </c>
      <c r="Y209" s="125">
        <f t="shared" si="181"/>
        <v>0.06</v>
      </c>
    </row>
    <row r="210" spans="4:25" ht="17.25" customHeight="1" x14ac:dyDescent="0.25">
      <c r="D210" s="32" t="s">
        <v>26</v>
      </c>
      <c r="E210" s="32" t="s">
        <v>208</v>
      </c>
      <c r="F210" s="33" t="s">
        <v>166</v>
      </c>
      <c r="G210" s="34" t="s">
        <v>163</v>
      </c>
      <c r="H210" s="32">
        <v>540</v>
      </c>
      <c r="I210" s="35" t="str">
        <f t="shared" si="177"/>
        <v>SERV ADUBACAO SOLIDA MEC AGRIC</v>
      </c>
      <c r="J210" s="35" t="s">
        <v>35</v>
      </c>
      <c r="K210" s="36">
        <f>IFERROR(AVERAGE(N210:Y210),"n/a")</f>
        <v>9.9999999999999985E-3</v>
      </c>
      <c r="L210" s="89" t="s">
        <v>141</v>
      </c>
      <c r="M210" s="90">
        <v>220</v>
      </c>
      <c r="N210" s="124">
        <f>ROUND(N205*5%,2)</f>
        <v>0.01</v>
      </c>
      <c r="O210" s="125">
        <f t="shared" ref="O210:Y210" si="182">ROUND(O205*5%,2)</f>
        <v>0.01</v>
      </c>
      <c r="P210" s="125">
        <f t="shared" si="182"/>
        <v>0.01</v>
      </c>
      <c r="Q210" s="125">
        <f t="shared" si="182"/>
        <v>0.01</v>
      </c>
      <c r="R210" s="125">
        <f t="shared" si="182"/>
        <v>0.01</v>
      </c>
      <c r="S210" s="125">
        <f t="shared" si="182"/>
        <v>0.01</v>
      </c>
      <c r="T210" s="125">
        <f t="shared" si="182"/>
        <v>0.01</v>
      </c>
      <c r="U210" s="125">
        <f t="shared" si="182"/>
        <v>0.01</v>
      </c>
      <c r="V210" s="125">
        <f t="shared" si="182"/>
        <v>0.01</v>
      </c>
      <c r="W210" s="125">
        <f t="shared" si="182"/>
        <v>0.01</v>
      </c>
      <c r="X210" s="125">
        <f t="shared" si="182"/>
        <v>0.01</v>
      </c>
      <c r="Y210" s="125">
        <f t="shared" si="182"/>
        <v>0.01</v>
      </c>
    </row>
    <row r="211" spans="4:25" ht="17.25" customHeight="1" x14ac:dyDescent="0.25">
      <c r="D211" s="32" t="s">
        <v>26</v>
      </c>
      <c r="E211" s="32" t="s">
        <v>208</v>
      </c>
      <c r="F211" s="33" t="s">
        <v>166</v>
      </c>
      <c r="G211" s="34" t="s">
        <v>163</v>
      </c>
      <c r="H211" s="32">
        <v>540</v>
      </c>
      <c r="I211" s="35" t="str">
        <f t="shared" si="177"/>
        <v>SERV ADUBACAO SOLIDA MEC AGRIC</v>
      </c>
      <c r="J211" s="35" t="s">
        <v>35</v>
      </c>
      <c r="K211" s="36">
        <f>IFERROR(AVERAGE(N211:Y211),"n/a")</f>
        <v>9.9999999999999985E-3</v>
      </c>
      <c r="L211" s="89" t="s">
        <v>142</v>
      </c>
      <c r="M211" s="90">
        <v>170</v>
      </c>
      <c r="N211" s="124">
        <f>ROUND(N205*5%,2)</f>
        <v>0.01</v>
      </c>
      <c r="O211" s="125">
        <f t="shared" ref="O211:Y211" si="183">ROUND(O205*5%,2)</f>
        <v>0.01</v>
      </c>
      <c r="P211" s="125">
        <f t="shared" si="183"/>
        <v>0.01</v>
      </c>
      <c r="Q211" s="125">
        <f t="shared" si="183"/>
        <v>0.01</v>
      </c>
      <c r="R211" s="125">
        <f t="shared" si="183"/>
        <v>0.01</v>
      </c>
      <c r="S211" s="125">
        <f t="shared" si="183"/>
        <v>0.01</v>
      </c>
      <c r="T211" s="125">
        <f t="shared" si="183"/>
        <v>0.01</v>
      </c>
      <c r="U211" s="125">
        <f t="shared" si="183"/>
        <v>0.01</v>
      </c>
      <c r="V211" s="125">
        <f t="shared" si="183"/>
        <v>0.01</v>
      </c>
      <c r="W211" s="125">
        <f t="shared" si="183"/>
        <v>0.01</v>
      </c>
      <c r="X211" s="125">
        <f t="shared" si="183"/>
        <v>0.01</v>
      </c>
      <c r="Y211" s="125">
        <f t="shared" si="183"/>
        <v>0.01</v>
      </c>
    </row>
    <row r="212" spans="4:25" ht="17.25" customHeight="1" x14ac:dyDescent="0.25">
      <c r="D212" s="32" t="s">
        <v>26</v>
      </c>
      <c r="E212" s="32" t="s">
        <v>208</v>
      </c>
      <c r="F212" s="33" t="s">
        <v>166</v>
      </c>
      <c r="G212" s="34" t="s">
        <v>163</v>
      </c>
      <c r="H212" s="32">
        <v>540</v>
      </c>
      <c r="I212" s="35" t="str">
        <f t="shared" si="177"/>
        <v>SERV ADUBACAO SOLIDA MEC AGRIC</v>
      </c>
      <c r="J212" s="35" t="s">
        <v>35</v>
      </c>
      <c r="K212" s="36">
        <f t="shared" si="171"/>
        <v>0</v>
      </c>
      <c r="L212" s="35" t="s">
        <v>143</v>
      </c>
      <c r="M212" s="37">
        <f>591/2</f>
        <v>295.5</v>
      </c>
      <c r="N212" s="126">
        <v>0</v>
      </c>
      <c r="O212" s="127">
        <v>0</v>
      </c>
      <c r="P212" s="127">
        <v>0</v>
      </c>
      <c r="Q212" s="127">
        <v>0</v>
      </c>
      <c r="R212" s="127">
        <v>0</v>
      </c>
      <c r="S212" s="127">
        <v>0</v>
      </c>
      <c r="T212" s="127">
        <v>0</v>
      </c>
      <c r="U212" s="127">
        <v>0</v>
      </c>
      <c r="V212" s="127">
        <v>0</v>
      </c>
      <c r="W212" s="127">
        <v>0</v>
      </c>
      <c r="X212" s="127">
        <v>0</v>
      </c>
      <c r="Y212" s="127">
        <v>0</v>
      </c>
    </row>
    <row r="213" spans="4:25" ht="17.25" customHeight="1" x14ac:dyDescent="0.25">
      <c r="D213" s="32" t="s">
        <v>26</v>
      </c>
      <c r="E213" s="32" t="s">
        <v>208</v>
      </c>
      <c r="F213" s="33" t="s">
        <v>166</v>
      </c>
      <c r="G213" s="34" t="s">
        <v>163</v>
      </c>
      <c r="H213" s="32">
        <v>540</v>
      </c>
      <c r="I213" s="35" t="str">
        <f t="shared" si="177"/>
        <v>SERV ADUBACAO SOLIDA MEC AGRIC</v>
      </c>
      <c r="J213" s="35" t="s">
        <v>35</v>
      </c>
      <c r="K213" s="36">
        <f t="shared" si="171"/>
        <v>0</v>
      </c>
      <c r="L213" s="35" t="s">
        <v>144</v>
      </c>
      <c r="M213" s="37">
        <v>200</v>
      </c>
      <c r="N213" s="126">
        <v>0</v>
      </c>
      <c r="O213" s="127">
        <v>0</v>
      </c>
      <c r="P213" s="127">
        <v>0</v>
      </c>
      <c r="Q213" s="127">
        <v>0</v>
      </c>
      <c r="R213" s="127">
        <v>0</v>
      </c>
      <c r="S213" s="127">
        <v>0</v>
      </c>
      <c r="T213" s="127">
        <v>0</v>
      </c>
      <c r="U213" s="127">
        <v>0</v>
      </c>
      <c r="V213" s="127">
        <v>0</v>
      </c>
      <c r="W213" s="127">
        <v>0</v>
      </c>
      <c r="X213" s="127">
        <v>0</v>
      </c>
      <c r="Y213" s="127">
        <v>0</v>
      </c>
    </row>
    <row r="214" spans="4:25" ht="17.25" customHeight="1" x14ac:dyDescent="0.25">
      <c r="D214" s="32" t="s">
        <v>26</v>
      </c>
      <c r="E214" s="32" t="s">
        <v>208</v>
      </c>
      <c r="F214" s="33" t="s">
        <v>166</v>
      </c>
      <c r="G214" s="34" t="s">
        <v>163</v>
      </c>
      <c r="H214" s="32">
        <v>540</v>
      </c>
      <c r="I214" s="35" t="str">
        <f t="shared" si="177"/>
        <v>SERV ADUBACAO SOLIDA MEC AGRIC</v>
      </c>
      <c r="J214" s="35" t="s">
        <v>35</v>
      </c>
      <c r="K214" s="36">
        <f t="shared" si="171"/>
        <v>0</v>
      </c>
      <c r="L214" s="35" t="s">
        <v>145</v>
      </c>
      <c r="M214" s="37">
        <v>200</v>
      </c>
      <c r="N214" s="126">
        <v>0</v>
      </c>
      <c r="O214" s="127">
        <v>0</v>
      </c>
      <c r="P214" s="127">
        <v>0</v>
      </c>
      <c r="Q214" s="127">
        <v>0</v>
      </c>
      <c r="R214" s="127">
        <v>0</v>
      </c>
      <c r="S214" s="127">
        <v>0</v>
      </c>
      <c r="T214" s="127">
        <v>0</v>
      </c>
      <c r="U214" s="127">
        <v>0</v>
      </c>
      <c r="V214" s="127">
        <v>0</v>
      </c>
      <c r="W214" s="127">
        <v>0</v>
      </c>
      <c r="X214" s="127">
        <v>0</v>
      </c>
      <c r="Y214" s="127">
        <v>0</v>
      </c>
    </row>
    <row r="215" spans="4:25" ht="17.25" customHeight="1" x14ac:dyDescent="0.25">
      <c r="D215" s="23" t="s">
        <v>26</v>
      </c>
      <c r="E215" s="23" t="s">
        <v>208</v>
      </c>
      <c r="F215" s="24" t="s">
        <v>170</v>
      </c>
      <c r="G215" s="25" t="s">
        <v>163</v>
      </c>
      <c r="H215" s="23">
        <v>540</v>
      </c>
      <c r="I215" s="26" t="s">
        <v>171</v>
      </c>
      <c r="J215" s="26" t="s">
        <v>34</v>
      </c>
      <c r="K215" s="27">
        <f>IFERROR(AVERAGE(N215:Y215),"n/a")</f>
        <v>0.5</v>
      </c>
      <c r="L215" s="28" t="s">
        <v>28</v>
      </c>
      <c r="M215" s="29" t="s">
        <v>28</v>
      </c>
      <c r="N215" s="30">
        <v>0.5</v>
      </c>
      <c r="O215" s="31">
        <v>0.5</v>
      </c>
      <c r="P215" s="31">
        <v>0.5</v>
      </c>
      <c r="Q215" s="31">
        <v>0.5</v>
      </c>
      <c r="R215" s="31">
        <v>0.5</v>
      </c>
      <c r="S215" s="31">
        <v>0.5</v>
      </c>
      <c r="T215" s="31">
        <v>0.5</v>
      </c>
      <c r="U215" s="31">
        <v>0.5</v>
      </c>
      <c r="V215" s="31">
        <v>0.5</v>
      </c>
      <c r="W215" s="31">
        <v>0.5</v>
      </c>
      <c r="X215" s="31">
        <v>0.5</v>
      </c>
      <c r="Y215" s="31">
        <v>0.5</v>
      </c>
    </row>
    <row r="216" spans="4:25" ht="17.25" customHeight="1" x14ac:dyDescent="0.25">
      <c r="D216" s="32" t="s">
        <v>26</v>
      </c>
      <c r="E216" s="32" t="s">
        <v>208</v>
      </c>
      <c r="F216" s="33" t="s">
        <v>170</v>
      </c>
      <c r="G216" s="34" t="s">
        <v>163</v>
      </c>
      <c r="H216" s="32">
        <v>540</v>
      </c>
      <c r="I216" s="35" t="str">
        <f>I215</f>
        <v>SERV CAP QUIM MEC 3ª BARRA AGRIC</v>
      </c>
      <c r="J216" s="35" t="s">
        <v>35</v>
      </c>
      <c r="K216" s="36">
        <f>IFERROR(AVERAGE(N216:Y216),"n/a")</f>
        <v>0.5</v>
      </c>
      <c r="L216" s="85" t="s">
        <v>54</v>
      </c>
      <c r="M216" s="37">
        <v>2.5</v>
      </c>
      <c r="N216" s="44">
        <f>N215</f>
        <v>0.5</v>
      </c>
      <c r="O216" s="39">
        <f t="shared" ref="O216:Y216" si="184">O215</f>
        <v>0.5</v>
      </c>
      <c r="P216" s="39">
        <f t="shared" si="184"/>
        <v>0.5</v>
      </c>
      <c r="Q216" s="39">
        <f t="shared" si="184"/>
        <v>0.5</v>
      </c>
      <c r="R216" s="39">
        <f t="shared" si="184"/>
        <v>0.5</v>
      </c>
      <c r="S216" s="39">
        <f t="shared" si="184"/>
        <v>0.5</v>
      </c>
      <c r="T216" s="39">
        <f t="shared" si="184"/>
        <v>0.5</v>
      </c>
      <c r="U216" s="39">
        <f t="shared" si="184"/>
        <v>0.5</v>
      </c>
      <c r="V216" s="39">
        <f t="shared" si="184"/>
        <v>0.5</v>
      </c>
      <c r="W216" s="39">
        <f t="shared" si="184"/>
        <v>0.5</v>
      </c>
      <c r="X216" s="39">
        <f t="shared" si="184"/>
        <v>0.5</v>
      </c>
      <c r="Y216" s="39">
        <f t="shared" si="184"/>
        <v>0.5</v>
      </c>
    </row>
    <row r="217" spans="4:25" ht="17.25" customHeight="1" x14ac:dyDescent="0.25">
      <c r="D217" s="135" t="s">
        <v>26</v>
      </c>
      <c r="E217" s="135" t="s">
        <v>208</v>
      </c>
      <c r="F217" s="136" t="s">
        <v>28</v>
      </c>
      <c r="G217" s="137" t="s">
        <v>172</v>
      </c>
      <c r="H217" s="135" t="s">
        <v>28</v>
      </c>
      <c r="I217" s="138" t="s">
        <v>28</v>
      </c>
      <c r="J217" s="138" t="s">
        <v>28</v>
      </c>
      <c r="K217" s="139" t="str">
        <f t="shared" si="171"/>
        <v>n/a</v>
      </c>
      <c r="L217" s="138" t="s">
        <v>28</v>
      </c>
      <c r="M217" s="140" t="s">
        <v>28</v>
      </c>
      <c r="N217" s="141" t="s">
        <v>28</v>
      </c>
      <c r="O217" s="139" t="s">
        <v>28</v>
      </c>
      <c r="P217" s="139" t="s">
        <v>28</v>
      </c>
      <c r="Q217" s="139" t="s">
        <v>28</v>
      </c>
      <c r="R217" s="139" t="s">
        <v>28</v>
      </c>
      <c r="S217" s="139" t="s">
        <v>28</v>
      </c>
      <c r="T217" s="139" t="s">
        <v>28</v>
      </c>
      <c r="U217" s="139" t="s">
        <v>28</v>
      </c>
      <c r="V217" s="139" t="s">
        <v>28</v>
      </c>
      <c r="W217" s="139" t="s">
        <v>28</v>
      </c>
      <c r="X217" s="139" t="s">
        <v>28</v>
      </c>
      <c r="Y217" s="139" t="s">
        <v>28</v>
      </c>
    </row>
    <row r="218" spans="4:25" ht="17.25" customHeight="1" x14ac:dyDescent="0.25">
      <c r="D218" s="23" t="s">
        <v>26</v>
      </c>
      <c r="E218" s="23" t="s">
        <v>208</v>
      </c>
      <c r="F218" s="24" t="s">
        <v>173</v>
      </c>
      <c r="G218" s="25" t="s">
        <v>163</v>
      </c>
      <c r="H218" s="23">
        <v>550</v>
      </c>
      <c r="I218" s="26" t="s">
        <v>155</v>
      </c>
      <c r="J218" s="26" t="s">
        <v>34</v>
      </c>
      <c r="K218" s="27">
        <f t="shared" si="171"/>
        <v>6.6666666666666666E-2</v>
      </c>
      <c r="L218" s="28" t="s">
        <v>28</v>
      </c>
      <c r="M218" s="29" t="s">
        <v>28</v>
      </c>
      <c r="N218" s="30">
        <v>0.01</v>
      </c>
      <c r="O218" s="31">
        <v>0.03</v>
      </c>
      <c r="P218" s="31">
        <v>0.05</v>
      </c>
      <c r="Q218" s="31">
        <v>0.05</v>
      </c>
      <c r="R218" s="31">
        <v>0.06</v>
      </c>
      <c r="S218" s="31">
        <v>7.0000000000000007E-2</v>
      </c>
      <c r="T218" s="31">
        <v>0.11</v>
      </c>
      <c r="U218" s="31">
        <v>0.18</v>
      </c>
      <c r="V218" s="31">
        <v>0.11</v>
      </c>
      <c r="W218" s="31">
        <v>7.0000000000000007E-2</v>
      </c>
      <c r="X218" s="31">
        <v>0.05</v>
      </c>
      <c r="Y218" s="31">
        <v>0.01</v>
      </c>
    </row>
    <row r="219" spans="4:25" ht="17.25" customHeight="1" x14ac:dyDescent="0.25">
      <c r="D219" s="32" t="s">
        <v>26</v>
      </c>
      <c r="E219" s="32" t="s">
        <v>208</v>
      </c>
      <c r="F219" s="33" t="s">
        <v>173</v>
      </c>
      <c r="G219" s="34" t="s">
        <v>163</v>
      </c>
      <c r="H219" s="23">
        <v>550</v>
      </c>
      <c r="I219" s="35" t="str">
        <f t="shared" ref="I219:I221" si="185">I218</f>
        <v>SERV CONTROLE DE PRAGAS AGRIC</v>
      </c>
      <c r="J219" s="35" t="s">
        <v>35</v>
      </c>
      <c r="K219" s="36">
        <f t="shared" si="171"/>
        <v>4.9166666666666671E-2</v>
      </c>
      <c r="L219" s="35" t="s">
        <v>156</v>
      </c>
      <c r="M219" s="37">
        <v>120</v>
      </c>
      <c r="N219" s="44">
        <f>ROUND(N218*0.7,2)</f>
        <v>0.01</v>
      </c>
      <c r="O219" s="39">
        <f t="shared" ref="O219:Y219" si="186">ROUND(O218*0.7,2)</f>
        <v>0.02</v>
      </c>
      <c r="P219" s="39">
        <f t="shared" si="186"/>
        <v>0.04</v>
      </c>
      <c r="Q219" s="39">
        <f t="shared" si="186"/>
        <v>0.04</v>
      </c>
      <c r="R219" s="39">
        <f t="shared" si="186"/>
        <v>0.04</v>
      </c>
      <c r="S219" s="39">
        <f t="shared" si="186"/>
        <v>0.05</v>
      </c>
      <c r="T219" s="39">
        <f t="shared" si="186"/>
        <v>0.08</v>
      </c>
      <c r="U219" s="39">
        <f t="shared" si="186"/>
        <v>0.13</v>
      </c>
      <c r="V219" s="39">
        <f t="shared" si="186"/>
        <v>0.08</v>
      </c>
      <c r="W219" s="39">
        <f t="shared" si="186"/>
        <v>0.05</v>
      </c>
      <c r="X219" s="39">
        <f t="shared" si="186"/>
        <v>0.04</v>
      </c>
      <c r="Y219" s="39">
        <f t="shared" si="186"/>
        <v>0.01</v>
      </c>
    </row>
    <row r="220" spans="4:25" ht="17.25" customHeight="1" x14ac:dyDescent="0.25">
      <c r="D220" s="32" t="s">
        <v>26</v>
      </c>
      <c r="E220" s="32" t="s">
        <v>208</v>
      </c>
      <c r="F220" s="33" t="s">
        <v>173</v>
      </c>
      <c r="G220" s="34" t="s">
        <v>163</v>
      </c>
      <c r="H220" s="23">
        <v>550</v>
      </c>
      <c r="I220" s="35" t="str">
        <f t="shared" si="185"/>
        <v>SERV CONTROLE DE PRAGAS AGRIC</v>
      </c>
      <c r="J220" s="35" t="s">
        <v>35</v>
      </c>
      <c r="K220" s="36">
        <f t="shared" si="171"/>
        <v>1.7500000000000002E-2</v>
      </c>
      <c r="L220" s="35" t="s">
        <v>157</v>
      </c>
      <c r="M220" s="37">
        <v>0.75</v>
      </c>
      <c r="N220" s="44">
        <f>N218-N219</f>
        <v>0</v>
      </c>
      <c r="O220" s="39">
        <f t="shared" ref="O220:Y220" si="187">O218-O219</f>
        <v>9.9999999999999985E-3</v>
      </c>
      <c r="P220" s="39">
        <f t="shared" si="187"/>
        <v>1.0000000000000002E-2</v>
      </c>
      <c r="Q220" s="39">
        <f t="shared" si="187"/>
        <v>1.0000000000000002E-2</v>
      </c>
      <c r="R220" s="39">
        <f t="shared" si="187"/>
        <v>1.9999999999999997E-2</v>
      </c>
      <c r="S220" s="39">
        <f t="shared" si="187"/>
        <v>2.0000000000000004E-2</v>
      </c>
      <c r="T220" s="39">
        <f t="shared" si="187"/>
        <v>0.03</v>
      </c>
      <c r="U220" s="39">
        <f t="shared" si="187"/>
        <v>4.9999999999999989E-2</v>
      </c>
      <c r="V220" s="39">
        <f t="shared" si="187"/>
        <v>0.03</v>
      </c>
      <c r="W220" s="39">
        <f t="shared" si="187"/>
        <v>2.0000000000000004E-2</v>
      </c>
      <c r="X220" s="39">
        <f t="shared" si="187"/>
        <v>1.0000000000000002E-2</v>
      </c>
      <c r="Y220" s="39">
        <f t="shared" si="187"/>
        <v>0</v>
      </c>
    </row>
    <row r="221" spans="4:25" ht="17.25" customHeight="1" x14ac:dyDescent="0.25">
      <c r="D221" s="32" t="s">
        <v>26</v>
      </c>
      <c r="E221" s="32" t="s">
        <v>208</v>
      </c>
      <c r="F221" s="33" t="s">
        <v>173</v>
      </c>
      <c r="G221" s="34" t="s">
        <v>163</v>
      </c>
      <c r="H221" s="23">
        <v>550</v>
      </c>
      <c r="I221" s="35" t="str">
        <f t="shared" si="185"/>
        <v>SERV CONTROLE DE PRAGAS AGRIC</v>
      </c>
      <c r="J221" s="35" t="s">
        <v>35</v>
      </c>
      <c r="K221" s="36">
        <f t="shared" si="171"/>
        <v>6.6666666666666666E-2</v>
      </c>
      <c r="L221" s="35" t="s">
        <v>55</v>
      </c>
      <c r="M221" s="37">
        <f>ROUND(50%*20,1)</f>
        <v>10</v>
      </c>
      <c r="N221" s="44">
        <f>SUM(N219:N220)</f>
        <v>0.01</v>
      </c>
      <c r="O221" s="39">
        <f t="shared" ref="O221:Y221" si="188">SUM(O219:O220)</f>
        <v>0.03</v>
      </c>
      <c r="P221" s="39">
        <f t="shared" si="188"/>
        <v>0.05</v>
      </c>
      <c r="Q221" s="39">
        <f t="shared" si="188"/>
        <v>0.05</v>
      </c>
      <c r="R221" s="39">
        <f t="shared" si="188"/>
        <v>0.06</v>
      </c>
      <c r="S221" s="39">
        <f t="shared" si="188"/>
        <v>7.0000000000000007E-2</v>
      </c>
      <c r="T221" s="39">
        <f t="shared" si="188"/>
        <v>0.11</v>
      </c>
      <c r="U221" s="39">
        <f t="shared" si="188"/>
        <v>0.18</v>
      </c>
      <c r="V221" s="39">
        <f t="shared" si="188"/>
        <v>0.11</v>
      </c>
      <c r="W221" s="39">
        <f t="shared" si="188"/>
        <v>7.0000000000000007E-2</v>
      </c>
      <c r="X221" s="39">
        <f t="shared" si="188"/>
        <v>0.05</v>
      </c>
      <c r="Y221" s="39">
        <f t="shared" si="188"/>
        <v>0.01</v>
      </c>
    </row>
    <row r="222" spans="4:25" ht="17.25" customHeight="1" x14ac:dyDescent="0.25">
      <c r="D222" s="23" t="s">
        <v>26</v>
      </c>
      <c r="E222" s="23" t="s">
        <v>208</v>
      </c>
      <c r="F222" s="24" t="s">
        <v>173</v>
      </c>
      <c r="G222" s="25" t="s">
        <v>163</v>
      </c>
      <c r="H222" s="23">
        <v>550</v>
      </c>
      <c r="I222" s="26" t="s">
        <v>158</v>
      </c>
      <c r="J222" s="26" t="s">
        <v>34</v>
      </c>
      <c r="K222" s="27">
        <f t="shared" si="171"/>
        <v>6.6666666666666666E-2</v>
      </c>
      <c r="L222" s="28" t="s">
        <v>28</v>
      </c>
      <c r="M222" s="29" t="s">
        <v>28</v>
      </c>
      <c r="N222" s="30">
        <v>0.01</v>
      </c>
      <c r="O222" s="31">
        <v>0.03</v>
      </c>
      <c r="P222" s="31">
        <v>0.05</v>
      </c>
      <c r="Q222" s="31">
        <v>0.05</v>
      </c>
      <c r="R222" s="31">
        <v>0.06</v>
      </c>
      <c r="S222" s="31">
        <v>7.0000000000000007E-2</v>
      </c>
      <c r="T222" s="31">
        <v>0.11</v>
      </c>
      <c r="U222" s="31">
        <v>0.18</v>
      </c>
      <c r="V222" s="31">
        <v>0.11</v>
      </c>
      <c r="W222" s="31">
        <v>7.0000000000000007E-2</v>
      </c>
      <c r="X222" s="31">
        <v>0.05</v>
      </c>
      <c r="Y222" s="31">
        <v>0.01</v>
      </c>
    </row>
    <row r="223" spans="4:25" ht="17.25" customHeight="1" x14ac:dyDescent="0.25">
      <c r="D223" s="32" t="s">
        <v>26</v>
      </c>
      <c r="E223" s="32" t="s">
        <v>208</v>
      </c>
      <c r="F223" s="33" t="s">
        <v>173</v>
      </c>
      <c r="G223" s="34" t="s">
        <v>163</v>
      </c>
      <c r="H223" s="23">
        <v>550</v>
      </c>
      <c r="I223" s="35" t="str">
        <f t="shared" ref="I223:I225" si="189">I222</f>
        <v>SERV CONTROLE DE PRAGAS DRONE TERCEIRO</v>
      </c>
      <c r="J223" s="35" t="s">
        <v>35</v>
      </c>
      <c r="K223" s="36">
        <f t="shared" si="171"/>
        <v>4.9166666666666671E-2</v>
      </c>
      <c r="L223" s="35" t="s">
        <v>156</v>
      </c>
      <c r="M223" s="37">
        <v>120</v>
      </c>
      <c r="N223" s="44">
        <f>ROUND(N222*0.7,2)</f>
        <v>0.01</v>
      </c>
      <c r="O223" s="39">
        <f t="shared" ref="O223:Y223" si="190">ROUND(O222*0.7,2)</f>
        <v>0.02</v>
      </c>
      <c r="P223" s="39">
        <f t="shared" si="190"/>
        <v>0.04</v>
      </c>
      <c r="Q223" s="39">
        <f t="shared" si="190"/>
        <v>0.04</v>
      </c>
      <c r="R223" s="39">
        <f t="shared" si="190"/>
        <v>0.04</v>
      </c>
      <c r="S223" s="39">
        <f t="shared" si="190"/>
        <v>0.05</v>
      </c>
      <c r="T223" s="39">
        <f t="shared" si="190"/>
        <v>0.08</v>
      </c>
      <c r="U223" s="39">
        <f t="shared" si="190"/>
        <v>0.13</v>
      </c>
      <c r="V223" s="39">
        <f t="shared" si="190"/>
        <v>0.08</v>
      </c>
      <c r="W223" s="39">
        <f t="shared" si="190"/>
        <v>0.05</v>
      </c>
      <c r="X223" s="39">
        <f t="shared" si="190"/>
        <v>0.04</v>
      </c>
      <c r="Y223" s="39">
        <f t="shared" si="190"/>
        <v>0.01</v>
      </c>
    </row>
    <row r="224" spans="4:25" ht="17.25" customHeight="1" x14ac:dyDescent="0.25">
      <c r="D224" s="32" t="s">
        <v>26</v>
      </c>
      <c r="E224" s="32" t="s">
        <v>208</v>
      </c>
      <c r="F224" s="33" t="s">
        <v>173</v>
      </c>
      <c r="G224" s="34" t="s">
        <v>163</v>
      </c>
      <c r="H224" s="23">
        <v>550</v>
      </c>
      <c r="I224" s="35" t="str">
        <f t="shared" si="189"/>
        <v>SERV CONTROLE DE PRAGAS DRONE TERCEIRO</v>
      </c>
      <c r="J224" s="35" t="s">
        <v>35</v>
      </c>
      <c r="K224" s="36">
        <f t="shared" si="171"/>
        <v>1.7500000000000002E-2</v>
      </c>
      <c r="L224" s="35" t="s">
        <v>157</v>
      </c>
      <c r="M224" s="37">
        <v>0.75</v>
      </c>
      <c r="N224" s="44">
        <f>N222-N223</f>
        <v>0</v>
      </c>
      <c r="O224" s="39">
        <f t="shared" ref="O224:Y224" si="191">O222-O223</f>
        <v>9.9999999999999985E-3</v>
      </c>
      <c r="P224" s="39">
        <f t="shared" si="191"/>
        <v>1.0000000000000002E-2</v>
      </c>
      <c r="Q224" s="39">
        <f t="shared" si="191"/>
        <v>1.0000000000000002E-2</v>
      </c>
      <c r="R224" s="39">
        <f t="shared" si="191"/>
        <v>1.9999999999999997E-2</v>
      </c>
      <c r="S224" s="39">
        <f t="shared" si="191"/>
        <v>2.0000000000000004E-2</v>
      </c>
      <c r="T224" s="39">
        <f t="shared" si="191"/>
        <v>0.03</v>
      </c>
      <c r="U224" s="39">
        <f t="shared" si="191"/>
        <v>4.9999999999999989E-2</v>
      </c>
      <c r="V224" s="39">
        <f t="shared" si="191"/>
        <v>0.03</v>
      </c>
      <c r="W224" s="39">
        <f t="shared" si="191"/>
        <v>2.0000000000000004E-2</v>
      </c>
      <c r="X224" s="39">
        <f t="shared" si="191"/>
        <v>1.0000000000000002E-2</v>
      </c>
      <c r="Y224" s="39">
        <f t="shared" si="191"/>
        <v>0</v>
      </c>
    </row>
    <row r="225" spans="4:25" ht="17.25" customHeight="1" x14ac:dyDescent="0.25">
      <c r="D225" s="32" t="s">
        <v>26</v>
      </c>
      <c r="E225" s="32" t="s">
        <v>208</v>
      </c>
      <c r="F225" s="33" t="s">
        <v>173</v>
      </c>
      <c r="G225" s="34" t="s">
        <v>163</v>
      </c>
      <c r="H225" s="23">
        <v>550</v>
      </c>
      <c r="I225" s="35" t="str">
        <f t="shared" si="189"/>
        <v>SERV CONTROLE DE PRAGAS DRONE TERCEIRO</v>
      </c>
      <c r="J225" s="35" t="s">
        <v>35</v>
      </c>
      <c r="K225" s="36">
        <f t="shared" si="171"/>
        <v>6.6666666666666666E-2</v>
      </c>
      <c r="L225" s="35" t="s">
        <v>55</v>
      </c>
      <c r="M225" s="37">
        <f>ROUND(0.25%*20,1)</f>
        <v>0.1</v>
      </c>
      <c r="N225" s="44">
        <f>SUM(N223:N224)</f>
        <v>0.01</v>
      </c>
      <c r="O225" s="39">
        <f t="shared" ref="O225:Y225" si="192">SUM(O223:O224)</f>
        <v>0.03</v>
      </c>
      <c r="P225" s="39">
        <f t="shared" si="192"/>
        <v>0.05</v>
      </c>
      <c r="Q225" s="39">
        <f t="shared" si="192"/>
        <v>0.05</v>
      </c>
      <c r="R225" s="39">
        <f t="shared" si="192"/>
        <v>0.06</v>
      </c>
      <c r="S225" s="39">
        <f t="shared" si="192"/>
        <v>7.0000000000000007E-2</v>
      </c>
      <c r="T225" s="39">
        <f t="shared" si="192"/>
        <v>0.11</v>
      </c>
      <c r="U225" s="39">
        <f t="shared" si="192"/>
        <v>0.18</v>
      </c>
      <c r="V225" s="39">
        <f t="shared" si="192"/>
        <v>0.11</v>
      </c>
      <c r="W225" s="39">
        <f t="shared" si="192"/>
        <v>7.0000000000000007E-2</v>
      </c>
      <c r="X225" s="39">
        <f t="shared" si="192"/>
        <v>0.05</v>
      </c>
      <c r="Y225" s="39">
        <f t="shared" si="192"/>
        <v>0.01</v>
      </c>
    </row>
    <row r="226" spans="4:25" ht="17.25" customHeight="1" x14ac:dyDescent="0.25">
      <c r="D226" s="23" t="s">
        <v>26</v>
      </c>
      <c r="E226" s="23" t="s">
        <v>208</v>
      </c>
      <c r="F226" s="24" t="s">
        <v>174</v>
      </c>
      <c r="G226" s="25" t="s">
        <v>163</v>
      </c>
      <c r="H226" s="23">
        <v>600</v>
      </c>
      <c r="I226" s="26" t="s">
        <v>175</v>
      </c>
      <c r="J226" s="26" t="s">
        <v>34</v>
      </c>
      <c r="K226" s="27">
        <f t="shared" si="171"/>
        <v>0.25</v>
      </c>
      <c r="L226" s="28" t="s">
        <v>28</v>
      </c>
      <c r="M226" s="29" t="s">
        <v>28</v>
      </c>
      <c r="N226" s="30">
        <v>0.25</v>
      </c>
      <c r="O226" s="31">
        <v>0.25</v>
      </c>
      <c r="P226" s="31">
        <v>0.25</v>
      </c>
      <c r="Q226" s="31">
        <v>0.25</v>
      </c>
      <c r="R226" s="31">
        <v>0.25</v>
      </c>
      <c r="S226" s="31">
        <v>0.25</v>
      </c>
      <c r="T226" s="31">
        <v>0.25</v>
      </c>
      <c r="U226" s="31">
        <v>0.25</v>
      </c>
      <c r="V226" s="31">
        <v>0.25</v>
      </c>
      <c r="W226" s="31">
        <v>0.25</v>
      </c>
      <c r="X226" s="31">
        <v>0.25</v>
      </c>
      <c r="Y226" s="31">
        <v>0.25</v>
      </c>
    </row>
    <row r="227" spans="4:25" ht="17.25" customHeight="1" x14ac:dyDescent="0.25">
      <c r="D227" s="32" t="s">
        <v>26</v>
      </c>
      <c r="E227" s="32" t="s">
        <v>208</v>
      </c>
      <c r="F227" s="33" t="s">
        <v>174</v>
      </c>
      <c r="G227" s="34" t="s">
        <v>163</v>
      </c>
      <c r="H227" s="32">
        <v>600</v>
      </c>
      <c r="I227" s="35" t="str">
        <f t="shared" ref="I227:I229" si="193">I226</f>
        <v>SERV CAP QUIM MEC 4ª BARRA AGRIC</v>
      </c>
      <c r="J227" s="35" t="s">
        <v>35</v>
      </c>
      <c r="K227" s="36">
        <f t="shared" si="171"/>
        <v>0.25</v>
      </c>
      <c r="L227" s="85" t="s">
        <v>54</v>
      </c>
      <c r="M227" s="37">
        <v>2.5</v>
      </c>
      <c r="N227" s="44">
        <f>N226</f>
        <v>0.25</v>
      </c>
      <c r="O227" s="39">
        <f t="shared" ref="O227:Y227" si="194">O226</f>
        <v>0.25</v>
      </c>
      <c r="P227" s="39">
        <f t="shared" si="194"/>
        <v>0.25</v>
      </c>
      <c r="Q227" s="39">
        <f t="shared" si="194"/>
        <v>0.25</v>
      </c>
      <c r="R227" s="39">
        <f t="shared" si="194"/>
        <v>0.25</v>
      </c>
      <c r="S227" s="39">
        <f t="shared" si="194"/>
        <v>0.25</v>
      </c>
      <c r="T227" s="39">
        <f t="shared" si="194"/>
        <v>0.25</v>
      </c>
      <c r="U227" s="39">
        <f t="shared" si="194"/>
        <v>0.25</v>
      </c>
      <c r="V227" s="39">
        <f t="shared" si="194"/>
        <v>0.25</v>
      </c>
      <c r="W227" s="39">
        <f t="shared" si="194"/>
        <v>0.25</v>
      </c>
      <c r="X227" s="39">
        <f t="shared" si="194"/>
        <v>0.25</v>
      </c>
      <c r="Y227" s="39">
        <f t="shared" si="194"/>
        <v>0.25</v>
      </c>
    </row>
    <row r="228" spans="4:25" ht="17.25" customHeight="1" x14ac:dyDescent="0.25">
      <c r="D228" s="32" t="s">
        <v>26</v>
      </c>
      <c r="E228" s="32" t="s">
        <v>208</v>
      </c>
      <c r="F228" s="33" t="s">
        <v>174</v>
      </c>
      <c r="G228" s="34" t="s">
        <v>163</v>
      </c>
      <c r="H228" s="32">
        <v>600</v>
      </c>
      <c r="I228" s="35" t="str">
        <f t="shared" si="193"/>
        <v>SERV CAP QUIM MEC 4ª BARRA AGRIC</v>
      </c>
      <c r="J228" s="35" t="s">
        <v>35</v>
      </c>
      <c r="K228" s="36">
        <f>IFERROR(AVERAGE(N228:Y228),"n/a")</f>
        <v>0.12999999999999998</v>
      </c>
      <c r="L228" s="35" t="s">
        <v>55</v>
      </c>
      <c r="M228" s="37">
        <f>ROUND(0.5%*230,1)</f>
        <v>1.2</v>
      </c>
      <c r="N228" s="44">
        <f>N229</f>
        <v>0.13</v>
      </c>
      <c r="O228" s="39">
        <f t="shared" ref="O228:Y228" si="195">O229</f>
        <v>0.13</v>
      </c>
      <c r="P228" s="39">
        <f t="shared" si="195"/>
        <v>0.13</v>
      </c>
      <c r="Q228" s="39">
        <f t="shared" si="195"/>
        <v>0.13</v>
      </c>
      <c r="R228" s="39">
        <f t="shared" si="195"/>
        <v>0.13</v>
      </c>
      <c r="S228" s="39">
        <f t="shared" si="195"/>
        <v>0.13</v>
      </c>
      <c r="T228" s="39">
        <f t="shared" si="195"/>
        <v>0.13</v>
      </c>
      <c r="U228" s="39">
        <f t="shared" si="195"/>
        <v>0.13</v>
      </c>
      <c r="V228" s="39">
        <f t="shared" si="195"/>
        <v>0.13</v>
      </c>
      <c r="W228" s="39">
        <f t="shared" si="195"/>
        <v>0.13</v>
      </c>
      <c r="X228" s="39">
        <f t="shared" si="195"/>
        <v>0.13</v>
      </c>
      <c r="Y228" s="39">
        <f t="shared" si="195"/>
        <v>0.13</v>
      </c>
    </row>
    <row r="229" spans="4:25" ht="17.25" customHeight="1" x14ac:dyDescent="0.25">
      <c r="D229" s="32" t="s">
        <v>26</v>
      </c>
      <c r="E229" s="32" t="s">
        <v>208</v>
      </c>
      <c r="F229" s="33" t="s">
        <v>174</v>
      </c>
      <c r="G229" s="34" t="s">
        <v>163</v>
      </c>
      <c r="H229" s="32">
        <v>600</v>
      </c>
      <c r="I229" s="35" t="str">
        <f t="shared" si="193"/>
        <v>SERV CAP QUIM MEC 4ª BARRA AGRIC</v>
      </c>
      <c r="J229" s="35" t="s">
        <v>35</v>
      </c>
      <c r="K229" s="36">
        <f>IFERROR(AVERAGE(N229:Y229),"n/a")</f>
        <v>0.12999999999999998</v>
      </c>
      <c r="L229" s="35" t="s">
        <v>51</v>
      </c>
      <c r="M229" s="37">
        <v>1.5</v>
      </c>
      <c r="N229" s="44">
        <f>ROUND(N226*50%,2)</f>
        <v>0.13</v>
      </c>
      <c r="O229" s="39">
        <f t="shared" ref="O229:Y229" si="196">ROUND(O226*50%,2)</f>
        <v>0.13</v>
      </c>
      <c r="P229" s="39">
        <f t="shared" si="196"/>
        <v>0.13</v>
      </c>
      <c r="Q229" s="39">
        <f t="shared" si="196"/>
        <v>0.13</v>
      </c>
      <c r="R229" s="39">
        <f t="shared" si="196"/>
        <v>0.13</v>
      </c>
      <c r="S229" s="39">
        <f t="shared" si="196"/>
        <v>0.13</v>
      </c>
      <c r="T229" s="39">
        <f t="shared" si="196"/>
        <v>0.13</v>
      </c>
      <c r="U229" s="39">
        <f t="shared" si="196"/>
        <v>0.13</v>
      </c>
      <c r="V229" s="39">
        <f t="shared" si="196"/>
        <v>0.13</v>
      </c>
      <c r="W229" s="39">
        <f t="shared" si="196"/>
        <v>0.13</v>
      </c>
      <c r="X229" s="39">
        <f t="shared" si="196"/>
        <v>0.13</v>
      </c>
      <c r="Y229" s="39">
        <f t="shared" si="196"/>
        <v>0.13</v>
      </c>
    </row>
    <row r="230" spans="4:25" ht="17.25" customHeight="1" x14ac:dyDescent="0.25">
      <c r="D230" s="11" t="s">
        <v>26</v>
      </c>
      <c r="E230" s="11" t="s">
        <v>208</v>
      </c>
      <c r="F230" s="12" t="s">
        <v>28</v>
      </c>
      <c r="G230" s="13" t="s">
        <v>176</v>
      </c>
      <c r="H230" s="11" t="s">
        <v>28</v>
      </c>
      <c r="I230" s="14" t="s">
        <v>28</v>
      </c>
      <c r="J230" s="14" t="s">
        <v>28</v>
      </c>
      <c r="K230" s="11" t="str">
        <f t="shared" si="171"/>
        <v>n/a</v>
      </c>
      <c r="L230" s="14" t="s">
        <v>28</v>
      </c>
      <c r="M230" s="15" t="s">
        <v>28</v>
      </c>
      <c r="N230" s="16" t="s">
        <v>28</v>
      </c>
      <c r="O230" s="11" t="s">
        <v>28</v>
      </c>
      <c r="P230" s="11" t="s">
        <v>28</v>
      </c>
      <c r="Q230" s="11" t="s">
        <v>28</v>
      </c>
      <c r="R230" s="11" t="s">
        <v>28</v>
      </c>
      <c r="S230" s="11" t="s">
        <v>28</v>
      </c>
      <c r="T230" s="11" t="s">
        <v>28</v>
      </c>
      <c r="U230" s="11" t="s">
        <v>28</v>
      </c>
      <c r="V230" s="11" t="s">
        <v>28</v>
      </c>
      <c r="W230" s="11" t="s">
        <v>28</v>
      </c>
      <c r="X230" s="11" t="s">
        <v>28</v>
      </c>
      <c r="Y230" s="11" t="s">
        <v>28</v>
      </c>
    </row>
    <row r="231" spans="4:25" ht="17.25" customHeight="1" x14ac:dyDescent="0.25">
      <c r="D231" s="17" t="s">
        <v>26</v>
      </c>
      <c r="E231" s="17" t="s">
        <v>208</v>
      </c>
      <c r="F231" s="18" t="s">
        <v>28</v>
      </c>
      <c r="G231" s="19" t="s">
        <v>177</v>
      </c>
      <c r="H231" s="17" t="s">
        <v>28</v>
      </c>
      <c r="I231" s="20" t="s">
        <v>28</v>
      </c>
      <c r="J231" s="20" t="s">
        <v>28</v>
      </c>
      <c r="K231" s="17" t="str">
        <f t="shared" si="171"/>
        <v>n/a</v>
      </c>
      <c r="L231" s="20" t="s">
        <v>28</v>
      </c>
      <c r="M231" s="21" t="s">
        <v>28</v>
      </c>
      <c r="N231" s="22" t="s">
        <v>28</v>
      </c>
      <c r="O231" s="17" t="s">
        <v>28</v>
      </c>
      <c r="P231" s="17" t="s">
        <v>28</v>
      </c>
      <c r="Q231" s="17" t="s">
        <v>28</v>
      </c>
      <c r="R231" s="17" t="s">
        <v>28</v>
      </c>
      <c r="S231" s="17" t="s">
        <v>28</v>
      </c>
      <c r="T231" s="17" t="s">
        <v>28</v>
      </c>
      <c r="U231" s="17" t="s">
        <v>28</v>
      </c>
      <c r="V231" s="17" t="s">
        <v>28</v>
      </c>
      <c r="W231" s="17" t="s">
        <v>28</v>
      </c>
      <c r="X231" s="17" t="s">
        <v>28</v>
      </c>
      <c r="Y231" s="17" t="s">
        <v>28</v>
      </c>
    </row>
    <row r="232" spans="4:25" ht="17.25" customHeight="1" x14ac:dyDescent="0.25">
      <c r="D232" s="23" t="s">
        <v>26</v>
      </c>
      <c r="E232" s="23" t="s">
        <v>208</v>
      </c>
      <c r="F232" s="24" t="s">
        <v>178</v>
      </c>
      <c r="G232" s="25" t="s">
        <v>179</v>
      </c>
      <c r="H232" s="23">
        <v>900</v>
      </c>
      <c r="I232" s="26" t="s">
        <v>147</v>
      </c>
      <c r="J232" s="26" t="s">
        <v>34</v>
      </c>
      <c r="K232" s="27">
        <f t="shared" si="171"/>
        <v>1</v>
      </c>
      <c r="L232" s="28" t="s">
        <v>28</v>
      </c>
      <c r="M232" s="29" t="s">
        <v>28</v>
      </c>
      <c r="N232" s="30">
        <v>1</v>
      </c>
      <c r="O232" s="31">
        <v>1</v>
      </c>
      <c r="P232" s="31">
        <v>1</v>
      </c>
      <c r="Q232" s="31">
        <v>1</v>
      </c>
      <c r="R232" s="31">
        <v>1</v>
      </c>
      <c r="S232" s="31">
        <v>1</v>
      </c>
      <c r="T232" s="31">
        <v>1</v>
      </c>
      <c r="U232" s="31">
        <v>1</v>
      </c>
      <c r="V232" s="31">
        <v>1</v>
      </c>
      <c r="W232" s="31">
        <v>1</v>
      </c>
      <c r="X232" s="31">
        <v>1</v>
      </c>
      <c r="Y232" s="31">
        <v>1</v>
      </c>
    </row>
    <row r="233" spans="4:25" ht="17.25" customHeight="1" x14ac:dyDescent="0.25">
      <c r="D233" s="23" t="s">
        <v>26</v>
      </c>
      <c r="E233" s="23" t="s">
        <v>208</v>
      </c>
      <c r="F233" s="24" t="s">
        <v>180</v>
      </c>
      <c r="G233" s="25" t="s">
        <v>179</v>
      </c>
      <c r="H233" s="23">
        <v>950</v>
      </c>
      <c r="I233" s="26" t="s">
        <v>129</v>
      </c>
      <c r="J233" s="26" t="s">
        <v>34</v>
      </c>
      <c r="K233" s="27">
        <f t="shared" si="171"/>
        <v>0.99999999999999989</v>
      </c>
      <c r="L233" s="28" t="s">
        <v>28</v>
      </c>
      <c r="M233" s="29" t="s">
        <v>28</v>
      </c>
      <c r="N233" s="30">
        <v>0.85</v>
      </c>
      <c r="O233" s="31">
        <v>0.9</v>
      </c>
      <c r="P233" s="31">
        <v>0.9</v>
      </c>
      <c r="Q233" s="31">
        <v>0.95</v>
      </c>
      <c r="R233" s="31">
        <v>1</v>
      </c>
      <c r="S233" s="31">
        <v>1.05</v>
      </c>
      <c r="T233" s="31">
        <v>1.1000000000000001</v>
      </c>
      <c r="U233" s="31">
        <v>1.2</v>
      </c>
      <c r="V233" s="31">
        <v>1.3</v>
      </c>
      <c r="W233" s="31">
        <v>1.2</v>
      </c>
      <c r="X233" s="31">
        <v>0.85</v>
      </c>
      <c r="Y233" s="31">
        <v>0.7</v>
      </c>
    </row>
    <row r="234" spans="4:25" ht="17.25" customHeight="1" x14ac:dyDescent="0.25">
      <c r="D234" s="32" t="s">
        <v>26</v>
      </c>
      <c r="E234" s="32" t="s">
        <v>208</v>
      </c>
      <c r="F234" s="33" t="s">
        <v>180</v>
      </c>
      <c r="G234" s="34" t="s">
        <v>179</v>
      </c>
      <c r="H234" s="32">
        <v>950</v>
      </c>
      <c r="I234" s="35" t="str">
        <f t="shared" ref="I234:I236" si="197">I233</f>
        <v>SERV COMB FORMIGA MANUAL 1 RUA AGRIC</v>
      </c>
      <c r="J234" s="35" t="s">
        <v>35</v>
      </c>
      <c r="K234" s="36">
        <f t="shared" si="171"/>
        <v>5.0166666666666667E-3</v>
      </c>
      <c r="L234" s="35" t="s">
        <v>36</v>
      </c>
      <c r="M234" s="37">
        <f>10*(5*6)/10^3</f>
        <v>0.3</v>
      </c>
      <c r="N234" s="38">
        <f>ROUND(0.5%*N233,4)</f>
        <v>4.3E-3</v>
      </c>
      <c r="O234" s="39">
        <f t="shared" ref="O234:Y234" si="198">ROUND(0.5%*O233,4)</f>
        <v>4.4999999999999997E-3</v>
      </c>
      <c r="P234" s="39">
        <f t="shared" si="198"/>
        <v>4.4999999999999997E-3</v>
      </c>
      <c r="Q234" s="39">
        <f t="shared" si="198"/>
        <v>4.7999999999999996E-3</v>
      </c>
      <c r="R234" s="39">
        <f t="shared" si="198"/>
        <v>5.0000000000000001E-3</v>
      </c>
      <c r="S234" s="39">
        <f t="shared" si="198"/>
        <v>5.3E-3</v>
      </c>
      <c r="T234" s="39">
        <f t="shared" si="198"/>
        <v>5.4999999999999997E-3</v>
      </c>
      <c r="U234" s="39">
        <f t="shared" si="198"/>
        <v>6.0000000000000001E-3</v>
      </c>
      <c r="V234" s="39">
        <f t="shared" si="198"/>
        <v>6.4999999999999997E-3</v>
      </c>
      <c r="W234" s="39">
        <f t="shared" si="198"/>
        <v>6.0000000000000001E-3</v>
      </c>
      <c r="X234" s="39">
        <f t="shared" si="198"/>
        <v>4.3E-3</v>
      </c>
      <c r="Y234" s="39">
        <f t="shared" si="198"/>
        <v>3.5000000000000001E-3</v>
      </c>
    </row>
    <row r="235" spans="4:25" ht="17.25" customHeight="1" x14ac:dyDescent="0.25">
      <c r="D235" s="32" t="s">
        <v>26</v>
      </c>
      <c r="E235" s="32" t="s">
        <v>208</v>
      </c>
      <c r="F235" s="33" t="s">
        <v>180</v>
      </c>
      <c r="G235" s="34" t="s">
        <v>179</v>
      </c>
      <c r="H235" s="32">
        <v>950</v>
      </c>
      <c r="I235" s="35" t="str">
        <f t="shared" si="197"/>
        <v>SERV COMB FORMIGA MANUAL 1 RUA AGRIC</v>
      </c>
      <c r="J235" s="35" t="s">
        <v>35</v>
      </c>
      <c r="K235" s="36">
        <f t="shared" si="171"/>
        <v>0.64083333333333325</v>
      </c>
      <c r="L235" s="35" t="s">
        <v>37</v>
      </c>
      <c r="M235" s="37">
        <v>4.5</v>
      </c>
      <c r="N235" s="40">
        <f>ROUND($N$44*N233,2)</f>
        <v>0.17</v>
      </c>
      <c r="O235" s="41">
        <f>ROUND($O$44*O233,2)</f>
        <v>0.27</v>
      </c>
      <c r="P235" s="41">
        <f>ROUND($P$44*P233,2)</f>
        <v>0.36</v>
      </c>
      <c r="Q235" s="41">
        <f>ROUND($Q$44*Q233,2)</f>
        <v>0.48</v>
      </c>
      <c r="R235" s="41">
        <f>ROUND($R$44*R233,2)</f>
        <v>0.7</v>
      </c>
      <c r="S235" s="41">
        <f>ROUND($S$44*S233,2)</f>
        <v>0.84</v>
      </c>
      <c r="T235" s="41">
        <f>ROUND($T$44*T233,2)</f>
        <v>0.99</v>
      </c>
      <c r="U235" s="41">
        <f>ROUND($U$44*U233,2)</f>
        <v>1.08</v>
      </c>
      <c r="V235" s="41">
        <f>ROUND($V$44*V233,2)</f>
        <v>1.17</v>
      </c>
      <c r="W235" s="41">
        <f>ROUND(W44*W233,2)</f>
        <v>0.84</v>
      </c>
      <c r="X235" s="41">
        <f>ROUND(X44*X233,2)</f>
        <v>0.51</v>
      </c>
      <c r="Y235" s="41">
        <f>ROUND(Y44*Y233,2)</f>
        <v>0.28000000000000003</v>
      </c>
    </row>
    <row r="236" spans="4:25" ht="17.25" customHeight="1" x14ac:dyDescent="0.25">
      <c r="D236" s="32" t="s">
        <v>26</v>
      </c>
      <c r="E236" s="32" t="s">
        <v>208</v>
      </c>
      <c r="F236" s="33" t="s">
        <v>180</v>
      </c>
      <c r="G236" s="34" t="s">
        <v>179</v>
      </c>
      <c r="H236" s="32">
        <v>950</v>
      </c>
      <c r="I236" s="35" t="str">
        <f t="shared" si="197"/>
        <v>SERV COMB FORMIGA MANUAL 1 RUA AGRIC</v>
      </c>
      <c r="J236" s="35" t="s">
        <v>35</v>
      </c>
      <c r="K236" s="36">
        <f t="shared" si="171"/>
        <v>0.35415000000000002</v>
      </c>
      <c r="L236" s="35" t="s">
        <v>38</v>
      </c>
      <c r="M236" s="37">
        <v>4.5</v>
      </c>
      <c r="N236" s="40">
        <f>N233-SUM(N234:N235)</f>
        <v>0.67569999999999997</v>
      </c>
      <c r="O236" s="41">
        <f t="shared" ref="O236" si="199">O233-SUM(O234:O235)</f>
        <v>0.62549999999999994</v>
      </c>
      <c r="P236" s="41">
        <f t="shared" ref="P236:Y236" si="200">P233-SUM(P234:P235)</f>
        <v>0.53550000000000009</v>
      </c>
      <c r="Q236" s="41">
        <f t="shared" si="200"/>
        <v>0.46519999999999995</v>
      </c>
      <c r="R236" s="41">
        <f t="shared" si="200"/>
        <v>0.29500000000000004</v>
      </c>
      <c r="S236" s="41">
        <f t="shared" si="200"/>
        <v>0.2047000000000001</v>
      </c>
      <c r="T236" s="41">
        <f t="shared" si="200"/>
        <v>0.10450000000000015</v>
      </c>
      <c r="U236" s="41">
        <f t="shared" si="200"/>
        <v>0.11399999999999988</v>
      </c>
      <c r="V236" s="41">
        <f t="shared" si="200"/>
        <v>0.12350000000000017</v>
      </c>
      <c r="W236" s="41">
        <f t="shared" si="200"/>
        <v>0.35399999999999998</v>
      </c>
      <c r="X236" s="41">
        <f t="shared" si="200"/>
        <v>0.3357</v>
      </c>
      <c r="Y236" s="41">
        <f t="shared" si="200"/>
        <v>0.41649999999999993</v>
      </c>
    </row>
    <row r="237" spans="4:25" ht="17.25" customHeight="1" x14ac:dyDescent="0.25">
      <c r="D237" s="23" t="s">
        <v>26</v>
      </c>
      <c r="E237" s="23" t="s">
        <v>208</v>
      </c>
      <c r="F237" s="24" t="s">
        <v>181</v>
      </c>
      <c r="G237" s="25" t="s">
        <v>179</v>
      </c>
      <c r="H237" s="23">
        <f t="shared" ref="H237:H244" si="201">H218+365</f>
        <v>915</v>
      </c>
      <c r="I237" s="26" t="s">
        <v>155</v>
      </c>
      <c r="J237" s="26" t="s">
        <v>34</v>
      </c>
      <c r="K237" s="27">
        <f t="shared" si="171"/>
        <v>6.6666666666666666E-2</v>
      </c>
      <c r="L237" s="28" t="s">
        <v>28</v>
      </c>
      <c r="M237" s="29" t="s">
        <v>28</v>
      </c>
      <c r="N237" s="30">
        <v>0.01</v>
      </c>
      <c r="O237" s="31">
        <v>0.03</v>
      </c>
      <c r="P237" s="31">
        <v>0.05</v>
      </c>
      <c r="Q237" s="31">
        <v>0.05</v>
      </c>
      <c r="R237" s="31">
        <v>0.06</v>
      </c>
      <c r="S237" s="31">
        <v>7.0000000000000007E-2</v>
      </c>
      <c r="T237" s="31">
        <v>0.11</v>
      </c>
      <c r="U237" s="31">
        <v>0.18</v>
      </c>
      <c r="V237" s="31">
        <v>0.11</v>
      </c>
      <c r="W237" s="31">
        <v>7.0000000000000007E-2</v>
      </c>
      <c r="X237" s="31">
        <v>0.05</v>
      </c>
      <c r="Y237" s="31">
        <v>0.01</v>
      </c>
    </row>
    <row r="238" spans="4:25" ht="17.25" customHeight="1" x14ac:dyDescent="0.25">
      <c r="D238" s="32" t="s">
        <v>26</v>
      </c>
      <c r="E238" s="32" t="s">
        <v>208</v>
      </c>
      <c r="F238" s="33" t="s">
        <v>181</v>
      </c>
      <c r="G238" s="34" t="s">
        <v>179</v>
      </c>
      <c r="H238" s="32">
        <f t="shared" si="201"/>
        <v>915</v>
      </c>
      <c r="I238" s="35" t="str">
        <f t="shared" ref="I238:I240" si="202">I237</f>
        <v>SERV CONTROLE DE PRAGAS AGRIC</v>
      </c>
      <c r="J238" s="35" t="s">
        <v>35</v>
      </c>
      <c r="K238" s="36">
        <f t="shared" si="171"/>
        <v>4.9166666666666671E-2</v>
      </c>
      <c r="L238" s="35" t="s">
        <v>156</v>
      </c>
      <c r="M238" s="37">
        <v>120</v>
      </c>
      <c r="N238" s="44">
        <f>ROUND(N237*0.7,2)</f>
        <v>0.01</v>
      </c>
      <c r="O238" s="39">
        <f t="shared" ref="O238:Y238" si="203">ROUND(O237*0.7,2)</f>
        <v>0.02</v>
      </c>
      <c r="P238" s="39">
        <f t="shared" si="203"/>
        <v>0.04</v>
      </c>
      <c r="Q238" s="39">
        <f t="shared" si="203"/>
        <v>0.04</v>
      </c>
      <c r="R238" s="39">
        <f t="shared" si="203"/>
        <v>0.04</v>
      </c>
      <c r="S238" s="39">
        <f t="shared" si="203"/>
        <v>0.05</v>
      </c>
      <c r="T238" s="39">
        <f t="shared" si="203"/>
        <v>0.08</v>
      </c>
      <c r="U238" s="39">
        <f t="shared" si="203"/>
        <v>0.13</v>
      </c>
      <c r="V238" s="39">
        <f t="shared" si="203"/>
        <v>0.08</v>
      </c>
      <c r="W238" s="39">
        <f t="shared" si="203"/>
        <v>0.05</v>
      </c>
      <c r="X238" s="39">
        <f t="shared" si="203"/>
        <v>0.04</v>
      </c>
      <c r="Y238" s="39">
        <f t="shared" si="203"/>
        <v>0.01</v>
      </c>
    </row>
    <row r="239" spans="4:25" ht="17.25" customHeight="1" x14ac:dyDescent="0.25">
      <c r="D239" s="32" t="s">
        <v>26</v>
      </c>
      <c r="E239" s="32" t="s">
        <v>208</v>
      </c>
      <c r="F239" s="33" t="s">
        <v>181</v>
      </c>
      <c r="G239" s="34" t="s">
        <v>179</v>
      </c>
      <c r="H239" s="32">
        <f t="shared" si="201"/>
        <v>915</v>
      </c>
      <c r="I239" s="35" t="str">
        <f t="shared" si="202"/>
        <v>SERV CONTROLE DE PRAGAS AGRIC</v>
      </c>
      <c r="J239" s="35" t="s">
        <v>35</v>
      </c>
      <c r="K239" s="36">
        <f t="shared" si="171"/>
        <v>1.7500000000000002E-2</v>
      </c>
      <c r="L239" s="35" t="s">
        <v>157</v>
      </c>
      <c r="M239" s="37">
        <v>0.75</v>
      </c>
      <c r="N239" s="44">
        <f>N237-N238</f>
        <v>0</v>
      </c>
      <c r="O239" s="39">
        <f t="shared" ref="O239:Y239" si="204">O237-O238</f>
        <v>9.9999999999999985E-3</v>
      </c>
      <c r="P239" s="39">
        <f t="shared" si="204"/>
        <v>1.0000000000000002E-2</v>
      </c>
      <c r="Q239" s="39">
        <f t="shared" si="204"/>
        <v>1.0000000000000002E-2</v>
      </c>
      <c r="R239" s="39">
        <f t="shared" si="204"/>
        <v>1.9999999999999997E-2</v>
      </c>
      <c r="S239" s="39">
        <f t="shared" si="204"/>
        <v>2.0000000000000004E-2</v>
      </c>
      <c r="T239" s="39">
        <f t="shared" si="204"/>
        <v>0.03</v>
      </c>
      <c r="U239" s="39">
        <f t="shared" si="204"/>
        <v>4.9999999999999989E-2</v>
      </c>
      <c r="V239" s="39">
        <f t="shared" si="204"/>
        <v>0.03</v>
      </c>
      <c r="W239" s="39">
        <f t="shared" si="204"/>
        <v>2.0000000000000004E-2</v>
      </c>
      <c r="X239" s="39">
        <f t="shared" si="204"/>
        <v>1.0000000000000002E-2</v>
      </c>
      <c r="Y239" s="39">
        <f t="shared" si="204"/>
        <v>0</v>
      </c>
    </row>
    <row r="240" spans="4:25" ht="17.25" customHeight="1" x14ac:dyDescent="0.25">
      <c r="D240" s="32" t="s">
        <v>26</v>
      </c>
      <c r="E240" s="32" t="s">
        <v>208</v>
      </c>
      <c r="F240" s="33" t="s">
        <v>181</v>
      </c>
      <c r="G240" s="34" t="s">
        <v>179</v>
      </c>
      <c r="H240" s="32">
        <f t="shared" si="201"/>
        <v>915</v>
      </c>
      <c r="I240" s="35" t="str">
        <f t="shared" si="202"/>
        <v>SERV CONTROLE DE PRAGAS AGRIC</v>
      </c>
      <c r="J240" s="35" t="s">
        <v>35</v>
      </c>
      <c r="K240" s="36">
        <f t="shared" si="171"/>
        <v>6.6666666666666666E-2</v>
      </c>
      <c r="L240" s="35" t="s">
        <v>55</v>
      </c>
      <c r="M240" s="37">
        <f>ROUND(50%*20,1)</f>
        <v>10</v>
      </c>
      <c r="N240" s="44">
        <f>SUM(N238:N239)</f>
        <v>0.01</v>
      </c>
      <c r="O240" s="39">
        <f t="shared" ref="O240:Y240" si="205">SUM(O238:O239)</f>
        <v>0.03</v>
      </c>
      <c r="P240" s="39">
        <f t="shared" si="205"/>
        <v>0.05</v>
      </c>
      <c r="Q240" s="39">
        <f t="shared" si="205"/>
        <v>0.05</v>
      </c>
      <c r="R240" s="39">
        <f t="shared" si="205"/>
        <v>0.06</v>
      </c>
      <c r="S240" s="39">
        <f t="shared" si="205"/>
        <v>7.0000000000000007E-2</v>
      </c>
      <c r="T240" s="39">
        <f t="shared" si="205"/>
        <v>0.11</v>
      </c>
      <c r="U240" s="39">
        <f t="shared" si="205"/>
        <v>0.18</v>
      </c>
      <c r="V240" s="39">
        <f t="shared" si="205"/>
        <v>0.11</v>
      </c>
      <c r="W240" s="39">
        <f t="shared" si="205"/>
        <v>7.0000000000000007E-2</v>
      </c>
      <c r="X240" s="39">
        <f t="shared" si="205"/>
        <v>0.05</v>
      </c>
      <c r="Y240" s="39">
        <f t="shared" si="205"/>
        <v>0.01</v>
      </c>
    </row>
    <row r="241" spans="4:25" ht="17.25" customHeight="1" x14ac:dyDescent="0.25">
      <c r="D241" s="23" t="s">
        <v>26</v>
      </c>
      <c r="E241" s="23" t="s">
        <v>208</v>
      </c>
      <c r="F241" s="24" t="s">
        <v>181</v>
      </c>
      <c r="G241" s="25" t="s">
        <v>179</v>
      </c>
      <c r="H241" s="23">
        <f t="shared" si="201"/>
        <v>915</v>
      </c>
      <c r="I241" s="26" t="s">
        <v>158</v>
      </c>
      <c r="J241" s="26" t="s">
        <v>34</v>
      </c>
      <c r="K241" s="27">
        <f t="shared" si="171"/>
        <v>6.6666666666666666E-2</v>
      </c>
      <c r="L241" s="28" t="s">
        <v>28</v>
      </c>
      <c r="M241" s="29" t="s">
        <v>28</v>
      </c>
      <c r="N241" s="30">
        <v>0.01</v>
      </c>
      <c r="O241" s="31">
        <v>0.03</v>
      </c>
      <c r="P241" s="31">
        <v>0.05</v>
      </c>
      <c r="Q241" s="31">
        <v>0.05</v>
      </c>
      <c r="R241" s="31">
        <v>0.06</v>
      </c>
      <c r="S241" s="31">
        <v>7.0000000000000007E-2</v>
      </c>
      <c r="T241" s="31">
        <v>0.11</v>
      </c>
      <c r="U241" s="31">
        <v>0.18</v>
      </c>
      <c r="V241" s="31">
        <v>0.11</v>
      </c>
      <c r="W241" s="31">
        <v>7.0000000000000007E-2</v>
      </c>
      <c r="X241" s="31">
        <v>0.05</v>
      </c>
      <c r="Y241" s="31">
        <v>0.01</v>
      </c>
    </row>
    <row r="242" spans="4:25" ht="17.25" customHeight="1" x14ac:dyDescent="0.25">
      <c r="D242" s="32" t="s">
        <v>26</v>
      </c>
      <c r="E242" s="32" t="s">
        <v>208</v>
      </c>
      <c r="F242" s="33" t="s">
        <v>181</v>
      </c>
      <c r="G242" s="34" t="s">
        <v>179</v>
      </c>
      <c r="H242" s="32">
        <f t="shared" si="201"/>
        <v>915</v>
      </c>
      <c r="I242" s="35" t="str">
        <f t="shared" ref="I242:I244" si="206">I241</f>
        <v>SERV CONTROLE DE PRAGAS DRONE TERCEIRO</v>
      </c>
      <c r="J242" s="35" t="s">
        <v>35</v>
      </c>
      <c r="K242" s="36">
        <f t="shared" si="171"/>
        <v>4.9166666666666671E-2</v>
      </c>
      <c r="L242" s="35" t="s">
        <v>156</v>
      </c>
      <c r="M242" s="37">
        <v>120</v>
      </c>
      <c r="N242" s="44">
        <f>ROUND(N241*0.7,2)</f>
        <v>0.01</v>
      </c>
      <c r="O242" s="39">
        <f t="shared" ref="O242:Y242" si="207">ROUND(O241*0.7,2)</f>
        <v>0.02</v>
      </c>
      <c r="P242" s="39">
        <f t="shared" si="207"/>
        <v>0.04</v>
      </c>
      <c r="Q242" s="39">
        <f t="shared" si="207"/>
        <v>0.04</v>
      </c>
      <c r="R242" s="39">
        <f t="shared" si="207"/>
        <v>0.04</v>
      </c>
      <c r="S242" s="39">
        <f t="shared" si="207"/>
        <v>0.05</v>
      </c>
      <c r="T242" s="39">
        <f t="shared" si="207"/>
        <v>0.08</v>
      </c>
      <c r="U242" s="39">
        <f t="shared" si="207"/>
        <v>0.13</v>
      </c>
      <c r="V242" s="39">
        <f t="shared" si="207"/>
        <v>0.08</v>
      </c>
      <c r="W242" s="39">
        <f t="shared" si="207"/>
        <v>0.05</v>
      </c>
      <c r="X242" s="39">
        <f t="shared" si="207"/>
        <v>0.04</v>
      </c>
      <c r="Y242" s="39">
        <f t="shared" si="207"/>
        <v>0.01</v>
      </c>
    </row>
    <row r="243" spans="4:25" ht="17.25" customHeight="1" x14ac:dyDescent="0.25">
      <c r="D243" s="32" t="s">
        <v>26</v>
      </c>
      <c r="E243" s="32" t="s">
        <v>208</v>
      </c>
      <c r="F243" s="33" t="s">
        <v>181</v>
      </c>
      <c r="G243" s="34" t="s">
        <v>179</v>
      </c>
      <c r="H243" s="32">
        <f t="shared" si="201"/>
        <v>915</v>
      </c>
      <c r="I243" s="35" t="str">
        <f t="shared" si="206"/>
        <v>SERV CONTROLE DE PRAGAS DRONE TERCEIRO</v>
      </c>
      <c r="J243" s="35" t="s">
        <v>35</v>
      </c>
      <c r="K243" s="36">
        <f t="shared" si="171"/>
        <v>1.7500000000000002E-2</v>
      </c>
      <c r="L243" s="35" t="s">
        <v>157</v>
      </c>
      <c r="M243" s="37">
        <v>0.75</v>
      </c>
      <c r="N243" s="44">
        <f>N241-N242</f>
        <v>0</v>
      </c>
      <c r="O243" s="39">
        <f t="shared" ref="O243:Y243" si="208">O241-O242</f>
        <v>9.9999999999999985E-3</v>
      </c>
      <c r="P243" s="39">
        <f t="shared" si="208"/>
        <v>1.0000000000000002E-2</v>
      </c>
      <c r="Q243" s="39">
        <f t="shared" si="208"/>
        <v>1.0000000000000002E-2</v>
      </c>
      <c r="R243" s="39">
        <f t="shared" si="208"/>
        <v>1.9999999999999997E-2</v>
      </c>
      <c r="S243" s="39">
        <f t="shared" si="208"/>
        <v>2.0000000000000004E-2</v>
      </c>
      <c r="T243" s="39">
        <f t="shared" si="208"/>
        <v>0.03</v>
      </c>
      <c r="U243" s="39">
        <f t="shared" si="208"/>
        <v>4.9999999999999989E-2</v>
      </c>
      <c r="V243" s="39">
        <f t="shared" si="208"/>
        <v>0.03</v>
      </c>
      <c r="W243" s="39">
        <f t="shared" si="208"/>
        <v>2.0000000000000004E-2</v>
      </c>
      <c r="X243" s="39">
        <f t="shared" si="208"/>
        <v>1.0000000000000002E-2</v>
      </c>
      <c r="Y243" s="39">
        <f t="shared" si="208"/>
        <v>0</v>
      </c>
    </row>
    <row r="244" spans="4:25" ht="17.25" customHeight="1" x14ac:dyDescent="0.25">
      <c r="D244" s="32" t="s">
        <v>26</v>
      </c>
      <c r="E244" s="32" t="s">
        <v>208</v>
      </c>
      <c r="F244" s="33" t="s">
        <v>181</v>
      </c>
      <c r="G244" s="34" t="s">
        <v>179</v>
      </c>
      <c r="H244" s="32">
        <f t="shared" si="201"/>
        <v>915</v>
      </c>
      <c r="I244" s="35" t="str">
        <f t="shared" si="206"/>
        <v>SERV CONTROLE DE PRAGAS DRONE TERCEIRO</v>
      </c>
      <c r="J244" s="35" t="s">
        <v>35</v>
      </c>
      <c r="K244" s="36">
        <f t="shared" si="171"/>
        <v>6.6666666666666666E-2</v>
      </c>
      <c r="L244" s="35" t="s">
        <v>55</v>
      </c>
      <c r="M244" s="37">
        <f>ROUND(0.25%*20,1)</f>
        <v>0.1</v>
      </c>
      <c r="N244" s="44">
        <f>SUM(N242:N243)</f>
        <v>0.01</v>
      </c>
      <c r="O244" s="39">
        <f t="shared" ref="O244:Y244" si="209">SUM(O242:O243)</f>
        <v>0.03</v>
      </c>
      <c r="P244" s="39">
        <f t="shared" si="209"/>
        <v>0.05</v>
      </c>
      <c r="Q244" s="39">
        <f t="shared" si="209"/>
        <v>0.05</v>
      </c>
      <c r="R244" s="39">
        <f t="shared" si="209"/>
        <v>0.06</v>
      </c>
      <c r="S244" s="39">
        <f t="shared" si="209"/>
        <v>7.0000000000000007E-2</v>
      </c>
      <c r="T244" s="39">
        <f t="shared" si="209"/>
        <v>0.11</v>
      </c>
      <c r="U244" s="39">
        <f t="shared" si="209"/>
        <v>0.18</v>
      </c>
      <c r="V244" s="39">
        <f t="shared" si="209"/>
        <v>0.11</v>
      </c>
      <c r="W244" s="39">
        <f t="shared" si="209"/>
        <v>7.0000000000000007E-2</v>
      </c>
      <c r="X244" s="39">
        <f t="shared" si="209"/>
        <v>0.05</v>
      </c>
      <c r="Y244" s="39">
        <f t="shared" si="209"/>
        <v>0.01</v>
      </c>
    </row>
    <row r="245" spans="4:25" ht="17.25" customHeight="1" x14ac:dyDescent="0.25">
      <c r="D245" s="23" t="s">
        <v>26</v>
      </c>
      <c r="E245" s="23" t="s">
        <v>208</v>
      </c>
      <c r="F245" s="24" t="s">
        <v>182</v>
      </c>
      <c r="G245" s="25" t="s">
        <v>179</v>
      </c>
      <c r="H245" s="23">
        <v>950</v>
      </c>
      <c r="I245" s="26" t="s">
        <v>134</v>
      </c>
      <c r="J245" s="26" t="s">
        <v>34</v>
      </c>
      <c r="K245" s="27">
        <f t="shared" si="171"/>
        <v>0.25</v>
      </c>
      <c r="L245" s="28" t="s">
        <v>28</v>
      </c>
      <c r="M245" s="29" t="s">
        <v>28</v>
      </c>
      <c r="N245" s="30">
        <v>0.25</v>
      </c>
      <c r="O245" s="31">
        <v>0.25</v>
      </c>
      <c r="P245" s="31">
        <v>0.25</v>
      </c>
      <c r="Q245" s="31">
        <v>0.25</v>
      </c>
      <c r="R245" s="31">
        <v>0.25</v>
      </c>
      <c r="S245" s="31">
        <v>0.25</v>
      </c>
      <c r="T245" s="31">
        <v>0.25</v>
      </c>
      <c r="U245" s="31">
        <v>0.25</v>
      </c>
      <c r="V245" s="31">
        <v>0.25</v>
      </c>
      <c r="W245" s="31">
        <v>0.25</v>
      </c>
      <c r="X245" s="31">
        <v>0.25</v>
      </c>
      <c r="Y245" s="31">
        <v>0.25</v>
      </c>
    </row>
    <row r="246" spans="4:25" ht="17.25" customHeight="1" x14ac:dyDescent="0.25">
      <c r="D246" s="32" t="s">
        <v>26</v>
      </c>
      <c r="E246" s="32" t="s">
        <v>208</v>
      </c>
      <c r="F246" s="33" t="s">
        <v>182</v>
      </c>
      <c r="G246" s="34" t="s">
        <v>179</v>
      </c>
      <c r="H246" s="32">
        <v>950</v>
      </c>
      <c r="I246" s="35" t="str">
        <f>I245</f>
        <v>SERV CAP QUIM MEC BARRA AGRIC</v>
      </c>
      <c r="J246" s="35" t="s">
        <v>35</v>
      </c>
      <c r="K246" s="36">
        <f t="shared" si="171"/>
        <v>0.25</v>
      </c>
      <c r="L246" s="85" t="s">
        <v>54</v>
      </c>
      <c r="M246" s="37">
        <v>2.5</v>
      </c>
      <c r="N246" s="44">
        <f>N245</f>
        <v>0.25</v>
      </c>
      <c r="O246" s="39">
        <f t="shared" ref="O246:Y246" si="210">O245</f>
        <v>0.25</v>
      </c>
      <c r="P246" s="39">
        <f t="shared" si="210"/>
        <v>0.25</v>
      </c>
      <c r="Q246" s="39">
        <f t="shared" si="210"/>
        <v>0.25</v>
      </c>
      <c r="R246" s="39">
        <f t="shared" si="210"/>
        <v>0.25</v>
      </c>
      <c r="S246" s="39">
        <f t="shared" si="210"/>
        <v>0.25</v>
      </c>
      <c r="T246" s="39">
        <f t="shared" si="210"/>
        <v>0.25</v>
      </c>
      <c r="U246" s="39">
        <f t="shared" si="210"/>
        <v>0.25</v>
      </c>
      <c r="V246" s="39">
        <f t="shared" si="210"/>
        <v>0.25</v>
      </c>
      <c r="W246" s="39">
        <f t="shared" si="210"/>
        <v>0.25</v>
      </c>
      <c r="X246" s="39">
        <f t="shared" si="210"/>
        <v>0.25</v>
      </c>
      <c r="Y246" s="39">
        <f t="shared" si="210"/>
        <v>0.25</v>
      </c>
    </row>
    <row r="247" spans="4:25" ht="17.25" customHeight="1" x14ac:dyDescent="0.25">
      <c r="D247" s="17" t="s">
        <v>26</v>
      </c>
      <c r="E247" s="17" t="s">
        <v>208</v>
      </c>
      <c r="F247" s="18" t="s">
        <v>28</v>
      </c>
      <c r="G247" s="19" t="s">
        <v>183</v>
      </c>
      <c r="H247" s="17" t="s">
        <v>28</v>
      </c>
      <c r="I247" s="20" t="s">
        <v>28</v>
      </c>
      <c r="J247" s="20" t="s">
        <v>28</v>
      </c>
      <c r="K247" s="17" t="str">
        <f t="shared" si="171"/>
        <v>n/a</v>
      </c>
      <c r="L247" s="20" t="s">
        <v>28</v>
      </c>
      <c r="M247" s="21" t="s">
        <v>28</v>
      </c>
      <c r="N247" s="22" t="s">
        <v>28</v>
      </c>
      <c r="O247" s="17" t="s">
        <v>28</v>
      </c>
      <c r="P247" s="17" t="s">
        <v>28</v>
      </c>
      <c r="Q247" s="17" t="s">
        <v>28</v>
      </c>
      <c r="R247" s="17" t="s">
        <v>28</v>
      </c>
      <c r="S247" s="17" t="s">
        <v>28</v>
      </c>
      <c r="T247" s="17" t="s">
        <v>28</v>
      </c>
      <c r="U247" s="17" t="s">
        <v>28</v>
      </c>
      <c r="V247" s="17" t="s">
        <v>28</v>
      </c>
      <c r="W247" s="17" t="s">
        <v>28</v>
      </c>
      <c r="X247" s="17" t="s">
        <v>28</v>
      </c>
      <c r="Y247" s="17" t="s">
        <v>28</v>
      </c>
    </row>
    <row r="248" spans="4:25" ht="17.25" customHeight="1" x14ac:dyDescent="0.25">
      <c r="D248" s="23" t="s">
        <v>26</v>
      </c>
      <c r="E248" s="23" t="s">
        <v>208</v>
      </c>
      <c r="F248" s="24" t="s">
        <v>184</v>
      </c>
      <c r="G248" s="25" t="s">
        <v>185</v>
      </c>
      <c r="H248" s="23">
        <v>1260</v>
      </c>
      <c r="I248" s="26" t="s">
        <v>147</v>
      </c>
      <c r="J248" s="26" t="s">
        <v>34</v>
      </c>
      <c r="K248" s="27">
        <f t="shared" si="171"/>
        <v>1</v>
      </c>
      <c r="L248" s="28" t="s">
        <v>28</v>
      </c>
      <c r="M248" s="29" t="s">
        <v>28</v>
      </c>
      <c r="N248" s="30">
        <v>1</v>
      </c>
      <c r="O248" s="31">
        <v>1</v>
      </c>
      <c r="P248" s="31">
        <v>1</v>
      </c>
      <c r="Q248" s="31">
        <v>1</v>
      </c>
      <c r="R248" s="31">
        <v>1</v>
      </c>
      <c r="S248" s="31">
        <v>1</v>
      </c>
      <c r="T248" s="31">
        <v>1</v>
      </c>
      <c r="U248" s="31">
        <v>1</v>
      </c>
      <c r="V248" s="31">
        <v>1</v>
      </c>
      <c r="W248" s="31">
        <v>1</v>
      </c>
      <c r="X248" s="31">
        <v>1</v>
      </c>
      <c r="Y248" s="31">
        <v>1</v>
      </c>
    </row>
    <row r="249" spans="4:25" ht="17.25" customHeight="1" x14ac:dyDescent="0.25">
      <c r="D249" s="23" t="s">
        <v>26</v>
      </c>
      <c r="E249" s="23" t="s">
        <v>208</v>
      </c>
      <c r="F249" s="24" t="s">
        <v>186</v>
      </c>
      <c r="G249" s="25" t="s">
        <v>185</v>
      </c>
      <c r="H249" s="23">
        <v>1290</v>
      </c>
      <c r="I249" s="26" t="s">
        <v>129</v>
      </c>
      <c r="J249" s="26" t="s">
        <v>34</v>
      </c>
      <c r="K249" s="27">
        <f t="shared" si="171"/>
        <v>0.99999999999999989</v>
      </c>
      <c r="L249" s="28" t="s">
        <v>28</v>
      </c>
      <c r="M249" s="29" t="s">
        <v>28</v>
      </c>
      <c r="N249" s="30">
        <v>0.85</v>
      </c>
      <c r="O249" s="31">
        <v>0.9</v>
      </c>
      <c r="P249" s="31">
        <v>0.9</v>
      </c>
      <c r="Q249" s="31">
        <v>0.95</v>
      </c>
      <c r="R249" s="31">
        <v>1</v>
      </c>
      <c r="S249" s="31">
        <v>1.05</v>
      </c>
      <c r="T249" s="31">
        <v>1.1000000000000001</v>
      </c>
      <c r="U249" s="31">
        <v>1.2</v>
      </c>
      <c r="V249" s="31">
        <v>1.3</v>
      </c>
      <c r="W249" s="31">
        <v>1.2</v>
      </c>
      <c r="X249" s="31">
        <v>0.85</v>
      </c>
      <c r="Y249" s="31">
        <v>0.7</v>
      </c>
    </row>
    <row r="250" spans="4:25" ht="17.25" customHeight="1" x14ac:dyDescent="0.25">
      <c r="D250" s="32" t="s">
        <v>26</v>
      </c>
      <c r="E250" s="32" t="s">
        <v>208</v>
      </c>
      <c r="F250" s="33" t="s">
        <v>186</v>
      </c>
      <c r="G250" s="34" t="s">
        <v>185</v>
      </c>
      <c r="H250" s="32">
        <v>1290</v>
      </c>
      <c r="I250" s="35" t="str">
        <f t="shared" ref="I250:I252" si="211">I249</f>
        <v>SERV COMB FORMIGA MANUAL 1 RUA AGRIC</v>
      </c>
      <c r="J250" s="35" t="s">
        <v>35</v>
      </c>
      <c r="K250" s="36">
        <f t="shared" si="171"/>
        <v>5.0166666666666667E-3</v>
      </c>
      <c r="L250" s="35" t="s">
        <v>36</v>
      </c>
      <c r="M250" s="37">
        <f>10*(5*6)/10^3</f>
        <v>0.3</v>
      </c>
      <c r="N250" s="38">
        <f>ROUND(0.5%*N249,4)</f>
        <v>4.3E-3</v>
      </c>
      <c r="O250" s="39">
        <f t="shared" ref="O250:Y250" si="212">ROUND(0.5%*O249,4)</f>
        <v>4.4999999999999997E-3</v>
      </c>
      <c r="P250" s="39">
        <f t="shared" si="212"/>
        <v>4.4999999999999997E-3</v>
      </c>
      <c r="Q250" s="39">
        <f t="shared" si="212"/>
        <v>4.7999999999999996E-3</v>
      </c>
      <c r="R250" s="39">
        <f t="shared" si="212"/>
        <v>5.0000000000000001E-3</v>
      </c>
      <c r="S250" s="39">
        <f t="shared" si="212"/>
        <v>5.3E-3</v>
      </c>
      <c r="T250" s="39">
        <f t="shared" si="212"/>
        <v>5.4999999999999997E-3</v>
      </c>
      <c r="U250" s="39">
        <f t="shared" si="212"/>
        <v>6.0000000000000001E-3</v>
      </c>
      <c r="V250" s="39">
        <f t="shared" si="212"/>
        <v>6.4999999999999997E-3</v>
      </c>
      <c r="W250" s="39">
        <f t="shared" si="212"/>
        <v>6.0000000000000001E-3</v>
      </c>
      <c r="X250" s="39">
        <f t="shared" si="212"/>
        <v>4.3E-3</v>
      </c>
      <c r="Y250" s="39">
        <f t="shared" si="212"/>
        <v>3.5000000000000001E-3</v>
      </c>
    </row>
    <row r="251" spans="4:25" ht="17.25" customHeight="1" x14ac:dyDescent="0.25">
      <c r="D251" s="32" t="s">
        <v>26</v>
      </c>
      <c r="E251" s="32" t="s">
        <v>208</v>
      </c>
      <c r="F251" s="33" t="s">
        <v>186</v>
      </c>
      <c r="G251" s="34" t="s">
        <v>185</v>
      </c>
      <c r="H251" s="32">
        <v>1290</v>
      </c>
      <c r="I251" s="35" t="str">
        <f t="shared" si="211"/>
        <v>SERV COMB FORMIGA MANUAL 1 RUA AGRIC</v>
      </c>
      <c r="J251" s="35" t="s">
        <v>35</v>
      </c>
      <c r="K251" s="36">
        <f t="shared" si="171"/>
        <v>0.64083333333333325</v>
      </c>
      <c r="L251" s="35" t="s">
        <v>37</v>
      </c>
      <c r="M251" s="37">
        <v>4.5</v>
      </c>
      <c r="N251" s="40">
        <f>ROUND($N$44*N249,2)</f>
        <v>0.17</v>
      </c>
      <c r="O251" s="41">
        <f>ROUND($O$44*O249,2)</f>
        <v>0.27</v>
      </c>
      <c r="P251" s="41">
        <f>ROUND($P$44*P249,2)</f>
        <v>0.36</v>
      </c>
      <c r="Q251" s="41">
        <f>ROUND($Q$44*Q249,2)</f>
        <v>0.48</v>
      </c>
      <c r="R251" s="41">
        <f>ROUND($R$44*R249,2)</f>
        <v>0.7</v>
      </c>
      <c r="S251" s="41">
        <f>ROUND($S$44*S249,2)</f>
        <v>0.84</v>
      </c>
      <c r="T251" s="41">
        <f>ROUND($T$44*T249,2)</f>
        <v>0.99</v>
      </c>
      <c r="U251" s="41">
        <f>ROUND($U$44*U249,2)</f>
        <v>1.08</v>
      </c>
      <c r="V251" s="41">
        <f>ROUND($V$44*V249,2)</f>
        <v>1.17</v>
      </c>
      <c r="W251" s="41">
        <f>ROUND(W44*W249,2)</f>
        <v>0.84</v>
      </c>
      <c r="X251" s="41">
        <f>ROUND(X44*X249,2)</f>
        <v>0.51</v>
      </c>
      <c r="Y251" s="41">
        <f>ROUND(Y44*Y249,2)</f>
        <v>0.28000000000000003</v>
      </c>
    </row>
    <row r="252" spans="4:25" ht="17.25" customHeight="1" x14ac:dyDescent="0.25">
      <c r="D252" s="32" t="s">
        <v>26</v>
      </c>
      <c r="E252" s="32" t="s">
        <v>208</v>
      </c>
      <c r="F252" s="33" t="s">
        <v>186</v>
      </c>
      <c r="G252" s="34" t="s">
        <v>185</v>
      </c>
      <c r="H252" s="32">
        <v>1290</v>
      </c>
      <c r="I252" s="35" t="str">
        <f t="shared" si="211"/>
        <v>SERV COMB FORMIGA MANUAL 1 RUA AGRIC</v>
      </c>
      <c r="J252" s="35" t="s">
        <v>35</v>
      </c>
      <c r="K252" s="36">
        <f t="shared" si="171"/>
        <v>0.35415000000000002</v>
      </c>
      <c r="L252" s="35" t="s">
        <v>38</v>
      </c>
      <c r="M252" s="37">
        <v>4.5</v>
      </c>
      <c r="N252" s="40">
        <f>N249-SUM(N250:N251)</f>
        <v>0.67569999999999997</v>
      </c>
      <c r="O252" s="41">
        <f t="shared" ref="O252" si="213">O249-SUM(O250:O251)</f>
        <v>0.62549999999999994</v>
      </c>
      <c r="P252" s="41">
        <f t="shared" ref="P252:Y252" si="214">P249-SUM(P250:P251)</f>
        <v>0.53550000000000009</v>
      </c>
      <c r="Q252" s="41">
        <f t="shared" si="214"/>
        <v>0.46519999999999995</v>
      </c>
      <c r="R252" s="41">
        <f t="shared" si="214"/>
        <v>0.29500000000000004</v>
      </c>
      <c r="S252" s="41">
        <f t="shared" si="214"/>
        <v>0.2047000000000001</v>
      </c>
      <c r="T252" s="41">
        <f t="shared" si="214"/>
        <v>0.10450000000000015</v>
      </c>
      <c r="U252" s="41">
        <f t="shared" si="214"/>
        <v>0.11399999999999988</v>
      </c>
      <c r="V252" s="41">
        <f t="shared" si="214"/>
        <v>0.12350000000000017</v>
      </c>
      <c r="W252" s="41">
        <f t="shared" si="214"/>
        <v>0.35399999999999998</v>
      </c>
      <c r="X252" s="41">
        <f t="shared" si="214"/>
        <v>0.3357</v>
      </c>
      <c r="Y252" s="41">
        <f t="shared" si="214"/>
        <v>0.41649999999999993</v>
      </c>
    </row>
    <row r="253" spans="4:25" ht="17.25" customHeight="1" x14ac:dyDescent="0.25">
      <c r="D253" s="23" t="s">
        <v>26</v>
      </c>
      <c r="E253" s="23" t="s">
        <v>208</v>
      </c>
      <c r="F253" s="24" t="s">
        <v>187</v>
      </c>
      <c r="G253" s="25" t="s">
        <v>185</v>
      </c>
      <c r="H253" s="23">
        <v>1290</v>
      </c>
      <c r="I253" s="26" t="s">
        <v>134</v>
      </c>
      <c r="J253" s="26" t="s">
        <v>34</v>
      </c>
      <c r="K253" s="27">
        <f t="shared" si="171"/>
        <v>0.25</v>
      </c>
      <c r="L253" s="28" t="s">
        <v>28</v>
      </c>
      <c r="M253" s="29" t="s">
        <v>28</v>
      </c>
      <c r="N253" s="30">
        <v>0.25</v>
      </c>
      <c r="O253" s="31">
        <v>0.25</v>
      </c>
      <c r="P253" s="31">
        <v>0.25</v>
      </c>
      <c r="Q253" s="31">
        <v>0.25</v>
      </c>
      <c r="R253" s="31">
        <v>0.25</v>
      </c>
      <c r="S253" s="31">
        <v>0.25</v>
      </c>
      <c r="T253" s="31">
        <v>0.25</v>
      </c>
      <c r="U253" s="31">
        <v>0.25</v>
      </c>
      <c r="V253" s="31">
        <v>0.25</v>
      </c>
      <c r="W253" s="31">
        <v>0.25</v>
      </c>
      <c r="X253" s="31">
        <v>0.25</v>
      </c>
      <c r="Y253" s="31">
        <v>0.25</v>
      </c>
    </row>
    <row r="254" spans="4:25" ht="17.25" customHeight="1" x14ac:dyDescent="0.25">
      <c r="D254" s="32" t="s">
        <v>26</v>
      </c>
      <c r="E254" s="32" t="s">
        <v>208</v>
      </c>
      <c r="F254" s="33" t="s">
        <v>187</v>
      </c>
      <c r="G254" s="34" t="s">
        <v>185</v>
      </c>
      <c r="H254" s="32">
        <v>1290</v>
      </c>
      <c r="I254" s="35" t="str">
        <f t="shared" ref="I254:I258" si="215">I253</f>
        <v>SERV CAP QUIM MEC BARRA AGRIC</v>
      </c>
      <c r="J254" s="35" t="s">
        <v>35</v>
      </c>
      <c r="K254" s="36">
        <f t="shared" si="171"/>
        <v>0.25</v>
      </c>
      <c r="L254" s="85" t="s">
        <v>54</v>
      </c>
      <c r="M254" s="37">
        <v>2.5</v>
      </c>
      <c r="N254" s="142">
        <f>N253</f>
        <v>0.25</v>
      </c>
      <c r="O254" s="143">
        <f t="shared" ref="O254:Y254" si="216">O253</f>
        <v>0.25</v>
      </c>
      <c r="P254" s="143">
        <f t="shared" si="216"/>
        <v>0.25</v>
      </c>
      <c r="Q254" s="143">
        <f t="shared" si="216"/>
        <v>0.25</v>
      </c>
      <c r="R254" s="143">
        <f t="shared" si="216"/>
        <v>0.25</v>
      </c>
      <c r="S254" s="143">
        <f t="shared" si="216"/>
        <v>0.25</v>
      </c>
      <c r="T254" s="143">
        <f t="shared" si="216"/>
        <v>0.25</v>
      </c>
      <c r="U254" s="143">
        <f t="shared" si="216"/>
        <v>0.25</v>
      </c>
      <c r="V254" s="143">
        <f t="shared" si="216"/>
        <v>0.25</v>
      </c>
      <c r="W254" s="143">
        <f t="shared" si="216"/>
        <v>0.25</v>
      </c>
      <c r="X254" s="143">
        <f t="shared" si="216"/>
        <v>0.25</v>
      </c>
      <c r="Y254" s="143">
        <f t="shared" si="216"/>
        <v>0.25</v>
      </c>
    </row>
    <row r="255" spans="4:25" ht="17.25" customHeight="1" x14ac:dyDescent="0.25">
      <c r="D255" s="32" t="s">
        <v>26</v>
      </c>
      <c r="E255" s="32" t="s">
        <v>208</v>
      </c>
      <c r="F255" s="33" t="s">
        <v>187</v>
      </c>
      <c r="G255" s="34" t="s">
        <v>185</v>
      </c>
      <c r="H255" s="32">
        <v>1290</v>
      </c>
      <c r="I255" s="35" t="str">
        <f t="shared" si="215"/>
        <v>SERV CAP QUIM MEC BARRA AGRIC</v>
      </c>
      <c r="J255" s="35" t="s">
        <v>35</v>
      </c>
      <c r="K255" s="36">
        <f>IFERROR(AVERAGE(N255:Y255),"n/a")</f>
        <v>6.0000000000000019E-2</v>
      </c>
      <c r="L255" s="35" t="s">
        <v>55</v>
      </c>
      <c r="M255" s="37">
        <f>ROUND(0.5%*230,1)</f>
        <v>1.2</v>
      </c>
      <c r="N255" s="142">
        <f>N256</f>
        <v>0.06</v>
      </c>
      <c r="O255" s="143">
        <f t="shared" ref="O255:Y255" si="217">O256</f>
        <v>0.06</v>
      </c>
      <c r="P255" s="143">
        <f t="shared" si="217"/>
        <v>0.06</v>
      </c>
      <c r="Q255" s="143">
        <f t="shared" si="217"/>
        <v>0.06</v>
      </c>
      <c r="R255" s="143">
        <f t="shared" si="217"/>
        <v>0.06</v>
      </c>
      <c r="S255" s="143">
        <f t="shared" si="217"/>
        <v>0.06</v>
      </c>
      <c r="T255" s="143">
        <f t="shared" si="217"/>
        <v>0.06</v>
      </c>
      <c r="U255" s="143">
        <f t="shared" si="217"/>
        <v>0.06</v>
      </c>
      <c r="V255" s="143">
        <f t="shared" si="217"/>
        <v>0.06</v>
      </c>
      <c r="W255" s="143">
        <f t="shared" si="217"/>
        <v>0.06</v>
      </c>
      <c r="X255" s="143">
        <f t="shared" si="217"/>
        <v>0.06</v>
      </c>
      <c r="Y255" s="143">
        <f t="shared" si="217"/>
        <v>0.06</v>
      </c>
    </row>
    <row r="256" spans="4:25" ht="17.25" customHeight="1" x14ac:dyDescent="0.25">
      <c r="D256" s="32" t="s">
        <v>26</v>
      </c>
      <c r="E256" s="32" t="s">
        <v>208</v>
      </c>
      <c r="F256" s="33" t="s">
        <v>187</v>
      </c>
      <c r="G256" s="34" t="s">
        <v>185</v>
      </c>
      <c r="H256" s="32">
        <v>1290</v>
      </c>
      <c r="I256" s="35" t="str">
        <f t="shared" si="215"/>
        <v>SERV CAP QUIM MEC BARRA AGRIC</v>
      </c>
      <c r="J256" s="35" t="s">
        <v>35</v>
      </c>
      <c r="K256" s="36">
        <f>IFERROR(AVERAGE(N256:Y256),"n/a")</f>
        <v>6.0000000000000019E-2</v>
      </c>
      <c r="L256" s="35" t="s">
        <v>51</v>
      </c>
      <c r="M256" s="37">
        <v>1.5</v>
      </c>
      <c r="N256" s="142">
        <f>ROUND(25%*N253,2)</f>
        <v>0.06</v>
      </c>
      <c r="O256" s="143">
        <f t="shared" ref="O256:Y256" si="218">ROUND(25%*O253,2)</f>
        <v>0.06</v>
      </c>
      <c r="P256" s="143">
        <f t="shared" si="218"/>
        <v>0.06</v>
      </c>
      <c r="Q256" s="143">
        <f t="shared" si="218"/>
        <v>0.06</v>
      </c>
      <c r="R256" s="143">
        <f t="shared" si="218"/>
        <v>0.06</v>
      </c>
      <c r="S256" s="143">
        <f t="shared" si="218"/>
        <v>0.06</v>
      </c>
      <c r="T256" s="143">
        <f t="shared" si="218"/>
        <v>0.06</v>
      </c>
      <c r="U256" s="143">
        <f t="shared" si="218"/>
        <v>0.06</v>
      </c>
      <c r="V256" s="143">
        <f t="shared" si="218"/>
        <v>0.06</v>
      </c>
      <c r="W256" s="143">
        <f t="shared" si="218"/>
        <v>0.06</v>
      </c>
      <c r="X256" s="143">
        <f t="shared" si="218"/>
        <v>0.06</v>
      </c>
      <c r="Y256" s="143">
        <f t="shared" si="218"/>
        <v>0.06</v>
      </c>
    </row>
    <row r="257" spans="4:25" ht="17.25" customHeight="1" x14ac:dyDescent="0.25">
      <c r="D257" s="32" t="s">
        <v>26</v>
      </c>
      <c r="E257" s="32" t="s">
        <v>208</v>
      </c>
      <c r="F257" s="33" t="s">
        <v>187</v>
      </c>
      <c r="G257" s="34" t="s">
        <v>185</v>
      </c>
      <c r="H257" s="32">
        <v>1290</v>
      </c>
      <c r="I257" s="35" t="str">
        <f t="shared" si="215"/>
        <v>SERV CAP QUIM MEC BARRA AGRIC</v>
      </c>
      <c r="J257" s="35" t="s">
        <v>35</v>
      </c>
      <c r="K257" s="36">
        <f t="shared" si="171"/>
        <v>0</v>
      </c>
      <c r="L257" s="35" t="s">
        <v>135</v>
      </c>
      <c r="M257" s="37">
        <f>ROUNDUP(1.5*(2.5/3.1),2)</f>
        <v>1.21</v>
      </c>
      <c r="N257" s="144">
        <v>0</v>
      </c>
      <c r="O257" s="145">
        <v>0</v>
      </c>
      <c r="P257" s="145">
        <v>0</v>
      </c>
      <c r="Q257" s="145">
        <v>0</v>
      </c>
      <c r="R257" s="145">
        <v>0</v>
      </c>
      <c r="S257" s="145">
        <v>0</v>
      </c>
      <c r="T257" s="145">
        <v>0</v>
      </c>
      <c r="U257" s="145">
        <v>0</v>
      </c>
      <c r="V257" s="145">
        <v>0</v>
      </c>
      <c r="W257" s="145">
        <v>0</v>
      </c>
      <c r="X257" s="145">
        <v>0</v>
      </c>
      <c r="Y257" s="145">
        <v>0</v>
      </c>
    </row>
    <row r="258" spans="4:25" ht="17.25" customHeight="1" x14ac:dyDescent="0.25">
      <c r="D258" s="32" t="s">
        <v>26</v>
      </c>
      <c r="E258" s="32" t="s">
        <v>208</v>
      </c>
      <c r="F258" s="33" t="s">
        <v>187</v>
      </c>
      <c r="G258" s="34" t="s">
        <v>185</v>
      </c>
      <c r="H258" s="32">
        <v>1290</v>
      </c>
      <c r="I258" s="35" t="str">
        <f t="shared" si="215"/>
        <v>SERV CAP QUIM MEC BARRA AGRIC</v>
      </c>
      <c r="J258" s="35" t="s">
        <v>35</v>
      </c>
      <c r="K258" s="36">
        <f t="shared" si="171"/>
        <v>0</v>
      </c>
      <c r="L258" s="35" t="s">
        <v>136</v>
      </c>
      <c r="M258" s="37">
        <f>0.15*(2.5/3.1)</f>
        <v>0.12096774193548386</v>
      </c>
      <c r="N258" s="144">
        <v>0</v>
      </c>
      <c r="O258" s="145">
        <v>0</v>
      </c>
      <c r="P258" s="145">
        <v>0</v>
      </c>
      <c r="Q258" s="145">
        <v>0</v>
      </c>
      <c r="R258" s="145">
        <v>0</v>
      </c>
      <c r="S258" s="145">
        <v>0</v>
      </c>
      <c r="T258" s="145">
        <v>0</v>
      </c>
      <c r="U258" s="145">
        <v>0</v>
      </c>
      <c r="V258" s="145">
        <v>0</v>
      </c>
      <c r="W258" s="145">
        <v>0</v>
      </c>
      <c r="X258" s="145">
        <v>0</v>
      </c>
      <c r="Y258" s="145">
        <v>0</v>
      </c>
    </row>
    <row r="259" spans="4:25" ht="17.25" customHeight="1" x14ac:dyDescent="0.25">
      <c r="D259" s="23" t="s">
        <v>26</v>
      </c>
      <c r="E259" s="23" t="s">
        <v>208</v>
      </c>
      <c r="F259" s="24" t="s">
        <v>188</v>
      </c>
      <c r="G259" s="25" t="s">
        <v>185</v>
      </c>
      <c r="H259" s="23">
        <f t="shared" ref="H259:H266" si="219">H237+365</f>
        <v>1280</v>
      </c>
      <c r="I259" s="26" t="s">
        <v>155</v>
      </c>
      <c r="J259" s="26" t="s">
        <v>34</v>
      </c>
      <c r="K259" s="27">
        <f t="shared" si="171"/>
        <v>6.6666666666666666E-2</v>
      </c>
      <c r="L259" s="28" t="s">
        <v>28</v>
      </c>
      <c r="M259" s="29" t="s">
        <v>28</v>
      </c>
      <c r="N259" s="30">
        <v>0.01</v>
      </c>
      <c r="O259" s="31">
        <v>0.03</v>
      </c>
      <c r="P259" s="31">
        <v>0.05</v>
      </c>
      <c r="Q259" s="31">
        <v>0.05</v>
      </c>
      <c r="R259" s="31">
        <v>0.06</v>
      </c>
      <c r="S259" s="31">
        <v>7.0000000000000007E-2</v>
      </c>
      <c r="T259" s="31">
        <v>0.11</v>
      </c>
      <c r="U259" s="31">
        <v>0.18</v>
      </c>
      <c r="V259" s="31">
        <v>0.11</v>
      </c>
      <c r="W259" s="31">
        <v>7.0000000000000007E-2</v>
      </c>
      <c r="X259" s="31">
        <v>0.05</v>
      </c>
      <c r="Y259" s="31">
        <v>0.01</v>
      </c>
    </row>
    <row r="260" spans="4:25" ht="17.25" customHeight="1" x14ac:dyDescent="0.25">
      <c r="D260" s="32" t="s">
        <v>26</v>
      </c>
      <c r="E260" s="32" t="s">
        <v>208</v>
      </c>
      <c r="F260" s="33" t="s">
        <v>188</v>
      </c>
      <c r="G260" s="34" t="s">
        <v>185</v>
      </c>
      <c r="H260" s="32">
        <f t="shared" si="219"/>
        <v>1280</v>
      </c>
      <c r="I260" s="35" t="str">
        <f t="shared" ref="I260:I262" si="220">I259</f>
        <v>SERV CONTROLE DE PRAGAS AGRIC</v>
      </c>
      <c r="J260" s="35" t="s">
        <v>35</v>
      </c>
      <c r="K260" s="36">
        <f t="shared" si="171"/>
        <v>4.9166666666666671E-2</v>
      </c>
      <c r="L260" s="35" t="s">
        <v>156</v>
      </c>
      <c r="M260" s="37">
        <v>120</v>
      </c>
      <c r="N260" s="44">
        <f>ROUND(N259*0.7,2)</f>
        <v>0.01</v>
      </c>
      <c r="O260" s="39">
        <f t="shared" ref="O260:Y260" si="221">ROUND(O259*0.7,2)</f>
        <v>0.02</v>
      </c>
      <c r="P260" s="39">
        <f t="shared" si="221"/>
        <v>0.04</v>
      </c>
      <c r="Q260" s="39">
        <f t="shared" si="221"/>
        <v>0.04</v>
      </c>
      <c r="R260" s="39">
        <f t="shared" si="221"/>
        <v>0.04</v>
      </c>
      <c r="S260" s="39">
        <f t="shared" si="221"/>
        <v>0.05</v>
      </c>
      <c r="T260" s="39">
        <f t="shared" si="221"/>
        <v>0.08</v>
      </c>
      <c r="U260" s="39">
        <f t="shared" si="221"/>
        <v>0.13</v>
      </c>
      <c r="V260" s="39">
        <f t="shared" si="221"/>
        <v>0.08</v>
      </c>
      <c r="W260" s="39">
        <f t="shared" si="221"/>
        <v>0.05</v>
      </c>
      <c r="X260" s="39">
        <f t="shared" si="221"/>
        <v>0.04</v>
      </c>
      <c r="Y260" s="39">
        <f t="shared" si="221"/>
        <v>0.01</v>
      </c>
    </row>
    <row r="261" spans="4:25" ht="17.25" customHeight="1" x14ac:dyDescent="0.25">
      <c r="D261" s="32" t="s">
        <v>26</v>
      </c>
      <c r="E261" s="32" t="s">
        <v>208</v>
      </c>
      <c r="F261" s="33" t="s">
        <v>188</v>
      </c>
      <c r="G261" s="34" t="s">
        <v>185</v>
      </c>
      <c r="H261" s="32">
        <f t="shared" si="219"/>
        <v>1280</v>
      </c>
      <c r="I261" s="35" t="str">
        <f t="shared" si="220"/>
        <v>SERV CONTROLE DE PRAGAS AGRIC</v>
      </c>
      <c r="J261" s="35" t="s">
        <v>35</v>
      </c>
      <c r="K261" s="36">
        <f t="shared" si="171"/>
        <v>1.7500000000000002E-2</v>
      </c>
      <c r="L261" s="35" t="s">
        <v>157</v>
      </c>
      <c r="M261" s="37">
        <v>0.75</v>
      </c>
      <c r="N261" s="44">
        <f>N259-N260</f>
        <v>0</v>
      </c>
      <c r="O261" s="39">
        <f t="shared" ref="O261:Y261" si="222">O259-O260</f>
        <v>9.9999999999999985E-3</v>
      </c>
      <c r="P261" s="39">
        <f t="shared" si="222"/>
        <v>1.0000000000000002E-2</v>
      </c>
      <c r="Q261" s="39">
        <f t="shared" si="222"/>
        <v>1.0000000000000002E-2</v>
      </c>
      <c r="R261" s="39">
        <f t="shared" si="222"/>
        <v>1.9999999999999997E-2</v>
      </c>
      <c r="S261" s="39">
        <f t="shared" si="222"/>
        <v>2.0000000000000004E-2</v>
      </c>
      <c r="T261" s="39">
        <f t="shared" si="222"/>
        <v>0.03</v>
      </c>
      <c r="U261" s="39">
        <f t="shared" si="222"/>
        <v>4.9999999999999989E-2</v>
      </c>
      <c r="V261" s="39">
        <f t="shared" si="222"/>
        <v>0.03</v>
      </c>
      <c r="W261" s="39">
        <f t="shared" si="222"/>
        <v>2.0000000000000004E-2</v>
      </c>
      <c r="X261" s="39">
        <f t="shared" si="222"/>
        <v>1.0000000000000002E-2</v>
      </c>
      <c r="Y261" s="39">
        <f t="shared" si="222"/>
        <v>0</v>
      </c>
    </row>
    <row r="262" spans="4:25" ht="17.25" customHeight="1" x14ac:dyDescent="0.25">
      <c r="D262" s="32" t="s">
        <v>26</v>
      </c>
      <c r="E262" s="32" t="s">
        <v>208</v>
      </c>
      <c r="F262" s="33" t="s">
        <v>188</v>
      </c>
      <c r="G262" s="34" t="s">
        <v>185</v>
      </c>
      <c r="H262" s="32">
        <f t="shared" si="219"/>
        <v>1280</v>
      </c>
      <c r="I262" s="35" t="str">
        <f t="shared" si="220"/>
        <v>SERV CONTROLE DE PRAGAS AGRIC</v>
      </c>
      <c r="J262" s="35" t="s">
        <v>35</v>
      </c>
      <c r="K262" s="36">
        <f t="shared" si="171"/>
        <v>6.6666666666666666E-2</v>
      </c>
      <c r="L262" s="35" t="s">
        <v>55</v>
      </c>
      <c r="M262" s="37">
        <f>ROUND(50%*20,1)</f>
        <v>10</v>
      </c>
      <c r="N262" s="44">
        <f>SUM(N260:N261)</f>
        <v>0.01</v>
      </c>
      <c r="O262" s="39">
        <f t="shared" ref="O262:Y262" si="223">SUM(O260:O261)</f>
        <v>0.03</v>
      </c>
      <c r="P262" s="39">
        <f t="shared" si="223"/>
        <v>0.05</v>
      </c>
      <c r="Q262" s="39">
        <f t="shared" si="223"/>
        <v>0.05</v>
      </c>
      <c r="R262" s="39">
        <f t="shared" si="223"/>
        <v>0.06</v>
      </c>
      <c r="S262" s="39">
        <f t="shared" si="223"/>
        <v>7.0000000000000007E-2</v>
      </c>
      <c r="T262" s="39">
        <f t="shared" si="223"/>
        <v>0.11</v>
      </c>
      <c r="U262" s="39">
        <f t="shared" si="223"/>
        <v>0.18</v>
      </c>
      <c r="V262" s="39">
        <f t="shared" si="223"/>
        <v>0.11</v>
      </c>
      <c r="W262" s="39">
        <f t="shared" si="223"/>
        <v>7.0000000000000007E-2</v>
      </c>
      <c r="X262" s="39">
        <f t="shared" si="223"/>
        <v>0.05</v>
      </c>
      <c r="Y262" s="39">
        <f t="shared" si="223"/>
        <v>0.01</v>
      </c>
    </row>
    <row r="263" spans="4:25" ht="17.25" customHeight="1" x14ac:dyDescent="0.25">
      <c r="D263" s="23" t="s">
        <v>26</v>
      </c>
      <c r="E263" s="23" t="s">
        <v>208</v>
      </c>
      <c r="F263" s="24" t="s">
        <v>188</v>
      </c>
      <c r="G263" s="25" t="s">
        <v>185</v>
      </c>
      <c r="H263" s="23">
        <f t="shared" si="219"/>
        <v>1280</v>
      </c>
      <c r="I263" s="26" t="s">
        <v>158</v>
      </c>
      <c r="J263" s="26" t="s">
        <v>34</v>
      </c>
      <c r="K263" s="27">
        <f t="shared" si="171"/>
        <v>6.6666666666666666E-2</v>
      </c>
      <c r="L263" s="28" t="s">
        <v>28</v>
      </c>
      <c r="M263" s="29" t="s">
        <v>28</v>
      </c>
      <c r="N263" s="30">
        <v>0.01</v>
      </c>
      <c r="O263" s="31">
        <v>0.03</v>
      </c>
      <c r="P263" s="31">
        <v>0.05</v>
      </c>
      <c r="Q263" s="31">
        <v>0.05</v>
      </c>
      <c r="R263" s="31">
        <v>0.06</v>
      </c>
      <c r="S263" s="31">
        <v>7.0000000000000007E-2</v>
      </c>
      <c r="T263" s="31">
        <v>0.11</v>
      </c>
      <c r="U263" s="31">
        <v>0.18</v>
      </c>
      <c r="V263" s="31">
        <v>0.11</v>
      </c>
      <c r="W263" s="31">
        <v>7.0000000000000007E-2</v>
      </c>
      <c r="X263" s="31">
        <v>0.05</v>
      </c>
      <c r="Y263" s="31">
        <v>0.01</v>
      </c>
    </row>
    <row r="264" spans="4:25" ht="17.25" customHeight="1" x14ac:dyDescent="0.25">
      <c r="D264" s="32" t="s">
        <v>26</v>
      </c>
      <c r="E264" s="32" t="s">
        <v>208</v>
      </c>
      <c r="F264" s="33" t="s">
        <v>188</v>
      </c>
      <c r="G264" s="34" t="s">
        <v>185</v>
      </c>
      <c r="H264" s="32">
        <f t="shared" si="219"/>
        <v>1280</v>
      </c>
      <c r="I264" s="35" t="str">
        <f t="shared" ref="I264:I266" si="224">I263</f>
        <v>SERV CONTROLE DE PRAGAS DRONE TERCEIRO</v>
      </c>
      <c r="J264" s="35" t="s">
        <v>35</v>
      </c>
      <c r="K264" s="36">
        <f t="shared" si="171"/>
        <v>4.9166666666666671E-2</v>
      </c>
      <c r="L264" s="35" t="s">
        <v>156</v>
      </c>
      <c r="M264" s="37">
        <v>120</v>
      </c>
      <c r="N264" s="44">
        <f>ROUND(N263*0.7,2)</f>
        <v>0.01</v>
      </c>
      <c r="O264" s="39">
        <f t="shared" ref="O264:Y264" si="225">ROUND(O263*0.7,2)</f>
        <v>0.02</v>
      </c>
      <c r="P264" s="39">
        <f t="shared" si="225"/>
        <v>0.04</v>
      </c>
      <c r="Q264" s="39">
        <f t="shared" si="225"/>
        <v>0.04</v>
      </c>
      <c r="R264" s="39">
        <f t="shared" si="225"/>
        <v>0.04</v>
      </c>
      <c r="S264" s="39">
        <f t="shared" si="225"/>
        <v>0.05</v>
      </c>
      <c r="T264" s="39">
        <f t="shared" si="225"/>
        <v>0.08</v>
      </c>
      <c r="U264" s="39">
        <f t="shared" si="225"/>
        <v>0.13</v>
      </c>
      <c r="V264" s="39">
        <f t="shared" si="225"/>
        <v>0.08</v>
      </c>
      <c r="W264" s="39">
        <f t="shared" si="225"/>
        <v>0.05</v>
      </c>
      <c r="X264" s="39">
        <f t="shared" si="225"/>
        <v>0.04</v>
      </c>
      <c r="Y264" s="39">
        <f t="shared" si="225"/>
        <v>0.01</v>
      </c>
    </row>
    <row r="265" spans="4:25" ht="17.25" customHeight="1" x14ac:dyDescent="0.25">
      <c r="D265" s="32" t="s">
        <v>26</v>
      </c>
      <c r="E265" s="32" t="s">
        <v>208</v>
      </c>
      <c r="F265" s="33" t="s">
        <v>188</v>
      </c>
      <c r="G265" s="34" t="s">
        <v>185</v>
      </c>
      <c r="H265" s="32">
        <f t="shared" si="219"/>
        <v>1280</v>
      </c>
      <c r="I265" s="35" t="str">
        <f t="shared" si="224"/>
        <v>SERV CONTROLE DE PRAGAS DRONE TERCEIRO</v>
      </c>
      <c r="J265" s="35" t="s">
        <v>35</v>
      </c>
      <c r="K265" s="36">
        <f t="shared" si="171"/>
        <v>1.7500000000000002E-2</v>
      </c>
      <c r="L265" s="35" t="s">
        <v>157</v>
      </c>
      <c r="M265" s="37">
        <v>0.75</v>
      </c>
      <c r="N265" s="44">
        <f>N263-N264</f>
        <v>0</v>
      </c>
      <c r="O265" s="39">
        <f t="shared" ref="O265:Y265" si="226">O263-O264</f>
        <v>9.9999999999999985E-3</v>
      </c>
      <c r="P265" s="39">
        <f t="shared" si="226"/>
        <v>1.0000000000000002E-2</v>
      </c>
      <c r="Q265" s="39">
        <f t="shared" si="226"/>
        <v>1.0000000000000002E-2</v>
      </c>
      <c r="R265" s="39">
        <f t="shared" si="226"/>
        <v>1.9999999999999997E-2</v>
      </c>
      <c r="S265" s="39">
        <f t="shared" si="226"/>
        <v>2.0000000000000004E-2</v>
      </c>
      <c r="T265" s="39">
        <f t="shared" si="226"/>
        <v>0.03</v>
      </c>
      <c r="U265" s="39">
        <f t="shared" si="226"/>
        <v>4.9999999999999989E-2</v>
      </c>
      <c r="V265" s="39">
        <f t="shared" si="226"/>
        <v>0.03</v>
      </c>
      <c r="W265" s="39">
        <f t="shared" si="226"/>
        <v>2.0000000000000004E-2</v>
      </c>
      <c r="X265" s="39">
        <f t="shared" si="226"/>
        <v>1.0000000000000002E-2</v>
      </c>
      <c r="Y265" s="39">
        <f t="shared" si="226"/>
        <v>0</v>
      </c>
    </row>
    <row r="266" spans="4:25" ht="17.25" customHeight="1" x14ac:dyDescent="0.25">
      <c r="D266" s="32" t="s">
        <v>26</v>
      </c>
      <c r="E266" s="32" t="s">
        <v>208</v>
      </c>
      <c r="F266" s="33" t="s">
        <v>188</v>
      </c>
      <c r="G266" s="34" t="s">
        <v>185</v>
      </c>
      <c r="H266" s="32">
        <f t="shared" si="219"/>
        <v>1280</v>
      </c>
      <c r="I266" s="35" t="str">
        <f t="shared" si="224"/>
        <v>SERV CONTROLE DE PRAGAS DRONE TERCEIRO</v>
      </c>
      <c r="J266" s="35" t="s">
        <v>35</v>
      </c>
      <c r="K266" s="36">
        <f t="shared" si="171"/>
        <v>6.6666666666666666E-2</v>
      </c>
      <c r="L266" s="35" t="s">
        <v>55</v>
      </c>
      <c r="M266" s="37">
        <f>ROUND(0.25%*20,1)</f>
        <v>0.1</v>
      </c>
      <c r="N266" s="44">
        <f>SUM(N264:N265)</f>
        <v>0.01</v>
      </c>
      <c r="O266" s="39">
        <f t="shared" ref="O266:Y266" si="227">SUM(O264:O265)</f>
        <v>0.03</v>
      </c>
      <c r="P266" s="39">
        <f t="shared" si="227"/>
        <v>0.05</v>
      </c>
      <c r="Q266" s="39">
        <f t="shared" si="227"/>
        <v>0.05</v>
      </c>
      <c r="R266" s="39">
        <f t="shared" si="227"/>
        <v>0.06</v>
      </c>
      <c r="S266" s="39">
        <f t="shared" si="227"/>
        <v>7.0000000000000007E-2</v>
      </c>
      <c r="T266" s="39">
        <f t="shared" si="227"/>
        <v>0.11</v>
      </c>
      <c r="U266" s="39">
        <f t="shared" si="227"/>
        <v>0.18</v>
      </c>
      <c r="V266" s="39">
        <f t="shared" si="227"/>
        <v>0.11</v>
      </c>
      <c r="W266" s="39">
        <f t="shared" si="227"/>
        <v>7.0000000000000007E-2</v>
      </c>
      <c r="X266" s="39">
        <f t="shared" si="227"/>
        <v>0.05</v>
      </c>
      <c r="Y266" s="39">
        <f t="shared" si="227"/>
        <v>0.01</v>
      </c>
    </row>
    <row r="267" spans="4:25" ht="17.25" customHeight="1" x14ac:dyDescent="0.25">
      <c r="D267" s="92" t="s">
        <v>26</v>
      </c>
      <c r="E267" s="92" t="s">
        <v>208</v>
      </c>
      <c r="F267" s="93" t="s">
        <v>28</v>
      </c>
      <c r="G267" s="94" t="s">
        <v>189</v>
      </c>
      <c r="H267" s="92" t="s">
        <v>28</v>
      </c>
      <c r="I267" s="95" t="s">
        <v>28</v>
      </c>
      <c r="J267" s="95" t="s">
        <v>28</v>
      </c>
      <c r="K267" s="96" t="str">
        <f t="shared" si="171"/>
        <v>n/a</v>
      </c>
      <c r="L267" s="95" t="s">
        <v>28</v>
      </c>
      <c r="M267" s="97" t="s">
        <v>28</v>
      </c>
      <c r="N267" s="98" t="s">
        <v>28</v>
      </c>
      <c r="O267" s="96" t="s">
        <v>28</v>
      </c>
      <c r="P267" s="96" t="s">
        <v>28</v>
      </c>
      <c r="Q267" s="96" t="s">
        <v>28</v>
      </c>
      <c r="R267" s="96" t="s">
        <v>28</v>
      </c>
      <c r="S267" s="96" t="s">
        <v>28</v>
      </c>
      <c r="T267" s="96" t="s">
        <v>28</v>
      </c>
      <c r="U267" s="96" t="s">
        <v>28</v>
      </c>
      <c r="V267" s="96" t="s">
        <v>28</v>
      </c>
      <c r="W267" s="96" t="s">
        <v>28</v>
      </c>
      <c r="X267" s="96" t="s">
        <v>28</v>
      </c>
      <c r="Y267" s="96" t="s">
        <v>28</v>
      </c>
    </row>
    <row r="268" spans="4:25" ht="17.25" customHeight="1" x14ac:dyDescent="0.25">
      <c r="D268" s="99" t="s">
        <v>26</v>
      </c>
      <c r="E268" s="99" t="s">
        <v>208</v>
      </c>
      <c r="F268" s="100" t="s">
        <v>28</v>
      </c>
      <c r="G268" s="101" t="s">
        <v>190</v>
      </c>
      <c r="H268" s="99" t="s">
        <v>28</v>
      </c>
      <c r="I268" s="102" t="s">
        <v>28</v>
      </c>
      <c r="J268" s="102" t="s">
        <v>28</v>
      </c>
      <c r="K268" s="103" t="str">
        <f t="shared" si="171"/>
        <v>n/a</v>
      </c>
      <c r="L268" s="102" t="s">
        <v>28</v>
      </c>
      <c r="M268" s="104" t="s">
        <v>28</v>
      </c>
      <c r="N268" s="105" t="s">
        <v>28</v>
      </c>
      <c r="O268" s="103" t="s">
        <v>28</v>
      </c>
      <c r="P268" s="103" t="s">
        <v>28</v>
      </c>
      <c r="Q268" s="103" t="s">
        <v>28</v>
      </c>
      <c r="R268" s="103" t="s">
        <v>28</v>
      </c>
      <c r="S268" s="103" t="s">
        <v>28</v>
      </c>
      <c r="T268" s="103" t="s">
        <v>28</v>
      </c>
      <c r="U268" s="103" t="s">
        <v>28</v>
      </c>
      <c r="V268" s="103" t="s">
        <v>28</v>
      </c>
      <c r="W268" s="103" t="s">
        <v>28</v>
      </c>
      <c r="X268" s="103" t="s">
        <v>28</v>
      </c>
      <c r="Y268" s="103" t="s">
        <v>28</v>
      </c>
    </row>
    <row r="269" spans="4:25" ht="17.25" customHeight="1" x14ac:dyDescent="0.25">
      <c r="D269" s="23" t="s">
        <v>26</v>
      </c>
      <c r="E269" s="23" t="s">
        <v>208</v>
      </c>
      <c r="F269" s="24" t="s">
        <v>191</v>
      </c>
      <c r="G269" s="25" t="s">
        <v>192</v>
      </c>
      <c r="H269" s="23">
        <v>1560</v>
      </c>
      <c r="I269" s="26" t="s">
        <v>147</v>
      </c>
      <c r="J269" s="26" t="s">
        <v>34</v>
      </c>
      <c r="K269" s="27">
        <f t="shared" si="171"/>
        <v>1</v>
      </c>
      <c r="L269" s="28" t="s">
        <v>28</v>
      </c>
      <c r="M269" s="29" t="s">
        <v>28</v>
      </c>
      <c r="N269" s="30">
        <v>1</v>
      </c>
      <c r="O269" s="31">
        <v>1</v>
      </c>
      <c r="P269" s="31">
        <v>1</v>
      </c>
      <c r="Q269" s="31">
        <v>1</v>
      </c>
      <c r="R269" s="31">
        <v>1</v>
      </c>
      <c r="S269" s="31">
        <v>1</v>
      </c>
      <c r="T269" s="31">
        <v>1</v>
      </c>
      <c r="U269" s="31">
        <v>1</v>
      </c>
      <c r="V269" s="31">
        <v>1</v>
      </c>
      <c r="W269" s="31">
        <v>1</v>
      </c>
      <c r="X269" s="31">
        <v>1</v>
      </c>
      <c r="Y269" s="31">
        <v>1</v>
      </c>
    </row>
    <row r="270" spans="4:25" ht="17.25" customHeight="1" x14ac:dyDescent="0.25">
      <c r="D270" s="23" t="s">
        <v>26</v>
      </c>
      <c r="E270" s="23" t="s">
        <v>208</v>
      </c>
      <c r="F270" s="24" t="s">
        <v>193</v>
      </c>
      <c r="G270" s="25" t="s">
        <v>192</v>
      </c>
      <c r="H270" s="23">
        <v>1590</v>
      </c>
      <c r="I270" s="26" t="s">
        <v>129</v>
      </c>
      <c r="J270" s="26" t="s">
        <v>34</v>
      </c>
      <c r="K270" s="27">
        <f t="shared" si="171"/>
        <v>0.99999999999999989</v>
      </c>
      <c r="L270" s="28" t="s">
        <v>28</v>
      </c>
      <c r="M270" s="29" t="s">
        <v>28</v>
      </c>
      <c r="N270" s="30">
        <v>0.85</v>
      </c>
      <c r="O270" s="31">
        <v>0.9</v>
      </c>
      <c r="P270" s="31">
        <v>0.9</v>
      </c>
      <c r="Q270" s="31">
        <v>0.95</v>
      </c>
      <c r="R270" s="31">
        <v>1</v>
      </c>
      <c r="S270" s="31">
        <v>1.05</v>
      </c>
      <c r="T270" s="31">
        <v>1.1000000000000001</v>
      </c>
      <c r="U270" s="31">
        <v>1.2</v>
      </c>
      <c r="V270" s="31">
        <v>1.3</v>
      </c>
      <c r="W270" s="31">
        <v>1.2</v>
      </c>
      <c r="X270" s="31">
        <v>0.85</v>
      </c>
      <c r="Y270" s="31">
        <v>0.7</v>
      </c>
    </row>
    <row r="271" spans="4:25" ht="17.25" customHeight="1" x14ac:dyDescent="0.25">
      <c r="D271" s="32" t="s">
        <v>26</v>
      </c>
      <c r="E271" s="32" t="s">
        <v>208</v>
      </c>
      <c r="F271" s="33" t="s">
        <v>193</v>
      </c>
      <c r="G271" s="34" t="s">
        <v>192</v>
      </c>
      <c r="H271" s="32">
        <v>1590</v>
      </c>
      <c r="I271" s="35" t="str">
        <f t="shared" ref="I271:I273" si="228">I270</f>
        <v>SERV COMB FORMIGA MANUAL 1 RUA AGRIC</v>
      </c>
      <c r="J271" s="35" t="s">
        <v>35</v>
      </c>
      <c r="K271" s="36">
        <f t="shared" si="171"/>
        <v>5.0166666666666667E-3</v>
      </c>
      <c r="L271" s="35" t="s">
        <v>36</v>
      </c>
      <c r="M271" s="37">
        <f>10*(5*6)/10^3</f>
        <v>0.3</v>
      </c>
      <c r="N271" s="38">
        <f>ROUND(0.5%*N270,4)</f>
        <v>4.3E-3</v>
      </c>
      <c r="O271" s="39">
        <f t="shared" ref="O271:Y271" si="229">ROUND(0.5%*O270,4)</f>
        <v>4.4999999999999997E-3</v>
      </c>
      <c r="P271" s="39">
        <f t="shared" si="229"/>
        <v>4.4999999999999997E-3</v>
      </c>
      <c r="Q271" s="39">
        <f t="shared" si="229"/>
        <v>4.7999999999999996E-3</v>
      </c>
      <c r="R271" s="39">
        <f t="shared" si="229"/>
        <v>5.0000000000000001E-3</v>
      </c>
      <c r="S271" s="39">
        <f t="shared" si="229"/>
        <v>5.3E-3</v>
      </c>
      <c r="T271" s="39">
        <f t="shared" si="229"/>
        <v>5.4999999999999997E-3</v>
      </c>
      <c r="U271" s="39">
        <f t="shared" si="229"/>
        <v>6.0000000000000001E-3</v>
      </c>
      <c r="V271" s="39">
        <f t="shared" si="229"/>
        <v>6.4999999999999997E-3</v>
      </c>
      <c r="W271" s="39">
        <f t="shared" si="229"/>
        <v>6.0000000000000001E-3</v>
      </c>
      <c r="X271" s="39">
        <f t="shared" si="229"/>
        <v>4.3E-3</v>
      </c>
      <c r="Y271" s="39">
        <f t="shared" si="229"/>
        <v>3.5000000000000001E-3</v>
      </c>
    </row>
    <row r="272" spans="4:25" ht="17.25" customHeight="1" x14ac:dyDescent="0.25">
      <c r="D272" s="32" t="s">
        <v>26</v>
      </c>
      <c r="E272" s="32" t="s">
        <v>208</v>
      </c>
      <c r="F272" s="33" t="s">
        <v>193</v>
      </c>
      <c r="G272" s="34" t="s">
        <v>192</v>
      </c>
      <c r="H272" s="32">
        <v>1590</v>
      </c>
      <c r="I272" s="35" t="str">
        <f t="shared" si="228"/>
        <v>SERV COMB FORMIGA MANUAL 1 RUA AGRIC</v>
      </c>
      <c r="J272" s="35" t="s">
        <v>35</v>
      </c>
      <c r="K272" s="36">
        <f t="shared" si="171"/>
        <v>0.64083333333333325</v>
      </c>
      <c r="L272" s="35" t="s">
        <v>37</v>
      </c>
      <c r="M272" s="37">
        <v>4.5</v>
      </c>
      <c r="N272" s="40">
        <f>ROUND($N$44*N270,2)</f>
        <v>0.17</v>
      </c>
      <c r="O272" s="41">
        <f>ROUND($O$44*O270,2)</f>
        <v>0.27</v>
      </c>
      <c r="P272" s="41">
        <f>ROUND($P$44*P270,2)</f>
        <v>0.36</v>
      </c>
      <c r="Q272" s="41">
        <f>ROUND($Q$44*Q270,2)</f>
        <v>0.48</v>
      </c>
      <c r="R272" s="41">
        <f>ROUND($R$44*R270,2)</f>
        <v>0.7</v>
      </c>
      <c r="S272" s="41">
        <f>ROUND($S$44*S270,2)</f>
        <v>0.84</v>
      </c>
      <c r="T272" s="41">
        <f>ROUND($T$44*T270,2)</f>
        <v>0.99</v>
      </c>
      <c r="U272" s="41">
        <f>ROUND($U$44*U270,2)</f>
        <v>1.08</v>
      </c>
      <c r="V272" s="41">
        <f>ROUND($V$44*V270,2)</f>
        <v>1.17</v>
      </c>
      <c r="W272" s="41">
        <f>ROUND(W44*W270,2)</f>
        <v>0.84</v>
      </c>
      <c r="X272" s="41">
        <f>ROUND(X44*X270,2)</f>
        <v>0.51</v>
      </c>
      <c r="Y272" s="41">
        <f>ROUND(Y44*Y270,2)</f>
        <v>0.28000000000000003</v>
      </c>
    </row>
    <row r="273" spans="4:25" ht="17.25" customHeight="1" x14ac:dyDescent="0.25">
      <c r="D273" s="32" t="s">
        <v>26</v>
      </c>
      <c r="E273" s="32" t="s">
        <v>208</v>
      </c>
      <c r="F273" s="33" t="s">
        <v>193</v>
      </c>
      <c r="G273" s="34" t="s">
        <v>192</v>
      </c>
      <c r="H273" s="32">
        <v>1590</v>
      </c>
      <c r="I273" s="35" t="str">
        <f t="shared" si="228"/>
        <v>SERV COMB FORMIGA MANUAL 1 RUA AGRIC</v>
      </c>
      <c r="J273" s="35" t="s">
        <v>35</v>
      </c>
      <c r="K273" s="36">
        <f t="shared" si="171"/>
        <v>0.35415000000000002</v>
      </c>
      <c r="L273" s="35" t="s">
        <v>38</v>
      </c>
      <c r="M273" s="37">
        <v>4.5</v>
      </c>
      <c r="N273" s="40">
        <f>N270-SUM(N271:N272)</f>
        <v>0.67569999999999997</v>
      </c>
      <c r="O273" s="41">
        <f t="shared" ref="O273" si="230">O270-SUM(O271:O272)</f>
        <v>0.62549999999999994</v>
      </c>
      <c r="P273" s="41">
        <f t="shared" ref="P273:Y273" si="231">P270-SUM(P271:P272)</f>
        <v>0.53550000000000009</v>
      </c>
      <c r="Q273" s="41">
        <f t="shared" si="231"/>
        <v>0.46519999999999995</v>
      </c>
      <c r="R273" s="41">
        <f t="shared" si="231"/>
        <v>0.29500000000000004</v>
      </c>
      <c r="S273" s="41">
        <f t="shared" si="231"/>
        <v>0.2047000000000001</v>
      </c>
      <c r="T273" s="41">
        <f t="shared" si="231"/>
        <v>0.10450000000000015</v>
      </c>
      <c r="U273" s="41">
        <f t="shared" si="231"/>
        <v>0.11399999999999988</v>
      </c>
      <c r="V273" s="41">
        <f t="shared" si="231"/>
        <v>0.12350000000000017</v>
      </c>
      <c r="W273" s="41">
        <f t="shared" si="231"/>
        <v>0.35399999999999998</v>
      </c>
      <c r="X273" s="41">
        <f t="shared" si="231"/>
        <v>0.3357</v>
      </c>
      <c r="Y273" s="41">
        <f t="shared" si="231"/>
        <v>0.41649999999999993</v>
      </c>
    </row>
    <row r="274" spans="4:25" ht="17.25" customHeight="1" x14ac:dyDescent="0.25">
      <c r="D274" s="23" t="s">
        <v>26</v>
      </c>
      <c r="E274" s="23" t="s">
        <v>208</v>
      </c>
      <c r="F274" s="24" t="s">
        <v>194</v>
      </c>
      <c r="G274" s="25" t="s">
        <v>192</v>
      </c>
      <c r="H274" s="23">
        <v>1700</v>
      </c>
      <c r="I274" s="26" t="s">
        <v>134</v>
      </c>
      <c r="J274" s="26" t="s">
        <v>34</v>
      </c>
      <c r="K274" s="27">
        <f t="shared" si="171"/>
        <v>0.25</v>
      </c>
      <c r="L274" s="28" t="s">
        <v>28</v>
      </c>
      <c r="M274" s="29" t="s">
        <v>28</v>
      </c>
      <c r="N274" s="30">
        <v>0.25</v>
      </c>
      <c r="O274" s="31">
        <v>0.25</v>
      </c>
      <c r="P274" s="31">
        <v>0.25</v>
      </c>
      <c r="Q274" s="31">
        <v>0.25</v>
      </c>
      <c r="R274" s="31">
        <v>0.25</v>
      </c>
      <c r="S274" s="31">
        <v>0.25</v>
      </c>
      <c r="T274" s="31">
        <v>0.25</v>
      </c>
      <c r="U274" s="31">
        <v>0.25</v>
      </c>
      <c r="V274" s="31">
        <v>0.25</v>
      </c>
      <c r="W274" s="31">
        <v>0.25</v>
      </c>
      <c r="X274" s="31">
        <v>0.25</v>
      </c>
      <c r="Y274" s="31">
        <v>0.25</v>
      </c>
    </row>
    <row r="275" spans="4:25" ht="17.25" customHeight="1" x14ac:dyDescent="0.25">
      <c r="D275" s="32" t="s">
        <v>26</v>
      </c>
      <c r="E275" s="32" t="s">
        <v>208</v>
      </c>
      <c r="F275" s="33" t="s">
        <v>194</v>
      </c>
      <c r="G275" s="34" t="s">
        <v>192</v>
      </c>
      <c r="H275" s="32">
        <v>1700</v>
      </c>
      <c r="I275" s="35" t="str">
        <f t="shared" ref="I275:I279" si="232">I274</f>
        <v>SERV CAP QUIM MEC BARRA AGRIC</v>
      </c>
      <c r="J275" s="35" t="s">
        <v>35</v>
      </c>
      <c r="K275" s="36">
        <f t="shared" si="171"/>
        <v>0.25</v>
      </c>
      <c r="L275" s="85" t="s">
        <v>54</v>
      </c>
      <c r="M275" s="37">
        <v>2.5</v>
      </c>
      <c r="N275" s="142">
        <f>N274</f>
        <v>0.25</v>
      </c>
      <c r="O275" s="143">
        <f t="shared" ref="O275:Y275" si="233">O274</f>
        <v>0.25</v>
      </c>
      <c r="P275" s="143">
        <f t="shared" si="233"/>
        <v>0.25</v>
      </c>
      <c r="Q275" s="143">
        <f t="shared" si="233"/>
        <v>0.25</v>
      </c>
      <c r="R275" s="143">
        <f t="shared" si="233"/>
        <v>0.25</v>
      </c>
      <c r="S275" s="143">
        <f t="shared" si="233"/>
        <v>0.25</v>
      </c>
      <c r="T275" s="143">
        <f t="shared" si="233"/>
        <v>0.25</v>
      </c>
      <c r="U275" s="143">
        <f t="shared" si="233"/>
        <v>0.25</v>
      </c>
      <c r="V275" s="143">
        <f t="shared" si="233"/>
        <v>0.25</v>
      </c>
      <c r="W275" s="143">
        <f t="shared" si="233"/>
        <v>0.25</v>
      </c>
      <c r="X275" s="143">
        <f t="shared" si="233"/>
        <v>0.25</v>
      </c>
      <c r="Y275" s="143">
        <f t="shared" si="233"/>
        <v>0.25</v>
      </c>
    </row>
    <row r="276" spans="4:25" ht="17.25" customHeight="1" x14ac:dyDescent="0.25">
      <c r="D276" s="32" t="s">
        <v>26</v>
      </c>
      <c r="E276" s="32" t="s">
        <v>208</v>
      </c>
      <c r="F276" s="33" t="s">
        <v>194</v>
      </c>
      <c r="G276" s="34" t="s">
        <v>192</v>
      </c>
      <c r="H276" s="32">
        <v>1700</v>
      </c>
      <c r="I276" s="35" t="str">
        <f t="shared" si="232"/>
        <v>SERV CAP QUIM MEC BARRA AGRIC</v>
      </c>
      <c r="J276" s="35" t="s">
        <v>35</v>
      </c>
      <c r="K276" s="36">
        <f>IFERROR(AVERAGE(N276:Y276),"n/a")</f>
        <v>6.0000000000000019E-2</v>
      </c>
      <c r="L276" s="35" t="s">
        <v>55</v>
      </c>
      <c r="M276" s="37">
        <f>ROUND(0.5%*230,1)</f>
        <v>1.2</v>
      </c>
      <c r="N276" s="142">
        <f>N277</f>
        <v>0.06</v>
      </c>
      <c r="O276" s="143">
        <f t="shared" ref="O276:Y276" si="234">O277</f>
        <v>0.06</v>
      </c>
      <c r="P276" s="143">
        <f t="shared" si="234"/>
        <v>0.06</v>
      </c>
      <c r="Q276" s="143">
        <f t="shared" si="234"/>
        <v>0.06</v>
      </c>
      <c r="R276" s="143">
        <f t="shared" si="234"/>
        <v>0.06</v>
      </c>
      <c r="S276" s="143">
        <f t="shared" si="234"/>
        <v>0.06</v>
      </c>
      <c r="T276" s="143">
        <f t="shared" si="234"/>
        <v>0.06</v>
      </c>
      <c r="U276" s="143">
        <f t="shared" si="234"/>
        <v>0.06</v>
      </c>
      <c r="V276" s="143">
        <f t="shared" si="234"/>
        <v>0.06</v>
      </c>
      <c r="W276" s="143">
        <f t="shared" si="234"/>
        <v>0.06</v>
      </c>
      <c r="X276" s="143">
        <f t="shared" si="234"/>
        <v>0.06</v>
      </c>
      <c r="Y276" s="143">
        <f t="shared" si="234"/>
        <v>0.06</v>
      </c>
    </row>
    <row r="277" spans="4:25" ht="17.25" customHeight="1" x14ac:dyDescent="0.25">
      <c r="D277" s="32" t="s">
        <v>26</v>
      </c>
      <c r="E277" s="32" t="s">
        <v>208</v>
      </c>
      <c r="F277" s="33" t="s">
        <v>194</v>
      </c>
      <c r="G277" s="34" t="s">
        <v>192</v>
      </c>
      <c r="H277" s="32">
        <v>1700</v>
      </c>
      <c r="I277" s="35" t="str">
        <f t="shared" si="232"/>
        <v>SERV CAP QUIM MEC BARRA AGRIC</v>
      </c>
      <c r="J277" s="35" t="s">
        <v>35</v>
      </c>
      <c r="K277" s="36">
        <f>IFERROR(AVERAGE(N277:Y277),"n/a")</f>
        <v>6.0000000000000019E-2</v>
      </c>
      <c r="L277" s="35" t="s">
        <v>51</v>
      </c>
      <c r="M277" s="37">
        <v>1.5</v>
      </c>
      <c r="N277" s="142">
        <f>ROUND(25%*N274,2)</f>
        <v>0.06</v>
      </c>
      <c r="O277" s="143">
        <f t="shared" ref="O277:Y277" si="235">ROUND(25%*O274,2)</f>
        <v>0.06</v>
      </c>
      <c r="P277" s="143">
        <f t="shared" si="235"/>
        <v>0.06</v>
      </c>
      <c r="Q277" s="143">
        <f t="shared" si="235"/>
        <v>0.06</v>
      </c>
      <c r="R277" s="143">
        <f t="shared" si="235"/>
        <v>0.06</v>
      </c>
      <c r="S277" s="143">
        <f t="shared" si="235"/>
        <v>0.06</v>
      </c>
      <c r="T277" s="143">
        <f t="shared" si="235"/>
        <v>0.06</v>
      </c>
      <c r="U277" s="143">
        <f t="shared" si="235"/>
        <v>0.06</v>
      </c>
      <c r="V277" s="143">
        <f t="shared" si="235"/>
        <v>0.06</v>
      </c>
      <c r="W277" s="143">
        <f t="shared" si="235"/>
        <v>0.06</v>
      </c>
      <c r="X277" s="143">
        <f t="shared" si="235"/>
        <v>0.06</v>
      </c>
      <c r="Y277" s="143">
        <f t="shared" si="235"/>
        <v>0.06</v>
      </c>
    </row>
    <row r="278" spans="4:25" ht="17.25" customHeight="1" x14ac:dyDescent="0.25">
      <c r="D278" s="32" t="s">
        <v>26</v>
      </c>
      <c r="E278" s="32" t="s">
        <v>208</v>
      </c>
      <c r="F278" s="33" t="s">
        <v>194</v>
      </c>
      <c r="G278" s="34" t="s">
        <v>192</v>
      </c>
      <c r="H278" s="32">
        <v>1700</v>
      </c>
      <c r="I278" s="35" t="str">
        <f t="shared" si="232"/>
        <v>SERV CAP QUIM MEC BARRA AGRIC</v>
      </c>
      <c r="J278" s="35" t="s">
        <v>35</v>
      </c>
      <c r="K278" s="36">
        <f t="shared" si="171"/>
        <v>0</v>
      </c>
      <c r="L278" s="35" t="s">
        <v>135</v>
      </c>
      <c r="M278" s="37">
        <f>ROUNDUP(1.5*(2.5/3.1),2)</f>
        <v>1.21</v>
      </c>
      <c r="N278" s="144">
        <v>0</v>
      </c>
      <c r="O278" s="145">
        <v>0</v>
      </c>
      <c r="P278" s="145">
        <v>0</v>
      </c>
      <c r="Q278" s="145">
        <v>0</v>
      </c>
      <c r="R278" s="145">
        <v>0</v>
      </c>
      <c r="S278" s="145">
        <v>0</v>
      </c>
      <c r="T278" s="145">
        <v>0</v>
      </c>
      <c r="U278" s="145">
        <v>0</v>
      </c>
      <c r="V278" s="145">
        <v>0</v>
      </c>
      <c r="W278" s="145">
        <v>0</v>
      </c>
      <c r="X278" s="145">
        <v>0</v>
      </c>
      <c r="Y278" s="145">
        <v>0</v>
      </c>
    </row>
    <row r="279" spans="4:25" ht="17.25" customHeight="1" x14ac:dyDescent="0.25">
      <c r="D279" s="32" t="s">
        <v>26</v>
      </c>
      <c r="E279" s="32" t="s">
        <v>208</v>
      </c>
      <c r="F279" s="33" t="s">
        <v>194</v>
      </c>
      <c r="G279" s="34" t="s">
        <v>192</v>
      </c>
      <c r="H279" s="32">
        <v>1700</v>
      </c>
      <c r="I279" s="35" t="str">
        <f t="shared" si="232"/>
        <v>SERV CAP QUIM MEC BARRA AGRIC</v>
      </c>
      <c r="J279" s="35" t="s">
        <v>35</v>
      </c>
      <c r="K279" s="36">
        <f t="shared" si="171"/>
        <v>0</v>
      </c>
      <c r="L279" s="35" t="s">
        <v>136</v>
      </c>
      <c r="M279" s="37">
        <f>0.15*(2.5/3.1)</f>
        <v>0.12096774193548386</v>
      </c>
      <c r="N279" s="144">
        <f>ROUND($N$76/$N$74*N274*60%,2)</f>
        <v>0</v>
      </c>
      <c r="O279" s="145">
        <f>ROUND($O$76/$O$74*O274*60%,2)</f>
        <v>0</v>
      </c>
      <c r="P279" s="145">
        <f>ROUND($P$76/$P$74*P274*60%,2)</f>
        <v>0</v>
      </c>
      <c r="Q279" s="145">
        <f>ROUND($Q$76/$Q$74*Q274*60%,2)</f>
        <v>0</v>
      </c>
      <c r="R279" s="145">
        <f>ROUND($R$76/$R$74*R274*60%,2)</f>
        <v>0</v>
      </c>
      <c r="S279" s="145">
        <f>ROUND($S$76/$S$74*S274*60%,2)</f>
        <v>0</v>
      </c>
      <c r="T279" s="145">
        <f>ROUND($T$76/$T$74*T274*60%,2)</f>
        <v>0</v>
      </c>
      <c r="U279" s="145">
        <f>ROUND($U$76/$U$74*U274*60%,2)</f>
        <v>0</v>
      </c>
      <c r="V279" s="145">
        <f>ROUND($V$76/$V$74*V274*60%,2)</f>
        <v>0</v>
      </c>
      <c r="W279" s="145">
        <f>ROUND(W76/W74*W274*60%,2)</f>
        <v>0</v>
      </c>
      <c r="X279" s="145">
        <f>ROUND(X76/X74*X274*60%,2)</f>
        <v>0</v>
      </c>
      <c r="Y279" s="145">
        <f>ROUND(Y76/Y74*Y274*60%,2)</f>
        <v>0</v>
      </c>
    </row>
    <row r="280" spans="4:25" ht="17.25" customHeight="1" x14ac:dyDescent="0.25">
      <c r="D280" s="23" t="s">
        <v>26</v>
      </c>
      <c r="E280" s="23" t="s">
        <v>208</v>
      </c>
      <c r="F280" s="24" t="s">
        <v>196</v>
      </c>
      <c r="G280" s="25" t="s">
        <v>192</v>
      </c>
      <c r="H280" s="23">
        <f t="shared" ref="H280:H287" si="236">H259+365</f>
        <v>1645</v>
      </c>
      <c r="I280" s="26" t="s">
        <v>155</v>
      </c>
      <c r="J280" s="26" t="s">
        <v>34</v>
      </c>
      <c r="K280" s="27">
        <f t="shared" si="171"/>
        <v>6.6666666666666666E-2</v>
      </c>
      <c r="L280" s="28" t="s">
        <v>28</v>
      </c>
      <c r="M280" s="29" t="s">
        <v>28</v>
      </c>
      <c r="N280" s="30">
        <v>0.01</v>
      </c>
      <c r="O280" s="31">
        <v>0.03</v>
      </c>
      <c r="P280" s="31">
        <v>0.05</v>
      </c>
      <c r="Q280" s="31">
        <v>0.05</v>
      </c>
      <c r="R280" s="31">
        <v>0.06</v>
      </c>
      <c r="S280" s="31">
        <v>7.0000000000000007E-2</v>
      </c>
      <c r="T280" s="31">
        <v>0.11</v>
      </c>
      <c r="U280" s="31">
        <v>0.18</v>
      </c>
      <c r="V280" s="31">
        <v>0.11</v>
      </c>
      <c r="W280" s="31">
        <v>7.0000000000000007E-2</v>
      </c>
      <c r="X280" s="31">
        <v>0.05</v>
      </c>
      <c r="Y280" s="31">
        <v>0.01</v>
      </c>
    </row>
    <row r="281" spans="4:25" ht="17.25" customHeight="1" x14ac:dyDescent="0.25">
      <c r="D281" s="32" t="s">
        <v>26</v>
      </c>
      <c r="E281" s="32" t="s">
        <v>208</v>
      </c>
      <c r="F281" s="33" t="s">
        <v>196</v>
      </c>
      <c r="G281" s="34" t="s">
        <v>192</v>
      </c>
      <c r="H281" s="32">
        <f t="shared" si="236"/>
        <v>1645</v>
      </c>
      <c r="I281" s="35" t="str">
        <f t="shared" ref="I281:I283" si="237">I280</f>
        <v>SERV CONTROLE DE PRAGAS AGRIC</v>
      </c>
      <c r="J281" s="35" t="s">
        <v>35</v>
      </c>
      <c r="K281" s="36">
        <f t="shared" ref="K281:K287" si="238">IFERROR(AVERAGE(N281:Y281),"n/a")</f>
        <v>4.9166666666666671E-2</v>
      </c>
      <c r="L281" s="35" t="s">
        <v>156</v>
      </c>
      <c r="M281" s="37">
        <v>120</v>
      </c>
      <c r="N281" s="44">
        <f>ROUND(N280*0.7,2)</f>
        <v>0.01</v>
      </c>
      <c r="O281" s="39">
        <f t="shared" ref="O281:Y281" si="239">ROUND(O280*0.7,2)</f>
        <v>0.02</v>
      </c>
      <c r="P281" s="39">
        <f t="shared" si="239"/>
        <v>0.04</v>
      </c>
      <c r="Q281" s="39">
        <f t="shared" si="239"/>
        <v>0.04</v>
      </c>
      <c r="R281" s="39">
        <f t="shared" si="239"/>
        <v>0.04</v>
      </c>
      <c r="S281" s="39">
        <f t="shared" si="239"/>
        <v>0.05</v>
      </c>
      <c r="T281" s="39">
        <f t="shared" si="239"/>
        <v>0.08</v>
      </c>
      <c r="U281" s="39">
        <f t="shared" si="239"/>
        <v>0.13</v>
      </c>
      <c r="V281" s="39">
        <f t="shared" si="239"/>
        <v>0.08</v>
      </c>
      <c r="W281" s="39">
        <f t="shared" si="239"/>
        <v>0.05</v>
      </c>
      <c r="X281" s="39">
        <f t="shared" si="239"/>
        <v>0.04</v>
      </c>
      <c r="Y281" s="39">
        <f t="shared" si="239"/>
        <v>0.01</v>
      </c>
    </row>
    <row r="282" spans="4:25" ht="17.25" customHeight="1" x14ac:dyDescent="0.25">
      <c r="D282" s="32" t="s">
        <v>26</v>
      </c>
      <c r="E282" s="32" t="s">
        <v>208</v>
      </c>
      <c r="F282" s="33" t="s">
        <v>196</v>
      </c>
      <c r="G282" s="34" t="s">
        <v>192</v>
      </c>
      <c r="H282" s="32">
        <f t="shared" si="236"/>
        <v>1645</v>
      </c>
      <c r="I282" s="35" t="str">
        <f t="shared" si="237"/>
        <v>SERV CONTROLE DE PRAGAS AGRIC</v>
      </c>
      <c r="J282" s="35" t="s">
        <v>35</v>
      </c>
      <c r="K282" s="36">
        <f t="shared" si="238"/>
        <v>1.7500000000000002E-2</v>
      </c>
      <c r="L282" s="35" t="s">
        <v>157</v>
      </c>
      <c r="M282" s="37">
        <v>0.75</v>
      </c>
      <c r="N282" s="44">
        <f>N280-N281</f>
        <v>0</v>
      </c>
      <c r="O282" s="39">
        <f t="shared" ref="O282:Y282" si="240">O280-O281</f>
        <v>9.9999999999999985E-3</v>
      </c>
      <c r="P282" s="39">
        <f t="shared" si="240"/>
        <v>1.0000000000000002E-2</v>
      </c>
      <c r="Q282" s="39">
        <f t="shared" si="240"/>
        <v>1.0000000000000002E-2</v>
      </c>
      <c r="R282" s="39">
        <f t="shared" si="240"/>
        <v>1.9999999999999997E-2</v>
      </c>
      <c r="S282" s="39">
        <f t="shared" si="240"/>
        <v>2.0000000000000004E-2</v>
      </c>
      <c r="T282" s="39">
        <f t="shared" si="240"/>
        <v>0.03</v>
      </c>
      <c r="U282" s="39">
        <f t="shared" si="240"/>
        <v>4.9999999999999989E-2</v>
      </c>
      <c r="V282" s="39">
        <f t="shared" si="240"/>
        <v>0.03</v>
      </c>
      <c r="W282" s="39">
        <f t="shared" si="240"/>
        <v>2.0000000000000004E-2</v>
      </c>
      <c r="X282" s="39">
        <f t="shared" si="240"/>
        <v>1.0000000000000002E-2</v>
      </c>
      <c r="Y282" s="39">
        <f t="shared" si="240"/>
        <v>0</v>
      </c>
    </row>
    <row r="283" spans="4:25" ht="17.25" customHeight="1" x14ac:dyDescent="0.25">
      <c r="D283" s="32" t="s">
        <v>26</v>
      </c>
      <c r="E283" s="32" t="s">
        <v>208</v>
      </c>
      <c r="F283" s="33" t="s">
        <v>196</v>
      </c>
      <c r="G283" s="34" t="s">
        <v>192</v>
      </c>
      <c r="H283" s="32">
        <f t="shared" si="236"/>
        <v>1645</v>
      </c>
      <c r="I283" s="35" t="str">
        <f t="shared" si="237"/>
        <v>SERV CONTROLE DE PRAGAS AGRIC</v>
      </c>
      <c r="J283" s="35" t="s">
        <v>35</v>
      </c>
      <c r="K283" s="36">
        <f t="shared" si="238"/>
        <v>6.6666666666666666E-2</v>
      </c>
      <c r="L283" s="35" t="s">
        <v>55</v>
      </c>
      <c r="M283" s="37">
        <f>ROUND(75%*20,1)</f>
        <v>15</v>
      </c>
      <c r="N283" s="44">
        <f>SUM(N281:N282)</f>
        <v>0.01</v>
      </c>
      <c r="O283" s="39">
        <f t="shared" ref="O283:Y283" si="241">SUM(O281:O282)</f>
        <v>0.03</v>
      </c>
      <c r="P283" s="39">
        <f t="shared" si="241"/>
        <v>0.05</v>
      </c>
      <c r="Q283" s="39">
        <f t="shared" si="241"/>
        <v>0.05</v>
      </c>
      <c r="R283" s="39">
        <f t="shared" si="241"/>
        <v>0.06</v>
      </c>
      <c r="S283" s="39">
        <f t="shared" si="241"/>
        <v>7.0000000000000007E-2</v>
      </c>
      <c r="T283" s="39">
        <f t="shared" si="241"/>
        <v>0.11</v>
      </c>
      <c r="U283" s="39">
        <f t="shared" si="241"/>
        <v>0.18</v>
      </c>
      <c r="V283" s="39">
        <f t="shared" si="241"/>
        <v>0.11</v>
      </c>
      <c r="W283" s="39">
        <f t="shared" si="241"/>
        <v>7.0000000000000007E-2</v>
      </c>
      <c r="X283" s="39">
        <f t="shared" si="241"/>
        <v>0.05</v>
      </c>
      <c r="Y283" s="39">
        <f t="shared" si="241"/>
        <v>0.01</v>
      </c>
    </row>
    <row r="284" spans="4:25" ht="17.25" customHeight="1" x14ac:dyDescent="0.25">
      <c r="D284" s="23" t="s">
        <v>26</v>
      </c>
      <c r="E284" s="23" t="s">
        <v>208</v>
      </c>
      <c r="F284" s="24" t="s">
        <v>196</v>
      </c>
      <c r="G284" s="25" t="s">
        <v>192</v>
      </c>
      <c r="H284" s="23">
        <f t="shared" si="236"/>
        <v>1645</v>
      </c>
      <c r="I284" s="26" t="s">
        <v>158</v>
      </c>
      <c r="J284" s="26" t="s">
        <v>34</v>
      </c>
      <c r="K284" s="27">
        <f t="shared" si="238"/>
        <v>6.6666666666666666E-2</v>
      </c>
      <c r="L284" s="28" t="s">
        <v>28</v>
      </c>
      <c r="M284" s="29" t="s">
        <v>28</v>
      </c>
      <c r="N284" s="30">
        <v>0.01</v>
      </c>
      <c r="O284" s="31">
        <v>0.03</v>
      </c>
      <c r="P284" s="31">
        <v>0.05</v>
      </c>
      <c r="Q284" s="31">
        <v>0.05</v>
      </c>
      <c r="R284" s="31">
        <v>0.06</v>
      </c>
      <c r="S284" s="31">
        <v>7.0000000000000007E-2</v>
      </c>
      <c r="T284" s="31">
        <v>0.11</v>
      </c>
      <c r="U284" s="31">
        <v>0.18</v>
      </c>
      <c r="V284" s="31">
        <v>0.11</v>
      </c>
      <c r="W284" s="31">
        <v>7.0000000000000007E-2</v>
      </c>
      <c r="X284" s="31">
        <v>0.05</v>
      </c>
      <c r="Y284" s="31">
        <v>0.01</v>
      </c>
    </row>
    <row r="285" spans="4:25" ht="17.25" customHeight="1" x14ac:dyDescent="0.25">
      <c r="D285" s="32" t="s">
        <v>26</v>
      </c>
      <c r="E285" s="32" t="s">
        <v>208</v>
      </c>
      <c r="F285" s="33" t="s">
        <v>196</v>
      </c>
      <c r="G285" s="34" t="s">
        <v>192</v>
      </c>
      <c r="H285" s="32">
        <f t="shared" si="236"/>
        <v>1645</v>
      </c>
      <c r="I285" s="35" t="str">
        <f t="shared" ref="I285:I287" si="242">I284</f>
        <v>SERV CONTROLE DE PRAGAS DRONE TERCEIRO</v>
      </c>
      <c r="J285" s="35" t="s">
        <v>35</v>
      </c>
      <c r="K285" s="36">
        <f t="shared" si="238"/>
        <v>4.9166666666666671E-2</v>
      </c>
      <c r="L285" s="35" t="s">
        <v>156</v>
      </c>
      <c r="M285" s="37">
        <v>120</v>
      </c>
      <c r="N285" s="44">
        <f>ROUND(N284*0.7,2)</f>
        <v>0.01</v>
      </c>
      <c r="O285" s="39">
        <f t="shared" ref="O285:Y285" si="243">ROUND(O284*0.7,2)</f>
        <v>0.02</v>
      </c>
      <c r="P285" s="39">
        <f t="shared" si="243"/>
        <v>0.04</v>
      </c>
      <c r="Q285" s="39">
        <f t="shared" si="243"/>
        <v>0.04</v>
      </c>
      <c r="R285" s="39">
        <f t="shared" si="243"/>
        <v>0.04</v>
      </c>
      <c r="S285" s="39">
        <f t="shared" si="243"/>
        <v>0.05</v>
      </c>
      <c r="T285" s="39">
        <f t="shared" si="243"/>
        <v>0.08</v>
      </c>
      <c r="U285" s="39">
        <f t="shared" si="243"/>
        <v>0.13</v>
      </c>
      <c r="V285" s="39">
        <f t="shared" si="243"/>
        <v>0.08</v>
      </c>
      <c r="W285" s="39">
        <f t="shared" si="243"/>
        <v>0.05</v>
      </c>
      <c r="X285" s="39">
        <f t="shared" si="243"/>
        <v>0.04</v>
      </c>
      <c r="Y285" s="39">
        <f t="shared" si="243"/>
        <v>0.01</v>
      </c>
    </row>
    <row r="286" spans="4:25" ht="17.25" customHeight="1" x14ac:dyDescent="0.25">
      <c r="D286" s="32" t="s">
        <v>26</v>
      </c>
      <c r="E286" s="32" t="s">
        <v>208</v>
      </c>
      <c r="F286" s="33" t="s">
        <v>196</v>
      </c>
      <c r="G286" s="34" t="s">
        <v>192</v>
      </c>
      <c r="H286" s="32">
        <f t="shared" si="236"/>
        <v>1645</v>
      </c>
      <c r="I286" s="35" t="str">
        <f t="shared" si="242"/>
        <v>SERV CONTROLE DE PRAGAS DRONE TERCEIRO</v>
      </c>
      <c r="J286" s="35" t="s">
        <v>35</v>
      </c>
      <c r="K286" s="36">
        <f t="shared" si="238"/>
        <v>1.7500000000000002E-2</v>
      </c>
      <c r="L286" s="35" t="s">
        <v>157</v>
      </c>
      <c r="M286" s="37">
        <v>0.75</v>
      </c>
      <c r="N286" s="44">
        <f>N284-N285</f>
        <v>0</v>
      </c>
      <c r="O286" s="39">
        <f t="shared" ref="O286:Y286" si="244">O284-O285</f>
        <v>9.9999999999999985E-3</v>
      </c>
      <c r="P286" s="39">
        <f t="shared" si="244"/>
        <v>1.0000000000000002E-2</v>
      </c>
      <c r="Q286" s="39">
        <f t="shared" si="244"/>
        <v>1.0000000000000002E-2</v>
      </c>
      <c r="R286" s="39">
        <f t="shared" si="244"/>
        <v>1.9999999999999997E-2</v>
      </c>
      <c r="S286" s="39">
        <f t="shared" si="244"/>
        <v>2.0000000000000004E-2</v>
      </c>
      <c r="T286" s="39">
        <f t="shared" si="244"/>
        <v>0.03</v>
      </c>
      <c r="U286" s="39">
        <f t="shared" si="244"/>
        <v>4.9999999999999989E-2</v>
      </c>
      <c r="V286" s="39">
        <f t="shared" si="244"/>
        <v>0.03</v>
      </c>
      <c r="W286" s="39">
        <f t="shared" si="244"/>
        <v>2.0000000000000004E-2</v>
      </c>
      <c r="X286" s="39">
        <f t="shared" si="244"/>
        <v>1.0000000000000002E-2</v>
      </c>
      <c r="Y286" s="39">
        <f t="shared" si="244"/>
        <v>0</v>
      </c>
    </row>
    <row r="287" spans="4:25" ht="17.25" customHeight="1" x14ac:dyDescent="0.25">
      <c r="D287" s="32" t="s">
        <v>26</v>
      </c>
      <c r="E287" s="32" t="s">
        <v>208</v>
      </c>
      <c r="F287" s="33" t="s">
        <v>196</v>
      </c>
      <c r="G287" s="34" t="s">
        <v>192</v>
      </c>
      <c r="H287" s="32">
        <f t="shared" si="236"/>
        <v>1645</v>
      </c>
      <c r="I287" s="35" t="str">
        <f t="shared" si="242"/>
        <v>SERV CONTROLE DE PRAGAS DRONE TERCEIRO</v>
      </c>
      <c r="J287" s="35" t="s">
        <v>35</v>
      </c>
      <c r="K287" s="36">
        <f t="shared" si="238"/>
        <v>6.6666666666666666E-2</v>
      </c>
      <c r="L287" s="35" t="s">
        <v>55</v>
      </c>
      <c r="M287" s="37">
        <f>ROUND(0.25%*20,1)</f>
        <v>0.1</v>
      </c>
      <c r="N287" s="44">
        <f>SUM(N285:N286)</f>
        <v>0.01</v>
      </c>
      <c r="O287" s="39">
        <f t="shared" ref="O287:Y287" si="245">SUM(O285:O286)</f>
        <v>0.03</v>
      </c>
      <c r="P287" s="39">
        <f t="shared" si="245"/>
        <v>0.05</v>
      </c>
      <c r="Q287" s="39">
        <f t="shared" si="245"/>
        <v>0.05</v>
      </c>
      <c r="R287" s="39">
        <f t="shared" si="245"/>
        <v>0.06</v>
      </c>
      <c r="S287" s="39">
        <f t="shared" si="245"/>
        <v>7.0000000000000007E-2</v>
      </c>
      <c r="T287" s="39">
        <f t="shared" si="245"/>
        <v>0.11</v>
      </c>
      <c r="U287" s="39">
        <f t="shared" si="245"/>
        <v>0.18</v>
      </c>
      <c r="V287" s="39">
        <f t="shared" si="245"/>
        <v>0.11</v>
      </c>
      <c r="W287" s="39">
        <f t="shared" si="245"/>
        <v>7.0000000000000007E-2</v>
      </c>
      <c r="X287" s="39">
        <f t="shared" si="245"/>
        <v>0.05</v>
      </c>
      <c r="Y287" s="39">
        <f t="shared" si="245"/>
        <v>0.01</v>
      </c>
    </row>
    <row r="288" spans="4:25" ht="17.25" customHeight="1" x14ac:dyDescent="0.25">
      <c r="D288" s="99" t="s">
        <v>26</v>
      </c>
      <c r="E288" s="99" t="s">
        <v>208</v>
      </c>
      <c r="F288" s="100" t="s">
        <v>28</v>
      </c>
      <c r="G288" s="101" t="s">
        <v>197</v>
      </c>
      <c r="H288" s="99" t="s">
        <v>28</v>
      </c>
      <c r="I288" s="102" t="s">
        <v>28</v>
      </c>
      <c r="J288" s="102" t="s">
        <v>28</v>
      </c>
      <c r="K288" s="103" t="str">
        <f>IFERROR(AVERAGE(N288:Y288),"n/a")</f>
        <v>n/a</v>
      </c>
      <c r="L288" s="102" t="s">
        <v>28</v>
      </c>
      <c r="M288" s="104" t="s">
        <v>28</v>
      </c>
      <c r="N288" s="105" t="s">
        <v>28</v>
      </c>
      <c r="O288" s="103" t="s">
        <v>28</v>
      </c>
      <c r="P288" s="103" t="s">
        <v>28</v>
      </c>
      <c r="Q288" s="103" t="s">
        <v>28</v>
      </c>
      <c r="R288" s="103" t="s">
        <v>28</v>
      </c>
      <c r="S288" s="103" t="s">
        <v>28</v>
      </c>
      <c r="T288" s="103" t="s">
        <v>28</v>
      </c>
      <c r="U288" s="103" t="s">
        <v>28</v>
      </c>
      <c r="V288" s="103" t="s">
        <v>28</v>
      </c>
      <c r="W288" s="103" t="s">
        <v>28</v>
      </c>
      <c r="X288" s="103" t="s">
        <v>28</v>
      </c>
      <c r="Y288" s="103" t="s">
        <v>28</v>
      </c>
    </row>
    <row r="289" spans="4:25" ht="17.25" customHeight="1" x14ac:dyDescent="0.25">
      <c r="D289" s="23" t="s">
        <v>26</v>
      </c>
      <c r="E289" s="23" t="s">
        <v>208</v>
      </c>
      <c r="F289" s="24" t="s">
        <v>198</v>
      </c>
      <c r="G289" s="25" t="s">
        <v>195</v>
      </c>
      <c r="H289" s="23">
        <v>1980</v>
      </c>
      <c r="I289" s="26" t="s">
        <v>147</v>
      </c>
      <c r="J289" s="26" t="s">
        <v>34</v>
      </c>
      <c r="K289" s="27">
        <f t="shared" ref="K289:K315" si="246">IFERROR(AVERAGE(N289:Y289),"n/a")</f>
        <v>1</v>
      </c>
      <c r="L289" s="28" t="s">
        <v>28</v>
      </c>
      <c r="M289" s="29" t="s">
        <v>28</v>
      </c>
      <c r="N289" s="30">
        <v>1</v>
      </c>
      <c r="O289" s="31">
        <v>1</v>
      </c>
      <c r="P289" s="31">
        <v>1</v>
      </c>
      <c r="Q289" s="31">
        <v>1</v>
      </c>
      <c r="R289" s="31">
        <v>1</v>
      </c>
      <c r="S289" s="31">
        <v>1</v>
      </c>
      <c r="T289" s="31">
        <v>1</v>
      </c>
      <c r="U289" s="31">
        <v>1</v>
      </c>
      <c r="V289" s="31">
        <v>1</v>
      </c>
      <c r="W289" s="31">
        <v>1</v>
      </c>
      <c r="X289" s="31">
        <v>1</v>
      </c>
      <c r="Y289" s="31">
        <v>1</v>
      </c>
    </row>
    <row r="290" spans="4:25" ht="17.25" customHeight="1" x14ac:dyDescent="0.25">
      <c r="D290" s="23" t="s">
        <v>26</v>
      </c>
      <c r="E290" s="23" t="s">
        <v>208</v>
      </c>
      <c r="F290" s="24" t="s">
        <v>199</v>
      </c>
      <c r="G290" s="25" t="s">
        <v>195</v>
      </c>
      <c r="H290" s="23">
        <v>2010</v>
      </c>
      <c r="I290" s="26" t="s">
        <v>129</v>
      </c>
      <c r="J290" s="26" t="s">
        <v>34</v>
      </c>
      <c r="K290" s="27">
        <f t="shared" si="246"/>
        <v>0.99999999999999989</v>
      </c>
      <c r="L290" s="28" t="s">
        <v>28</v>
      </c>
      <c r="M290" s="29" t="s">
        <v>28</v>
      </c>
      <c r="N290" s="30">
        <v>0.85</v>
      </c>
      <c r="O290" s="31">
        <v>0.9</v>
      </c>
      <c r="P290" s="31">
        <v>0.9</v>
      </c>
      <c r="Q290" s="31">
        <v>0.95</v>
      </c>
      <c r="R290" s="31">
        <v>1</v>
      </c>
      <c r="S290" s="31">
        <v>1.05</v>
      </c>
      <c r="T290" s="31">
        <v>1.1000000000000001</v>
      </c>
      <c r="U290" s="31">
        <v>1.2</v>
      </c>
      <c r="V290" s="31">
        <v>1.3</v>
      </c>
      <c r="W290" s="31">
        <v>1.2</v>
      </c>
      <c r="X290" s="31">
        <v>0.85</v>
      </c>
      <c r="Y290" s="31">
        <v>0.7</v>
      </c>
    </row>
    <row r="291" spans="4:25" ht="17.25" customHeight="1" x14ac:dyDescent="0.25">
      <c r="D291" s="32" t="s">
        <v>26</v>
      </c>
      <c r="E291" s="32" t="s">
        <v>208</v>
      </c>
      <c r="F291" s="33" t="s">
        <v>199</v>
      </c>
      <c r="G291" s="34" t="s">
        <v>195</v>
      </c>
      <c r="H291" s="32">
        <v>2010</v>
      </c>
      <c r="I291" s="35" t="str">
        <f t="shared" ref="I291:I293" si="247">I290</f>
        <v>SERV COMB FORMIGA MANUAL 1 RUA AGRIC</v>
      </c>
      <c r="J291" s="35" t="s">
        <v>35</v>
      </c>
      <c r="K291" s="36">
        <f t="shared" si="246"/>
        <v>5.0166666666666667E-3</v>
      </c>
      <c r="L291" s="35" t="s">
        <v>36</v>
      </c>
      <c r="M291" s="37">
        <f>10*(5*6)/10^3</f>
        <v>0.3</v>
      </c>
      <c r="N291" s="38">
        <f>ROUND(0.5%*N290,4)</f>
        <v>4.3E-3</v>
      </c>
      <c r="O291" s="39">
        <f t="shared" ref="O291:Y291" si="248">ROUND(0.5%*O290,4)</f>
        <v>4.4999999999999997E-3</v>
      </c>
      <c r="P291" s="39">
        <f t="shared" si="248"/>
        <v>4.4999999999999997E-3</v>
      </c>
      <c r="Q291" s="39">
        <f t="shared" si="248"/>
        <v>4.7999999999999996E-3</v>
      </c>
      <c r="R291" s="39">
        <f t="shared" si="248"/>
        <v>5.0000000000000001E-3</v>
      </c>
      <c r="S291" s="39">
        <f t="shared" si="248"/>
        <v>5.3E-3</v>
      </c>
      <c r="T291" s="39">
        <f t="shared" si="248"/>
        <v>5.4999999999999997E-3</v>
      </c>
      <c r="U291" s="39">
        <f t="shared" si="248"/>
        <v>6.0000000000000001E-3</v>
      </c>
      <c r="V291" s="39">
        <f t="shared" si="248"/>
        <v>6.4999999999999997E-3</v>
      </c>
      <c r="W291" s="39">
        <f t="shared" si="248"/>
        <v>6.0000000000000001E-3</v>
      </c>
      <c r="X291" s="39">
        <f t="shared" si="248"/>
        <v>4.3E-3</v>
      </c>
      <c r="Y291" s="39">
        <f t="shared" si="248"/>
        <v>3.5000000000000001E-3</v>
      </c>
    </row>
    <row r="292" spans="4:25" ht="17.25" customHeight="1" x14ac:dyDescent="0.25">
      <c r="D292" s="32" t="s">
        <v>26</v>
      </c>
      <c r="E292" s="32" t="s">
        <v>208</v>
      </c>
      <c r="F292" s="33" t="s">
        <v>199</v>
      </c>
      <c r="G292" s="34" t="s">
        <v>195</v>
      </c>
      <c r="H292" s="32">
        <v>2010</v>
      </c>
      <c r="I292" s="35" t="str">
        <f t="shared" si="247"/>
        <v>SERV COMB FORMIGA MANUAL 1 RUA AGRIC</v>
      </c>
      <c r="J292" s="35" t="s">
        <v>35</v>
      </c>
      <c r="K292" s="36">
        <f t="shared" si="246"/>
        <v>0.64083333333333325</v>
      </c>
      <c r="L292" s="35" t="s">
        <v>37</v>
      </c>
      <c r="M292" s="37">
        <v>6</v>
      </c>
      <c r="N292" s="40">
        <f>ROUND($N$44*N290,2)</f>
        <v>0.17</v>
      </c>
      <c r="O292" s="41">
        <f>ROUND($O$44*O290,2)</f>
        <v>0.27</v>
      </c>
      <c r="P292" s="41">
        <f>ROUND($P$44*P290,2)</f>
        <v>0.36</v>
      </c>
      <c r="Q292" s="41">
        <f>ROUND($Q$44*Q290,2)</f>
        <v>0.48</v>
      </c>
      <c r="R292" s="41">
        <f>ROUND($R$44*R290,2)</f>
        <v>0.7</v>
      </c>
      <c r="S292" s="41">
        <f>ROUND($S$44*S290,2)</f>
        <v>0.84</v>
      </c>
      <c r="T292" s="41">
        <f>ROUND($T$44*T290,2)</f>
        <v>0.99</v>
      </c>
      <c r="U292" s="41">
        <f>ROUND($U$44*U290,2)</f>
        <v>1.08</v>
      </c>
      <c r="V292" s="41">
        <f>ROUND($V$44*V290,2)</f>
        <v>1.17</v>
      </c>
      <c r="W292" s="41">
        <f>ROUND(W44*W290,2)</f>
        <v>0.84</v>
      </c>
      <c r="X292" s="41">
        <f>ROUND(X44*X290,2)</f>
        <v>0.51</v>
      </c>
      <c r="Y292" s="41">
        <f>ROUND(Y44*Y290,2)</f>
        <v>0.28000000000000003</v>
      </c>
    </row>
    <row r="293" spans="4:25" ht="17.25" customHeight="1" x14ac:dyDescent="0.25">
      <c r="D293" s="32" t="s">
        <v>26</v>
      </c>
      <c r="E293" s="32" t="s">
        <v>208</v>
      </c>
      <c r="F293" s="33" t="s">
        <v>199</v>
      </c>
      <c r="G293" s="34" t="s">
        <v>195</v>
      </c>
      <c r="H293" s="32">
        <v>2010</v>
      </c>
      <c r="I293" s="35" t="str">
        <f t="shared" si="247"/>
        <v>SERV COMB FORMIGA MANUAL 1 RUA AGRIC</v>
      </c>
      <c r="J293" s="35" t="s">
        <v>35</v>
      </c>
      <c r="K293" s="36">
        <f t="shared" si="246"/>
        <v>0.35415000000000002</v>
      </c>
      <c r="L293" s="35" t="s">
        <v>38</v>
      </c>
      <c r="M293" s="37">
        <v>6</v>
      </c>
      <c r="N293" s="40">
        <f>N290-SUM(N291:N292)</f>
        <v>0.67569999999999997</v>
      </c>
      <c r="O293" s="41">
        <f t="shared" ref="O293" si="249">O290-SUM(O291:O292)</f>
        <v>0.62549999999999994</v>
      </c>
      <c r="P293" s="41">
        <f t="shared" ref="P293:Y293" si="250">P290-SUM(P291:P292)</f>
        <v>0.53550000000000009</v>
      </c>
      <c r="Q293" s="41">
        <f t="shared" si="250"/>
        <v>0.46519999999999995</v>
      </c>
      <c r="R293" s="41">
        <f t="shared" si="250"/>
        <v>0.29500000000000004</v>
      </c>
      <c r="S293" s="41">
        <f t="shared" si="250"/>
        <v>0.2047000000000001</v>
      </c>
      <c r="T293" s="41">
        <f t="shared" si="250"/>
        <v>0.10450000000000015</v>
      </c>
      <c r="U293" s="41">
        <f t="shared" si="250"/>
        <v>0.11399999999999988</v>
      </c>
      <c r="V293" s="41">
        <f t="shared" si="250"/>
        <v>0.12350000000000017</v>
      </c>
      <c r="W293" s="41">
        <f t="shared" si="250"/>
        <v>0.35399999999999998</v>
      </c>
      <c r="X293" s="41">
        <f t="shared" si="250"/>
        <v>0.3357</v>
      </c>
      <c r="Y293" s="41">
        <f t="shared" si="250"/>
        <v>0.41649999999999993</v>
      </c>
    </row>
    <row r="294" spans="4:25" ht="17.25" customHeight="1" x14ac:dyDescent="0.25">
      <c r="D294" s="23" t="s">
        <v>26</v>
      </c>
      <c r="E294" s="23" t="s">
        <v>208</v>
      </c>
      <c r="F294" s="24" t="s">
        <v>200</v>
      </c>
      <c r="G294" s="25" t="s">
        <v>195</v>
      </c>
      <c r="H294" s="23">
        <v>2010</v>
      </c>
      <c r="I294" s="26" t="s">
        <v>155</v>
      </c>
      <c r="J294" s="26" t="s">
        <v>34</v>
      </c>
      <c r="K294" s="27">
        <f t="shared" si="246"/>
        <v>6.6666666666666666E-2</v>
      </c>
      <c r="L294" s="28" t="s">
        <v>28</v>
      </c>
      <c r="M294" s="29" t="s">
        <v>28</v>
      </c>
      <c r="N294" s="30">
        <v>0.01</v>
      </c>
      <c r="O294" s="31">
        <v>0.03</v>
      </c>
      <c r="P294" s="31">
        <v>0.05</v>
      </c>
      <c r="Q294" s="31">
        <v>0.05</v>
      </c>
      <c r="R294" s="31">
        <v>0.06</v>
      </c>
      <c r="S294" s="31">
        <v>7.0000000000000007E-2</v>
      </c>
      <c r="T294" s="31">
        <v>0.11</v>
      </c>
      <c r="U294" s="31">
        <v>0.18</v>
      </c>
      <c r="V294" s="31">
        <v>0.11</v>
      </c>
      <c r="W294" s="31">
        <v>7.0000000000000007E-2</v>
      </c>
      <c r="X294" s="31">
        <v>0.05</v>
      </c>
      <c r="Y294" s="31">
        <v>0.01</v>
      </c>
    </row>
    <row r="295" spans="4:25" ht="17.25" customHeight="1" x14ac:dyDescent="0.25">
      <c r="D295" s="32" t="s">
        <v>26</v>
      </c>
      <c r="E295" s="32" t="s">
        <v>208</v>
      </c>
      <c r="F295" s="33" t="s">
        <v>200</v>
      </c>
      <c r="G295" s="34" t="s">
        <v>195</v>
      </c>
      <c r="H295" s="32">
        <v>2010</v>
      </c>
      <c r="I295" s="35" t="str">
        <f t="shared" ref="I295:I297" si="251">I294</f>
        <v>SERV CONTROLE DE PRAGAS AGRIC</v>
      </c>
      <c r="J295" s="35" t="s">
        <v>35</v>
      </c>
      <c r="K295" s="36">
        <f t="shared" si="246"/>
        <v>4.9166666666666671E-2</v>
      </c>
      <c r="L295" s="35" t="s">
        <v>156</v>
      </c>
      <c r="M295" s="37">
        <v>120</v>
      </c>
      <c r="N295" s="44">
        <f>ROUND(N294*0.7,2)</f>
        <v>0.01</v>
      </c>
      <c r="O295" s="39">
        <f t="shared" ref="O295:Y295" si="252">ROUND(O294*0.7,2)</f>
        <v>0.02</v>
      </c>
      <c r="P295" s="39">
        <f t="shared" si="252"/>
        <v>0.04</v>
      </c>
      <c r="Q295" s="39">
        <f t="shared" si="252"/>
        <v>0.04</v>
      </c>
      <c r="R295" s="39">
        <f t="shared" si="252"/>
        <v>0.04</v>
      </c>
      <c r="S295" s="39">
        <f t="shared" si="252"/>
        <v>0.05</v>
      </c>
      <c r="T295" s="39">
        <f t="shared" si="252"/>
        <v>0.08</v>
      </c>
      <c r="U295" s="39">
        <f t="shared" si="252"/>
        <v>0.13</v>
      </c>
      <c r="V295" s="39">
        <f t="shared" si="252"/>
        <v>0.08</v>
      </c>
      <c r="W295" s="39">
        <f t="shared" si="252"/>
        <v>0.05</v>
      </c>
      <c r="X295" s="39">
        <f t="shared" si="252"/>
        <v>0.04</v>
      </c>
      <c r="Y295" s="39">
        <f t="shared" si="252"/>
        <v>0.01</v>
      </c>
    </row>
    <row r="296" spans="4:25" ht="17.25" customHeight="1" x14ac:dyDescent="0.25">
      <c r="D296" s="32" t="s">
        <v>26</v>
      </c>
      <c r="E296" s="32" t="s">
        <v>208</v>
      </c>
      <c r="F296" s="33" t="s">
        <v>200</v>
      </c>
      <c r="G296" s="34" t="s">
        <v>195</v>
      </c>
      <c r="H296" s="32">
        <v>2010</v>
      </c>
      <c r="I296" s="35" t="str">
        <f t="shared" si="251"/>
        <v>SERV CONTROLE DE PRAGAS AGRIC</v>
      </c>
      <c r="J296" s="35" t="s">
        <v>35</v>
      </c>
      <c r="K296" s="36">
        <f t="shared" si="246"/>
        <v>1.7500000000000002E-2</v>
      </c>
      <c r="L296" s="35" t="s">
        <v>157</v>
      </c>
      <c r="M296" s="37">
        <v>0.75</v>
      </c>
      <c r="N296" s="44">
        <f>N294-N295</f>
        <v>0</v>
      </c>
      <c r="O296" s="39">
        <f t="shared" ref="O296:Y296" si="253">O294-O295</f>
        <v>9.9999999999999985E-3</v>
      </c>
      <c r="P296" s="39">
        <f t="shared" si="253"/>
        <v>1.0000000000000002E-2</v>
      </c>
      <c r="Q296" s="39">
        <f t="shared" si="253"/>
        <v>1.0000000000000002E-2</v>
      </c>
      <c r="R296" s="39">
        <f t="shared" si="253"/>
        <v>1.9999999999999997E-2</v>
      </c>
      <c r="S296" s="39">
        <f t="shared" si="253"/>
        <v>2.0000000000000004E-2</v>
      </c>
      <c r="T296" s="39">
        <f t="shared" si="253"/>
        <v>0.03</v>
      </c>
      <c r="U296" s="39">
        <f t="shared" si="253"/>
        <v>4.9999999999999989E-2</v>
      </c>
      <c r="V296" s="39">
        <f t="shared" si="253"/>
        <v>0.03</v>
      </c>
      <c r="W296" s="39">
        <f t="shared" si="253"/>
        <v>2.0000000000000004E-2</v>
      </c>
      <c r="X296" s="39">
        <f t="shared" si="253"/>
        <v>1.0000000000000002E-2</v>
      </c>
      <c r="Y296" s="39">
        <f t="shared" si="253"/>
        <v>0</v>
      </c>
    </row>
    <row r="297" spans="4:25" ht="17.25" customHeight="1" x14ac:dyDescent="0.25">
      <c r="D297" s="32" t="s">
        <v>26</v>
      </c>
      <c r="E297" s="32" t="s">
        <v>208</v>
      </c>
      <c r="F297" s="33" t="s">
        <v>200</v>
      </c>
      <c r="G297" s="34" t="s">
        <v>195</v>
      </c>
      <c r="H297" s="32">
        <v>2010</v>
      </c>
      <c r="I297" s="35" t="str">
        <f t="shared" si="251"/>
        <v>SERV CONTROLE DE PRAGAS AGRIC</v>
      </c>
      <c r="J297" s="35" t="s">
        <v>35</v>
      </c>
      <c r="K297" s="36">
        <f t="shared" si="246"/>
        <v>6.6666666666666666E-2</v>
      </c>
      <c r="L297" s="35" t="s">
        <v>55</v>
      </c>
      <c r="M297" s="37">
        <f>ROUND(75%*20,1)</f>
        <v>15</v>
      </c>
      <c r="N297" s="44">
        <f>SUM(N295:N296)</f>
        <v>0.01</v>
      </c>
      <c r="O297" s="39">
        <f t="shared" ref="O297:Y297" si="254">SUM(O295:O296)</f>
        <v>0.03</v>
      </c>
      <c r="P297" s="39">
        <f t="shared" si="254"/>
        <v>0.05</v>
      </c>
      <c r="Q297" s="39">
        <f t="shared" si="254"/>
        <v>0.05</v>
      </c>
      <c r="R297" s="39">
        <f t="shared" si="254"/>
        <v>0.06</v>
      </c>
      <c r="S297" s="39">
        <f t="shared" si="254"/>
        <v>7.0000000000000007E-2</v>
      </c>
      <c r="T297" s="39">
        <f t="shared" si="254"/>
        <v>0.11</v>
      </c>
      <c r="U297" s="39">
        <f t="shared" si="254"/>
        <v>0.18</v>
      </c>
      <c r="V297" s="39">
        <f t="shared" si="254"/>
        <v>0.11</v>
      </c>
      <c r="W297" s="39">
        <f t="shared" si="254"/>
        <v>7.0000000000000007E-2</v>
      </c>
      <c r="X297" s="39">
        <f t="shared" si="254"/>
        <v>0.05</v>
      </c>
      <c r="Y297" s="39">
        <f t="shared" si="254"/>
        <v>0.01</v>
      </c>
    </row>
    <row r="298" spans="4:25" ht="17.25" customHeight="1" x14ac:dyDescent="0.25">
      <c r="D298" s="23" t="s">
        <v>26</v>
      </c>
      <c r="E298" s="23" t="s">
        <v>208</v>
      </c>
      <c r="F298" s="24" t="s">
        <v>200</v>
      </c>
      <c r="G298" s="25" t="s">
        <v>195</v>
      </c>
      <c r="H298" s="23">
        <v>2010</v>
      </c>
      <c r="I298" s="26" t="s">
        <v>158</v>
      </c>
      <c r="J298" s="26" t="s">
        <v>34</v>
      </c>
      <c r="K298" s="27">
        <f t="shared" si="246"/>
        <v>6.6666666666666666E-2</v>
      </c>
      <c r="L298" s="28" t="s">
        <v>28</v>
      </c>
      <c r="M298" s="29" t="s">
        <v>28</v>
      </c>
      <c r="N298" s="30">
        <v>0.01</v>
      </c>
      <c r="O298" s="31">
        <v>0.03</v>
      </c>
      <c r="P298" s="31">
        <v>0.05</v>
      </c>
      <c r="Q298" s="31">
        <v>0.05</v>
      </c>
      <c r="R298" s="31">
        <v>0.06</v>
      </c>
      <c r="S298" s="31">
        <v>7.0000000000000007E-2</v>
      </c>
      <c r="T298" s="31">
        <v>0.11</v>
      </c>
      <c r="U298" s="31">
        <v>0.18</v>
      </c>
      <c r="V298" s="31">
        <v>0.11</v>
      </c>
      <c r="W298" s="31">
        <v>7.0000000000000007E-2</v>
      </c>
      <c r="X298" s="31">
        <v>0.05</v>
      </c>
      <c r="Y298" s="31">
        <v>0.01</v>
      </c>
    </row>
    <row r="299" spans="4:25" ht="17.25" customHeight="1" x14ac:dyDescent="0.25">
      <c r="D299" s="32" t="s">
        <v>26</v>
      </c>
      <c r="E299" s="32" t="s">
        <v>208</v>
      </c>
      <c r="F299" s="33" t="s">
        <v>200</v>
      </c>
      <c r="G299" s="34" t="s">
        <v>195</v>
      </c>
      <c r="H299" s="32">
        <v>2010</v>
      </c>
      <c r="I299" s="35" t="str">
        <f t="shared" ref="I299:I301" si="255">I298</f>
        <v>SERV CONTROLE DE PRAGAS DRONE TERCEIRO</v>
      </c>
      <c r="J299" s="35" t="s">
        <v>35</v>
      </c>
      <c r="K299" s="36">
        <f t="shared" si="246"/>
        <v>4.9166666666666671E-2</v>
      </c>
      <c r="L299" s="35" t="s">
        <v>156</v>
      </c>
      <c r="M299" s="37">
        <v>120</v>
      </c>
      <c r="N299" s="44">
        <f>ROUND(N298*0.7,2)</f>
        <v>0.01</v>
      </c>
      <c r="O299" s="39">
        <f t="shared" ref="O299:Y299" si="256">ROUND(O298*0.7,2)</f>
        <v>0.02</v>
      </c>
      <c r="P299" s="39">
        <f t="shared" si="256"/>
        <v>0.04</v>
      </c>
      <c r="Q299" s="39">
        <f t="shared" si="256"/>
        <v>0.04</v>
      </c>
      <c r="R299" s="39">
        <f t="shared" si="256"/>
        <v>0.04</v>
      </c>
      <c r="S299" s="39">
        <f t="shared" si="256"/>
        <v>0.05</v>
      </c>
      <c r="T299" s="39">
        <f t="shared" si="256"/>
        <v>0.08</v>
      </c>
      <c r="U299" s="39">
        <f t="shared" si="256"/>
        <v>0.13</v>
      </c>
      <c r="V299" s="39">
        <f t="shared" si="256"/>
        <v>0.08</v>
      </c>
      <c r="W299" s="39">
        <f t="shared" si="256"/>
        <v>0.05</v>
      </c>
      <c r="X299" s="39">
        <f t="shared" si="256"/>
        <v>0.04</v>
      </c>
      <c r="Y299" s="39">
        <f t="shared" si="256"/>
        <v>0.01</v>
      </c>
    </row>
    <row r="300" spans="4:25" ht="17.25" customHeight="1" x14ac:dyDescent="0.25">
      <c r="D300" s="32" t="s">
        <v>26</v>
      </c>
      <c r="E300" s="32" t="s">
        <v>208</v>
      </c>
      <c r="F300" s="33" t="s">
        <v>200</v>
      </c>
      <c r="G300" s="34" t="s">
        <v>195</v>
      </c>
      <c r="H300" s="32">
        <v>2010</v>
      </c>
      <c r="I300" s="35" t="str">
        <f t="shared" si="255"/>
        <v>SERV CONTROLE DE PRAGAS DRONE TERCEIRO</v>
      </c>
      <c r="J300" s="35" t="s">
        <v>35</v>
      </c>
      <c r="K300" s="36">
        <f t="shared" si="246"/>
        <v>1.7500000000000002E-2</v>
      </c>
      <c r="L300" s="35" t="s">
        <v>157</v>
      </c>
      <c r="M300" s="37">
        <v>0.75</v>
      </c>
      <c r="N300" s="44">
        <f>N298-N299</f>
        <v>0</v>
      </c>
      <c r="O300" s="39">
        <f t="shared" ref="O300:Y300" si="257">O298-O299</f>
        <v>9.9999999999999985E-3</v>
      </c>
      <c r="P300" s="39">
        <f t="shared" si="257"/>
        <v>1.0000000000000002E-2</v>
      </c>
      <c r="Q300" s="39">
        <f t="shared" si="257"/>
        <v>1.0000000000000002E-2</v>
      </c>
      <c r="R300" s="39">
        <f t="shared" si="257"/>
        <v>1.9999999999999997E-2</v>
      </c>
      <c r="S300" s="39">
        <f t="shared" si="257"/>
        <v>2.0000000000000004E-2</v>
      </c>
      <c r="T300" s="39">
        <f t="shared" si="257"/>
        <v>0.03</v>
      </c>
      <c r="U300" s="39">
        <f t="shared" si="257"/>
        <v>4.9999999999999989E-2</v>
      </c>
      <c r="V300" s="39">
        <f t="shared" si="257"/>
        <v>0.03</v>
      </c>
      <c r="W300" s="39">
        <f t="shared" si="257"/>
        <v>2.0000000000000004E-2</v>
      </c>
      <c r="X300" s="39">
        <f t="shared" si="257"/>
        <v>1.0000000000000002E-2</v>
      </c>
      <c r="Y300" s="39">
        <f t="shared" si="257"/>
        <v>0</v>
      </c>
    </row>
    <row r="301" spans="4:25" ht="17.25" customHeight="1" x14ac:dyDescent="0.25">
      <c r="D301" s="32" t="s">
        <v>26</v>
      </c>
      <c r="E301" s="32" t="s">
        <v>208</v>
      </c>
      <c r="F301" s="33" t="s">
        <v>200</v>
      </c>
      <c r="G301" s="34" t="s">
        <v>195</v>
      </c>
      <c r="H301" s="32">
        <v>2010</v>
      </c>
      <c r="I301" s="35" t="str">
        <f t="shared" si="255"/>
        <v>SERV CONTROLE DE PRAGAS DRONE TERCEIRO</v>
      </c>
      <c r="J301" s="35" t="s">
        <v>35</v>
      </c>
      <c r="K301" s="36">
        <f t="shared" si="246"/>
        <v>6.6666666666666666E-2</v>
      </c>
      <c r="L301" s="35" t="s">
        <v>55</v>
      </c>
      <c r="M301" s="37">
        <f>ROUND(0.25%*20,1)</f>
        <v>0.1</v>
      </c>
      <c r="N301" s="44">
        <f>SUM(N299:N300)</f>
        <v>0.01</v>
      </c>
      <c r="O301" s="39">
        <f t="shared" ref="O301:Y301" si="258">SUM(O299:O300)</f>
        <v>0.03</v>
      </c>
      <c r="P301" s="39">
        <f t="shared" si="258"/>
        <v>0.05</v>
      </c>
      <c r="Q301" s="39">
        <f t="shared" si="258"/>
        <v>0.05</v>
      </c>
      <c r="R301" s="39">
        <f t="shared" si="258"/>
        <v>0.06</v>
      </c>
      <c r="S301" s="39">
        <f t="shared" si="258"/>
        <v>7.0000000000000007E-2</v>
      </c>
      <c r="T301" s="39">
        <f t="shared" si="258"/>
        <v>0.11</v>
      </c>
      <c r="U301" s="39">
        <f t="shared" si="258"/>
        <v>0.18</v>
      </c>
      <c r="V301" s="39">
        <f t="shared" si="258"/>
        <v>0.11</v>
      </c>
      <c r="W301" s="39">
        <f t="shared" si="258"/>
        <v>7.0000000000000007E-2</v>
      </c>
      <c r="X301" s="39">
        <f t="shared" si="258"/>
        <v>0.05</v>
      </c>
      <c r="Y301" s="39">
        <f t="shared" si="258"/>
        <v>0.01</v>
      </c>
    </row>
    <row r="302" spans="4:25" ht="17.25" customHeight="1" x14ac:dyDescent="0.25">
      <c r="D302" s="23" t="s">
        <v>26</v>
      </c>
      <c r="E302" s="23" t="s">
        <v>208</v>
      </c>
      <c r="F302" s="24" t="s">
        <v>199</v>
      </c>
      <c r="G302" s="25" t="s">
        <v>201</v>
      </c>
      <c r="H302" s="23">
        <v>2100</v>
      </c>
      <c r="I302" s="26" t="s">
        <v>129</v>
      </c>
      <c r="J302" s="26" t="s">
        <v>34</v>
      </c>
      <c r="K302" s="27">
        <f t="shared" si="246"/>
        <v>0.99999999999999989</v>
      </c>
      <c r="L302" s="28" t="s">
        <v>28</v>
      </c>
      <c r="M302" s="29" t="s">
        <v>28</v>
      </c>
      <c r="N302" s="30">
        <v>0.85</v>
      </c>
      <c r="O302" s="31">
        <v>0.9</v>
      </c>
      <c r="P302" s="31">
        <v>0.9</v>
      </c>
      <c r="Q302" s="31">
        <v>0.95</v>
      </c>
      <c r="R302" s="31">
        <v>1</v>
      </c>
      <c r="S302" s="31">
        <v>1.05</v>
      </c>
      <c r="T302" s="31">
        <v>1.1000000000000001</v>
      </c>
      <c r="U302" s="31">
        <v>1.2</v>
      </c>
      <c r="V302" s="31">
        <v>1.3</v>
      </c>
      <c r="W302" s="31">
        <v>1.2</v>
      </c>
      <c r="X302" s="31">
        <v>0.85</v>
      </c>
      <c r="Y302" s="31">
        <v>0.7</v>
      </c>
    </row>
    <row r="303" spans="4:25" ht="17.25" customHeight="1" x14ac:dyDescent="0.25">
      <c r="D303" s="32" t="s">
        <v>26</v>
      </c>
      <c r="E303" s="32" t="s">
        <v>208</v>
      </c>
      <c r="F303" s="33" t="s">
        <v>199</v>
      </c>
      <c r="G303" s="34" t="s">
        <v>201</v>
      </c>
      <c r="H303" s="32">
        <v>2100</v>
      </c>
      <c r="I303" s="35" t="str">
        <f t="shared" ref="I303:I305" si="259">I302</f>
        <v>SERV COMB FORMIGA MANUAL 1 RUA AGRIC</v>
      </c>
      <c r="J303" s="35" t="s">
        <v>35</v>
      </c>
      <c r="K303" s="36">
        <f t="shared" si="246"/>
        <v>5.0166666666666667E-3</v>
      </c>
      <c r="L303" s="35" t="s">
        <v>36</v>
      </c>
      <c r="M303" s="37">
        <f>10*(5*6)/10^3</f>
        <v>0.3</v>
      </c>
      <c r="N303" s="38">
        <f>ROUND(0.5%*N302,4)</f>
        <v>4.3E-3</v>
      </c>
      <c r="O303" s="39">
        <f t="shared" ref="O303:Y303" si="260">ROUND(0.5%*O302,4)</f>
        <v>4.4999999999999997E-3</v>
      </c>
      <c r="P303" s="39">
        <f t="shared" si="260"/>
        <v>4.4999999999999997E-3</v>
      </c>
      <c r="Q303" s="39">
        <f t="shared" si="260"/>
        <v>4.7999999999999996E-3</v>
      </c>
      <c r="R303" s="39">
        <f t="shared" si="260"/>
        <v>5.0000000000000001E-3</v>
      </c>
      <c r="S303" s="39">
        <f t="shared" si="260"/>
        <v>5.3E-3</v>
      </c>
      <c r="T303" s="39">
        <f t="shared" si="260"/>
        <v>5.4999999999999997E-3</v>
      </c>
      <c r="U303" s="39">
        <f t="shared" si="260"/>
        <v>6.0000000000000001E-3</v>
      </c>
      <c r="V303" s="39">
        <f t="shared" si="260"/>
        <v>6.4999999999999997E-3</v>
      </c>
      <c r="W303" s="39">
        <f t="shared" si="260"/>
        <v>6.0000000000000001E-3</v>
      </c>
      <c r="X303" s="39">
        <f t="shared" si="260"/>
        <v>4.3E-3</v>
      </c>
      <c r="Y303" s="39">
        <f t="shared" si="260"/>
        <v>3.5000000000000001E-3</v>
      </c>
    </row>
    <row r="304" spans="4:25" ht="17.25" customHeight="1" x14ac:dyDescent="0.25">
      <c r="D304" s="32" t="s">
        <v>26</v>
      </c>
      <c r="E304" s="32" t="s">
        <v>208</v>
      </c>
      <c r="F304" s="33" t="s">
        <v>199</v>
      </c>
      <c r="G304" s="34" t="s">
        <v>201</v>
      </c>
      <c r="H304" s="32">
        <v>2100</v>
      </c>
      <c r="I304" s="35" t="str">
        <f t="shared" si="259"/>
        <v>SERV COMB FORMIGA MANUAL 1 RUA AGRIC</v>
      </c>
      <c r="J304" s="35" t="s">
        <v>35</v>
      </c>
      <c r="K304" s="36">
        <f t="shared" si="246"/>
        <v>0.58583333333333332</v>
      </c>
      <c r="L304" s="35" t="s">
        <v>37</v>
      </c>
      <c r="M304" s="37">
        <v>6</v>
      </c>
      <c r="N304" s="40">
        <f>ROUND($N$44*N302,2)</f>
        <v>0.17</v>
      </c>
      <c r="O304" s="41">
        <f>ROUND($O$44*O302,2)</f>
        <v>0.27</v>
      </c>
      <c r="P304" s="41">
        <f>ROUND($P$44*P302,2)</f>
        <v>0.36</v>
      </c>
      <c r="Q304" s="41">
        <f>ROUND($Q$44*Q302,2)</f>
        <v>0.48</v>
      </c>
      <c r="R304" s="41">
        <f>ROUND($R$44*R302,2)</f>
        <v>0.7</v>
      </c>
      <c r="S304" s="41">
        <f>ROUND($S$44*S302,2)</f>
        <v>0.84</v>
      </c>
      <c r="T304" s="41">
        <f>ROUND($T$44*T302,2)</f>
        <v>0.99</v>
      </c>
      <c r="U304" s="41">
        <f>ROUND($U$44*U302,2)</f>
        <v>1.08</v>
      </c>
      <c r="V304" s="41">
        <f>ROUND($V$44*V302,2)</f>
        <v>1.17</v>
      </c>
      <c r="W304" s="41">
        <f>ROUND(W56*W302,2)</f>
        <v>0.42</v>
      </c>
      <c r="X304" s="41">
        <f>ROUND(X56*X302,2)</f>
        <v>0.3</v>
      </c>
      <c r="Y304" s="41">
        <f>ROUND(Y56*Y302,2)</f>
        <v>0.25</v>
      </c>
    </row>
    <row r="305" spans="4:25" ht="17.25" customHeight="1" x14ac:dyDescent="0.25">
      <c r="D305" s="32" t="s">
        <v>26</v>
      </c>
      <c r="E305" s="32" t="s">
        <v>208</v>
      </c>
      <c r="F305" s="33" t="s">
        <v>199</v>
      </c>
      <c r="G305" s="34" t="s">
        <v>201</v>
      </c>
      <c r="H305" s="32">
        <v>2100</v>
      </c>
      <c r="I305" s="35" t="str">
        <f t="shared" si="259"/>
        <v>SERV COMB FORMIGA MANUAL 1 RUA AGRIC</v>
      </c>
      <c r="J305" s="35" t="s">
        <v>35</v>
      </c>
      <c r="K305" s="36">
        <f t="shared" si="246"/>
        <v>0.40915000000000007</v>
      </c>
      <c r="L305" s="35" t="s">
        <v>38</v>
      </c>
      <c r="M305" s="37">
        <v>6</v>
      </c>
      <c r="N305" s="40">
        <f>N302-SUM(N303:N304)</f>
        <v>0.67569999999999997</v>
      </c>
      <c r="O305" s="41">
        <f t="shared" ref="O305" si="261">O302-SUM(O303:O304)</f>
        <v>0.62549999999999994</v>
      </c>
      <c r="P305" s="41">
        <f t="shared" ref="P305:Y305" si="262">P302-SUM(P303:P304)</f>
        <v>0.53550000000000009</v>
      </c>
      <c r="Q305" s="41">
        <f t="shared" si="262"/>
        <v>0.46519999999999995</v>
      </c>
      <c r="R305" s="41">
        <f t="shared" si="262"/>
        <v>0.29500000000000004</v>
      </c>
      <c r="S305" s="41">
        <f t="shared" si="262"/>
        <v>0.2047000000000001</v>
      </c>
      <c r="T305" s="41">
        <f t="shared" si="262"/>
        <v>0.10450000000000015</v>
      </c>
      <c r="U305" s="41">
        <f t="shared" si="262"/>
        <v>0.11399999999999988</v>
      </c>
      <c r="V305" s="41">
        <f t="shared" si="262"/>
        <v>0.12350000000000017</v>
      </c>
      <c r="W305" s="41">
        <f t="shared" si="262"/>
        <v>0.77400000000000002</v>
      </c>
      <c r="X305" s="41">
        <f t="shared" si="262"/>
        <v>0.54569999999999996</v>
      </c>
      <c r="Y305" s="41">
        <f t="shared" si="262"/>
        <v>0.44649999999999995</v>
      </c>
    </row>
    <row r="306" spans="4:25" ht="17.25" customHeight="1" x14ac:dyDescent="0.25">
      <c r="D306" s="23" t="s">
        <v>26</v>
      </c>
      <c r="E306" s="23" t="s">
        <v>208</v>
      </c>
      <c r="F306" s="24" t="s">
        <v>202</v>
      </c>
      <c r="G306" s="25" t="s">
        <v>201</v>
      </c>
      <c r="H306" s="23">
        <v>2100</v>
      </c>
      <c r="I306" s="26" t="s">
        <v>63</v>
      </c>
      <c r="J306" s="26" t="s">
        <v>34</v>
      </c>
      <c r="K306" s="27">
        <f>IFERROR(AVERAGE(N306:Y306),"n/a")</f>
        <v>0.14999999999999997</v>
      </c>
      <c r="L306" s="28" t="s">
        <v>28</v>
      </c>
      <c r="M306" s="29" t="s">
        <v>28</v>
      </c>
      <c r="N306" s="30">
        <v>0.15</v>
      </c>
      <c r="O306" s="31">
        <v>0.15</v>
      </c>
      <c r="P306" s="31">
        <v>0.15</v>
      </c>
      <c r="Q306" s="31">
        <v>0.15</v>
      </c>
      <c r="R306" s="31">
        <v>0.15</v>
      </c>
      <c r="S306" s="31">
        <v>0.15</v>
      </c>
      <c r="T306" s="31">
        <v>0.15</v>
      </c>
      <c r="U306" s="31">
        <v>0.15</v>
      </c>
      <c r="V306" s="31">
        <v>0.15</v>
      </c>
      <c r="W306" s="31">
        <v>0.15</v>
      </c>
      <c r="X306" s="31">
        <v>0.15</v>
      </c>
      <c r="Y306" s="31">
        <v>0.15</v>
      </c>
    </row>
    <row r="307" spans="4:25" ht="17.25" customHeight="1" x14ac:dyDescent="0.25">
      <c r="D307" s="32" t="s">
        <v>26</v>
      </c>
      <c r="E307" s="32" t="s">
        <v>208</v>
      </c>
      <c r="F307" s="33" t="s">
        <v>202</v>
      </c>
      <c r="G307" s="34" t="s">
        <v>201</v>
      </c>
      <c r="H307" s="32">
        <v>2100</v>
      </c>
      <c r="I307" s="35" t="str">
        <f t="shared" ref="I307:I308" si="263">I306</f>
        <v>SERV COMB FORMIGA TERMONEBULIZADOR</v>
      </c>
      <c r="J307" s="35" t="s">
        <v>35</v>
      </c>
      <c r="K307" s="36">
        <f>IFERROR(AVERAGE(N307:Y307),"n/a")</f>
        <v>0.14999999999999997</v>
      </c>
      <c r="L307" s="35" t="s">
        <v>65</v>
      </c>
      <c r="M307" s="37">
        <v>0.52462334039425962</v>
      </c>
      <c r="N307" s="44">
        <f t="shared" ref="N307:Y308" si="264">N306</f>
        <v>0.15</v>
      </c>
      <c r="O307" s="39">
        <f t="shared" si="264"/>
        <v>0.15</v>
      </c>
      <c r="P307" s="39">
        <f t="shared" si="264"/>
        <v>0.15</v>
      </c>
      <c r="Q307" s="39">
        <f t="shared" si="264"/>
        <v>0.15</v>
      </c>
      <c r="R307" s="39">
        <f t="shared" si="264"/>
        <v>0.15</v>
      </c>
      <c r="S307" s="39">
        <f t="shared" si="264"/>
        <v>0.15</v>
      </c>
      <c r="T307" s="39">
        <f t="shared" si="264"/>
        <v>0.15</v>
      </c>
      <c r="U307" s="39">
        <f t="shared" si="264"/>
        <v>0.15</v>
      </c>
      <c r="V307" s="39">
        <f t="shared" si="264"/>
        <v>0.15</v>
      </c>
      <c r="W307" s="39">
        <f t="shared" si="264"/>
        <v>0.15</v>
      </c>
      <c r="X307" s="39">
        <f t="shared" si="264"/>
        <v>0.15</v>
      </c>
      <c r="Y307" s="39">
        <f t="shared" si="264"/>
        <v>0.15</v>
      </c>
    </row>
    <row r="308" spans="4:25" ht="17.25" customHeight="1" x14ac:dyDescent="0.25">
      <c r="D308" s="32" t="s">
        <v>26</v>
      </c>
      <c r="E308" s="32" t="s">
        <v>208</v>
      </c>
      <c r="F308" s="33" t="s">
        <v>202</v>
      </c>
      <c r="G308" s="34" t="s">
        <v>201</v>
      </c>
      <c r="H308" s="32">
        <v>2100</v>
      </c>
      <c r="I308" s="35" t="str">
        <f t="shared" si="263"/>
        <v>SERV COMB FORMIGA TERMONEBULIZADOR</v>
      </c>
      <c r="J308" s="35" t="s">
        <v>35</v>
      </c>
      <c r="K308" s="36">
        <f>IFERROR(AVERAGE(N308:Y308),"n/a")</f>
        <v>0.14999999999999997</v>
      </c>
      <c r="L308" s="35" t="s">
        <v>55</v>
      </c>
      <c r="M308" s="37">
        <v>1.1693651261422116</v>
      </c>
      <c r="N308" s="44">
        <f>N307</f>
        <v>0.15</v>
      </c>
      <c r="O308" s="39">
        <f t="shared" si="264"/>
        <v>0.15</v>
      </c>
      <c r="P308" s="39">
        <f t="shared" si="264"/>
        <v>0.15</v>
      </c>
      <c r="Q308" s="39">
        <f t="shared" si="264"/>
        <v>0.15</v>
      </c>
      <c r="R308" s="39">
        <f t="shared" si="264"/>
        <v>0.15</v>
      </c>
      <c r="S308" s="39">
        <f t="shared" si="264"/>
        <v>0.15</v>
      </c>
      <c r="T308" s="39">
        <f t="shared" si="264"/>
        <v>0.15</v>
      </c>
      <c r="U308" s="39">
        <f t="shared" si="264"/>
        <v>0.15</v>
      </c>
      <c r="V308" s="39">
        <f t="shared" si="264"/>
        <v>0.15</v>
      </c>
      <c r="W308" s="39">
        <f t="shared" si="264"/>
        <v>0.15</v>
      </c>
      <c r="X308" s="39">
        <f t="shared" si="264"/>
        <v>0.15</v>
      </c>
      <c r="Y308" s="39">
        <f t="shared" si="264"/>
        <v>0.15</v>
      </c>
    </row>
    <row r="309" spans="4:25" ht="17.25" customHeight="1" x14ac:dyDescent="0.25">
      <c r="D309" s="23" t="s">
        <v>26</v>
      </c>
      <c r="E309" s="23" t="s">
        <v>208</v>
      </c>
      <c r="F309" s="24" t="s">
        <v>203</v>
      </c>
      <c r="G309" s="25" t="s">
        <v>201</v>
      </c>
      <c r="H309" s="23">
        <v>2100</v>
      </c>
      <c r="I309" s="26" t="s">
        <v>204</v>
      </c>
      <c r="J309" s="26" t="s">
        <v>34</v>
      </c>
      <c r="K309" s="27">
        <f t="shared" si="246"/>
        <v>4.9999999999999996E-2</v>
      </c>
      <c r="L309" s="28" t="s">
        <v>28</v>
      </c>
      <c r="M309" s="29" t="s">
        <v>28</v>
      </c>
      <c r="N309" s="30">
        <v>0.05</v>
      </c>
      <c r="O309" s="31">
        <v>0.05</v>
      </c>
      <c r="P309" s="31">
        <v>0.05</v>
      </c>
      <c r="Q309" s="31">
        <v>0.05</v>
      </c>
      <c r="R309" s="31">
        <v>0.05</v>
      </c>
      <c r="S309" s="31">
        <v>0.05</v>
      </c>
      <c r="T309" s="31">
        <v>0.05</v>
      </c>
      <c r="U309" s="31">
        <v>0.05</v>
      </c>
      <c r="V309" s="31">
        <v>0.05</v>
      </c>
      <c r="W309" s="31">
        <v>0.05</v>
      </c>
      <c r="X309" s="31">
        <v>0.05</v>
      </c>
      <c r="Y309" s="31">
        <v>0.05</v>
      </c>
    </row>
    <row r="310" spans="4:25" ht="17.25" customHeight="1" x14ac:dyDescent="0.25">
      <c r="D310" s="23" t="s">
        <v>26</v>
      </c>
      <c r="E310" s="23" t="s">
        <v>208</v>
      </c>
      <c r="F310" s="24" t="s">
        <v>205</v>
      </c>
      <c r="G310" s="25" t="s">
        <v>201</v>
      </c>
      <c r="H310" s="23">
        <v>2100</v>
      </c>
      <c r="I310" s="26" t="s">
        <v>206</v>
      </c>
      <c r="J310" s="26" t="s">
        <v>34</v>
      </c>
      <c r="K310" s="27">
        <f t="shared" si="246"/>
        <v>0.59999999999999987</v>
      </c>
      <c r="L310" s="28" t="s">
        <v>28</v>
      </c>
      <c r="M310" s="29" t="s">
        <v>28</v>
      </c>
      <c r="N310" s="30">
        <v>0.6</v>
      </c>
      <c r="O310" s="31">
        <v>0.6</v>
      </c>
      <c r="P310" s="31">
        <v>0.6</v>
      </c>
      <c r="Q310" s="31">
        <v>0.6</v>
      </c>
      <c r="R310" s="31">
        <v>0.6</v>
      </c>
      <c r="S310" s="31">
        <v>0.6</v>
      </c>
      <c r="T310" s="31">
        <v>0.6</v>
      </c>
      <c r="U310" s="31">
        <v>0.6</v>
      </c>
      <c r="V310" s="31">
        <v>0.6</v>
      </c>
      <c r="W310" s="31">
        <v>0.6</v>
      </c>
      <c r="X310" s="31">
        <v>0.6</v>
      </c>
      <c r="Y310" s="31">
        <v>0.6</v>
      </c>
    </row>
    <row r="311" spans="4:25" ht="17.25" customHeight="1" x14ac:dyDescent="0.25">
      <c r="D311" s="32" t="s">
        <v>26</v>
      </c>
      <c r="E311" s="32" t="s">
        <v>208</v>
      </c>
      <c r="F311" s="33" t="s">
        <v>205</v>
      </c>
      <c r="G311" s="34" t="s">
        <v>201</v>
      </c>
      <c r="H311" s="32">
        <v>2100</v>
      </c>
      <c r="I311" s="35" t="str">
        <f t="shared" ref="I311:I315" si="265">I310</f>
        <v>SERV CAP QUIM MEC BARRA ABERTA AGRIC</v>
      </c>
      <c r="J311" s="35" t="s">
        <v>35</v>
      </c>
      <c r="K311" s="36">
        <f t="shared" si="246"/>
        <v>0.59999999999999987</v>
      </c>
      <c r="L311" s="85" t="s">
        <v>54</v>
      </c>
      <c r="M311" s="37">
        <v>2.5</v>
      </c>
      <c r="N311" s="142">
        <f>N310</f>
        <v>0.6</v>
      </c>
      <c r="O311" s="143">
        <f t="shared" ref="O311:Y311" si="266">O310</f>
        <v>0.6</v>
      </c>
      <c r="P311" s="143">
        <f t="shared" si="266"/>
        <v>0.6</v>
      </c>
      <c r="Q311" s="143">
        <f t="shared" si="266"/>
        <v>0.6</v>
      </c>
      <c r="R311" s="143">
        <f t="shared" si="266"/>
        <v>0.6</v>
      </c>
      <c r="S311" s="143">
        <f t="shared" si="266"/>
        <v>0.6</v>
      </c>
      <c r="T311" s="143">
        <f t="shared" si="266"/>
        <v>0.6</v>
      </c>
      <c r="U311" s="143">
        <f t="shared" si="266"/>
        <v>0.6</v>
      </c>
      <c r="V311" s="143">
        <f t="shared" si="266"/>
        <v>0.6</v>
      </c>
      <c r="W311" s="143">
        <f t="shared" si="266"/>
        <v>0.6</v>
      </c>
      <c r="X311" s="143">
        <f t="shared" si="266"/>
        <v>0.6</v>
      </c>
      <c r="Y311" s="143">
        <f t="shared" si="266"/>
        <v>0.6</v>
      </c>
    </row>
    <row r="312" spans="4:25" ht="17.25" customHeight="1" x14ac:dyDescent="0.25">
      <c r="D312" s="32" t="s">
        <v>26</v>
      </c>
      <c r="E312" s="32" t="s">
        <v>208</v>
      </c>
      <c r="F312" s="33" t="s">
        <v>205</v>
      </c>
      <c r="G312" s="34" t="s">
        <v>201</v>
      </c>
      <c r="H312" s="32">
        <v>2100</v>
      </c>
      <c r="I312" s="35" t="str">
        <f t="shared" si="265"/>
        <v>SERV CAP QUIM MEC BARRA ABERTA AGRIC</v>
      </c>
      <c r="J312" s="35" t="s">
        <v>35</v>
      </c>
      <c r="K312" s="36">
        <f>IFERROR(AVERAGE(N312:Y312),"n/a")</f>
        <v>0.14999999999999997</v>
      </c>
      <c r="L312" s="35" t="s">
        <v>55</v>
      </c>
      <c r="M312" s="37">
        <f>ROUND(0.5%*230,1)</f>
        <v>1.2</v>
      </c>
      <c r="N312" s="142">
        <f>N313</f>
        <v>0.15</v>
      </c>
      <c r="O312" s="143">
        <f t="shared" ref="O312:Y312" si="267">O313</f>
        <v>0.15</v>
      </c>
      <c r="P312" s="143">
        <f t="shared" si="267"/>
        <v>0.15</v>
      </c>
      <c r="Q312" s="143">
        <f t="shared" si="267"/>
        <v>0.15</v>
      </c>
      <c r="R312" s="143">
        <f t="shared" si="267"/>
        <v>0.15</v>
      </c>
      <c r="S312" s="143">
        <f t="shared" si="267"/>
        <v>0.15</v>
      </c>
      <c r="T312" s="143">
        <f t="shared" si="267"/>
        <v>0.15</v>
      </c>
      <c r="U312" s="143">
        <f t="shared" si="267"/>
        <v>0.15</v>
      </c>
      <c r="V312" s="143">
        <f t="shared" si="267"/>
        <v>0.15</v>
      </c>
      <c r="W312" s="143">
        <f t="shared" si="267"/>
        <v>0.15</v>
      </c>
      <c r="X312" s="143">
        <f t="shared" si="267"/>
        <v>0.15</v>
      </c>
      <c r="Y312" s="143">
        <f t="shared" si="267"/>
        <v>0.15</v>
      </c>
    </row>
    <row r="313" spans="4:25" ht="17.25" customHeight="1" x14ac:dyDescent="0.25">
      <c r="D313" s="32" t="s">
        <v>26</v>
      </c>
      <c r="E313" s="32" t="s">
        <v>208</v>
      </c>
      <c r="F313" s="33" t="s">
        <v>205</v>
      </c>
      <c r="G313" s="34" t="s">
        <v>201</v>
      </c>
      <c r="H313" s="32">
        <v>2100</v>
      </c>
      <c r="I313" s="35" t="str">
        <f t="shared" si="265"/>
        <v>SERV CAP QUIM MEC BARRA ABERTA AGRIC</v>
      </c>
      <c r="J313" s="35" t="s">
        <v>35</v>
      </c>
      <c r="K313" s="36">
        <f>IFERROR(AVERAGE(N313:Y313),"n/a")</f>
        <v>0.14999999999999997</v>
      </c>
      <c r="L313" s="35" t="s">
        <v>51</v>
      </c>
      <c r="M313" s="37">
        <v>1.5</v>
      </c>
      <c r="N313" s="142">
        <f>ROUND(25%*N310,2)</f>
        <v>0.15</v>
      </c>
      <c r="O313" s="143">
        <f t="shared" ref="O313:Y313" si="268">ROUND(25%*O310,2)</f>
        <v>0.15</v>
      </c>
      <c r="P313" s="143">
        <f t="shared" si="268"/>
        <v>0.15</v>
      </c>
      <c r="Q313" s="143">
        <f t="shared" si="268"/>
        <v>0.15</v>
      </c>
      <c r="R313" s="143">
        <f t="shared" si="268"/>
        <v>0.15</v>
      </c>
      <c r="S313" s="143">
        <f t="shared" si="268"/>
        <v>0.15</v>
      </c>
      <c r="T313" s="143">
        <f t="shared" si="268"/>
        <v>0.15</v>
      </c>
      <c r="U313" s="143">
        <f t="shared" si="268"/>
        <v>0.15</v>
      </c>
      <c r="V313" s="143">
        <f t="shared" si="268"/>
        <v>0.15</v>
      </c>
      <c r="W313" s="143">
        <f t="shared" si="268"/>
        <v>0.15</v>
      </c>
      <c r="X313" s="143">
        <f t="shared" si="268"/>
        <v>0.15</v>
      </c>
      <c r="Y313" s="143">
        <f t="shared" si="268"/>
        <v>0.15</v>
      </c>
    </row>
    <row r="314" spans="4:25" ht="17.25" customHeight="1" x14ac:dyDescent="0.25">
      <c r="D314" s="32" t="s">
        <v>26</v>
      </c>
      <c r="E314" s="32" t="s">
        <v>208</v>
      </c>
      <c r="F314" s="33" t="s">
        <v>205</v>
      </c>
      <c r="G314" s="34" t="s">
        <v>201</v>
      </c>
      <c r="H314" s="32">
        <v>2100</v>
      </c>
      <c r="I314" s="35" t="str">
        <f t="shared" si="265"/>
        <v>SERV CAP QUIM MEC BARRA ABERTA AGRIC</v>
      </c>
      <c r="J314" s="35" t="s">
        <v>35</v>
      </c>
      <c r="K314" s="36">
        <f t="shared" si="246"/>
        <v>0.35999999999999993</v>
      </c>
      <c r="L314" s="35" t="s">
        <v>135</v>
      </c>
      <c r="M314" s="37">
        <f>ROUNDUP(1.5*(3.1/3.1),2)</f>
        <v>1.5</v>
      </c>
      <c r="N314" s="144">
        <f>ROUND(60%*N310-N315,2)</f>
        <v>0.36</v>
      </c>
      <c r="O314" s="145">
        <f t="shared" ref="O314:Y314" si="269">ROUND(60%*O310-O315,2)</f>
        <v>0.36</v>
      </c>
      <c r="P314" s="145">
        <f t="shared" si="269"/>
        <v>0.36</v>
      </c>
      <c r="Q314" s="145">
        <f t="shared" si="269"/>
        <v>0.36</v>
      </c>
      <c r="R314" s="145">
        <f t="shared" si="269"/>
        <v>0.36</v>
      </c>
      <c r="S314" s="145">
        <f t="shared" si="269"/>
        <v>0.36</v>
      </c>
      <c r="T314" s="145">
        <f t="shared" si="269"/>
        <v>0.36</v>
      </c>
      <c r="U314" s="145">
        <f t="shared" si="269"/>
        <v>0.36</v>
      </c>
      <c r="V314" s="145">
        <f t="shared" si="269"/>
        <v>0.36</v>
      </c>
      <c r="W314" s="145">
        <f t="shared" si="269"/>
        <v>0.36</v>
      </c>
      <c r="X314" s="145">
        <f t="shared" si="269"/>
        <v>0.36</v>
      </c>
      <c r="Y314" s="145">
        <f t="shared" si="269"/>
        <v>0.36</v>
      </c>
    </row>
    <row r="315" spans="4:25" ht="17.25" customHeight="1" x14ac:dyDescent="0.25">
      <c r="D315" s="32" t="s">
        <v>26</v>
      </c>
      <c r="E315" s="32" t="s">
        <v>208</v>
      </c>
      <c r="F315" s="33" t="s">
        <v>205</v>
      </c>
      <c r="G315" s="34" t="s">
        <v>201</v>
      </c>
      <c r="H315" s="32">
        <v>2100</v>
      </c>
      <c r="I315" s="35" t="str">
        <f t="shared" si="265"/>
        <v>SERV CAP QUIM MEC BARRA ABERTA AGRIC</v>
      </c>
      <c r="J315" s="35" t="s">
        <v>35</v>
      </c>
      <c r="K315" s="36">
        <f t="shared" si="246"/>
        <v>0</v>
      </c>
      <c r="L315" s="35" t="s">
        <v>136</v>
      </c>
      <c r="M315" s="37">
        <f>0.15*(3.1/3.1)</f>
        <v>0.15</v>
      </c>
      <c r="N315" s="144">
        <f>ROUND($N$76/$N$74*N310*60%,2)</f>
        <v>0</v>
      </c>
      <c r="O315" s="145">
        <f>ROUND($O$76/$O$74*O310*60%,2)</f>
        <v>0</v>
      </c>
      <c r="P315" s="145">
        <f>ROUND($P$76/$P$74*P310*60%,2)</f>
        <v>0</v>
      </c>
      <c r="Q315" s="145">
        <f>ROUND($Q$76/$Q$74*Q310*60%,2)</f>
        <v>0</v>
      </c>
      <c r="R315" s="145">
        <f>ROUND($R$76/$R$74*R310*60%,2)</f>
        <v>0</v>
      </c>
      <c r="S315" s="145">
        <f>ROUND($S$76/$S$74*S310*60%,2)</f>
        <v>0</v>
      </c>
      <c r="T315" s="145">
        <f>ROUND($T$76/$T$74*T310*60%,2)</f>
        <v>0</v>
      </c>
      <c r="U315" s="145">
        <f>ROUND($U$76/$U$74*U310*60%,2)</f>
        <v>0</v>
      </c>
      <c r="V315" s="145">
        <f>ROUND($V$76/$V$74*V310*60%,2)</f>
        <v>0</v>
      </c>
      <c r="W315" s="145">
        <f>ROUND(W76/W74*W310*60%,2)</f>
        <v>0</v>
      </c>
      <c r="X315" s="145">
        <f>ROUND(X76/X74*X310*60%,2)</f>
        <v>0</v>
      </c>
      <c r="Y315" s="145">
        <f>ROUND(Y76/Y74*Y310*60%,2)</f>
        <v>0</v>
      </c>
    </row>
    <row r="316" spans="4:25" ht="17.25" customHeight="1" x14ac:dyDescent="0.25"/>
    <row r="317" spans="4:25" ht="17.25" customHeight="1" x14ac:dyDescent="0.25"/>
    <row r="318" spans="4:25" ht="17.25" customHeight="1" x14ac:dyDescent="0.25"/>
    <row r="319" spans="4:25" ht="17.25" customHeight="1" x14ac:dyDescent="0.25"/>
    <row r="320" spans="4:25" ht="17.25" customHeight="1" x14ac:dyDescent="0.25"/>
    <row r="321" ht="17.25" customHeight="1" x14ac:dyDescent="0.25"/>
    <row r="322" ht="17.25" customHeight="1" x14ac:dyDescent="0.25"/>
    <row r="323" ht="17.25" customHeight="1" x14ac:dyDescent="0.25"/>
    <row r="324" ht="17.25" customHeight="1" x14ac:dyDescent="0.25"/>
    <row r="325" ht="17.25" customHeight="1" x14ac:dyDescent="0.25"/>
    <row r="326" ht="17.25" customHeight="1" x14ac:dyDescent="0.25"/>
    <row r="327" ht="17.25" customHeight="1" x14ac:dyDescent="0.25"/>
    <row r="328" ht="17.25" customHeight="1" x14ac:dyDescent="0.25"/>
    <row r="329" ht="17.25" customHeight="1" x14ac:dyDescent="0.25"/>
  </sheetData>
  <autoFilter ref="D2:M329" xr:uid="{00000000-0009-0000-0000-000002000000}"/>
  <pageMargins left="0.511811024" right="0.511811024" top="0.78740157499999996" bottom="0.78740157499999996" header="0.31496062000000002" footer="0.31496062000000002"/>
  <pageSetup paperSize="9" scale="14"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A7FC5-449E-4EA8-A07F-97EDEBF64DAC}">
  <sheetPr>
    <tabColor theme="3" tint="0.39997558519241921"/>
    <pageSetUpPr fitToPage="1"/>
  </sheetPr>
  <dimension ref="C1:AL329"/>
  <sheetViews>
    <sheetView showGridLines="0" topLeftCell="D1" zoomScale="55" zoomScaleNormal="55" workbookViewId="0">
      <pane ySplit="2" topLeftCell="A63" activePane="bottomLeft" state="frozen"/>
      <selection activeCell="H84" sqref="H84"/>
      <selection pane="bottomLeft" activeCell="H84" sqref="H84"/>
    </sheetView>
  </sheetViews>
  <sheetFormatPr defaultColWidth="9.140625" defaultRowHeight="15" x14ac:dyDescent="0.25"/>
  <cols>
    <col min="1" max="2" width="9.140625" style="1"/>
    <col min="3" max="3" width="5.42578125" customWidth="1"/>
    <col min="4" max="5" width="18.7109375" style="1" bestFit="1" customWidth="1"/>
    <col min="6" max="6" width="15.5703125" style="1" customWidth="1"/>
    <col min="7" max="7" width="48.140625" style="1" customWidth="1"/>
    <col min="8" max="8" width="17.7109375" style="1" customWidth="1"/>
    <col min="9" max="9" width="70.28515625" style="1" customWidth="1"/>
    <col min="10" max="10" width="16.7109375" style="1" customWidth="1"/>
    <col min="11" max="11" width="15.7109375" style="1" bestFit="1" customWidth="1"/>
    <col min="12" max="12" width="42" style="1" bestFit="1" customWidth="1"/>
    <col min="13" max="13" width="25.28515625" style="1" bestFit="1" customWidth="1"/>
    <col min="14" max="24" width="15.7109375" style="1" bestFit="1" customWidth="1"/>
    <col min="25" max="25" width="15.7109375" style="1" customWidth="1"/>
    <col min="26" max="26" width="11" style="1" bestFit="1" customWidth="1"/>
    <col min="27" max="27" width="11.5703125" style="1" bestFit="1" customWidth="1"/>
    <col min="28" max="28" width="9.140625" style="1"/>
    <col min="29" max="29" width="11.42578125" style="1" customWidth="1"/>
    <col min="30" max="35" width="12" style="1" customWidth="1"/>
    <col min="36" max="16384" width="9.140625" style="1"/>
  </cols>
  <sheetData>
    <row r="1" spans="4:25" ht="78" customHeight="1" x14ac:dyDescent="0.25">
      <c r="F1" s="2" t="s">
        <v>210</v>
      </c>
      <c r="K1" s="3" t="s">
        <v>1</v>
      </c>
      <c r="N1" s="4" t="s">
        <v>2</v>
      </c>
      <c r="Y1" s="5" t="s">
        <v>3</v>
      </c>
    </row>
    <row r="2" spans="4:25" ht="17.25" customHeight="1" x14ac:dyDescent="0.25">
      <c r="D2" s="6" t="s">
        <v>4</v>
      </c>
      <c r="E2" s="6" t="s">
        <v>5</v>
      </c>
      <c r="F2" s="7" t="s">
        <v>6</v>
      </c>
      <c r="G2" s="7" t="s">
        <v>7</v>
      </c>
      <c r="H2" s="6" t="s">
        <v>8</v>
      </c>
      <c r="I2" s="8" t="s">
        <v>9</v>
      </c>
      <c r="J2" s="8" t="s">
        <v>10</v>
      </c>
      <c r="K2" s="9" t="s">
        <v>11</v>
      </c>
      <c r="L2" s="8" t="s">
        <v>12</v>
      </c>
      <c r="M2" s="8" t="s">
        <v>13</v>
      </c>
      <c r="N2" s="10" t="s">
        <v>14</v>
      </c>
      <c r="O2" s="9" t="s">
        <v>15</v>
      </c>
      <c r="P2" s="9" t="s">
        <v>16</v>
      </c>
      <c r="Q2" s="9" t="s">
        <v>17</v>
      </c>
      <c r="R2" s="9" t="s">
        <v>18</v>
      </c>
      <c r="S2" s="9" t="s">
        <v>19</v>
      </c>
      <c r="T2" s="9" t="s">
        <v>20</v>
      </c>
      <c r="U2" s="9" t="s">
        <v>21</v>
      </c>
      <c r="V2" s="9" t="s">
        <v>22</v>
      </c>
      <c r="W2" s="9" t="s">
        <v>23</v>
      </c>
      <c r="X2" s="9" t="s">
        <v>24</v>
      </c>
      <c r="Y2" s="9" t="s">
        <v>25</v>
      </c>
    </row>
    <row r="3" spans="4:25" ht="17.25" customHeight="1" x14ac:dyDescent="0.25">
      <c r="D3" s="11" t="s">
        <v>26</v>
      </c>
      <c r="E3" s="11" t="s">
        <v>211</v>
      </c>
      <c r="F3" s="12" t="s">
        <v>28</v>
      </c>
      <c r="G3" s="13" t="s">
        <v>29</v>
      </c>
      <c r="H3" s="11" t="s">
        <v>28</v>
      </c>
      <c r="I3" s="14" t="s">
        <v>28</v>
      </c>
      <c r="J3" s="14" t="s">
        <v>28</v>
      </c>
      <c r="K3" s="11" t="str">
        <f>IFERROR(AVERAGE(N3:Y3),"n/a")</f>
        <v>n/a</v>
      </c>
      <c r="L3" s="14" t="s">
        <v>28</v>
      </c>
      <c r="M3" s="15" t="s">
        <v>28</v>
      </c>
      <c r="N3" s="16" t="s">
        <v>28</v>
      </c>
      <c r="O3" s="11" t="s">
        <v>28</v>
      </c>
      <c r="P3" s="11" t="s">
        <v>28</v>
      </c>
      <c r="Q3" s="11" t="s">
        <v>28</v>
      </c>
      <c r="R3" s="11" t="s">
        <v>28</v>
      </c>
      <c r="S3" s="11" t="s">
        <v>28</v>
      </c>
      <c r="T3" s="11" t="s">
        <v>28</v>
      </c>
      <c r="U3" s="11" t="s">
        <v>28</v>
      </c>
      <c r="V3" s="11" t="s">
        <v>28</v>
      </c>
      <c r="W3" s="11" t="s">
        <v>28</v>
      </c>
      <c r="X3" s="11" t="s">
        <v>28</v>
      </c>
      <c r="Y3" s="11" t="s">
        <v>28</v>
      </c>
    </row>
    <row r="4" spans="4:25" ht="17.25" customHeight="1" x14ac:dyDescent="0.25">
      <c r="D4" s="17" t="s">
        <v>26</v>
      </c>
      <c r="E4" s="17" t="s">
        <v>211</v>
      </c>
      <c r="F4" s="18" t="s">
        <v>28</v>
      </c>
      <c r="G4" s="19" t="s">
        <v>30</v>
      </c>
      <c r="H4" s="17" t="s">
        <v>28</v>
      </c>
      <c r="I4" s="20" t="s">
        <v>28</v>
      </c>
      <c r="J4" s="20" t="s">
        <v>28</v>
      </c>
      <c r="K4" s="17" t="str">
        <f t="shared" ref="K4:K133" si="0">IFERROR(AVERAGE(N4:Y4),"n/a")</f>
        <v>n/a</v>
      </c>
      <c r="L4" s="20" t="s">
        <v>28</v>
      </c>
      <c r="M4" s="21" t="s">
        <v>28</v>
      </c>
      <c r="N4" s="22" t="s">
        <v>28</v>
      </c>
      <c r="O4" s="17" t="s">
        <v>28</v>
      </c>
      <c r="P4" s="17" t="s">
        <v>28</v>
      </c>
      <c r="Q4" s="17" t="s">
        <v>28</v>
      </c>
      <c r="R4" s="17" t="s">
        <v>28</v>
      </c>
      <c r="S4" s="17" t="s">
        <v>28</v>
      </c>
      <c r="T4" s="17" t="s">
        <v>28</v>
      </c>
      <c r="U4" s="17" t="s">
        <v>28</v>
      </c>
      <c r="V4" s="17" t="s">
        <v>28</v>
      </c>
      <c r="W4" s="17" t="s">
        <v>28</v>
      </c>
      <c r="X4" s="17" t="s">
        <v>28</v>
      </c>
      <c r="Y4" s="17" t="s">
        <v>28</v>
      </c>
    </row>
    <row r="5" spans="4:25" ht="17.25" customHeight="1" x14ac:dyDescent="0.25">
      <c r="D5" s="23" t="s">
        <v>26</v>
      </c>
      <c r="E5" s="23" t="s">
        <v>211</v>
      </c>
      <c r="F5" s="24" t="s">
        <v>31</v>
      </c>
      <c r="G5" s="25" t="s">
        <v>32</v>
      </c>
      <c r="H5" s="23">
        <v>-150</v>
      </c>
      <c r="I5" s="26" t="s">
        <v>33</v>
      </c>
      <c r="J5" s="26" t="s">
        <v>34</v>
      </c>
      <c r="K5" s="27">
        <f t="shared" si="0"/>
        <v>0.29999999999999993</v>
      </c>
      <c r="L5" s="28" t="s">
        <v>28</v>
      </c>
      <c r="M5" s="29" t="s">
        <v>28</v>
      </c>
      <c r="N5" s="30">
        <v>0.3</v>
      </c>
      <c r="O5" s="31">
        <v>0.3</v>
      </c>
      <c r="P5" s="31">
        <v>0.3</v>
      </c>
      <c r="Q5" s="31">
        <v>0.3</v>
      </c>
      <c r="R5" s="31">
        <v>0.3</v>
      </c>
      <c r="S5" s="31">
        <v>0.3</v>
      </c>
      <c r="T5" s="31">
        <v>0.3</v>
      </c>
      <c r="U5" s="31">
        <v>0.3</v>
      </c>
      <c r="V5" s="31">
        <v>0.3</v>
      </c>
      <c r="W5" s="31">
        <v>0.3</v>
      </c>
      <c r="X5" s="31">
        <v>0.3</v>
      </c>
      <c r="Y5" s="31">
        <v>0.3</v>
      </c>
    </row>
    <row r="6" spans="4:25" ht="17.25" customHeight="1" x14ac:dyDescent="0.25">
      <c r="D6" s="32" t="s">
        <v>26</v>
      </c>
      <c r="E6" s="32" t="s">
        <v>211</v>
      </c>
      <c r="F6" s="33" t="s">
        <v>31</v>
      </c>
      <c r="G6" s="34" t="s">
        <v>32</v>
      </c>
      <c r="H6" s="32">
        <v>-150</v>
      </c>
      <c r="I6" s="35" t="str">
        <f>I5</f>
        <v>SERV COMB FORMIGA PRE PLANTIO 1ª</v>
      </c>
      <c r="J6" s="35" t="s">
        <v>35</v>
      </c>
      <c r="K6" s="36">
        <f t="shared" si="0"/>
        <v>1.4999999999999998E-3</v>
      </c>
      <c r="L6" s="35" t="s">
        <v>36</v>
      </c>
      <c r="M6" s="37">
        <f>10*(5*6)/10^3</f>
        <v>0.3</v>
      </c>
      <c r="N6" s="38">
        <f>ROUND(0.5%*N5,4)</f>
        <v>1.5E-3</v>
      </c>
      <c r="O6" s="39">
        <f t="shared" ref="O6:Y6" si="1">ROUND(0.5%*O5,4)</f>
        <v>1.5E-3</v>
      </c>
      <c r="P6" s="39">
        <f t="shared" si="1"/>
        <v>1.5E-3</v>
      </c>
      <c r="Q6" s="39">
        <f t="shared" si="1"/>
        <v>1.5E-3</v>
      </c>
      <c r="R6" s="39">
        <f t="shared" si="1"/>
        <v>1.5E-3</v>
      </c>
      <c r="S6" s="39">
        <f t="shared" si="1"/>
        <v>1.5E-3</v>
      </c>
      <c r="T6" s="39">
        <f t="shared" si="1"/>
        <v>1.5E-3</v>
      </c>
      <c r="U6" s="39">
        <f t="shared" si="1"/>
        <v>1.5E-3</v>
      </c>
      <c r="V6" s="39">
        <f t="shared" si="1"/>
        <v>1.5E-3</v>
      </c>
      <c r="W6" s="39">
        <f t="shared" si="1"/>
        <v>1.5E-3</v>
      </c>
      <c r="X6" s="39">
        <f t="shared" si="1"/>
        <v>1.5E-3</v>
      </c>
      <c r="Y6" s="39">
        <f t="shared" si="1"/>
        <v>1.5E-3</v>
      </c>
    </row>
    <row r="7" spans="4:25" ht="17.25" customHeight="1" x14ac:dyDescent="0.25">
      <c r="D7" s="32" t="s">
        <v>26</v>
      </c>
      <c r="E7" s="32" t="s">
        <v>211</v>
      </c>
      <c r="F7" s="33" t="s">
        <v>31</v>
      </c>
      <c r="G7" s="34" t="s">
        <v>32</v>
      </c>
      <c r="H7" s="32">
        <v>-150</v>
      </c>
      <c r="I7" s="35" t="str">
        <f t="shared" ref="I7:I8" si="2">I6</f>
        <v>SERV COMB FORMIGA PRE PLANTIO 1ª</v>
      </c>
      <c r="J7" s="35" t="s">
        <v>35</v>
      </c>
      <c r="K7" s="36">
        <f t="shared" si="0"/>
        <v>0.18250000000000002</v>
      </c>
      <c r="L7" s="35" t="s">
        <v>37</v>
      </c>
      <c r="M7" s="37">
        <v>8</v>
      </c>
      <c r="N7" s="40">
        <f>ROUND($N$44*N5,2)</f>
        <v>0.06</v>
      </c>
      <c r="O7" s="41">
        <f>ROUND($O$44*O5,2)</f>
        <v>0.09</v>
      </c>
      <c r="P7" s="41">
        <f>ROUND($P$44*P5,2)</f>
        <v>0.12</v>
      </c>
      <c r="Q7" s="41">
        <f>ROUND($Q$44*Q5,2)</f>
        <v>0.15</v>
      </c>
      <c r="R7" s="41">
        <f>ROUND($R$44*R5,2)</f>
        <v>0.21</v>
      </c>
      <c r="S7" s="41">
        <f>ROUND($S$44*S5,2)</f>
        <v>0.24</v>
      </c>
      <c r="T7" s="41">
        <f>ROUND($T$44*T5,2)</f>
        <v>0.27</v>
      </c>
      <c r="U7" s="41">
        <f>ROUND($U$44*U5,2)</f>
        <v>0.27</v>
      </c>
      <c r="V7" s="41">
        <f>ROUND($V$44*V5,2)</f>
        <v>0.27</v>
      </c>
      <c r="W7" s="41">
        <f>ROUND($W$44*W5,2)</f>
        <v>0.21</v>
      </c>
      <c r="X7" s="41">
        <f>ROUND($X$44*X5,2)</f>
        <v>0.18</v>
      </c>
      <c r="Y7" s="41">
        <f>ROUND($Y$44*Y5,2)</f>
        <v>0.12</v>
      </c>
    </row>
    <row r="8" spans="4:25" ht="17.25" customHeight="1" x14ac:dyDescent="0.25">
      <c r="D8" s="32" t="s">
        <v>26</v>
      </c>
      <c r="E8" s="32" t="s">
        <v>211</v>
      </c>
      <c r="F8" s="33" t="s">
        <v>31</v>
      </c>
      <c r="G8" s="34" t="s">
        <v>32</v>
      </c>
      <c r="H8" s="32">
        <v>-150</v>
      </c>
      <c r="I8" s="35" t="str">
        <f t="shared" si="2"/>
        <v>SERV COMB FORMIGA PRE PLANTIO 1ª</v>
      </c>
      <c r="J8" s="35" t="s">
        <v>35</v>
      </c>
      <c r="K8" s="36">
        <f t="shared" si="0"/>
        <v>0.11599999999999999</v>
      </c>
      <c r="L8" s="35" t="s">
        <v>38</v>
      </c>
      <c r="M8" s="37">
        <v>8</v>
      </c>
      <c r="N8" s="40">
        <f>N5-SUM(N6:N7)</f>
        <v>0.23849999999999999</v>
      </c>
      <c r="O8" s="41">
        <f t="shared" ref="O8" si="3">O5-SUM(O6:O7)</f>
        <v>0.20849999999999999</v>
      </c>
      <c r="P8" s="41">
        <f t="shared" ref="P8:Y8" si="4">P5-SUM(P6:P7)</f>
        <v>0.17849999999999999</v>
      </c>
      <c r="Q8" s="41">
        <f t="shared" si="4"/>
        <v>0.14849999999999999</v>
      </c>
      <c r="R8" s="41">
        <f t="shared" si="4"/>
        <v>8.8499999999999995E-2</v>
      </c>
      <c r="S8" s="41">
        <f t="shared" si="4"/>
        <v>5.8499999999999996E-2</v>
      </c>
      <c r="T8" s="41">
        <f t="shared" si="4"/>
        <v>2.849999999999997E-2</v>
      </c>
      <c r="U8" s="41">
        <f t="shared" si="4"/>
        <v>2.849999999999997E-2</v>
      </c>
      <c r="V8" s="41">
        <f t="shared" si="4"/>
        <v>2.849999999999997E-2</v>
      </c>
      <c r="W8" s="41">
        <f t="shared" si="4"/>
        <v>8.8499999999999995E-2</v>
      </c>
      <c r="X8" s="41">
        <f t="shared" si="4"/>
        <v>0.11849999999999999</v>
      </c>
      <c r="Y8" s="41">
        <f t="shared" si="4"/>
        <v>0.17849999999999999</v>
      </c>
    </row>
    <row r="9" spans="4:25" ht="17.25" customHeight="1" x14ac:dyDescent="0.25">
      <c r="D9" s="23" t="s">
        <v>26</v>
      </c>
      <c r="E9" s="23" t="s">
        <v>211</v>
      </c>
      <c r="F9" s="24" t="s">
        <v>39</v>
      </c>
      <c r="G9" s="25" t="s">
        <v>32</v>
      </c>
      <c r="H9" s="23">
        <v>-80</v>
      </c>
      <c r="I9" s="26" t="s">
        <v>40</v>
      </c>
      <c r="J9" s="26" t="s">
        <v>34</v>
      </c>
      <c r="K9" s="27">
        <f t="shared" si="0"/>
        <v>0</v>
      </c>
      <c r="L9" s="28" t="s">
        <v>28</v>
      </c>
      <c r="M9" s="29" t="s">
        <v>28</v>
      </c>
      <c r="N9" s="30">
        <v>0</v>
      </c>
      <c r="O9" s="31">
        <v>0</v>
      </c>
      <c r="P9" s="31">
        <v>0</v>
      </c>
      <c r="Q9" s="31">
        <v>0</v>
      </c>
      <c r="R9" s="31">
        <v>0</v>
      </c>
      <c r="S9" s="31">
        <v>0</v>
      </c>
      <c r="T9" s="31">
        <v>0</v>
      </c>
      <c r="U9" s="31">
        <v>0</v>
      </c>
      <c r="V9" s="31">
        <v>0</v>
      </c>
      <c r="W9" s="31">
        <v>0</v>
      </c>
      <c r="X9" s="31">
        <v>0</v>
      </c>
      <c r="Y9" s="31">
        <v>0</v>
      </c>
    </row>
    <row r="10" spans="4:25" ht="17.25" customHeight="1" x14ac:dyDescent="0.25">
      <c r="D10" s="23" t="s">
        <v>26</v>
      </c>
      <c r="E10" s="23" t="s">
        <v>211</v>
      </c>
      <c r="F10" s="24" t="s">
        <v>41</v>
      </c>
      <c r="G10" s="25" t="s">
        <v>32</v>
      </c>
      <c r="H10" s="23">
        <v>-80</v>
      </c>
      <c r="I10" s="26" t="s">
        <v>42</v>
      </c>
      <c r="J10" s="26" t="s">
        <v>34</v>
      </c>
      <c r="K10" s="27">
        <f t="shared" si="0"/>
        <v>0</v>
      </c>
      <c r="L10" s="28" t="s">
        <v>28</v>
      </c>
      <c r="M10" s="29" t="s">
        <v>28</v>
      </c>
      <c r="N10" s="30">
        <v>0</v>
      </c>
      <c r="O10" s="31">
        <v>0</v>
      </c>
      <c r="P10" s="31">
        <v>0</v>
      </c>
      <c r="Q10" s="31">
        <v>0</v>
      </c>
      <c r="R10" s="31">
        <v>0</v>
      </c>
      <c r="S10" s="31">
        <v>0</v>
      </c>
      <c r="T10" s="31">
        <v>0</v>
      </c>
      <c r="U10" s="31">
        <v>0</v>
      </c>
      <c r="V10" s="31">
        <v>0</v>
      </c>
      <c r="W10" s="31">
        <v>0</v>
      </c>
      <c r="X10" s="31">
        <v>0</v>
      </c>
      <c r="Y10" s="31">
        <v>0</v>
      </c>
    </row>
    <row r="11" spans="4:25" ht="17.25" customHeight="1" x14ac:dyDescent="0.25">
      <c r="D11" s="23" t="s">
        <v>26</v>
      </c>
      <c r="E11" s="23" t="s">
        <v>211</v>
      </c>
      <c r="F11" s="24" t="s">
        <v>43</v>
      </c>
      <c r="G11" s="25" t="s">
        <v>32</v>
      </c>
      <c r="H11" s="23">
        <v>-80</v>
      </c>
      <c r="I11" s="26" t="s">
        <v>44</v>
      </c>
      <c r="J11" s="26" t="s">
        <v>34</v>
      </c>
      <c r="K11" s="27">
        <f t="shared" si="0"/>
        <v>0.98791666666666667</v>
      </c>
      <c r="L11" s="28" t="s">
        <v>28</v>
      </c>
      <c r="M11" s="29" t="s">
        <v>28</v>
      </c>
      <c r="N11" s="50">
        <f>(1-N14)*1.15</f>
        <v>1.0924999999999998</v>
      </c>
      <c r="O11" s="51">
        <f t="shared" ref="O11:Q11" si="5">(1-O14)*1.15</f>
        <v>1.0924999999999998</v>
      </c>
      <c r="P11" s="51">
        <f t="shared" si="5"/>
        <v>1.0924999999999998</v>
      </c>
      <c r="Q11" s="51">
        <f t="shared" si="5"/>
        <v>1.0924999999999998</v>
      </c>
      <c r="R11" s="51">
        <f>(1-R14)*1.15-5%</f>
        <v>1.0424999999999998</v>
      </c>
      <c r="S11" s="51">
        <f>(1-S14)*1.15-5%</f>
        <v>1.0424999999999998</v>
      </c>
      <c r="T11" s="43">
        <f>1-T14-5%</f>
        <v>0.89999999999999991</v>
      </c>
      <c r="U11" s="43">
        <f t="shared" ref="U11:Y11" si="6">1-U14-5%</f>
        <v>0.89999999999999991</v>
      </c>
      <c r="V11" s="43">
        <f t="shared" si="6"/>
        <v>0.89999999999999991</v>
      </c>
      <c r="W11" s="43">
        <f t="shared" si="6"/>
        <v>0.89999999999999991</v>
      </c>
      <c r="X11" s="43">
        <f t="shared" si="6"/>
        <v>0.89999999999999991</v>
      </c>
      <c r="Y11" s="43">
        <f t="shared" si="6"/>
        <v>0.89999999999999991</v>
      </c>
    </row>
    <row r="12" spans="4:25" ht="17.25" customHeight="1" x14ac:dyDescent="0.25">
      <c r="D12" s="32" t="s">
        <v>26</v>
      </c>
      <c r="E12" s="32" t="s">
        <v>211</v>
      </c>
      <c r="F12" s="33" t="s">
        <v>43</v>
      </c>
      <c r="G12" s="34" t="s">
        <v>32</v>
      </c>
      <c r="H12" s="32">
        <v>-80</v>
      </c>
      <c r="I12" s="35" t="str">
        <f t="shared" ref="I12:I13" si="7">I11</f>
        <v>SERV APLIC CALCARIO NIVEL 1 AGRIC</v>
      </c>
      <c r="J12" s="35" t="s">
        <v>35</v>
      </c>
      <c r="K12" s="36">
        <f t="shared" si="0"/>
        <v>0</v>
      </c>
      <c r="L12" s="35" t="s">
        <v>45</v>
      </c>
      <c r="M12" s="37">
        <v>1850</v>
      </c>
      <c r="N12" s="44">
        <f>N11-N13</f>
        <v>0</v>
      </c>
      <c r="O12" s="39">
        <f t="shared" ref="O12:Y12" si="8">O11-O13</f>
        <v>0</v>
      </c>
      <c r="P12" s="39">
        <f t="shared" si="8"/>
        <v>0</v>
      </c>
      <c r="Q12" s="39">
        <f t="shared" si="8"/>
        <v>0</v>
      </c>
      <c r="R12" s="39">
        <f t="shared" si="8"/>
        <v>0</v>
      </c>
      <c r="S12" s="39">
        <f t="shared" si="8"/>
        <v>0</v>
      </c>
      <c r="T12" s="39">
        <f t="shared" si="8"/>
        <v>0</v>
      </c>
      <c r="U12" s="39">
        <f t="shared" si="8"/>
        <v>0</v>
      </c>
      <c r="V12" s="39">
        <f t="shared" si="8"/>
        <v>0</v>
      </c>
      <c r="W12" s="39">
        <f t="shared" si="8"/>
        <v>0</v>
      </c>
      <c r="X12" s="39">
        <f t="shared" si="8"/>
        <v>0</v>
      </c>
      <c r="Y12" s="39">
        <f t="shared" si="8"/>
        <v>0</v>
      </c>
    </row>
    <row r="13" spans="4:25" ht="17.25" customHeight="1" x14ac:dyDescent="0.25">
      <c r="D13" s="32" t="s">
        <v>26</v>
      </c>
      <c r="E13" s="32" t="s">
        <v>211</v>
      </c>
      <c r="F13" s="33" t="s">
        <v>43</v>
      </c>
      <c r="G13" s="34" t="s">
        <v>32</v>
      </c>
      <c r="H13" s="32">
        <v>-80</v>
      </c>
      <c r="I13" s="35" t="str">
        <f t="shared" si="7"/>
        <v>SERV APLIC CALCARIO NIVEL 1 AGRIC</v>
      </c>
      <c r="J13" s="35" t="s">
        <v>35</v>
      </c>
      <c r="K13" s="36">
        <f t="shared" ref="K13" si="9">IFERROR(AVERAGE(N13:Y13),"n/a")</f>
        <v>0.98791666666666667</v>
      </c>
      <c r="L13" s="35" t="s">
        <v>258</v>
      </c>
      <c r="M13" s="37">
        <v>1850</v>
      </c>
      <c r="N13" s="156">
        <f t="shared" ref="N13:S13" si="10">N11</f>
        <v>1.0924999999999998</v>
      </c>
      <c r="O13" s="157">
        <f t="shared" si="10"/>
        <v>1.0924999999999998</v>
      </c>
      <c r="P13" s="157">
        <f t="shared" si="10"/>
        <v>1.0924999999999998</v>
      </c>
      <c r="Q13" s="157">
        <f t="shared" si="10"/>
        <v>1.0924999999999998</v>
      </c>
      <c r="R13" s="157">
        <f t="shared" si="10"/>
        <v>1.0424999999999998</v>
      </c>
      <c r="S13" s="157">
        <f t="shared" si="10"/>
        <v>1.0424999999999998</v>
      </c>
      <c r="T13" s="157">
        <f>T11</f>
        <v>0.89999999999999991</v>
      </c>
      <c r="U13" s="157">
        <f t="shared" ref="U13:Y13" si="11">U11</f>
        <v>0.89999999999999991</v>
      </c>
      <c r="V13" s="157">
        <f t="shared" si="11"/>
        <v>0.89999999999999991</v>
      </c>
      <c r="W13" s="157">
        <f t="shared" si="11"/>
        <v>0.89999999999999991</v>
      </c>
      <c r="X13" s="157">
        <f t="shared" si="11"/>
        <v>0.89999999999999991</v>
      </c>
      <c r="Y13" s="157">
        <f t="shared" si="11"/>
        <v>0.89999999999999991</v>
      </c>
    </row>
    <row r="14" spans="4:25" ht="17.25" customHeight="1" x14ac:dyDescent="0.25">
      <c r="D14" s="23" t="s">
        <v>26</v>
      </c>
      <c r="E14" s="23" t="s">
        <v>211</v>
      </c>
      <c r="F14" s="24" t="s">
        <v>43</v>
      </c>
      <c r="G14" s="25" t="s">
        <v>32</v>
      </c>
      <c r="H14" s="23">
        <v>-80</v>
      </c>
      <c r="I14" s="26" t="s">
        <v>46</v>
      </c>
      <c r="J14" s="26" t="s">
        <v>34</v>
      </c>
      <c r="K14" s="27">
        <f t="shared" si="0"/>
        <v>4.9999999999999996E-2</v>
      </c>
      <c r="L14" s="28" t="s">
        <v>28</v>
      </c>
      <c r="M14" s="29" t="s">
        <v>28</v>
      </c>
      <c r="N14" s="30">
        <v>0.05</v>
      </c>
      <c r="O14" s="31">
        <v>0.05</v>
      </c>
      <c r="P14" s="31">
        <v>0.05</v>
      </c>
      <c r="Q14" s="31">
        <v>0.05</v>
      </c>
      <c r="R14" s="31">
        <v>0.05</v>
      </c>
      <c r="S14" s="31">
        <v>0.05</v>
      </c>
      <c r="T14" s="31">
        <v>0.05</v>
      </c>
      <c r="U14" s="31">
        <v>0.05</v>
      </c>
      <c r="V14" s="31">
        <v>0.05</v>
      </c>
      <c r="W14" s="31">
        <v>0.05</v>
      </c>
      <c r="X14" s="31">
        <v>0.05</v>
      </c>
      <c r="Y14" s="31">
        <v>0.05</v>
      </c>
    </row>
    <row r="15" spans="4:25" ht="17.25" customHeight="1" x14ac:dyDescent="0.25">
      <c r="D15" s="32" t="s">
        <v>26</v>
      </c>
      <c r="E15" s="32" t="s">
        <v>211</v>
      </c>
      <c r="F15" s="33" t="s">
        <v>43</v>
      </c>
      <c r="G15" s="34" t="s">
        <v>32</v>
      </c>
      <c r="H15" s="32">
        <v>-80</v>
      </c>
      <c r="I15" s="35" t="str">
        <f t="shared" ref="I15:I16" si="12">I14</f>
        <v>SERV APLIC CALCARIO NIVEL 1 DECL AGRIC</v>
      </c>
      <c r="J15" s="35" t="s">
        <v>35</v>
      </c>
      <c r="K15" s="36">
        <f t="shared" si="0"/>
        <v>0</v>
      </c>
      <c r="L15" s="35" t="s">
        <v>45</v>
      </c>
      <c r="M15" s="37">
        <v>1850</v>
      </c>
      <c r="N15" s="44">
        <f>N14-N16</f>
        <v>0</v>
      </c>
      <c r="O15" s="39">
        <f t="shared" ref="O15:Y15" si="13">O14-O16</f>
        <v>0</v>
      </c>
      <c r="P15" s="39">
        <f t="shared" si="13"/>
        <v>0</v>
      </c>
      <c r="Q15" s="39">
        <f t="shared" si="13"/>
        <v>0</v>
      </c>
      <c r="R15" s="39">
        <f t="shared" si="13"/>
        <v>0</v>
      </c>
      <c r="S15" s="39">
        <f t="shared" si="13"/>
        <v>0</v>
      </c>
      <c r="T15" s="39">
        <f t="shared" si="13"/>
        <v>0</v>
      </c>
      <c r="U15" s="39">
        <f t="shared" si="13"/>
        <v>0</v>
      </c>
      <c r="V15" s="39">
        <f t="shared" si="13"/>
        <v>0</v>
      </c>
      <c r="W15" s="39">
        <f t="shared" si="13"/>
        <v>0</v>
      </c>
      <c r="X15" s="39">
        <f t="shared" si="13"/>
        <v>0</v>
      </c>
      <c r="Y15" s="39">
        <f t="shared" si="13"/>
        <v>0</v>
      </c>
    </row>
    <row r="16" spans="4:25" ht="17.25" customHeight="1" x14ac:dyDescent="0.25">
      <c r="D16" s="32" t="s">
        <v>26</v>
      </c>
      <c r="E16" s="32" t="s">
        <v>211</v>
      </c>
      <c r="F16" s="33" t="s">
        <v>43</v>
      </c>
      <c r="G16" s="34" t="s">
        <v>32</v>
      </c>
      <c r="H16" s="32">
        <v>-80</v>
      </c>
      <c r="I16" s="35" t="str">
        <f t="shared" si="12"/>
        <v>SERV APLIC CALCARIO NIVEL 1 DECL AGRIC</v>
      </c>
      <c r="J16" s="35" t="s">
        <v>35</v>
      </c>
      <c r="K16" s="36">
        <f t="shared" si="0"/>
        <v>4.9999999999999996E-2</v>
      </c>
      <c r="L16" s="35" t="s">
        <v>258</v>
      </c>
      <c r="M16" s="37">
        <v>1850</v>
      </c>
      <c r="N16" s="156">
        <f t="shared" ref="N16:S16" si="14">N14</f>
        <v>0.05</v>
      </c>
      <c r="O16" s="157">
        <f t="shared" si="14"/>
        <v>0.05</v>
      </c>
      <c r="P16" s="157">
        <f t="shared" si="14"/>
        <v>0.05</v>
      </c>
      <c r="Q16" s="157">
        <f t="shared" si="14"/>
        <v>0.05</v>
      </c>
      <c r="R16" s="157">
        <f t="shared" si="14"/>
        <v>0.05</v>
      </c>
      <c r="S16" s="157">
        <f t="shared" si="14"/>
        <v>0.05</v>
      </c>
      <c r="T16" s="157">
        <f>T14</f>
        <v>0.05</v>
      </c>
      <c r="U16" s="157">
        <f t="shared" ref="U16:Y16" si="15">U14</f>
        <v>0.05</v>
      </c>
      <c r="V16" s="157">
        <f t="shared" si="15"/>
        <v>0.05</v>
      </c>
      <c r="W16" s="157">
        <f t="shared" si="15"/>
        <v>0.05</v>
      </c>
      <c r="X16" s="157">
        <f t="shared" si="15"/>
        <v>0.05</v>
      </c>
      <c r="Y16" s="157">
        <f t="shared" si="15"/>
        <v>0.05</v>
      </c>
    </row>
    <row r="17" spans="4:25" ht="17.25" customHeight="1" x14ac:dyDescent="0.25">
      <c r="D17" s="17" t="s">
        <v>26</v>
      </c>
      <c r="E17" s="17" t="s">
        <v>211</v>
      </c>
      <c r="F17" s="18" t="s">
        <v>28</v>
      </c>
      <c r="G17" s="19" t="s">
        <v>47</v>
      </c>
      <c r="H17" s="17" t="s">
        <v>28</v>
      </c>
      <c r="I17" s="20" t="s">
        <v>28</v>
      </c>
      <c r="J17" s="20" t="s">
        <v>28</v>
      </c>
      <c r="K17" s="17" t="str">
        <f t="shared" si="0"/>
        <v>n/a</v>
      </c>
      <c r="L17" s="20" t="s">
        <v>28</v>
      </c>
      <c r="M17" s="21" t="s">
        <v>28</v>
      </c>
      <c r="N17" s="22" t="s">
        <v>28</v>
      </c>
      <c r="O17" s="17" t="s">
        <v>28</v>
      </c>
      <c r="P17" s="17" t="s">
        <v>28</v>
      </c>
      <c r="Q17" s="17" t="s">
        <v>28</v>
      </c>
      <c r="R17" s="17" t="s">
        <v>28</v>
      </c>
      <c r="S17" s="17" t="s">
        <v>28</v>
      </c>
      <c r="T17" s="17" t="s">
        <v>28</v>
      </c>
      <c r="U17" s="17" t="s">
        <v>28</v>
      </c>
      <c r="V17" s="17" t="s">
        <v>28</v>
      </c>
      <c r="W17" s="17" t="s">
        <v>28</v>
      </c>
      <c r="X17" s="17" t="s">
        <v>28</v>
      </c>
      <c r="Y17" s="17" t="s">
        <v>28</v>
      </c>
    </row>
    <row r="18" spans="4:25" ht="17.25" customHeight="1" x14ac:dyDescent="0.25">
      <c r="D18" s="23" t="s">
        <v>26</v>
      </c>
      <c r="E18" s="23" t="s">
        <v>211</v>
      </c>
      <c r="F18" s="24" t="s">
        <v>48</v>
      </c>
      <c r="G18" s="25" t="s">
        <v>32</v>
      </c>
      <c r="H18" s="23">
        <v>-45</v>
      </c>
      <c r="I18" s="26" t="s">
        <v>49</v>
      </c>
      <c r="J18" s="26" t="s">
        <v>34</v>
      </c>
      <c r="K18" s="27">
        <f t="shared" si="0"/>
        <v>0.55000000000000004</v>
      </c>
      <c r="L18" s="28" t="s">
        <v>28</v>
      </c>
      <c r="M18" s="29" t="s">
        <v>28</v>
      </c>
      <c r="N18" s="30">
        <v>0.4</v>
      </c>
      <c r="O18" s="31">
        <v>0.49</v>
      </c>
      <c r="P18" s="31">
        <v>0.49</v>
      </c>
      <c r="Q18" s="31">
        <v>0.49</v>
      </c>
      <c r="R18" s="45">
        <v>0.55000000000000004</v>
      </c>
      <c r="S18" s="45">
        <v>0.64</v>
      </c>
      <c r="T18" s="45">
        <v>0.59</v>
      </c>
      <c r="U18" s="45">
        <v>0.67</v>
      </c>
      <c r="V18" s="45">
        <v>0.56999999999999995</v>
      </c>
      <c r="W18" s="45">
        <v>0.53</v>
      </c>
      <c r="X18" s="31">
        <v>0.59</v>
      </c>
      <c r="Y18" s="31">
        <v>0.59</v>
      </c>
    </row>
    <row r="19" spans="4:25" ht="17.25" customHeight="1" x14ac:dyDescent="0.25">
      <c r="D19" s="32" t="s">
        <v>26</v>
      </c>
      <c r="E19" s="32" t="s">
        <v>211</v>
      </c>
      <c r="F19" s="33" t="s">
        <v>48</v>
      </c>
      <c r="G19" s="34" t="s">
        <v>32</v>
      </c>
      <c r="H19" s="32">
        <v>-45</v>
      </c>
      <c r="I19" s="35" t="str">
        <f t="shared" ref="I19:I21" si="16">I18</f>
        <v>SERV CAPINA AREA TOTAL DRONE PROPRIO</v>
      </c>
      <c r="J19" s="35" t="s">
        <v>35</v>
      </c>
      <c r="K19" s="36">
        <f t="shared" si="0"/>
        <v>0.55000000000000004</v>
      </c>
      <c r="L19" s="35" t="s">
        <v>50</v>
      </c>
      <c r="M19" s="37">
        <v>3.6</v>
      </c>
      <c r="N19" s="40">
        <f>N18</f>
        <v>0.4</v>
      </c>
      <c r="O19" s="41">
        <f t="shared" ref="O19:Y19" si="17">O18</f>
        <v>0.49</v>
      </c>
      <c r="P19" s="41">
        <f t="shared" si="17"/>
        <v>0.49</v>
      </c>
      <c r="Q19" s="41">
        <f t="shared" si="17"/>
        <v>0.49</v>
      </c>
      <c r="R19" s="46">
        <f t="shared" si="17"/>
        <v>0.55000000000000004</v>
      </c>
      <c r="S19" s="46">
        <f t="shared" si="17"/>
        <v>0.64</v>
      </c>
      <c r="T19" s="46">
        <f t="shared" si="17"/>
        <v>0.59</v>
      </c>
      <c r="U19" s="46">
        <f t="shared" si="17"/>
        <v>0.67</v>
      </c>
      <c r="V19" s="46">
        <f t="shared" si="17"/>
        <v>0.56999999999999995</v>
      </c>
      <c r="W19" s="46">
        <f t="shared" si="17"/>
        <v>0.53</v>
      </c>
      <c r="X19" s="41">
        <f t="shared" si="17"/>
        <v>0.59</v>
      </c>
      <c r="Y19" s="41">
        <f t="shared" si="17"/>
        <v>0.59</v>
      </c>
    </row>
    <row r="20" spans="4:25" ht="17.25" customHeight="1" x14ac:dyDescent="0.25">
      <c r="D20" s="32" t="s">
        <v>26</v>
      </c>
      <c r="E20" s="32" t="s">
        <v>211</v>
      </c>
      <c r="F20" s="33" t="s">
        <v>48</v>
      </c>
      <c r="G20" s="34" t="s">
        <v>32</v>
      </c>
      <c r="H20" s="32">
        <v>-45</v>
      </c>
      <c r="I20" s="35" t="str">
        <f t="shared" si="16"/>
        <v>SERV CAPINA AREA TOTAL DRONE PROPRIO</v>
      </c>
      <c r="J20" s="35" t="s">
        <v>35</v>
      </c>
      <c r="K20" s="36">
        <f t="shared" si="0"/>
        <v>0</v>
      </c>
      <c r="L20" s="35" t="s">
        <v>51</v>
      </c>
      <c r="M20" s="37">
        <v>1.5</v>
      </c>
      <c r="N20" s="156">
        <v>0</v>
      </c>
      <c r="O20" s="157">
        <v>0</v>
      </c>
      <c r="P20" s="157">
        <v>0</v>
      </c>
      <c r="Q20" s="157">
        <v>0</v>
      </c>
      <c r="R20" s="211">
        <v>0</v>
      </c>
      <c r="S20" s="211">
        <v>0</v>
      </c>
      <c r="T20" s="211">
        <v>0</v>
      </c>
      <c r="U20" s="211">
        <v>0</v>
      </c>
      <c r="V20" s="211">
        <v>0</v>
      </c>
      <c r="W20" s="211">
        <v>0</v>
      </c>
      <c r="X20" s="157">
        <v>0</v>
      </c>
      <c r="Y20" s="157">
        <v>0</v>
      </c>
    </row>
    <row r="21" spans="4:25" ht="17.25" customHeight="1" x14ac:dyDescent="0.25">
      <c r="D21" s="32" t="s">
        <v>26</v>
      </c>
      <c r="E21" s="32" t="s">
        <v>211</v>
      </c>
      <c r="F21" s="33" t="s">
        <v>48</v>
      </c>
      <c r="G21" s="34" t="s">
        <v>32</v>
      </c>
      <c r="H21" s="32">
        <v>-45</v>
      </c>
      <c r="I21" s="35" t="str">
        <f t="shared" si="16"/>
        <v>SERV CAPINA AREA TOTAL DRONE PROPRIO</v>
      </c>
      <c r="J21" s="35" t="s">
        <v>35</v>
      </c>
      <c r="K21" s="36">
        <f t="shared" si="0"/>
        <v>0</v>
      </c>
      <c r="L21" s="35" t="s">
        <v>52</v>
      </c>
      <c r="M21" s="37">
        <f>15*0.5%</f>
        <v>7.4999999999999997E-2</v>
      </c>
      <c r="N21" s="40">
        <f>N20</f>
        <v>0</v>
      </c>
      <c r="O21" s="41">
        <f t="shared" ref="O21:Y21" si="18">O20</f>
        <v>0</v>
      </c>
      <c r="P21" s="41">
        <f t="shared" si="18"/>
        <v>0</v>
      </c>
      <c r="Q21" s="41">
        <f t="shared" si="18"/>
        <v>0</v>
      </c>
      <c r="R21" s="46">
        <f t="shared" si="18"/>
        <v>0</v>
      </c>
      <c r="S21" s="46">
        <f t="shared" si="18"/>
        <v>0</v>
      </c>
      <c r="T21" s="46">
        <f t="shared" si="18"/>
        <v>0</v>
      </c>
      <c r="U21" s="46">
        <f t="shared" si="18"/>
        <v>0</v>
      </c>
      <c r="V21" s="46">
        <f t="shared" si="18"/>
        <v>0</v>
      </c>
      <c r="W21" s="46">
        <f t="shared" si="18"/>
        <v>0</v>
      </c>
      <c r="X21" s="41">
        <f t="shared" si="18"/>
        <v>0</v>
      </c>
      <c r="Y21" s="41">
        <f t="shared" si="18"/>
        <v>0</v>
      </c>
    </row>
    <row r="22" spans="4:25" ht="17.25" customHeight="1" x14ac:dyDescent="0.25">
      <c r="D22" s="23" t="s">
        <v>26</v>
      </c>
      <c r="E22" s="23" t="s">
        <v>211</v>
      </c>
      <c r="F22" s="24" t="s">
        <v>48</v>
      </c>
      <c r="G22" s="25" t="s">
        <v>32</v>
      </c>
      <c r="H22" s="23">
        <v>-45</v>
      </c>
      <c r="I22" s="26" t="s">
        <v>53</v>
      </c>
      <c r="J22" s="26" t="s">
        <v>34</v>
      </c>
      <c r="K22" s="27">
        <f t="shared" si="0"/>
        <v>0.35337500000000005</v>
      </c>
      <c r="L22" s="28" t="s">
        <v>28</v>
      </c>
      <c r="M22" s="29" t="s">
        <v>28</v>
      </c>
      <c r="N22" s="68">
        <f>(100%-N18-N27-N32)*1.15</f>
        <v>0.64399999999999991</v>
      </c>
      <c r="O22" s="69">
        <f>(100%-O18-O27-O32)*1.15</f>
        <v>0.50600000000000001</v>
      </c>
      <c r="P22" s="69">
        <f>(100%-P18-P27-P32)*1.15</f>
        <v>0.50600000000000001</v>
      </c>
      <c r="Q22" s="69">
        <f>(100%-Q18-Q27-Q32)*1.15</f>
        <v>0.49449999999999994</v>
      </c>
      <c r="R22" s="49">
        <f t="shared" ref="R22:W22" si="19">ROUND((100%-R18-R27-R32)*1-AD42,2)</f>
        <v>0.37</v>
      </c>
      <c r="S22" s="49">
        <f t="shared" si="19"/>
        <v>0.27</v>
      </c>
      <c r="T22" s="49">
        <f t="shared" si="19"/>
        <v>0.22</v>
      </c>
      <c r="U22" s="49">
        <f t="shared" si="19"/>
        <v>0.08</v>
      </c>
      <c r="V22" s="49">
        <f t="shared" si="19"/>
        <v>0.13</v>
      </c>
      <c r="W22" s="49">
        <f t="shared" si="19"/>
        <v>0.38</v>
      </c>
      <c r="X22" s="48">
        <f>100%-X18-X27-X32</f>
        <v>0.32000000000000006</v>
      </c>
      <c r="Y22" s="48">
        <f>100%-Y18-Y27-Y32</f>
        <v>0.32000000000000006</v>
      </c>
    </row>
    <row r="23" spans="4:25" ht="17.25" customHeight="1" x14ac:dyDescent="0.25">
      <c r="D23" s="32" t="s">
        <v>26</v>
      </c>
      <c r="E23" s="32" t="s">
        <v>211</v>
      </c>
      <c r="F23" s="33" t="s">
        <v>48</v>
      </c>
      <c r="G23" s="34" t="s">
        <v>32</v>
      </c>
      <c r="H23" s="32">
        <v>-45</v>
      </c>
      <c r="I23" s="35" t="str">
        <f t="shared" ref="I23:I26" si="20">I22</f>
        <v>SERV APLIC HERB AREA TOTAL NIVEL 1 AGRIC</v>
      </c>
      <c r="J23" s="35" t="s">
        <v>35</v>
      </c>
      <c r="K23" s="36">
        <f t="shared" si="0"/>
        <v>0.35337500000000005</v>
      </c>
      <c r="L23" s="35" t="s">
        <v>54</v>
      </c>
      <c r="M23" s="37">
        <v>2.5</v>
      </c>
      <c r="N23" s="40">
        <f>N22</f>
        <v>0.64399999999999991</v>
      </c>
      <c r="O23" s="41">
        <f t="shared" ref="O23:Y23" si="21">O22</f>
        <v>0.50600000000000001</v>
      </c>
      <c r="P23" s="41">
        <f t="shared" si="21"/>
        <v>0.50600000000000001</v>
      </c>
      <c r="Q23" s="41">
        <f t="shared" si="21"/>
        <v>0.49449999999999994</v>
      </c>
      <c r="R23" s="46">
        <f t="shared" si="21"/>
        <v>0.37</v>
      </c>
      <c r="S23" s="46">
        <f t="shared" si="21"/>
        <v>0.27</v>
      </c>
      <c r="T23" s="46">
        <f t="shared" si="21"/>
        <v>0.22</v>
      </c>
      <c r="U23" s="46">
        <f t="shared" si="21"/>
        <v>0.08</v>
      </c>
      <c r="V23" s="46">
        <f t="shared" si="21"/>
        <v>0.13</v>
      </c>
      <c r="W23" s="46">
        <f t="shared" si="21"/>
        <v>0.38</v>
      </c>
      <c r="X23" s="41">
        <f t="shared" si="21"/>
        <v>0.32000000000000006</v>
      </c>
      <c r="Y23" s="41">
        <f t="shared" si="21"/>
        <v>0.32000000000000006</v>
      </c>
    </row>
    <row r="24" spans="4:25" ht="17.25" customHeight="1" x14ac:dyDescent="0.25">
      <c r="D24" s="32" t="s">
        <v>26</v>
      </c>
      <c r="E24" s="32" t="s">
        <v>211</v>
      </c>
      <c r="F24" s="33" t="s">
        <v>48</v>
      </c>
      <c r="G24" s="34" t="s">
        <v>32</v>
      </c>
      <c r="H24" s="32">
        <v>-45</v>
      </c>
      <c r="I24" s="35" t="str">
        <f t="shared" si="20"/>
        <v>SERV APLIC HERB AREA TOTAL NIVEL 1 AGRIC</v>
      </c>
      <c r="J24" s="35" t="s">
        <v>35</v>
      </c>
      <c r="K24" s="36">
        <f t="shared" si="0"/>
        <v>0.21166666666666667</v>
      </c>
      <c r="L24" s="35" t="s">
        <v>55</v>
      </c>
      <c r="M24" s="37">
        <f>ROUND(0.5%*230,1)</f>
        <v>1.2</v>
      </c>
      <c r="N24" s="40">
        <f t="shared" ref="N24:Y24" si="22">SUM(N25:N26)</f>
        <v>0.39</v>
      </c>
      <c r="O24" s="41">
        <f t="shared" si="22"/>
        <v>0.3</v>
      </c>
      <c r="P24" s="41">
        <f t="shared" si="22"/>
        <v>0.3</v>
      </c>
      <c r="Q24" s="41">
        <f t="shared" si="22"/>
        <v>0.3</v>
      </c>
      <c r="R24" s="46">
        <f t="shared" si="22"/>
        <v>0.22</v>
      </c>
      <c r="S24" s="46">
        <f t="shared" si="22"/>
        <v>0.16</v>
      </c>
      <c r="T24" s="46">
        <f t="shared" si="22"/>
        <v>0.13</v>
      </c>
      <c r="U24" s="46">
        <f t="shared" si="22"/>
        <v>0.05</v>
      </c>
      <c r="V24" s="46">
        <f t="shared" si="22"/>
        <v>0.08</v>
      </c>
      <c r="W24" s="46">
        <f t="shared" si="22"/>
        <v>0.23</v>
      </c>
      <c r="X24" s="41">
        <f t="shared" si="22"/>
        <v>0.19</v>
      </c>
      <c r="Y24" s="41">
        <f t="shared" si="22"/>
        <v>0.19</v>
      </c>
    </row>
    <row r="25" spans="4:25" ht="17.25" customHeight="1" x14ac:dyDescent="0.25">
      <c r="D25" s="32" t="s">
        <v>26</v>
      </c>
      <c r="E25" s="32" t="s">
        <v>211</v>
      </c>
      <c r="F25" s="33" t="s">
        <v>48</v>
      </c>
      <c r="G25" s="34" t="s">
        <v>32</v>
      </c>
      <c r="H25" s="32">
        <v>-45</v>
      </c>
      <c r="I25" s="35" t="str">
        <f t="shared" si="20"/>
        <v>SERV APLIC HERB AREA TOTAL NIVEL 1 AGRIC</v>
      </c>
      <c r="J25" s="35" t="s">
        <v>35</v>
      </c>
      <c r="K25" s="36">
        <f t="shared" si="0"/>
        <v>0</v>
      </c>
      <c r="L25" s="35" t="s">
        <v>56</v>
      </c>
      <c r="M25" s="37">
        <v>0.1</v>
      </c>
      <c r="N25" s="156">
        <v>0</v>
      </c>
      <c r="O25" s="157">
        <v>0</v>
      </c>
      <c r="P25" s="157">
        <v>0</v>
      </c>
      <c r="Q25" s="157">
        <v>0</v>
      </c>
      <c r="R25" s="211">
        <v>0</v>
      </c>
      <c r="S25" s="211">
        <v>0</v>
      </c>
      <c r="T25" s="211">
        <v>0</v>
      </c>
      <c r="U25" s="211">
        <v>0</v>
      </c>
      <c r="V25" s="211">
        <v>0</v>
      </c>
      <c r="W25" s="211">
        <v>0</v>
      </c>
      <c r="X25" s="157">
        <v>0</v>
      </c>
      <c r="Y25" s="157">
        <v>0</v>
      </c>
    </row>
    <row r="26" spans="4:25" ht="17.25" customHeight="1" x14ac:dyDescent="0.25">
      <c r="D26" s="32" t="s">
        <v>26</v>
      </c>
      <c r="E26" s="32" t="s">
        <v>211</v>
      </c>
      <c r="F26" s="33" t="s">
        <v>48</v>
      </c>
      <c r="G26" s="34" t="s">
        <v>32</v>
      </c>
      <c r="H26" s="32">
        <v>-45</v>
      </c>
      <c r="I26" s="35" t="str">
        <f t="shared" si="20"/>
        <v>SERV APLIC HERB AREA TOTAL NIVEL 1 AGRIC</v>
      </c>
      <c r="J26" s="35" t="s">
        <v>35</v>
      </c>
      <c r="K26" s="36">
        <f t="shared" si="0"/>
        <v>0.21166666666666667</v>
      </c>
      <c r="L26" s="35" t="s">
        <v>51</v>
      </c>
      <c r="M26" s="37">
        <v>1.5</v>
      </c>
      <c r="N26" s="40">
        <f t="shared" ref="N26:Y26" si="23">ROUND(60%*N22,2)-N25</f>
        <v>0.39</v>
      </c>
      <c r="O26" s="41">
        <f t="shared" si="23"/>
        <v>0.3</v>
      </c>
      <c r="P26" s="41">
        <f t="shared" si="23"/>
        <v>0.3</v>
      </c>
      <c r="Q26" s="41">
        <f t="shared" si="23"/>
        <v>0.3</v>
      </c>
      <c r="R26" s="46">
        <f t="shared" si="23"/>
        <v>0.22</v>
      </c>
      <c r="S26" s="46">
        <f t="shared" si="23"/>
        <v>0.16</v>
      </c>
      <c r="T26" s="46">
        <f t="shared" si="23"/>
        <v>0.13</v>
      </c>
      <c r="U26" s="46">
        <f t="shared" si="23"/>
        <v>0.05</v>
      </c>
      <c r="V26" s="46">
        <f t="shared" si="23"/>
        <v>0.08</v>
      </c>
      <c r="W26" s="46">
        <f t="shared" si="23"/>
        <v>0.23</v>
      </c>
      <c r="X26" s="41">
        <f t="shared" si="23"/>
        <v>0.19</v>
      </c>
      <c r="Y26" s="41">
        <f t="shared" si="23"/>
        <v>0.19</v>
      </c>
    </row>
    <row r="27" spans="4:25" ht="17.25" customHeight="1" x14ac:dyDescent="0.25">
      <c r="D27" s="23" t="s">
        <v>26</v>
      </c>
      <c r="E27" s="23" t="s">
        <v>211</v>
      </c>
      <c r="F27" s="24" t="s">
        <v>48</v>
      </c>
      <c r="G27" s="25" t="s">
        <v>32</v>
      </c>
      <c r="H27" s="23">
        <v>-45</v>
      </c>
      <c r="I27" s="26" t="s">
        <v>57</v>
      </c>
      <c r="J27" s="26" t="s">
        <v>34</v>
      </c>
      <c r="K27" s="27">
        <f t="shared" si="0"/>
        <v>8.249999999999999E-2</v>
      </c>
      <c r="L27" s="28" t="s">
        <v>28</v>
      </c>
      <c r="M27" s="29" t="s">
        <v>28</v>
      </c>
      <c r="N27" s="30">
        <v>0.04</v>
      </c>
      <c r="O27" s="31">
        <v>7.0000000000000007E-2</v>
      </c>
      <c r="P27" s="31">
        <v>7.0000000000000007E-2</v>
      </c>
      <c r="Q27" s="31">
        <v>0.08</v>
      </c>
      <c r="R27" s="45">
        <v>0.08</v>
      </c>
      <c r="S27" s="45">
        <v>0.09</v>
      </c>
      <c r="T27" s="45">
        <v>0.09</v>
      </c>
      <c r="U27" s="45">
        <v>0.1</v>
      </c>
      <c r="V27" s="45">
        <v>0.1</v>
      </c>
      <c r="W27" s="45">
        <v>0.09</v>
      </c>
      <c r="X27" s="31">
        <v>0.09</v>
      </c>
      <c r="Y27" s="31">
        <v>0.09</v>
      </c>
    </row>
    <row r="28" spans="4:25" ht="17.25" customHeight="1" x14ac:dyDescent="0.25">
      <c r="D28" s="32" t="s">
        <v>26</v>
      </c>
      <c r="E28" s="32" t="s">
        <v>211</v>
      </c>
      <c r="F28" s="33" t="s">
        <v>48</v>
      </c>
      <c r="G28" s="34" t="s">
        <v>32</v>
      </c>
      <c r="H28" s="32">
        <v>-45</v>
      </c>
      <c r="I28" s="35" t="str">
        <f t="shared" ref="I28:I31" si="24">I27</f>
        <v>SERV CAPINA AREA TOTAL AUTOPROPELIDO PROPRIO</v>
      </c>
      <c r="J28" s="35" t="s">
        <v>35</v>
      </c>
      <c r="K28" s="36">
        <f t="shared" si="0"/>
        <v>8.249999999999999E-2</v>
      </c>
      <c r="L28" s="35" t="s">
        <v>54</v>
      </c>
      <c r="M28" s="37">
        <v>2.5</v>
      </c>
      <c r="N28" s="40">
        <f>N27</f>
        <v>0.04</v>
      </c>
      <c r="O28" s="41">
        <f t="shared" ref="O28:Y28" si="25">O27</f>
        <v>7.0000000000000007E-2</v>
      </c>
      <c r="P28" s="41">
        <f t="shared" si="25"/>
        <v>7.0000000000000007E-2</v>
      </c>
      <c r="Q28" s="41">
        <f t="shared" si="25"/>
        <v>0.08</v>
      </c>
      <c r="R28" s="46">
        <f t="shared" si="25"/>
        <v>0.08</v>
      </c>
      <c r="S28" s="46">
        <f t="shared" si="25"/>
        <v>0.09</v>
      </c>
      <c r="T28" s="46">
        <f t="shared" si="25"/>
        <v>0.09</v>
      </c>
      <c r="U28" s="46">
        <f t="shared" si="25"/>
        <v>0.1</v>
      </c>
      <c r="V28" s="46">
        <f t="shared" si="25"/>
        <v>0.1</v>
      </c>
      <c r="W28" s="46">
        <f t="shared" si="25"/>
        <v>0.09</v>
      </c>
      <c r="X28" s="41">
        <f t="shared" si="25"/>
        <v>0.09</v>
      </c>
      <c r="Y28" s="41">
        <f t="shared" si="25"/>
        <v>0.09</v>
      </c>
    </row>
    <row r="29" spans="4:25" ht="17.25" customHeight="1" x14ac:dyDescent="0.25">
      <c r="D29" s="32" t="s">
        <v>26</v>
      </c>
      <c r="E29" s="32" t="s">
        <v>211</v>
      </c>
      <c r="F29" s="33" t="s">
        <v>48</v>
      </c>
      <c r="G29" s="34" t="s">
        <v>32</v>
      </c>
      <c r="H29" s="32">
        <v>-45</v>
      </c>
      <c r="I29" s="35" t="str">
        <f t="shared" si="24"/>
        <v>SERV CAPINA AREA TOTAL AUTOPROPELIDO PROPRIO</v>
      </c>
      <c r="J29" s="35" t="s">
        <v>35</v>
      </c>
      <c r="K29" s="36">
        <f t="shared" si="0"/>
        <v>4.7500000000000007E-2</v>
      </c>
      <c r="L29" s="35" t="s">
        <v>55</v>
      </c>
      <c r="M29" s="37">
        <f>ROUND(0.5%*230,1)</f>
        <v>1.2</v>
      </c>
      <c r="N29" s="40">
        <f>SUM(N30:N31)</f>
        <v>0.02</v>
      </c>
      <c r="O29" s="41">
        <f t="shared" ref="O29:Y29" si="26">SUM(O30:O31)</f>
        <v>0.04</v>
      </c>
      <c r="P29" s="41">
        <f t="shared" si="26"/>
        <v>0.04</v>
      </c>
      <c r="Q29" s="41">
        <f t="shared" si="26"/>
        <v>0.05</v>
      </c>
      <c r="R29" s="46">
        <f t="shared" si="26"/>
        <v>0.05</v>
      </c>
      <c r="S29" s="46">
        <f t="shared" si="26"/>
        <v>0.05</v>
      </c>
      <c r="T29" s="46">
        <f t="shared" si="26"/>
        <v>0.05</v>
      </c>
      <c r="U29" s="46">
        <f t="shared" si="26"/>
        <v>0.06</v>
      </c>
      <c r="V29" s="46">
        <f t="shared" si="26"/>
        <v>0.06</v>
      </c>
      <c r="W29" s="46">
        <f t="shared" si="26"/>
        <v>0.05</v>
      </c>
      <c r="X29" s="41">
        <f t="shared" si="26"/>
        <v>0.05</v>
      </c>
      <c r="Y29" s="41">
        <f t="shared" si="26"/>
        <v>0.05</v>
      </c>
    </row>
    <row r="30" spans="4:25" ht="17.25" customHeight="1" x14ac:dyDescent="0.25">
      <c r="D30" s="32" t="s">
        <v>26</v>
      </c>
      <c r="E30" s="32" t="s">
        <v>211</v>
      </c>
      <c r="F30" s="33" t="s">
        <v>48</v>
      </c>
      <c r="G30" s="34" t="s">
        <v>32</v>
      </c>
      <c r="H30" s="32">
        <v>-45</v>
      </c>
      <c r="I30" s="35" t="str">
        <f t="shared" si="24"/>
        <v>SERV CAPINA AREA TOTAL AUTOPROPELIDO PROPRIO</v>
      </c>
      <c r="J30" s="35" t="s">
        <v>35</v>
      </c>
      <c r="K30" s="36">
        <f t="shared" si="0"/>
        <v>0</v>
      </c>
      <c r="L30" s="35" t="s">
        <v>56</v>
      </c>
      <c r="M30" s="37">
        <v>0.1</v>
      </c>
      <c r="N30" s="156">
        <v>0</v>
      </c>
      <c r="O30" s="157">
        <v>0</v>
      </c>
      <c r="P30" s="157">
        <v>0</v>
      </c>
      <c r="Q30" s="157">
        <v>0</v>
      </c>
      <c r="R30" s="211">
        <v>0</v>
      </c>
      <c r="S30" s="211">
        <v>0</v>
      </c>
      <c r="T30" s="211">
        <v>0</v>
      </c>
      <c r="U30" s="211">
        <v>0</v>
      </c>
      <c r="V30" s="211">
        <v>0</v>
      </c>
      <c r="W30" s="211">
        <v>0</v>
      </c>
      <c r="X30" s="157">
        <v>0</v>
      </c>
      <c r="Y30" s="157">
        <v>0</v>
      </c>
    </row>
    <row r="31" spans="4:25" ht="17.25" customHeight="1" x14ac:dyDescent="0.25">
      <c r="D31" s="32" t="s">
        <v>26</v>
      </c>
      <c r="E31" s="32" t="s">
        <v>211</v>
      </c>
      <c r="F31" s="33" t="s">
        <v>48</v>
      </c>
      <c r="G31" s="34" t="s">
        <v>32</v>
      </c>
      <c r="H31" s="32">
        <v>-45</v>
      </c>
      <c r="I31" s="35" t="str">
        <f t="shared" si="24"/>
        <v>SERV CAPINA AREA TOTAL AUTOPROPELIDO PROPRIO</v>
      </c>
      <c r="J31" s="35" t="s">
        <v>35</v>
      </c>
      <c r="K31" s="36">
        <f t="shared" si="0"/>
        <v>4.7500000000000007E-2</v>
      </c>
      <c r="L31" s="35" t="s">
        <v>51</v>
      </c>
      <c r="M31" s="37">
        <v>1.5</v>
      </c>
      <c r="N31" s="40">
        <f t="shared" ref="N31:Y31" si="27">ROUND(60%*N27,2)-N30</f>
        <v>0.02</v>
      </c>
      <c r="O31" s="41">
        <f t="shared" si="27"/>
        <v>0.04</v>
      </c>
      <c r="P31" s="41">
        <f t="shared" si="27"/>
        <v>0.04</v>
      </c>
      <c r="Q31" s="41">
        <f t="shared" si="27"/>
        <v>0.05</v>
      </c>
      <c r="R31" s="46">
        <f t="shared" si="27"/>
        <v>0.05</v>
      </c>
      <c r="S31" s="46">
        <f t="shared" si="27"/>
        <v>0.05</v>
      </c>
      <c r="T31" s="46">
        <f t="shared" si="27"/>
        <v>0.05</v>
      </c>
      <c r="U31" s="46">
        <f t="shared" si="27"/>
        <v>0.06</v>
      </c>
      <c r="V31" s="46">
        <f t="shared" si="27"/>
        <v>0.06</v>
      </c>
      <c r="W31" s="46">
        <f t="shared" si="27"/>
        <v>0.05</v>
      </c>
      <c r="X31" s="41">
        <f t="shared" si="27"/>
        <v>0.05</v>
      </c>
      <c r="Y31" s="41">
        <f t="shared" si="27"/>
        <v>0.05</v>
      </c>
    </row>
    <row r="32" spans="4:25" ht="17.25" customHeight="1" x14ac:dyDescent="0.25">
      <c r="D32" s="23" t="s">
        <v>26</v>
      </c>
      <c r="E32" s="23" t="s">
        <v>211</v>
      </c>
      <c r="F32" s="24" t="s">
        <v>48</v>
      </c>
      <c r="G32" s="25" t="s">
        <v>32</v>
      </c>
      <c r="H32" s="23">
        <v>-45</v>
      </c>
      <c r="I32" s="26" t="s">
        <v>58</v>
      </c>
      <c r="J32" s="26" t="s">
        <v>34</v>
      </c>
      <c r="K32" s="27">
        <f t="shared" si="0"/>
        <v>0</v>
      </c>
      <c r="L32" s="28" t="s">
        <v>28</v>
      </c>
      <c r="M32" s="29" t="s">
        <v>28</v>
      </c>
      <c r="N32" s="68">
        <v>0</v>
      </c>
      <c r="O32" s="69">
        <v>0</v>
      </c>
      <c r="P32" s="69">
        <v>0</v>
      </c>
      <c r="Q32" s="51">
        <f t="shared" ref="Q32:Y32" si="28">ROUNDDOWN(Q27*9%,2)</f>
        <v>0</v>
      </c>
      <c r="R32" s="52">
        <f t="shared" si="28"/>
        <v>0</v>
      </c>
      <c r="S32" s="52">
        <f t="shared" si="28"/>
        <v>0</v>
      </c>
      <c r="T32" s="52">
        <f t="shared" si="28"/>
        <v>0</v>
      </c>
      <c r="U32" s="52">
        <f t="shared" si="28"/>
        <v>0</v>
      </c>
      <c r="V32" s="52">
        <f t="shared" si="28"/>
        <v>0</v>
      </c>
      <c r="W32" s="52">
        <f t="shared" si="28"/>
        <v>0</v>
      </c>
      <c r="X32" s="51">
        <f t="shared" si="28"/>
        <v>0</v>
      </c>
      <c r="Y32" s="51">
        <f t="shared" si="28"/>
        <v>0</v>
      </c>
    </row>
    <row r="33" spans="4:35" ht="17.25" customHeight="1" x14ac:dyDescent="0.25">
      <c r="D33" s="32" t="s">
        <v>26</v>
      </c>
      <c r="E33" s="32" t="s">
        <v>211</v>
      </c>
      <c r="F33" s="33" t="s">
        <v>48</v>
      </c>
      <c r="G33" s="34" t="s">
        <v>32</v>
      </c>
      <c r="H33" s="32">
        <v>-45</v>
      </c>
      <c r="I33" s="35" t="str">
        <f t="shared" ref="I33:I36" si="29">I32</f>
        <v>APOIO AUTO-PROPELIDO</v>
      </c>
      <c r="J33" s="35" t="s">
        <v>35</v>
      </c>
      <c r="K33" s="36">
        <f t="shared" si="0"/>
        <v>0</v>
      </c>
      <c r="L33" s="35" t="s">
        <v>54</v>
      </c>
      <c r="M33" s="37">
        <v>2.5</v>
      </c>
      <c r="N33" s="40">
        <f t="shared" ref="N33:Y33" si="30">N32</f>
        <v>0</v>
      </c>
      <c r="O33" s="41">
        <f t="shared" si="30"/>
        <v>0</v>
      </c>
      <c r="P33" s="41">
        <f t="shared" si="30"/>
        <v>0</v>
      </c>
      <c r="Q33" s="41">
        <f t="shared" si="30"/>
        <v>0</v>
      </c>
      <c r="R33" s="46">
        <f t="shared" si="30"/>
        <v>0</v>
      </c>
      <c r="S33" s="46">
        <f t="shared" si="30"/>
        <v>0</v>
      </c>
      <c r="T33" s="46">
        <f t="shared" si="30"/>
        <v>0</v>
      </c>
      <c r="U33" s="46">
        <f t="shared" si="30"/>
        <v>0</v>
      </c>
      <c r="V33" s="46">
        <f t="shared" si="30"/>
        <v>0</v>
      </c>
      <c r="W33" s="46">
        <f t="shared" si="30"/>
        <v>0</v>
      </c>
      <c r="X33" s="41">
        <f t="shared" si="30"/>
        <v>0</v>
      </c>
      <c r="Y33" s="41">
        <f t="shared" si="30"/>
        <v>0</v>
      </c>
    </row>
    <row r="34" spans="4:35" ht="17.25" customHeight="1" x14ac:dyDescent="0.25">
      <c r="D34" s="32" t="s">
        <v>26</v>
      </c>
      <c r="E34" s="32" t="s">
        <v>211</v>
      </c>
      <c r="F34" s="33" t="s">
        <v>48</v>
      </c>
      <c r="G34" s="34" t="s">
        <v>32</v>
      </c>
      <c r="H34" s="32">
        <v>-45</v>
      </c>
      <c r="I34" s="35" t="str">
        <f t="shared" si="29"/>
        <v>APOIO AUTO-PROPELIDO</v>
      </c>
      <c r="J34" s="35" t="s">
        <v>35</v>
      </c>
      <c r="K34" s="36">
        <f t="shared" si="0"/>
        <v>0</v>
      </c>
      <c r="L34" s="35" t="s">
        <v>55</v>
      </c>
      <c r="M34" s="37">
        <f>ROUND(0.5%*230,1)</f>
        <v>1.2</v>
      </c>
      <c r="N34" s="40">
        <f>SUM(N35:N36)</f>
        <v>0</v>
      </c>
      <c r="O34" s="41">
        <f t="shared" ref="O34:Y34" si="31">SUM(O35:O36)</f>
        <v>0</v>
      </c>
      <c r="P34" s="41">
        <f t="shared" si="31"/>
        <v>0</v>
      </c>
      <c r="Q34" s="41">
        <f t="shared" si="31"/>
        <v>0</v>
      </c>
      <c r="R34" s="46">
        <f t="shared" si="31"/>
        <v>0</v>
      </c>
      <c r="S34" s="46">
        <f t="shared" si="31"/>
        <v>0</v>
      </c>
      <c r="T34" s="46">
        <f t="shared" si="31"/>
        <v>0</v>
      </c>
      <c r="U34" s="46">
        <f t="shared" si="31"/>
        <v>0</v>
      </c>
      <c r="V34" s="46">
        <f t="shared" si="31"/>
        <v>0</v>
      </c>
      <c r="W34" s="46">
        <f t="shared" si="31"/>
        <v>0</v>
      </c>
      <c r="X34" s="41">
        <f t="shared" si="31"/>
        <v>0</v>
      </c>
      <c r="Y34" s="41">
        <f t="shared" si="31"/>
        <v>0</v>
      </c>
    </row>
    <row r="35" spans="4:35" ht="17.25" customHeight="1" x14ac:dyDescent="0.25">
      <c r="D35" s="32" t="s">
        <v>26</v>
      </c>
      <c r="E35" s="32" t="s">
        <v>211</v>
      </c>
      <c r="F35" s="33" t="s">
        <v>48</v>
      </c>
      <c r="G35" s="34" t="s">
        <v>32</v>
      </c>
      <c r="H35" s="32">
        <v>-45</v>
      </c>
      <c r="I35" s="35" t="str">
        <f t="shared" si="29"/>
        <v>APOIO AUTO-PROPELIDO</v>
      </c>
      <c r="J35" s="35" t="s">
        <v>35</v>
      </c>
      <c r="K35" s="36">
        <f t="shared" si="0"/>
        <v>0</v>
      </c>
      <c r="L35" s="35" t="s">
        <v>56</v>
      </c>
      <c r="M35" s="37">
        <v>0.1</v>
      </c>
      <c r="N35" s="156">
        <v>0</v>
      </c>
      <c r="O35" s="157">
        <v>0</v>
      </c>
      <c r="P35" s="157">
        <v>0</v>
      </c>
      <c r="Q35" s="157">
        <v>0</v>
      </c>
      <c r="R35" s="211">
        <v>0</v>
      </c>
      <c r="S35" s="211">
        <v>0</v>
      </c>
      <c r="T35" s="211">
        <v>0</v>
      </c>
      <c r="U35" s="211">
        <v>0</v>
      </c>
      <c r="V35" s="211">
        <v>0</v>
      </c>
      <c r="W35" s="211">
        <v>0</v>
      </c>
      <c r="X35" s="157">
        <v>0</v>
      </c>
      <c r="Y35" s="157">
        <v>0</v>
      </c>
    </row>
    <row r="36" spans="4:35" ht="17.25" customHeight="1" x14ac:dyDescent="0.25">
      <c r="D36" s="32" t="s">
        <v>26</v>
      </c>
      <c r="E36" s="32" t="s">
        <v>211</v>
      </c>
      <c r="F36" s="33" t="s">
        <v>48</v>
      </c>
      <c r="G36" s="34" t="s">
        <v>32</v>
      </c>
      <c r="H36" s="32">
        <v>-45</v>
      </c>
      <c r="I36" s="35" t="str">
        <f t="shared" si="29"/>
        <v>APOIO AUTO-PROPELIDO</v>
      </c>
      <c r="J36" s="35" t="s">
        <v>35</v>
      </c>
      <c r="K36" s="36">
        <f t="shared" si="0"/>
        <v>0</v>
      </c>
      <c r="L36" s="35" t="s">
        <v>51</v>
      </c>
      <c r="M36" s="37">
        <v>1.5</v>
      </c>
      <c r="N36" s="40">
        <f t="shared" ref="N36:Y36" si="32">ROUND(60%*N32,2)-N35</f>
        <v>0</v>
      </c>
      <c r="O36" s="41">
        <f t="shared" si="32"/>
        <v>0</v>
      </c>
      <c r="P36" s="41">
        <f t="shared" si="32"/>
        <v>0</v>
      </c>
      <c r="Q36" s="41">
        <f t="shared" si="32"/>
        <v>0</v>
      </c>
      <c r="R36" s="46">
        <f t="shared" si="32"/>
        <v>0</v>
      </c>
      <c r="S36" s="46">
        <f t="shared" si="32"/>
        <v>0</v>
      </c>
      <c r="T36" s="46">
        <f t="shared" si="32"/>
        <v>0</v>
      </c>
      <c r="U36" s="46">
        <f t="shared" si="32"/>
        <v>0</v>
      </c>
      <c r="V36" s="46">
        <f t="shared" si="32"/>
        <v>0</v>
      </c>
      <c r="W36" s="46">
        <f t="shared" si="32"/>
        <v>0</v>
      </c>
      <c r="X36" s="41">
        <f t="shared" si="32"/>
        <v>0</v>
      </c>
      <c r="Y36" s="41">
        <f t="shared" si="32"/>
        <v>0</v>
      </c>
    </row>
    <row r="37" spans="4:35" ht="17.25" customHeight="1" x14ac:dyDescent="0.25">
      <c r="D37" s="17" t="s">
        <v>26</v>
      </c>
      <c r="E37" s="17" t="s">
        <v>211</v>
      </c>
      <c r="F37" s="18" t="s">
        <v>28</v>
      </c>
      <c r="G37" s="19" t="s">
        <v>59</v>
      </c>
      <c r="H37" s="17" t="s">
        <v>28</v>
      </c>
      <c r="I37" s="20" t="s">
        <v>28</v>
      </c>
      <c r="J37" s="20" t="s">
        <v>28</v>
      </c>
      <c r="K37" s="17" t="str">
        <f t="shared" si="0"/>
        <v>n/a</v>
      </c>
      <c r="L37" s="20" t="s">
        <v>28</v>
      </c>
      <c r="M37" s="21" t="s">
        <v>28</v>
      </c>
      <c r="N37" s="22" t="s">
        <v>28</v>
      </c>
      <c r="O37" s="17" t="s">
        <v>28</v>
      </c>
      <c r="P37" s="17" t="s">
        <v>28</v>
      </c>
      <c r="Q37" s="17" t="s">
        <v>28</v>
      </c>
      <c r="R37" s="17" t="s">
        <v>28</v>
      </c>
      <c r="S37" s="17" t="s">
        <v>28</v>
      </c>
      <c r="T37" s="17" t="s">
        <v>28</v>
      </c>
      <c r="U37" s="17" t="s">
        <v>28</v>
      </c>
      <c r="V37" s="17" t="s">
        <v>28</v>
      </c>
      <c r="W37" s="17" t="s">
        <v>28</v>
      </c>
      <c r="X37" s="17" t="s">
        <v>28</v>
      </c>
      <c r="Y37" s="17" t="s">
        <v>28</v>
      </c>
    </row>
    <row r="38" spans="4:35" ht="17.25" customHeight="1" x14ac:dyDescent="0.25">
      <c r="D38" s="23" t="s">
        <v>26</v>
      </c>
      <c r="E38" s="23" t="s">
        <v>211</v>
      </c>
      <c r="F38" s="24" t="s">
        <v>60</v>
      </c>
      <c r="G38" s="25" t="s">
        <v>32</v>
      </c>
      <c r="H38" s="23">
        <v>-30</v>
      </c>
      <c r="I38" s="26" t="s">
        <v>61</v>
      </c>
      <c r="J38" s="26" t="s">
        <v>34</v>
      </c>
      <c r="K38" s="27">
        <f t="shared" si="0"/>
        <v>0</v>
      </c>
      <c r="L38" s="28" t="s">
        <v>28</v>
      </c>
      <c r="M38" s="29" t="s">
        <v>28</v>
      </c>
      <c r="N38" s="30">
        <v>0</v>
      </c>
      <c r="O38" s="31">
        <v>0</v>
      </c>
      <c r="P38" s="31">
        <v>0</v>
      </c>
      <c r="Q38" s="31">
        <v>0</v>
      </c>
      <c r="R38" s="31">
        <v>0</v>
      </c>
      <c r="S38" s="31">
        <v>0</v>
      </c>
      <c r="T38" s="31">
        <v>0</v>
      </c>
      <c r="U38" s="31">
        <v>0</v>
      </c>
      <c r="V38" s="31">
        <v>0</v>
      </c>
      <c r="W38" s="31">
        <v>0</v>
      </c>
      <c r="X38" s="31">
        <v>0</v>
      </c>
      <c r="Y38" s="31">
        <v>0</v>
      </c>
    </row>
    <row r="39" spans="4:35" ht="17.25" customHeight="1" x14ac:dyDescent="0.25">
      <c r="D39" s="23" t="s">
        <v>26</v>
      </c>
      <c r="E39" s="23" t="s">
        <v>211</v>
      </c>
      <c r="F39" s="24" t="s">
        <v>62</v>
      </c>
      <c r="G39" s="25" t="s">
        <v>32</v>
      </c>
      <c r="H39" s="23">
        <v>-15</v>
      </c>
      <c r="I39" s="26" t="s">
        <v>63</v>
      </c>
      <c r="J39" s="26" t="s">
        <v>34</v>
      </c>
      <c r="K39" s="27">
        <f t="shared" si="0"/>
        <v>0.14999999999999997</v>
      </c>
      <c r="L39" s="28" t="s">
        <v>28</v>
      </c>
      <c r="M39" s="29" t="s">
        <v>28</v>
      </c>
      <c r="N39" s="30">
        <v>0.15</v>
      </c>
      <c r="O39" s="31">
        <v>0.15</v>
      </c>
      <c r="P39" s="31">
        <v>0.15</v>
      </c>
      <c r="Q39" s="31">
        <v>0.15</v>
      </c>
      <c r="R39" s="31">
        <v>0.15</v>
      </c>
      <c r="S39" s="31">
        <v>0.15</v>
      </c>
      <c r="T39" s="31">
        <v>0.15</v>
      </c>
      <c r="U39" s="31">
        <v>0.15</v>
      </c>
      <c r="V39" s="31">
        <v>0.15</v>
      </c>
      <c r="W39" s="31">
        <v>0.15</v>
      </c>
      <c r="X39" s="31">
        <v>0.15</v>
      </c>
      <c r="Y39" s="31">
        <v>0.15</v>
      </c>
      <c r="AD39" s="53" t="s">
        <v>64</v>
      </c>
    </row>
    <row r="40" spans="4:35" ht="17.25" customHeight="1" x14ac:dyDescent="0.25">
      <c r="D40" s="32" t="s">
        <v>26</v>
      </c>
      <c r="E40" s="32" t="s">
        <v>211</v>
      </c>
      <c r="F40" s="33" t="s">
        <v>62</v>
      </c>
      <c r="G40" s="34" t="s">
        <v>32</v>
      </c>
      <c r="H40" s="32">
        <v>-15</v>
      </c>
      <c r="I40" s="35" t="str">
        <f t="shared" ref="I40:I41" si="33">I39</f>
        <v>SERV COMB FORMIGA TERMONEBULIZADOR</v>
      </c>
      <c r="J40" s="35" t="s">
        <v>35</v>
      </c>
      <c r="K40" s="36">
        <f t="shared" si="0"/>
        <v>0.14999999999999997</v>
      </c>
      <c r="L40" s="35" t="s">
        <v>65</v>
      </c>
      <c r="M40" s="37">
        <v>0.52462334039425962</v>
      </c>
      <c r="N40" s="44">
        <f t="shared" ref="N40:Y41" si="34">N39</f>
        <v>0.15</v>
      </c>
      <c r="O40" s="39">
        <f t="shared" si="34"/>
        <v>0.15</v>
      </c>
      <c r="P40" s="39">
        <f t="shared" si="34"/>
        <v>0.15</v>
      </c>
      <c r="Q40" s="39">
        <f t="shared" si="34"/>
        <v>0.15</v>
      </c>
      <c r="R40" s="39">
        <f t="shared" si="34"/>
        <v>0.15</v>
      </c>
      <c r="S40" s="39">
        <f t="shared" si="34"/>
        <v>0.15</v>
      </c>
      <c r="T40" s="39">
        <f t="shared" si="34"/>
        <v>0.15</v>
      </c>
      <c r="U40" s="39">
        <f t="shared" si="34"/>
        <v>0.15</v>
      </c>
      <c r="V40" s="39">
        <f t="shared" si="34"/>
        <v>0.15</v>
      </c>
      <c r="W40" s="39">
        <f t="shared" si="34"/>
        <v>0.15</v>
      </c>
      <c r="X40" s="39">
        <f t="shared" si="34"/>
        <v>0.15</v>
      </c>
      <c r="Y40" s="39">
        <f t="shared" si="34"/>
        <v>0.15</v>
      </c>
    </row>
    <row r="41" spans="4:35" ht="17.25" customHeight="1" x14ac:dyDescent="0.25">
      <c r="D41" s="32" t="s">
        <v>26</v>
      </c>
      <c r="E41" s="32" t="s">
        <v>211</v>
      </c>
      <c r="F41" s="33" t="s">
        <v>62</v>
      </c>
      <c r="G41" s="34" t="s">
        <v>32</v>
      </c>
      <c r="H41" s="32">
        <v>-15</v>
      </c>
      <c r="I41" s="35" t="str">
        <f t="shared" si="33"/>
        <v>SERV COMB FORMIGA TERMONEBULIZADOR</v>
      </c>
      <c r="J41" s="35" t="s">
        <v>35</v>
      </c>
      <c r="K41" s="36">
        <f t="shared" si="0"/>
        <v>0.14999999999999997</v>
      </c>
      <c r="L41" s="35" t="s">
        <v>55</v>
      </c>
      <c r="M41" s="37">
        <v>1.1693651261422116</v>
      </c>
      <c r="N41" s="44">
        <f>N40</f>
        <v>0.15</v>
      </c>
      <c r="O41" s="39">
        <f t="shared" si="34"/>
        <v>0.15</v>
      </c>
      <c r="P41" s="39">
        <f t="shared" si="34"/>
        <v>0.15</v>
      </c>
      <c r="Q41" s="39">
        <f t="shared" si="34"/>
        <v>0.15</v>
      </c>
      <c r="R41" s="39">
        <f t="shared" si="34"/>
        <v>0.15</v>
      </c>
      <c r="S41" s="39">
        <f t="shared" si="34"/>
        <v>0.15</v>
      </c>
      <c r="T41" s="39">
        <f t="shared" si="34"/>
        <v>0.15</v>
      </c>
      <c r="U41" s="39">
        <f t="shared" si="34"/>
        <v>0.15</v>
      </c>
      <c r="V41" s="39">
        <f t="shared" si="34"/>
        <v>0.15</v>
      </c>
      <c r="W41" s="39">
        <f t="shared" si="34"/>
        <v>0.15</v>
      </c>
      <c r="X41" s="39">
        <f t="shared" si="34"/>
        <v>0.15</v>
      </c>
      <c r="Y41" s="39">
        <f t="shared" si="34"/>
        <v>0.15</v>
      </c>
      <c r="AD41" s="9" t="s">
        <v>18</v>
      </c>
      <c r="AE41" s="9" t="s">
        <v>19</v>
      </c>
      <c r="AF41" s="9" t="s">
        <v>20</v>
      </c>
      <c r="AG41" s="9" t="s">
        <v>21</v>
      </c>
      <c r="AH41" s="9" t="s">
        <v>22</v>
      </c>
      <c r="AI41" s="9" t="s">
        <v>23</v>
      </c>
    </row>
    <row r="42" spans="4:35" ht="17.25" customHeight="1" x14ac:dyDescent="0.25">
      <c r="D42" s="23" t="s">
        <v>26</v>
      </c>
      <c r="E42" s="23" t="s">
        <v>211</v>
      </c>
      <c r="F42" s="24" t="s">
        <v>66</v>
      </c>
      <c r="G42" s="25" t="s">
        <v>32</v>
      </c>
      <c r="H42" s="23">
        <v>-15</v>
      </c>
      <c r="I42" s="26" t="s">
        <v>67</v>
      </c>
      <c r="J42" s="26" t="s">
        <v>34</v>
      </c>
      <c r="K42" s="27">
        <f t="shared" si="0"/>
        <v>1</v>
      </c>
      <c r="L42" s="28" t="s">
        <v>28</v>
      </c>
      <c r="M42" s="29" t="s">
        <v>28</v>
      </c>
      <c r="N42" s="54">
        <v>1</v>
      </c>
      <c r="O42" s="55">
        <v>1</v>
      </c>
      <c r="P42" s="55">
        <v>1</v>
      </c>
      <c r="Q42" s="55">
        <v>1</v>
      </c>
      <c r="R42" s="55">
        <v>1</v>
      </c>
      <c r="S42" s="55">
        <v>1</v>
      </c>
      <c r="T42" s="55">
        <v>1</v>
      </c>
      <c r="U42" s="55">
        <v>1</v>
      </c>
      <c r="V42" s="55">
        <v>1</v>
      </c>
      <c r="W42" s="55">
        <v>1</v>
      </c>
      <c r="X42" s="55">
        <v>1</v>
      </c>
      <c r="Y42" s="55">
        <v>1</v>
      </c>
      <c r="AD42" s="56">
        <v>0</v>
      </c>
      <c r="AE42" s="56">
        <v>0</v>
      </c>
      <c r="AF42" s="56">
        <v>0.1</v>
      </c>
      <c r="AG42" s="56">
        <v>0.15</v>
      </c>
      <c r="AH42" s="56">
        <v>0.2</v>
      </c>
      <c r="AI42" s="56">
        <v>0</v>
      </c>
    </row>
    <row r="43" spans="4:35" ht="17.25" customHeight="1" x14ac:dyDescent="0.25">
      <c r="D43" s="32" t="s">
        <v>26</v>
      </c>
      <c r="E43" s="32" t="s">
        <v>211</v>
      </c>
      <c r="F43" s="33" t="s">
        <v>66</v>
      </c>
      <c r="G43" s="34" t="s">
        <v>32</v>
      </c>
      <c r="H43" s="32">
        <v>-15</v>
      </c>
      <c r="I43" s="35" t="str">
        <f t="shared" ref="I43:I45" si="35">I42</f>
        <v>SERV COMB FORMIGA PRE PLANTIO 2ª</v>
      </c>
      <c r="J43" s="35" t="s">
        <v>35</v>
      </c>
      <c r="K43" s="36">
        <f t="shared" si="0"/>
        <v>4.9999999999999992E-3</v>
      </c>
      <c r="L43" s="35" t="s">
        <v>36</v>
      </c>
      <c r="M43" s="37">
        <f>10*(5*6)/10^3</f>
        <v>0.3</v>
      </c>
      <c r="N43" s="38">
        <f>ROUND(0.5%*N42,4)</f>
        <v>5.0000000000000001E-3</v>
      </c>
      <c r="O43" s="39">
        <f t="shared" ref="O43:Y43" si="36">ROUND(0.5%*O42,4)</f>
        <v>5.0000000000000001E-3</v>
      </c>
      <c r="P43" s="39">
        <f t="shared" si="36"/>
        <v>5.0000000000000001E-3</v>
      </c>
      <c r="Q43" s="39">
        <f t="shared" si="36"/>
        <v>5.0000000000000001E-3</v>
      </c>
      <c r="R43" s="39">
        <f t="shared" si="36"/>
        <v>5.0000000000000001E-3</v>
      </c>
      <c r="S43" s="39">
        <f t="shared" si="36"/>
        <v>5.0000000000000001E-3</v>
      </c>
      <c r="T43" s="39">
        <f t="shared" si="36"/>
        <v>5.0000000000000001E-3</v>
      </c>
      <c r="U43" s="39">
        <f t="shared" si="36"/>
        <v>5.0000000000000001E-3</v>
      </c>
      <c r="V43" s="39">
        <f t="shared" si="36"/>
        <v>5.0000000000000001E-3</v>
      </c>
      <c r="W43" s="39">
        <f t="shared" si="36"/>
        <v>5.0000000000000001E-3</v>
      </c>
      <c r="X43" s="39">
        <f t="shared" si="36"/>
        <v>5.0000000000000001E-3</v>
      </c>
      <c r="Y43" s="39">
        <f t="shared" si="36"/>
        <v>5.0000000000000001E-3</v>
      </c>
      <c r="AC43" s="57" t="s">
        <v>68</v>
      </c>
      <c r="AD43" s="58">
        <f t="shared" ref="AD43:AI43" si="37">SUM(R18,R22,R27,R32)-(1-AD42)</f>
        <v>0</v>
      </c>
      <c r="AE43" s="58">
        <f t="shared" si="37"/>
        <v>0</v>
      </c>
      <c r="AF43" s="58">
        <f t="shared" si="37"/>
        <v>0</v>
      </c>
      <c r="AG43" s="58">
        <f t="shared" si="37"/>
        <v>0</v>
      </c>
      <c r="AH43" s="58">
        <f t="shared" si="37"/>
        <v>0</v>
      </c>
      <c r="AI43" s="58">
        <f t="shared" si="37"/>
        <v>0</v>
      </c>
    </row>
    <row r="44" spans="4:35" ht="17.25" customHeight="1" x14ac:dyDescent="0.25">
      <c r="D44" s="32" t="s">
        <v>26</v>
      </c>
      <c r="E44" s="32" t="s">
        <v>211</v>
      </c>
      <c r="F44" s="33" t="s">
        <v>66</v>
      </c>
      <c r="G44" s="34" t="s">
        <v>32</v>
      </c>
      <c r="H44" s="32">
        <v>-15</v>
      </c>
      <c r="I44" s="35" t="str">
        <f t="shared" si="35"/>
        <v>SERV COMB FORMIGA PRE PLANTIO 2ª</v>
      </c>
      <c r="J44" s="35" t="s">
        <v>35</v>
      </c>
      <c r="K44" s="36">
        <f t="shared" si="0"/>
        <v>0.60833333333333328</v>
      </c>
      <c r="L44" s="35" t="s">
        <v>37</v>
      </c>
      <c r="M44" s="37">
        <v>8</v>
      </c>
      <c r="N44" s="59">
        <v>0.2</v>
      </c>
      <c r="O44" s="60">
        <v>0.3</v>
      </c>
      <c r="P44" s="60">
        <v>0.4</v>
      </c>
      <c r="Q44" s="60">
        <v>0.5</v>
      </c>
      <c r="R44" s="60">
        <v>0.7</v>
      </c>
      <c r="S44" s="60">
        <v>0.8</v>
      </c>
      <c r="T44" s="60">
        <v>0.9</v>
      </c>
      <c r="U44" s="60">
        <v>0.9</v>
      </c>
      <c r="V44" s="60">
        <v>0.9</v>
      </c>
      <c r="W44" s="60">
        <v>0.7</v>
      </c>
      <c r="X44" s="60">
        <v>0.6</v>
      </c>
      <c r="Y44" s="60">
        <v>0.4</v>
      </c>
      <c r="AC44" s="57" t="s">
        <v>69</v>
      </c>
      <c r="AD44" s="61">
        <f>AVERAGE(R62/R58,R70/R66,R78/R74)-AD42</f>
        <v>0</v>
      </c>
      <c r="AE44" s="61">
        <f t="shared" ref="AE44:AI44" si="38">AVERAGE(S62/S58,S70/S66,S78/S74)-AE42</f>
        <v>0</v>
      </c>
      <c r="AF44" s="61">
        <f t="shared" si="38"/>
        <v>2.1517637787975705E-2</v>
      </c>
      <c r="AG44" s="61">
        <f t="shared" si="38"/>
        <v>-5.1923076923076933E-2</v>
      </c>
      <c r="AH44" s="61">
        <f t="shared" si="38"/>
        <v>-2.5876471709805088E-2</v>
      </c>
      <c r="AI44" s="61">
        <f t="shared" si="38"/>
        <v>0</v>
      </c>
    </row>
    <row r="45" spans="4:35" ht="17.25" customHeight="1" x14ac:dyDescent="0.25">
      <c r="D45" s="32" t="s">
        <v>26</v>
      </c>
      <c r="E45" s="32" t="s">
        <v>211</v>
      </c>
      <c r="F45" s="33" t="s">
        <v>66</v>
      </c>
      <c r="G45" s="34" t="s">
        <v>32</v>
      </c>
      <c r="H45" s="32">
        <v>-15</v>
      </c>
      <c r="I45" s="35" t="str">
        <f t="shared" si="35"/>
        <v>SERV COMB FORMIGA PRE PLANTIO 2ª</v>
      </c>
      <c r="J45" s="35" t="s">
        <v>35</v>
      </c>
      <c r="K45" s="36">
        <f t="shared" si="0"/>
        <v>0.38666666666666666</v>
      </c>
      <c r="L45" s="35" t="s">
        <v>38</v>
      </c>
      <c r="M45" s="37">
        <v>8</v>
      </c>
      <c r="N45" s="59">
        <v>0.79499999999999993</v>
      </c>
      <c r="O45" s="60">
        <v>0.69500000000000006</v>
      </c>
      <c r="P45" s="60">
        <v>0.59499999999999997</v>
      </c>
      <c r="Q45" s="60">
        <v>0.495</v>
      </c>
      <c r="R45" s="60">
        <v>0.29500000000000004</v>
      </c>
      <c r="S45" s="60">
        <v>0.19499999999999995</v>
      </c>
      <c r="T45" s="60">
        <v>9.4999999999999973E-2</v>
      </c>
      <c r="U45" s="60">
        <v>9.4999999999999973E-2</v>
      </c>
      <c r="V45" s="60">
        <v>9.4999999999999973E-2</v>
      </c>
      <c r="W45" s="60">
        <v>0.29500000000000004</v>
      </c>
      <c r="X45" s="60">
        <v>0.39500000000000002</v>
      </c>
      <c r="Y45" s="60">
        <v>0.59499999999999997</v>
      </c>
    </row>
    <row r="46" spans="4:35" ht="17.25" customHeight="1" x14ac:dyDescent="0.25">
      <c r="D46" s="62" t="s">
        <v>26</v>
      </c>
      <c r="E46" s="62" t="s">
        <v>211</v>
      </c>
      <c r="F46" s="63" t="s">
        <v>70</v>
      </c>
      <c r="G46" s="64" t="s">
        <v>32</v>
      </c>
      <c r="H46" s="62">
        <v>-15</v>
      </c>
      <c r="I46" s="65" t="s">
        <v>71</v>
      </c>
      <c r="J46" s="65" t="s">
        <v>34</v>
      </c>
      <c r="K46" s="27">
        <f t="shared" si="0"/>
        <v>0.17249999999999999</v>
      </c>
      <c r="L46" s="66" t="s">
        <v>28</v>
      </c>
      <c r="M46" s="67" t="s">
        <v>28</v>
      </c>
      <c r="N46" s="68">
        <v>0.14000000000000001</v>
      </c>
      <c r="O46" s="69">
        <v>0.12</v>
      </c>
      <c r="P46" s="69">
        <v>0.11</v>
      </c>
      <c r="Q46" s="69">
        <v>0.14000000000000001</v>
      </c>
      <c r="R46" s="69">
        <v>0.14000000000000001</v>
      </c>
      <c r="S46" s="69">
        <v>0.19</v>
      </c>
      <c r="T46" s="69">
        <v>0.21</v>
      </c>
      <c r="U46" s="69">
        <v>0.23</v>
      </c>
      <c r="V46" s="69">
        <v>0.23</v>
      </c>
      <c r="W46" s="69">
        <v>0.19</v>
      </c>
      <c r="X46" s="69">
        <v>0.18</v>
      </c>
      <c r="Y46" s="69">
        <v>0.19</v>
      </c>
    </row>
    <row r="47" spans="4:35" ht="17.25" customHeight="1" x14ac:dyDescent="0.25">
      <c r="D47" s="62" t="s">
        <v>26</v>
      </c>
      <c r="E47" s="62" t="s">
        <v>211</v>
      </c>
      <c r="F47" s="63" t="s">
        <v>72</v>
      </c>
      <c r="G47" s="64" t="s">
        <v>32</v>
      </c>
      <c r="H47" s="62">
        <v>-15</v>
      </c>
      <c r="I47" s="65" t="s">
        <v>73</v>
      </c>
      <c r="J47" s="65" t="s">
        <v>34</v>
      </c>
      <c r="K47" s="27">
        <f t="shared" si="0"/>
        <v>4.9999999999999996E-2</v>
      </c>
      <c r="L47" s="66" t="s">
        <v>28</v>
      </c>
      <c r="M47" s="67" t="s">
        <v>28</v>
      </c>
      <c r="N47" s="68">
        <v>0.05</v>
      </c>
      <c r="O47" s="69">
        <v>0.05</v>
      </c>
      <c r="P47" s="69">
        <v>0.05</v>
      </c>
      <c r="Q47" s="69">
        <v>0.05</v>
      </c>
      <c r="R47" s="69">
        <v>0.05</v>
      </c>
      <c r="S47" s="69">
        <v>0.05</v>
      </c>
      <c r="T47" s="69">
        <v>0.05</v>
      </c>
      <c r="U47" s="69">
        <v>0.05</v>
      </c>
      <c r="V47" s="69">
        <v>0.05</v>
      </c>
      <c r="W47" s="69">
        <v>0.05</v>
      </c>
      <c r="X47" s="69">
        <v>0.05</v>
      </c>
      <c r="Y47" s="69">
        <v>0.05</v>
      </c>
    </row>
    <row r="48" spans="4:35" ht="17.25" customHeight="1" x14ac:dyDescent="0.25">
      <c r="D48" s="62" t="s">
        <v>26</v>
      </c>
      <c r="E48" s="62" t="s">
        <v>211</v>
      </c>
      <c r="F48" s="63" t="s">
        <v>72</v>
      </c>
      <c r="G48" s="64" t="s">
        <v>32</v>
      </c>
      <c r="H48" s="62">
        <v>-15</v>
      </c>
      <c r="I48" s="65" t="s">
        <v>74</v>
      </c>
      <c r="J48" s="65" t="s">
        <v>34</v>
      </c>
      <c r="K48" s="27">
        <f t="shared" si="0"/>
        <v>5.7500000000000002E-2</v>
      </c>
      <c r="L48" s="66" t="s">
        <v>28</v>
      </c>
      <c r="M48" s="67" t="s">
        <v>28</v>
      </c>
      <c r="N48" s="68">
        <v>0.08</v>
      </c>
      <c r="O48" s="69">
        <v>0.08</v>
      </c>
      <c r="P48" s="69">
        <v>0.08</v>
      </c>
      <c r="Q48" s="69">
        <f>ROUND(8%*65%,2)</f>
        <v>0.05</v>
      </c>
      <c r="R48" s="69">
        <f t="shared" ref="R48:Y48" si="39">ROUND(8%*65%,2)</f>
        <v>0.05</v>
      </c>
      <c r="S48" s="69">
        <f t="shared" si="39"/>
        <v>0.05</v>
      </c>
      <c r="T48" s="69">
        <f t="shared" si="39"/>
        <v>0.05</v>
      </c>
      <c r="U48" s="69">
        <f t="shared" si="39"/>
        <v>0.05</v>
      </c>
      <c r="V48" s="69">
        <f t="shared" si="39"/>
        <v>0.05</v>
      </c>
      <c r="W48" s="69">
        <f t="shared" si="39"/>
        <v>0.05</v>
      </c>
      <c r="X48" s="69">
        <f t="shared" si="39"/>
        <v>0.05</v>
      </c>
      <c r="Y48" s="69">
        <f t="shared" si="39"/>
        <v>0.05</v>
      </c>
    </row>
    <row r="49" spans="4:37" ht="17.25" customHeight="1" x14ac:dyDescent="0.25">
      <c r="D49" s="62" t="s">
        <v>26</v>
      </c>
      <c r="E49" s="62" t="s">
        <v>211</v>
      </c>
      <c r="F49" s="63" t="s">
        <v>75</v>
      </c>
      <c r="G49" s="64" t="s">
        <v>32</v>
      </c>
      <c r="H49" s="62">
        <v>-15</v>
      </c>
      <c r="I49" s="65" t="s">
        <v>76</v>
      </c>
      <c r="J49" s="65" t="s">
        <v>34</v>
      </c>
      <c r="K49" s="27">
        <f>IFERROR(AVERAGE(N49:Y49),"n/a")</f>
        <v>0.5124458525333927</v>
      </c>
      <c r="L49" s="66" t="s">
        <v>28</v>
      </c>
      <c r="M49" s="67" t="s">
        <v>28</v>
      </c>
      <c r="N49" s="68">
        <v>0.4</v>
      </c>
      <c r="O49" s="69">
        <v>0.4</v>
      </c>
      <c r="P49" s="69">
        <v>0.4</v>
      </c>
      <c r="Q49" s="69">
        <v>0.45</v>
      </c>
      <c r="R49" s="69">
        <v>0.5</v>
      </c>
      <c r="S49" s="69">
        <v>0.5493502304007114</v>
      </c>
      <c r="T49" s="69">
        <v>0.6</v>
      </c>
      <c r="U49" s="69">
        <v>0.65</v>
      </c>
      <c r="V49" s="69">
        <v>0.65</v>
      </c>
      <c r="W49" s="69">
        <v>0.55000000000000004</v>
      </c>
      <c r="X49" s="69">
        <v>0.5</v>
      </c>
      <c r="Y49" s="69">
        <v>0.5</v>
      </c>
    </row>
    <row r="50" spans="4:37" ht="17.25" customHeight="1" x14ac:dyDescent="0.25">
      <c r="D50" s="71" t="s">
        <v>26</v>
      </c>
      <c r="E50" s="71" t="s">
        <v>211</v>
      </c>
      <c r="F50" s="18" t="s">
        <v>28</v>
      </c>
      <c r="G50" s="19" t="s">
        <v>77</v>
      </c>
      <c r="H50" s="71" t="s">
        <v>28</v>
      </c>
      <c r="I50" s="20" t="s">
        <v>28</v>
      </c>
      <c r="J50" s="20" t="s">
        <v>28</v>
      </c>
      <c r="K50" s="17" t="str">
        <f t="shared" si="0"/>
        <v>n/a</v>
      </c>
      <c r="L50" s="20" t="s">
        <v>28</v>
      </c>
      <c r="M50" s="21" t="s">
        <v>28</v>
      </c>
      <c r="N50" s="22" t="s">
        <v>28</v>
      </c>
      <c r="O50" s="17" t="s">
        <v>28</v>
      </c>
      <c r="P50" s="17" t="s">
        <v>28</v>
      </c>
      <c r="Q50" s="17" t="s">
        <v>28</v>
      </c>
      <c r="R50" s="17" t="s">
        <v>28</v>
      </c>
      <c r="S50" s="17" t="s">
        <v>28</v>
      </c>
      <c r="T50" s="17" t="s">
        <v>28</v>
      </c>
      <c r="U50" s="17" t="s">
        <v>28</v>
      </c>
      <c r="V50" s="17" t="s">
        <v>28</v>
      </c>
      <c r="W50" s="17" t="s">
        <v>28</v>
      </c>
      <c r="X50" s="17" t="s">
        <v>28</v>
      </c>
      <c r="Y50" s="17" t="s">
        <v>28</v>
      </c>
    </row>
    <row r="51" spans="4:37" ht="17.25" customHeight="1" x14ac:dyDescent="0.25">
      <c r="D51" s="23" t="s">
        <v>26</v>
      </c>
      <c r="E51" s="23" t="s">
        <v>211</v>
      </c>
      <c r="F51" s="24" t="s">
        <v>78</v>
      </c>
      <c r="G51" s="25" t="s">
        <v>32</v>
      </c>
      <c r="H51" s="23">
        <v>-10</v>
      </c>
      <c r="I51" s="26" t="s">
        <v>79</v>
      </c>
      <c r="J51" s="26" t="s">
        <v>34</v>
      </c>
      <c r="K51" s="27">
        <f t="shared" si="0"/>
        <v>1</v>
      </c>
      <c r="L51" s="26" t="s">
        <v>28</v>
      </c>
      <c r="M51" s="72" t="s">
        <v>28</v>
      </c>
      <c r="N51" s="30">
        <v>1</v>
      </c>
      <c r="O51" s="31">
        <v>1</v>
      </c>
      <c r="P51" s="31">
        <v>1</v>
      </c>
      <c r="Q51" s="31">
        <v>1</v>
      </c>
      <c r="R51" s="31">
        <v>1</v>
      </c>
      <c r="S51" s="31">
        <v>1</v>
      </c>
      <c r="T51" s="31">
        <v>1</v>
      </c>
      <c r="U51" s="31">
        <v>1</v>
      </c>
      <c r="V51" s="31">
        <v>1</v>
      </c>
      <c r="W51" s="31">
        <v>1</v>
      </c>
      <c r="X51" s="31">
        <v>1</v>
      </c>
      <c r="Y51" s="31">
        <v>1</v>
      </c>
    </row>
    <row r="52" spans="4:37" ht="17.25" customHeight="1" x14ac:dyDescent="0.25">
      <c r="D52" s="23" t="s">
        <v>26</v>
      </c>
      <c r="E52" s="23" t="s">
        <v>211</v>
      </c>
      <c r="F52" s="24" t="s">
        <v>80</v>
      </c>
      <c r="G52" s="25" t="s">
        <v>32</v>
      </c>
      <c r="H52" s="23">
        <v>-10</v>
      </c>
      <c r="I52" s="26" t="s">
        <v>81</v>
      </c>
      <c r="J52" s="26" t="s">
        <v>34</v>
      </c>
      <c r="K52" s="27">
        <f t="shared" si="0"/>
        <v>2.0833333333333332E-2</v>
      </c>
      <c r="L52" s="26" t="s">
        <v>28</v>
      </c>
      <c r="M52" s="72" t="s">
        <v>28</v>
      </c>
      <c r="N52" s="30">
        <v>0</v>
      </c>
      <c r="O52" s="31">
        <v>0</v>
      </c>
      <c r="P52" s="31">
        <v>0</v>
      </c>
      <c r="Q52" s="31">
        <v>0</v>
      </c>
      <c r="R52" s="31">
        <v>0</v>
      </c>
      <c r="S52" s="31">
        <v>0</v>
      </c>
      <c r="T52" s="31">
        <v>0</v>
      </c>
      <c r="U52" s="31">
        <v>0.05</v>
      </c>
      <c r="V52" s="31">
        <v>0.05</v>
      </c>
      <c r="W52" s="31">
        <v>0.05</v>
      </c>
      <c r="X52" s="31">
        <v>0.05</v>
      </c>
      <c r="Y52" s="31">
        <v>0.05</v>
      </c>
    </row>
    <row r="53" spans="4:37" ht="17.25" customHeight="1" x14ac:dyDescent="0.25">
      <c r="D53" s="32" t="s">
        <v>26</v>
      </c>
      <c r="E53" s="32" t="s">
        <v>211</v>
      </c>
      <c r="F53" s="33" t="s">
        <v>80</v>
      </c>
      <c r="G53" s="34" t="s">
        <v>32</v>
      </c>
      <c r="H53" s="32">
        <v>-10</v>
      </c>
      <c r="I53" s="35" t="str">
        <f>I52</f>
        <v>ESCAVADEIRA</v>
      </c>
      <c r="J53" s="35" t="s">
        <v>35</v>
      </c>
      <c r="K53" s="36">
        <f t="shared" si="0"/>
        <v>2.0833333333333332E-2</v>
      </c>
      <c r="L53" s="35" t="s">
        <v>82</v>
      </c>
      <c r="M53" s="37">
        <v>340</v>
      </c>
      <c r="N53" s="44">
        <f>N52</f>
        <v>0</v>
      </c>
      <c r="O53" s="39">
        <f t="shared" ref="O53:Y53" si="40">O52</f>
        <v>0</v>
      </c>
      <c r="P53" s="39">
        <f t="shared" si="40"/>
        <v>0</v>
      </c>
      <c r="Q53" s="39">
        <f t="shared" si="40"/>
        <v>0</v>
      </c>
      <c r="R53" s="39">
        <f t="shared" si="40"/>
        <v>0</v>
      </c>
      <c r="S53" s="39">
        <f t="shared" si="40"/>
        <v>0</v>
      </c>
      <c r="T53" s="39">
        <f t="shared" si="40"/>
        <v>0</v>
      </c>
      <c r="U53" s="39">
        <f t="shared" si="40"/>
        <v>0.05</v>
      </c>
      <c r="V53" s="39">
        <f t="shared" si="40"/>
        <v>0.05</v>
      </c>
      <c r="W53" s="39">
        <f t="shared" si="40"/>
        <v>0.05</v>
      </c>
      <c r="X53" s="39">
        <f t="shared" si="40"/>
        <v>0.05</v>
      </c>
      <c r="Y53" s="39">
        <f t="shared" si="40"/>
        <v>0.05</v>
      </c>
    </row>
    <row r="54" spans="4:37" x14ac:dyDescent="0.25">
      <c r="D54" s="62" t="s">
        <v>26</v>
      </c>
      <c r="E54" s="62" t="s">
        <v>211</v>
      </c>
      <c r="F54" s="63" t="s">
        <v>80</v>
      </c>
      <c r="G54" s="64" t="s">
        <v>32</v>
      </c>
      <c r="H54" s="62">
        <v>-10</v>
      </c>
      <c r="I54" s="65" t="s">
        <v>83</v>
      </c>
      <c r="J54" s="65" t="s">
        <v>34</v>
      </c>
      <c r="K54" s="27">
        <f t="shared" si="0"/>
        <v>0.6958333333333333</v>
      </c>
      <c r="L54" s="66" t="s">
        <v>28</v>
      </c>
      <c r="M54" s="67" t="s">
        <v>28</v>
      </c>
      <c r="N54" s="50">
        <f>IF(100%-N52-N56&lt;0,0,100%-N52-N56)+12.5%</f>
        <v>0.82499999999999996</v>
      </c>
      <c r="O54" s="51">
        <f>IF(100%-O52-O56&lt;0,0,100%-O52-O56)+12.5%</f>
        <v>0.82499999999999996</v>
      </c>
      <c r="P54" s="51">
        <f t="shared" ref="P54:W54" si="41">IF(100%-P52-P56&lt;0,0,100%-P52-P56)</f>
        <v>0.7</v>
      </c>
      <c r="Q54" s="51">
        <f t="shared" si="41"/>
        <v>0.7</v>
      </c>
      <c r="R54" s="51">
        <f t="shared" si="41"/>
        <v>0.7</v>
      </c>
      <c r="S54" s="51">
        <f t="shared" si="41"/>
        <v>0.7</v>
      </c>
      <c r="T54" s="51">
        <f t="shared" si="41"/>
        <v>0.65</v>
      </c>
      <c r="U54" s="51">
        <f t="shared" si="41"/>
        <v>0.6</v>
      </c>
      <c r="V54" s="51">
        <f t="shared" si="41"/>
        <v>0.6</v>
      </c>
      <c r="W54" s="51">
        <f t="shared" si="41"/>
        <v>0.6</v>
      </c>
      <c r="X54" s="51">
        <f>IF(100%-X52-X56&lt;0,0,100%-X52-X56)+12.5%</f>
        <v>0.72499999999999998</v>
      </c>
      <c r="Y54" s="51">
        <f>IF(100%-Y52-Y56&lt;0,0,100%-Y52-Y56)+12.5%</f>
        <v>0.72499999999999998</v>
      </c>
    </row>
    <row r="55" spans="4:37" x14ac:dyDescent="0.25">
      <c r="D55" s="73" t="s">
        <v>26</v>
      </c>
      <c r="E55" s="73" t="s">
        <v>211</v>
      </c>
      <c r="F55" s="74" t="s">
        <v>80</v>
      </c>
      <c r="G55" s="75" t="s">
        <v>32</v>
      </c>
      <c r="H55" s="73">
        <v>-10</v>
      </c>
      <c r="I55" s="35" t="str">
        <f>I54</f>
        <v>SUBSOLAGEM PROPRIA</v>
      </c>
      <c r="J55" s="76" t="s">
        <v>35</v>
      </c>
      <c r="K55" s="36">
        <f t="shared" si="0"/>
        <v>0.6958333333333333</v>
      </c>
      <c r="L55" s="76" t="s">
        <v>82</v>
      </c>
      <c r="M55" s="77">
        <v>340</v>
      </c>
      <c r="N55" s="185">
        <f>N54</f>
        <v>0.82499999999999996</v>
      </c>
      <c r="O55" s="186">
        <f t="shared" ref="O55:Y55" si="42">O54</f>
        <v>0.82499999999999996</v>
      </c>
      <c r="P55" s="186">
        <f t="shared" si="42"/>
        <v>0.7</v>
      </c>
      <c r="Q55" s="186">
        <f t="shared" si="42"/>
        <v>0.7</v>
      </c>
      <c r="R55" s="186">
        <f t="shared" si="42"/>
        <v>0.7</v>
      </c>
      <c r="S55" s="186">
        <f t="shared" si="42"/>
        <v>0.7</v>
      </c>
      <c r="T55" s="186">
        <f t="shared" si="42"/>
        <v>0.65</v>
      </c>
      <c r="U55" s="186">
        <f t="shared" si="42"/>
        <v>0.6</v>
      </c>
      <c r="V55" s="186">
        <f t="shared" si="42"/>
        <v>0.6</v>
      </c>
      <c r="W55" s="186">
        <f t="shared" si="42"/>
        <v>0.6</v>
      </c>
      <c r="X55" s="186">
        <f t="shared" si="42"/>
        <v>0.72499999999999998</v>
      </c>
      <c r="Y55" s="186">
        <f t="shared" si="42"/>
        <v>0.72499999999999998</v>
      </c>
    </row>
    <row r="56" spans="4:37" ht="17.25" customHeight="1" x14ac:dyDescent="0.25">
      <c r="D56" s="62" t="s">
        <v>26</v>
      </c>
      <c r="E56" s="62" t="s">
        <v>211</v>
      </c>
      <c r="F56" s="63" t="s">
        <v>80</v>
      </c>
      <c r="G56" s="64" t="s">
        <v>32</v>
      </c>
      <c r="H56" s="62">
        <v>-10</v>
      </c>
      <c r="I56" s="65" t="s">
        <v>84</v>
      </c>
      <c r="J56" s="65" t="s">
        <v>34</v>
      </c>
      <c r="K56" s="27">
        <f t="shared" si="0"/>
        <v>0.32500000000000001</v>
      </c>
      <c r="L56" s="66" t="s">
        <v>28</v>
      </c>
      <c r="M56" s="67" t="s">
        <v>28</v>
      </c>
      <c r="N56" s="68">
        <v>0.3</v>
      </c>
      <c r="O56" s="69">
        <v>0.3</v>
      </c>
      <c r="P56" s="69">
        <v>0.3</v>
      </c>
      <c r="Q56" s="69">
        <v>0.3</v>
      </c>
      <c r="R56" s="69">
        <v>0.3</v>
      </c>
      <c r="S56" s="69">
        <v>0.3</v>
      </c>
      <c r="T56" s="69">
        <v>0.35</v>
      </c>
      <c r="U56" s="69">
        <v>0.35</v>
      </c>
      <c r="V56" s="69">
        <v>0.35</v>
      </c>
      <c r="W56" s="69">
        <v>0.35</v>
      </c>
      <c r="X56" s="69">
        <v>0.35</v>
      </c>
      <c r="Y56" s="69">
        <v>0.35</v>
      </c>
      <c r="Z56" s="1">
        <f>100-65</f>
        <v>35</v>
      </c>
    </row>
    <row r="57" spans="4:37" ht="17.25" customHeight="1" x14ac:dyDescent="0.25">
      <c r="D57" s="73" t="s">
        <v>26</v>
      </c>
      <c r="E57" s="73" t="s">
        <v>211</v>
      </c>
      <c r="F57" s="74" t="s">
        <v>80</v>
      </c>
      <c r="G57" s="75" t="s">
        <v>32</v>
      </c>
      <c r="H57" s="73">
        <v>-10</v>
      </c>
      <c r="I57" s="35" t="str">
        <f>I56</f>
        <v>SERV GRADINHA HASTE NEGATIVA PROPRIO</v>
      </c>
      <c r="J57" s="76" t="s">
        <v>35</v>
      </c>
      <c r="K57" s="36">
        <f t="shared" si="0"/>
        <v>0.32500000000000001</v>
      </c>
      <c r="L57" s="76" t="s">
        <v>82</v>
      </c>
      <c r="M57" s="77">
        <v>340</v>
      </c>
      <c r="N57" s="185">
        <f>N56</f>
        <v>0.3</v>
      </c>
      <c r="O57" s="186">
        <f t="shared" ref="O57:Y57" si="43">O56</f>
        <v>0.3</v>
      </c>
      <c r="P57" s="186">
        <f t="shared" si="43"/>
        <v>0.3</v>
      </c>
      <c r="Q57" s="186">
        <f t="shared" si="43"/>
        <v>0.3</v>
      </c>
      <c r="R57" s="186">
        <f t="shared" si="43"/>
        <v>0.3</v>
      </c>
      <c r="S57" s="186">
        <f t="shared" si="43"/>
        <v>0.3</v>
      </c>
      <c r="T57" s="186">
        <f t="shared" si="43"/>
        <v>0.35</v>
      </c>
      <c r="U57" s="186">
        <f t="shared" si="43"/>
        <v>0.35</v>
      </c>
      <c r="V57" s="186">
        <f t="shared" si="43"/>
        <v>0.35</v>
      </c>
      <c r="W57" s="186">
        <f t="shared" si="43"/>
        <v>0.35</v>
      </c>
      <c r="X57" s="186">
        <f t="shared" si="43"/>
        <v>0.35</v>
      </c>
      <c r="Y57" s="186">
        <f t="shared" si="43"/>
        <v>0.35</v>
      </c>
    </row>
    <row r="58" spans="4:37" ht="17.25" customHeight="1" x14ac:dyDescent="0.25">
      <c r="D58" s="78" t="s">
        <v>26</v>
      </c>
      <c r="E58" s="78" t="s">
        <v>211</v>
      </c>
      <c r="F58" s="79" t="s">
        <v>85</v>
      </c>
      <c r="G58" s="80" t="s">
        <v>32</v>
      </c>
      <c r="H58" s="78">
        <v>-5</v>
      </c>
      <c r="I58" s="66" t="s">
        <v>86</v>
      </c>
      <c r="J58" s="66" t="s">
        <v>34</v>
      </c>
      <c r="K58" s="27">
        <f t="shared" si="0"/>
        <v>0.6276666666666666</v>
      </c>
      <c r="L58" s="66" t="s">
        <v>28</v>
      </c>
      <c r="M58" s="67" t="s">
        <v>28</v>
      </c>
      <c r="N58" s="187">
        <v>0.26</v>
      </c>
      <c r="O58" s="188">
        <v>0.37</v>
      </c>
      <c r="P58" s="188">
        <v>0.39</v>
      </c>
      <c r="Q58" s="188">
        <v>0.4</v>
      </c>
      <c r="R58" s="199">
        <f>(41%)*1.6</f>
        <v>0.65600000000000003</v>
      </c>
      <c r="S58" s="199">
        <f>(45%)*1.6</f>
        <v>0.72000000000000008</v>
      </c>
      <c r="T58" s="199">
        <f>(47%)*1.6</f>
        <v>0.752</v>
      </c>
      <c r="U58" s="199">
        <f>(52%)*1.6</f>
        <v>0.83200000000000007</v>
      </c>
      <c r="V58" s="199">
        <f>(54%)*1.6</f>
        <v>0.8640000000000001</v>
      </c>
      <c r="W58" s="199">
        <f>(49%)*1.6</f>
        <v>0.78400000000000003</v>
      </c>
      <c r="X58" s="199">
        <f>(47%)*1.6</f>
        <v>0.752</v>
      </c>
      <c r="Y58" s="199">
        <f>(47%)*1.6</f>
        <v>0.752</v>
      </c>
      <c r="AK58" s="81" t="s">
        <v>87</v>
      </c>
    </row>
    <row r="59" spans="4:37" ht="17.25" customHeight="1" x14ac:dyDescent="0.25">
      <c r="D59" s="82" t="s">
        <v>26</v>
      </c>
      <c r="E59" s="82" t="s">
        <v>211</v>
      </c>
      <c r="F59" s="83" t="s">
        <v>85</v>
      </c>
      <c r="G59" s="84" t="s">
        <v>32</v>
      </c>
      <c r="H59" s="82">
        <v>-5</v>
      </c>
      <c r="I59" s="35" t="str">
        <f t="shared" ref="I59:I65" si="44">I58</f>
        <v>SERV CAPINA AREA TOTAL AUTOPROPELIDO - pré emergente</v>
      </c>
      <c r="J59" s="85" t="s">
        <v>35</v>
      </c>
      <c r="K59" s="36">
        <f t="shared" si="0"/>
        <v>0.6276666666666666</v>
      </c>
      <c r="L59" s="85" t="s">
        <v>88</v>
      </c>
      <c r="M59" s="86">
        <v>0.3</v>
      </c>
      <c r="N59" s="189">
        <f>N58</f>
        <v>0.26</v>
      </c>
      <c r="O59" s="190">
        <f t="shared" ref="O59:Y59" si="45">O58</f>
        <v>0.37</v>
      </c>
      <c r="P59" s="190">
        <f t="shared" si="45"/>
        <v>0.39</v>
      </c>
      <c r="Q59" s="190">
        <f t="shared" si="45"/>
        <v>0.4</v>
      </c>
      <c r="R59" s="190">
        <f t="shared" si="45"/>
        <v>0.65600000000000003</v>
      </c>
      <c r="S59" s="190">
        <f t="shared" si="45"/>
        <v>0.72000000000000008</v>
      </c>
      <c r="T59" s="190">
        <f t="shared" si="45"/>
        <v>0.752</v>
      </c>
      <c r="U59" s="190">
        <f t="shared" si="45"/>
        <v>0.83200000000000007</v>
      </c>
      <c r="V59" s="190">
        <f t="shared" si="45"/>
        <v>0.8640000000000001</v>
      </c>
      <c r="W59" s="190">
        <f t="shared" si="45"/>
        <v>0.78400000000000003</v>
      </c>
      <c r="X59" s="190">
        <f t="shared" si="45"/>
        <v>0.752</v>
      </c>
      <c r="Y59" s="190">
        <f t="shared" si="45"/>
        <v>0.752</v>
      </c>
    </row>
    <row r="60" spans="4:37" ht="17.25" customHeight="1" x14ac:dyDescent="0.25">
      <c r="D60" s="82" t="s">
        <v>26</v>
      </c>
      <c r="E60" s="82" t="s">
        <v>211</v>
      </c>
      <c r="F60" s="83" t="s">
        <v>85</v>
      </c>
      <c r="G60" s="84" t="s">
        <v>32</v>
      </c>
      <c r="H60" s="82">
        <v>-5</v>
      </c>
      <c r="I60" s="35" t="str">
        <f t="shared" si="44"/>
        <v>SERV CAPINA AREA TOTAL AUTOPROPELIDO - pré emergente</v>
      </c>
      <c r="J60" s="85" t="s">
        <v>35</v>
      </c>
      <c r="K60" s="36">
        <f t="shared" si="0"/>
        <v>0</v>
      </c>
      <c r="L60" s="85" t="s">
        <v>89</v>
      </c>
      <c r="M60" s="86">
        <v>3</v>
      </c>
      <c r="N60" s="189">
        <v>0</v>
      </c>
      <c r="O60" s="190">
        <v>0</v>
      </c>
      <c r="P60" s="190">
        <v>0</v>
      </c>
      <c r="Q60" s="190">
        <v>0</v>
      </c>
      <c r="R60" s="190">
        <v>0</v>
      </c>
      <c r="S60" s="190">
        <v>0</v>
      </c>
      <c r="T60" s="190">
        <v>0</v>
      </c>
      <c r="U60" s="190">
        <v>0</v>
      </c>
      <c r="V60" s="190">
        <v>0</v>
      </c>
      <c r="W60" s="190">
        <v>0</v>
      </c>
      <c r="X60" s="190">
        <v>0</v>
      </c>
      <c r="Y60" s="190">
        <v>0</v>
      </c>
    </row>
    <row r="61" spans="4:37" ht="17.25" customHeight="1" x14ac:dyDescent="0.25">
      <c r="D61" s="82" t="s">
        <v>26</v>
      </c>
      <c r="E61" s="82" t="s">
        <v>211</v>
      </c>
      <c r="F61" s="83" t="s">
        <v>85</v>
      </c>
      <c r="G61" s="84" t="s">
        <v>32</v>
      </c>
      <c r="H61" s="82">
        <v>-5</v>
      </c>
      <c r="I61" s="35" t="str">
        <f t="shared" si="44"/>
        <v>SERV CAPINA AREA TOTAL AUTOPROPELIDO - pré emergente</v>
      </c>
      <c r="J61" s="85" t="s">
        <v>35</v>
      </c>
      <c r="K61" s="36">
        <f t="shared" si="0"/>
        <v>0.6276666666666666</v>
      </c>
      <c r="L61" s="35" t="s">
        <v>90</v>
      </c>
      <c r="M61" s="37">
        <v>0.1</v>
      </c>
      <c r="N61" s="191">
        <f>N58</f>
        <v>0.26</v>
      </c>
      <c r="O61" s="192">
        <f t="shared" ref="O61:Y61" si="46">O58</f>
        <v>0.37</v>
      </c>
      <c r="P61" s="192">
        <f t="shared" si="46"/>
        <v>0.39</v>
      </c>
      <c r="Q61" s="192">
        <f t="shared" si="46"/>
        <v>0.4</v>
      </c>
      <c r="R61" s="192">
        <f t="shared" si="46"/>
        <v>0.65600000000000003</v>
      </c>
      <c r="S61" s="192">
        <f t="shared" si="46"/>
        <v>0.72000000000000008</v>
      </c>
      <c r="T61" s="192">
        <f t="shared" si="46"/>
        <v>0.752</v>
      </c>
      <c r="U61" s="192">
        <f t="shared" si="46"/>
        <v>0.83200000000000007</v>
      </c>
      <c r="V61" s="192">
        <f t="shared" si="46"/>
        <v>0.8640000000000001</v>
      </c>
      <c r="W61" s="192">
        <f t="shared" si="46"/>
        <v>0.78400000000000003</v>
      </c>
      <c r="X61" s="192">
        <f t="shared" si="46"/>
        <v>0.752</v>
      </c>
      <c r="Y61" s="192">
        <f t="shared" si="46"/>
        <v>0.752</v>
      </c>
    </row>
    <row r="62" spans="4:37" ht="17.25" customHeight="1" x14ac:dyDescent="0.25">
      <c r="D62" s="82" t="s">
        <v>26</v>
      </c>
      <c r="E62" s="82" t="s">
        <v>211</v>
      </c>
      <c r="F62" s="83" t="s">
        <v>85</v>
      </c>
      <c r="G62" s="84" t="s">
        <v>32</v>
      </c>
      <c r="H62" s="82">
        <v>-5</v>
      </c>
      <c r="I62" s="35" t="str">
        <f t="shared" si="44"/>
        <v>SERV CAPINA AREA TOTAL AUTOPROPELIDO - pré emergente</v>
      </c>
      <c r="J62" s="85" t="s">
        <v>35</v>
      </c>
      <c r="K62" s="36">
        <f t="shared" si="0"/>
        <v>3.0833333333333334E-2</v>
      </c>
      <c r="L62" s="89" t="s">
        <v>54</v>
      </c>
      <c r="M62" s="90">
        <v>2.5</v>
      </c>
      <c r="N62" s="189">
        <v>0</v>
      </c>
      <c r="O62" s="190">
        <v>0</v>
      </c>
      <c r="P62" s="190">
        <v>0</v>
      </c>
      <c r="Q62" s="190">
        <v>0</v>
      </c>
      <c r="R62" s="190">
        <f>ROUND(AD42*R58,2)</f>
        <v>0</v>
      </c>
      <c r="S62" s="190">
        <f t="shared" ref="S62:W62" si="47">ROUND(AE42*S58,2)</f>
        <v>0</v>
      </c>
      <c r="T62" s="190">
        <f t="shared" si="47"/>
        <v>0.08</v>
      </c>
      <c r="U62" s="190">
        <f t="shared" si="47"/>
        <v>0.12</v>
      </c>
      <c r="V62" s="190">
        <f t="shared" si="47"/>
        <v>0.17</v>
      </c>
      <c r="W62" s="190">
        <f t="shared" si="47"/>
        <v>0</v>
      </c>
      <c r="X62" s="190">
        <v>0</v>
      </c>
      <c r="Y62" s="190">
        <v>0</v>
      </c>
    </row>
    <row r="63" spans="4:37" ht="17.25" customHeight="1" x14ac:dyDescent="0.25">
      <c r="D63" s="82" t="s">
        <v>26</v>
      </c>
      <c r="E63" s="82" t="s">
        <v>211</v>
      </c>
      <c r="F63" s="83" t="s">
        <v>85</v>
      </c>
      <c r="G63" s="84" t="s">
        <v>32</v>
      </c>
      <c r="H63" s="82">
        <v>-5</v>
      </c>
      <c r="I63" s="35" t="str">
        <f t="shared" si="44"/>
        <v>SERV CAPINA AREA TOTAL AUTOPROPELIDO - pré emergente</v>
      </c>
      <c r="J63" s="85" t="s">
        <v>35</v>
      </c>
      <c r="K63" s="36">
        <f t="shared" si="0"/>
        <v>1.8333333333333337E-2</v>
      </c>
      <c r="L63" s="89" t="s">
        <v>55</v>
      </c>
      <c r="M63" s="90">
        <f>ROUND(0.5%*230,1)</f>
        <v>1.2</v>
      </c>
      <c r="N63" s="189">
        <f t="shared" ref="N63:Y63" si="48">SUM(N64:N65)</f>
        <v>0</v>
      </c>
      <c r="O63" s="190">
        <f t="shared" si="48"/>
        <v>0</v>
      </c>
      <c r="P63" s="190">
        <f t="shared" si="48"/>
        <v>0</v>
      </c>
      <c r="Q63" s="190">
        <f t="shared" si="48"/>
        <v>0</v>
      </c>
      <c r="R63" s="190">
        <f t="shared" si="48"/>
        <v>0</v>
      </c>
      <c r="S63" s="190">
        <f t="shared" si="48"/>
        <v>0</v>
      </c>
      <c r="T63" s="190">
        <f t="shared" si="48"/>
        <v>0.05</v>
      </c>
      <c r="U63" s="190">
        <f t="shared" si="48"/>
        <v>7.0000000000000007E-2</v>
      </c>
      <c r="V63" s="190">
        <f t="shared" si="48"/>
        <v>0.1</v>
      </c>
      <c r="W63" s="190">
        <f t="shared" ref="W63" si="49">SUM(W64:W65)</f>
        <v>0</v>
      </c>
      <c r="X63" s="190">
        <f t="shared" si="48"/>
        <v>0</v>
      </c>
      <c r="Y63" s="190">
        <f t="shared" si="48"/>
        <v>0</v>
      </c>
    </row>
    <row r="64" spans="4:37" ht="17.25" customHeight="1" x14ac:dyDescent="0.25">
      <c r="D64" s="82" t="s">
        <v>26</v>
      </c>
      <c r="E64" s="82" t="s">
        <v>211</v>
      </c>
      <c r="F64" s="83" t="s">
        <v>85</v>
      </c>
      <c r="G64" s="84" t="s">
        <v>32</v>
      </c>
      <c r="H64" s="82">
        <v>-5</v>
      </c>
      <c r="I64" s="35" t="str">
        <f t="shared" si="44"/>
        <v>SERV CAPINA AREA TOTAL AUTOPROPELIDO - pré emergente</v>
      </c>
      <c r="J64" s="85" t="s">
        <v>35</v>
      </c>
      <c r="K64" s="36">
        <f t="shared" si="0"/>
        <v>0</v>
      </c>
      <c r="L64" s="89" t="s">
        <v>56</v>
      </c>
      <c r="M64" s="90">
        <v>0.1</v>
      </c>
      <c r="N64" s="189">
        <v>0</v>
      </c>
      <c r="O64" s="190">
        <v>0</v>
      </c>
      <c r="P64" s="190">
        <v>0</v>
      </c>
      <c r="Q64" s="190">
        <v>0</v>
      </c>
      <c r="R64" s="190">
        <v>0</v>
      </c>
      <c r="S64" s="190">
        <v>0</v>
      </c>
      <c r="T64" s="190">
        <v>0</v>
      </c>
      <c r="U64" s="190">
        <v>0</v>
      </c>
      <c r="V64" s="190">
        <v>0</v>
      </c>
      <c r="W64" s="190">
        <v>0</v>
      </c>
      <c r="X64" s="190">
        <v>0</v>
      </c>
      <c r="Y64" s="190">
        <v>0</v>
      </c>
    </row>
    <row r="65" spans="4:25" ht="17.25" customHeight="1" x14ac:dyDescent="0.25">
      <c r="D65" s="82" t="s">
        <v>26</v>
      </c>
      <c r="E65" s="82" t="s">
        <v>211</v>
      </c>
      <c r="F65" s="83" t="s">
        <v>85</v>
      </c>
      <c r="G65" s="84" t="s">
        <v>32</v>
      </c>
      <c r="H65" s="82">
        <v>-5</v>
      </c>
      <c r="I65" s="35" t="str">
        <f t="shared" si="44"/>
        <v>SERV CAPINA AREA TOTAL AUTOPROPELIDO - pré emergente</v>
      </c>
      <c r="J65" s="85" t="s">
        <v>35</v>
      </c>
      <c r="K65" s="36">
        <f t="shared" si="0"/>
        <v>1.8333333333333337E-2</v>
      </c>
      <c r="L65" s="89" t="s">
        <v>51</v>
      </c>
      <c r="M65" s="90">
        <v>1.5</v>
      </c>
      <c r="N65" s="189">
        <f t="shared" ref="N65:Y65" si="50">ROUND(60%*N60,2)-N64</f>
        <v>0</v>
      </c>
      <c r="O65" s="190">
        <f t="shared" si="50"/>
        <v>0</v>
      </c>
      <c r="P65" s="190">
        <f t="shared" si="50"/>
        <v>0</v>
      </c>
      <c r="Q65" s="190">
        <f t="shared" si="50"/>
        <v>0</v>
      </c>
      <c r="R65" s="190">
        <f t="shared" ref="R65:V65" si="51">ROUND(60%*R62,2)-R64</f>
        <v>0</v>
      </c>
      <c r="S65" s="190">
        <f t="shared" si="51"/>
        <v>0</v>
      </c>
      <c r="T65" s="190">
        <f t="shared" si="51"/>
        <v>0.05</v>
      </c>
      <c r="U65" s="190">
        <f t="shared" si="51"/>
        <v>7.0000000000000007E-2</v>
      </c>
      <c r="V65" s="190">
        <f t="shared" si="51"/>
        <v>0.1</v>
      </c>
      <c r="W65" s="190">
        <f>ROUND(60%*W62,2)-W64</f>
        <v>0</v>
      </c>
      <c r="X65" s="190">
        <f t="shared" si="50"/>
        <v>0</v>
      </c>
      <c r="Y65" s="190">
        <f t="shared" si="50"/>
        <v>0</v>
      </c>
    </row>
    <row r="66" spans="4:25" ht="17.25" customHeight="1" x14ac:dyDescent="0.25">
      <c r="D66" s="78" t="s">
        <v>26</v>
      </c>
      <c r="E66" s="78" t="s">
        <v>211</v>
      </c>
      <c r="F66" s="79" t="s">
        <v>85</v>
      </c>
      <c r="G66" s="80" t="s">
        <v>32</v>
      </c>
      <c r="H66" s="78">
        <v>-5</v>
      </c>
      <c r="I66" s="66" t="s">
        <v>58</v>
      </c>
      <c r="J66" s="66" t="s">
        <v>34</v>
      </c>
      <c r="K66" s="27">
        <f t="shared" si="0"/>
        <v>0.13166666666666665</v>
      </c>
      <c r="L66" s="28" t="s">
        <v>28</v>
      </c>
      <c r="M66" s="37">
        <v>1.5</v>
      </c>
      <c r="N66" s="187">
        <v>0</v>
      </c>
      <c r="O66" s="188">
        <v>0</v>
      </c>
      <c r="P66" s="188">
        <v>0</v>
      </c>
      <c r="Q66" s="193">
        <f t="shared" ref="Q66:Y66" si="52">ROUNDDOWN(Q58*25%,2)</f>
        <v>0.1</v>
      </c>
      <c r="R66" s="193">
        <f t="shared" si="52"/>
        <v>0.16</v>
      </c>
      <c r="S66" s="193">
        <f t="shared" si="52"/>
        <v>0.18</v>
      </c>
      <c r="T66" s="193">
        <f t="shared" si="52"/>
        <v>0.18</v>
      </c>
      <c r="U66" s="193">
        <f t="shared" si="52"/>
        <v>0.2</v>
      </c>
      <c r="V66" s="193">
        <f t="shared" si="52"/>
        <v>0.21</v>
      </c>
      <c r="W66" s="193">
        <f t="shared" si="52"/>
        <v>0.19</v>
      </c>
      <c r="X66" s="193">
        <f t="shared" si="52"/>
        <v>0.18</v>
      </c>
      <c r="Y66" s="193">
        <f t="shared" si="52"/>
        <v>0.18</v>
      </c>
    </row>
    <row r="67" spans="4:25" ht="17.25" customHeight="1" x14ac:dyDescent="0.25">
      <c r="D67" s="82" t="s">
        <v>26</v>
      </c>
      <c r="E67" s="82" t="s">
        <v>211</v>
      </c>
      <c r="F67" s="83" t="s">
        <v>85</v>
      </c>
      <c r="G67" s="84" t="s">
        <v>32</v>
      </c>
      <c r="H67" s="82">
        <v>-5</v>
      </c>
      <c r="I67" s="35" t="str">
        <f t="shared" ref="I67:I73" si="53">I66</f>
        <v>APOIO AUTO-PROPELIDO</v>
      </c>
      <c r="J67" s="85" t="s">
        <v>35</v>
      </c>
      <c r="K67" s="36">
        <f t="shared" si="0"/>
        <v>0.13166666666666665</v>
      </c>
      <c r="L67" s="85" t="s">
        <v>88</v>
      </c>
      <c r="M67" s="86">
        <v>0.3</v>
      </c>
      <c r="N67" s="189">
        <f>N66</f>
        <v>0</v>
      </c>
      <c r="O67" s="190">
        <f t="shared" ref="O67:Y67" si="54">O66</f>
        <v>0</v>
      </c>
      <c r="P67" s="190">
        <f t="shared" si="54"/>
        <v>0</v>
      </c>
      <c r="Q67" s="190">
        <f t="shared" si="54"/>
        <v>0.1</v>
      </c>
      <c r="R67" s="190">
        <f t="shared" si="54"/>
        <v>0.16</v>
      </c>
      <c r="S67" s="190">
        <f t="shared" si="54"/>
        <v>0.18</v>
      </c>
      <c r="T67" s="190">
        <f t="shared" si="54"/>
        <v>0.18</v>
      </c>
      <c r="U67" s="190">
        <f t="shared" si="54"/>
        <v>0.2</v>
      </c>
      <c r="V67" s="190">
        <f t="shared" si="54"/>
        <v>0.21</v>
      </c>
      <c r="W67" s="190">
        <f t="shared" si="54"/>
        <v>0.19</v>
      </c>
      <c r="X67" s="190">
        <f t="shared" si="54"/>
        <v>0.18</v>
      </c>
      <c r="Y67" s="190">
        <f t="shared" si="54"/>
        <v>0.18</v>
      </c>
    </row>
    <row r="68" spans="4:25" ht="17.25" customHeight="1" x14ac:dyDescent="0.25">
      <c r="D68" s="82" t="s">
        <v>26</v>
      </c>
      <c r="E68" s="82" t="s">
        <v>211</v>
      </c>
      <c r="F68" s="83" t="s">
        <v>85</v>
      </c>
      <c r="G68" s="84" t="s">
        <v>32</v>
      </c>
      <c r="H68" s="82">
        <v>-5</v>
      </c>
      <c r="I68" s="35" t="str">
        <f t="shared" si="53"/>
        <v>APOIO AUTO-PROPELIDO</v>
      </c>
      <c r="J68" s="85" t="s">
        <v>35</v>
      </c>
      <c r="K68" s="36">
        <f t="shared" si="0"/>
        <v>0</v>
      </c>
      <c r="L68" s="85" t="s">
        <v>89</v>
      </c>
      <c r="M68" s="86">
        <v>3</v>
      </c>
      <c r="N68" s="189">
        <v>0</v>
      </c>
      <c r="O68" s="190">
        <v>0</v>
      </c>
      <c r="P68" s="190">
        <v>0</v>
      </c>
      <c r="Q68" s="190">
        <v>0</v>
      </c>
      <c r="R68" s="190">
        <v>0</v>
      </c>
      <c r="S68" s="190">
        <v>0</v>
      </c>
      <c r="T68" s="190">
        <v>0</v>
      </c>
      <c r="U68" s="190">
        <v>0</v>
      </c>
      <c r="V68" s="190">
        <v>0</v>
      </c>
      <c r="W68" s="190">
        <v>0</v>
      </c>
      <c r="X68" s="190">
        <v>0</v>
      </c>
      <c r="Y68" s="190">
        <v>0</v>
      </c>
    </row>
    <row r="69" spans="4:25" ht="17.25" customHeight="1" x14ac:dyDescent="0.25">
      <c r="D69" s="82" t="s">
        <v>26</v>
      </c>
      <c r="E69" s="82" t="s">
        <v>211</v>
      </c>
      <c r="F69" s="83" t="s">
        <v>85</v>
      </c>
      <c r="G69" s="84" t="s">
        <v>32</v>
      </c>
      <c r="H69" s="82">
        <v>-5</v>
      </c>
      <c r="I69" s="35" t="str">
        <f t="shared" si="53"/>
        <v>APOIO AUTO-PROPELIDO</v>
      </c>
      <c r="J69" s="85" t="s">
        <v>35</v>
      </c>
      <c r="K69" s="36">
        <f t="shared" si="0"/>
        <v>0.13166666666666665</v>
      </c>
      <c r="L69" s="35" t="s">
        <v>90</v>
      </c>
      <c r="M69" s="37">
        <v>0.1</v>
      </c>
      <c r="N69" s="191">
        <f>N66</f>
        <v>0</v>
      </c>
      <c r="O69" s="192">
        <f t="shared" ref="O69:Y69" si="55">O66</f>
        <v>0</v>
      </c>
      <c r="P69" s="192">
        <f t="shared" si="55"/>
        <v>0</v>
      </c>
      <c r="Q69" s="192">
        <f t="shared" si="55"/>
        <v>0.1</v>
      </c>
      <c r="R69" s="192">
        <f t="shared" si="55"/>
        <v>0.16</v>
      </c>
      <c r="S69" s="192">
        <f t="shared" si="55"/>
        <v>0.18</v>
      </c>
      <c r="T69" s="192">
        <f t="shared" si="55"/>
        <v>0.18</v>
      </c>
      <c r="U69" s="192">
        <f t="shared" si="55"/>
        <v>0.2</v>
      </c>
      <c r="V69" s="192">
        <f t="shared" si="55"/>
        <v>0.21</v>
      </c>
      <c r="W69" s="192">
        <f t="shared" si="55"/>
        <v>0.19</v>
      </c>
      <c r="X69" s="192">
        <f t="shared" si="55"/>
        <v>0.18</v>
      </c>
      <c r="Y69" s="192">
        <f t="shared" si="55"/>
        <v>0.18</v>
      </c>
    </row>
    <row r="70" spans="4:25" ht="17.25" customHeight="1" x14ac:dyDescent="0.25">
      <c r="D70" s="82" t="s">
        <v>26</v>
      </c>
      <c r="E70" s="82" t="s">
        <v>211</v>
      </c>
      <c r="F70" s="83" t="s">
        <v>85</v>
      </c>
      <c r="G70" s="84" t="s">
        <v>32</v>
      </c>
      <c r="H70" s="82">
        <v>-5</v>
      </c>
      <c r="I70" s="35" t="str">
        <f t="shared" si="53"/>
        <v>APOIO AUTO-PROPELIDO</v>
      </c>
      <c r="J70" s="85" t="s">
        <v>35</v>
      </c>
      <c r="K70" s="36">
        <f t="shared" si="0"/>
        <v>7.4999999999999997E-3</v>
      </c>
      <c r="L70" s="89" t="s">
        <v>54</v>
      </c>
      <c r="M70" s="90">
        <v>2.5</v>
      </c>
      <c r="N70" s="189">
        <v>0</v>
      </c>
      <c r="O70" s="190">
        <v>0</v>
      </c>
      <c r="P70" s="190">
        <v>0</v>
      </c>
      <c r="Q70" s="190">
        <v>0</v>
      </c>
      <c r="R70" s="190">
        <f>ROUND(AD42*R66,2)</f>
        <v>0</v>
      </c>
      <c r="S70" s="190">
        <f t="shared" ref="S70:W70" si="56">ROUND(AE42*S66,2)</f>
        <v>0</v>
      </c>
      <c r="T70" s="190">
        <f t="shared" si="56"/>
        <v>0.02</v>
      </c>
      <c r="U70" s="190">
        <f t="shared" si="56"/>
        <v>0.03</v>
      </c>
      <c r="V70" s="190">
        <f t="shared" si="56"/>
        <v>0.04</v>
      </c>
      <c r="W70" s="190">
        <f t="shared" si="56"/>
        <v>0</v>
      </c>
      <c r="X70" s="190">
        <v>0</v>
      </c>
      <c r="Y70" s="190">
        <v>0</v>
      </c>
    </row>
    <row r="71" spans="4:25" ht="17.25" customHeight="1" x14ac:dyDescent="0.25">
      <c r="D71" s="82" t="s">
        <v>26</v>
      </c>
      <c r="E71" s="82" t="s">
        <v>211</v>
      </c>
      <c r="F71" s="83" t="s">
        <v>85</v>
      </c>
      <c r="G71" s="84" t="s">
        <v>32</v>
      </c>
      <c r="H71" s="82">
        <v>-5</v>
      </c>
      <c r="I71" s="35" t="str">
        <f t="shared" si="53"/>
        <v>APOIO AUTO-PROPELIDO</v>
      </c>
      <c r="J71" s="85" t="s">
        <v>35</v>
      </c>
      <c r="K71" s="36">
        <f t="shared" si="0"/>
        <v>4.1666666666666666E-3</v>
      </c>
      <c r="L71" s="89" t="s">
        <v>55</v>
      </c>
      <c r="M71" s="90">
        <f>ROUND(0.5%*230,1)</f>
        <v>1.2</v>
      </c>
      <c r="N71" s="189">
        <f t="shared" ref="N71:Y71" si="57">SUM(N72:N73)</f>
        <v>0</v>
      </c>
      <c r="O71" s="190">
        <f t="shared" si="57"/>
        <v>0</v>
      </c>
      <c r="P71" s="190">
        <f t="shared" si="57"/>
        <v>0</v>
      </c>
      <c r="Q71" s="190">
        <f t="shared" si="57"/>
        <v>0</v>
      </c>
      <c r="R71" s="190">
        <f t="shared" si="57"/>
        <v>0</v>
      </c>
      <c r="S71" s="190">
        <f t="shared" si="57"/>
        <v>0</v>
      </c>
      <c r="T71" s="190">
        <f t="shared" si="57"/>
        <v>0.01</v>
      </c>
      <c r="U71" s="190">
        <f t="shared" si="57"/>
        <v>0.02</v>
      </c>
      <c r="V71" s="190">
        <f t="shared" si="57"/>
        <v>0.02</v>
      </c>
      <c r="W71" s="190">
        <f t="shared" ref="W71" si="58">SUM(W72:W73)</f>
        <v>0</v>
      </c>
      <c r="X71" s="190">
        <f t="shared" si="57"/>
        <v>0</v>
      </c>
      <c r="Y71" s="190">
        <f t="shared" si="57"/>
        <v>0</v>
      </c>
    </row>
    <row r="72" spans="4:25" ht="17.25" customHeight="1" x14ac:dyDescent="0.25">
      <c r="D72" s="82" t="s">
        <v>26</v>
      </c>
      <c r="E72" s="82" t="s">
        <v>211</v>
      </c>
      <c r="F72" s="83" t="s">
        <v>85</v>
      </c>
      <c r="G72" s="84" t="s">
        <v>32</v>
      </c>
      <c r="H72" s="82">
        <v>-5</v>
      </c>
      <c r="I72" s="35" t="str">
        <f t="shared" si="53"/>
        <v>APOIO AUTO-PROPELIDO</v>
      </c>
      <c r="J72" s="85" t="s">
        <v>35</v>
      </c>
      <c r="K72" s="36">
        <f t="shared" si="0"/>
        <v>0</v>
      </c>
      <c r="L72" s="89" t="s">
        <v>56</v>
      </c>
      <c r="M72" s="90">
        <v>0.1</v>
      </c>
      <c r="N72" s="189">
        <v>0</v>
      </c>
      <c r="O72" s="190">
        <v>0</v>
      </c>
      <c r="P72" s="190">
        <v>0</v>
      </c>
      <c r="Q72" s="190">
        <v>0</v>
      </c>
      <c r="R72" s="190">
        <v>0</v>
      </c>
      <c r="S72" s="190">
        <v>0</v>
      </c>
      <c r="T72" s="190">
        <v>0</v>
      </c>
      <c r="U72" s="190">
        <v>0</v>
      </c>
      <c r="V72" s="190">
        <v>0</v>
      </c>
      <c r="W72" s="190">
        <v>0</v>
      </c>
      <c r="X72" s="190">
        <v>0</v>
      </c>
      <c r="Y72" s="190">
        <v>0</v>
      </c>
    </row>
    <row r="73" spans="4:25" ht="17.25" customHeight="1" x14ac:dyDescent="0.25">
      <c r="D73" s="82" t="s">
        <v>26</v>
      </c>
      <c r="E73" s="82" t="s">
        <v>211</v>
      </c>
      <c r="F73" s="83" t="s">
        <v>85</v>
      </c>
      <c r="G73" s="84" t="s">
        <v>32</v>
      </c>
      <c r="H73" s="82">
        <v>-5</v>
      </c>
      <c r="I73" s="35" t="str">
        <f t="shared" si="53"/>
        <v>APOIO AUTO-PROPELIDO</v>
      </c>
      <c r="J73" s="85" t="s">
        <v>35</v>
      </c>
      <c r="K73" s="36">
        <f t="shared" si="0"/>
        <v>4.1666666666666666E-3</v>
      </c>
      <c r="L73" s="89" t="s">
        <v>51</v>
      </c>
      <c r="M73" s="90">
        <v>1.5</v>
      </c>
      <c r="N73" s="189">
        <f t="shared" ref="N73:Y73" si="59">ROUND(60%*N68,2)-N72</f>
        <v>0</v>
      </c>
      <c r="O73" s="190">
        <f t="shared" si="59"/>
        <v>0</v>
      </c>
      <c r="P73" s="190">
        <f t="shared" si="59"/>
        <v>0</v>
      </c>
      <c r="Q73" s="190">
        <f t="shared" si="59"/>
        <v>0</v>
      </c>
      <c r="R73" s="190">
        <f t="shared" ref="R73:V73" si="60">ROUND(60%*R70,2)-R72</f>
        <v>0</v>
      </c>
      <c r="S73" s="190">
        <f t="shared" si="60"/>
        <v>0</v>
      </c>
      <c r="T73" s="190">
        <f t="shared" si="60"/>
        <v>0.01</v>
      </c>
      <c r="U73" s="190">
        <f t="shared" si="60"/>
        <v>0.02</v>
      </c>
      <c r="V73" s="190">
        <f t="shared" si="60"/>
        <v>0.02</v>
      </c>
      <c r="W73" s="190">
        <f>ROUND(60%*W70,2)-W72</f>
        <v>0</v>
      </c>
      <c r="X73" s="190">
        <f t="shared" si="59"/>
        <v>0</v>
      </c>
      <c r="Y73" s="190">
        <f t="shared" si="59"/>
        <v>0</v>
      </c>
    </row>
    <row r="74" spans="4:25" ht="17.25" customHeight="1" x14ac:dyDescent="0.25">
      <c r="D74" s="23" t="s">
        <v>26</v>
      </c>
      <c r="E74" s="23" t="s">
        <v>211</v>
      </c>
      <c r="F74" s="24" t="s">
        <v>85</v>
      </c>
      <c r="G74" s="25" t="s">
        <v>32</v>
      </c>
      <c r="H74" s="23">
        <v>-5</v>
      </c>
      <c r="I74" s="26" t="s">
        <v>91</v>
      </c>
      <c r="J74" s="26" t="s">
        <v>34</v>
      </c>
      <c r="K74" s="27">
        <f t="shared" si="0"/>
        <v>0.24066666666666667</v>
      </c>
      <c r="L74" s="26" t="s">
        <v>28</v>
      </c>
      <c r="M74" s="72" t="s">
        <v>28</v>
      </c>
      <c r="N74" s="194">
        <f>1-N58-N66</f>
        <v>0.74</v>
      </c>
      <c r="O74" s="193">
        <f t="shared" ref="O74:Y74" si="61">1-O58-O66</f>
        <v>0.63</v>
      </c>
      <c r="P74" s="193">
        <f t="shared" si="61"/>
        <v>0.61</v>
      </c>
      <c r="Q74" s="193">
        <f t="shared" si="61"/>
        <v>0.5</v>
      </c>
      <c r="R74" s="193">
        <f t="shared" si="61"/>
        <v>0.18399999999999997</v>
      </c>
      <c r="S74" s="193">
        <f t="shared" si="61"/>
        <v>9.9999999999999922E-2</v>
      </c>
      <c r="T74" s="193">
        <f t="shared" si="61"/>
        <v>6.8000000000000005E-2</v>
      </c>
      <c r="U74" s="193">
        <f t="shared" si="61"/>
        <v>-3.2000000000000084E-2</v>
      </c>
      <c r="V74" s="193">
        <f t="shared" si="61"/>
        <v>-7.4000000000000093E-2</v>
      </c>
      <c r="W74" s="193">
        <f t="shared" si="61"/>
        <v>2.5999999999999968E-2</v>
      </c>
      <c r="X74" s="193">
        <f t="shared" si="61"/>
        <v>6.8000000000000005E-2</v>
      </c>
      <c r="Y74" s="193">
        <f t="shared" si="61"/>
        <v>6.8000000000000005E-2</v>
      </c>
    </row>
    <row r="75" spans="4:25" ht="17.25" customHeight="1" x14ac:dyDescent="0.25">
      <c r="D75" s="32" t="s">
        <v>26</v>
      </c>
      <c r="E75" s="32" t="s">
        <v>211</v>
      </c>
      <c r="F75" s="33" t="s">
        <v>85</v>
      </c>
      <c r="G75" s="34" t="s">
        <v>32</v>
      </c>
      <c r="H75" s="32">
        <v>-5</v>
      </c>
      <c r="I75" s="35" t="str">
        <f t="shared" ref="I75:I81" si="62">I74</f>
        <v>SERV CAP QUIM 1 PRE EMERG AREA TOT AGRIC</v>
      </c>
      <c r="J75" s="35" t="s">
        <v>35</v>
      </c>
      <c r="K75" s="36">
        <f t="shared" si="0"/>
        <v>0.24066666666666667</v>
      </c>
      <c r="L75" s="85" t="s">
        <v>88</v>
      </c>
      <c r="M75" s="86">
        <v>0.3</v>
      </c>
      <c r="N75" s="189">
        <f>N74</f>
        <v>0.74</v>
      </c>
      <c r="O75" s="190">
        <f t="shared" ref="O75:Y75" si="63">O74</f>
        <v>0.63</v>
      </c>
      <c r="P75" s="190">
        <f t="shared" si="63"/>
        <v>0.61</v>
      </c>
      <c r="Q75" s="190">
        <f t="shared" si="63"/>
        <v>0.5</v>
      </c>
      <c r="R75" s="190">
        <f t="shared" si="63"/>
        <v>0.18399999999999997</v>
      </c>
      <c r="S75" s="190">
        <f t="shared" si="63"/>
        <v>9.9999999999999922E-2</v>
      </c>
      <c r="T75" s="190">
        <f t="shared" si="63"/>
        <v>6.8000000000000005E-2</v>
      </c>
      <c r="U75" s="190">
        <f t="shared" si="63"/>
        <v>-3.2000000000000084E-2</v>
      </c>
      <c r="V75" s="190">
        <f t="shared" si="63"/>
        <v>-7.4000000000000093E-2</v>
      </c>
      <c r="W75" s="190">
        <f t="shared" si="63"/>
        <v>2.5999999999999968E-2</v>
      </c>
      <c r="X75" s="190">
        <f t="shared" si="63"/>
        <v>6.8000000000000005E-2</v>
      </c>
      <c r="Y75" s="190">
        <f t="shared" si="63"/>
        <v>6.8000000000000005E-2</v>
      </c>
    </row>
    <row r="76" spans="4:25" ht="17.25" customHeight="1" x14ac:dyDescent="0.25">
      <c r="D76" s="32" t="s">
        <v>26</v>
      </c>
      <c r="E76" s="32" t="s">
        <v>211</v>
      </c>
      <c r="F76" s="33" t="s">
        <v>85</v>
      </c>
      <c r="G76" s="34" t="s">
        <v>32</v>
      </c>
      <c r="H76" s="32">
        <v>-5</v>
      </c>
      <c r="I76" s="35" t="str">
        <f t="shared" si="62"/>
        <v>SERV CAP QUIM 1 PRE EMERG AREA TOT AGRIC</v>
      </c>
      <c r="J76" s="35" t="s">
        <v>35</v>
      </c>
      <c r="K76" s="36">
        <f t="shared" si="0"/>
        <v>0</v>
      </c>
      <c r="L76" s="85" t="s">
        <v>89</v>
      </c>
      <c r="M76" s="86">
        <v>3</v>
      </c>
      <c r="N76" s="189">
        <v>0</v>
      </c>
      <c r="O76" s="190">
        <v>0</v>
      </c>
      <c r="P76" s="190">
        <v>0</v>
      </c>
      <c r="Q76" s="190">
        <v>0</v>
      </c>
      <c r="R76" s="190">
        <v>0</v>
      </c>
      <c r="S76" s="190">
        <v>0</v>
      </c>
      <c r="T76" s="190">
        <v>0</v>
      </c>
      <c r="U76" s="190">
        <v>0</v>
      </c>
      <c r="V76" s="190">
        <v>0</v>
      </c>
      <c r="W76" s="190">
        <v>0</v>
      </c>
      <c r="X76" s="190">
        <v>0</v>
      </c>
      <c r="Y76" s="190">
        <v>0</v>
      </c>
    </row>
    <row r="77" spans="4:25" ht="17.25" customHeight="1" x14ac:dyDescent="0.25">
      <c r="D77" s="32" t="s">
        <v>26</v>
      </c>
      <c r="E77" s="32" t="s">
        <v>211</v>
      </c>
      <c r="F77" s="33" t="s">
        <v>85</v>
      </c>
      <c r="G77" s="34" t="s">
        <v>32</v>
      </c>
      <c r="H77" s="32">
        <v>-5</v>
      </c>
      <c r="I77" s="35" t="str">
        <f t="shared" si="62"/>
        <v>SERV CAP QUIM 1 PRE EMERG AREA TOT AGRIC</v>
      </c>
      <c r="J77" s="35" t="s">
        <v>35</v>
      </c>
      <c r="K77" s="36">
        <f t="shared" si="0"/>
        <v>0.24066666666666667</v>
      </c>
      <c r="L77" s="35" t="s">
        <v>90</v>
      </c>
      <c r="M77" s="37">
        <v>0.1</v>
      </c>
      <c r="N77" s="191">
        <f>N74</f>
        <v>0.74</v>
      </c>
      <c r="O77" s="192">
        <f t="shared" ref="O77:Y77" si="64">O74</f>
        <v>0.63</v>
      </c>
      <c r="P77" s="192">
        <f t="shared" si="64"/>
        <v>0.61</v>
      </c>
      <c r="Q77" s="192">
        <f t="shared" si="64"/>
        <v>0.5</v>
      </c>
      <c r="R77" s="192">
        <f t="shared" si="64"/>
        <v>0.18399999999999997</v>
      </c>
      <c r="S77" s="192">
        <f t="shared" si="64"/>
        <v>9.9999999999999922E-2</v>
      </c>
      <c r="T77" s="192">
        <f t="shared" si="64"/>
        <v>6.8000000000000005E-2</v>
      </c>
      <c r="U77" s="192">
        <f t="shared" si="64"/>
        <v>-3.2000000000000084E-2</v>
      </c>
      <c r="V77" s="192">
        <f t="shared" si="64"/>
        <v>-7.4000000000000093E-2</v>
      </c>
      <c r="W77" s="192">
        <f t="shared" si="64"/>
        <v>2.5999999999999968E-2</v>
      </c>
      <c r="X77" s="192">
        <f t="shared" si="64"/>
        <v>6.8000000000000005E-2</v>
      </c>
      <c r="Y77" s="192">
        <f t="shared" si="64"/>
        <v>6.8000000000000005E-2</v>
      </c>
    </row>
    <row r="78" spans="4:25" ht="17.25" customHeight="1" x14ac:dyDescent="0.25">
      <c r="D78" s="32" t="s">
        <v>26</v>
      </c>
      <c r="E78" s="32" t="s">
        <v>211</v>
      </c>
      <c r="F78" s="33" t="s">
        <v>85</v>
      </c>
      <c r="G78" s="34" t="s">
        <v>32</v>
      </c>
      <c r="H78" s="32">
        <v>-5</v>
      </c>
      <c r="I78" s="35" t="str">
        <f t="shared" si="62"/>
        <v>SERV CAP QUIM 1 PRE EMERG AREA TOT AGRIC</v>
      </c>
      <c r="J78" s="35" t="s">
        <v>35</v>
      </c>
      <c r="K78" s="36">
        <f t="shared" si="0"/>
        <v>0</v>
      </c>
      <c r="L78" s="89" t="s">
        <v>54</v>
      </c>
      <c r="M78" s="90">
        <v>2.5</v>
      </c>
      <c r="N78" s="189">
        <v>0</v>
      </c>
      <c r="O78" s="190">
        <v>0</v>
      </c>
      <c r="P78" s="190">
        <v>0</v>
      </c>
      <c r="Q78" s="190">
        <v>0</v>
      </c>
      <c r="R78" s="190">
        <f>ROUND(AD42*R74,2)</f>
        <v>0</v>
      </c>
      <c r="S78" s="190">
        <f t="shared" ref="S78:W78" si="65">ROUND(AE42*S74,2)</f>
        <v>0</v>
      </c>
      <c r="T78" s="190">
        <f t="shared" si="65"/>
        <v>0.01</v>
      </c>
      <c r="U78" s="190">
        <f t="shared" si="65"/>
        <v>0</v>
      </c>
      <c r="V78" s="190">
        <f t="shared" si="65"/>
        <v>-0.01</v>
      </c>
      <c r="W78" s="190">
        <f t="shared" si="65"/>
        <v>0</v>
      </c>
      <c r="X78" s="190">
        <v>0</v>
      </c>
      <c r="Y78" s="190">
        <v>0</v>
      </c>
    </row>
    <row r="79" spans="4:25" ht="17.25" customHeight="1" x14ac:dyDescent="0.25">
      <c r="D79" s="32" t="s">
        <v>26</v>
      </c>
      <c r="E79" s="32" t="s">
        <v>211</v>
      </c>
      <c r="F79" s="33" t="s">
        <v>85</v>
      </c>
      <c r="G79" s="34" t="s">
        <v>32</v>
      </c>
      <c r="H79" s="32">
        <v>-5</v>
      </c>
      <c r="I79" s="35" t="str">
        <f t="shared" si="62"/>
        <v>SERV CAP QUIM 1 PRE EMERG AREA TOT AGRIC</v>
      </c>
      <c r="J79" s="35" t="s">
        <v>35</v>
      </c>
      <c r="K79" s="36">
        <f t="shared" si="0"/>
        <v>0</v>
      </c>
      <c r="L79" s="89" t="s">
        <v>55</v>
      </c>
      <c r="M79" s="90">
        <f>ROUND(0.5%*230,1)</f>
        <v>1.2</v>
      </c>
      <c r="N79" s="189">
        <f t="shared" ref="N79:Y79" si="66">SUM(N80:N81)</f>
        <v>0</v>
      </c>
      <c r="O79" s="190">
        <f t="shared" si="66"/>
        <v>0</v>
      </c>
      <c r="P79" s="190">
        <f t="shared" si="66"/>
        <v>0</v>
      </c>
      <c r="Q79" s="190">
        <f t="shared" si="66"/>
        <v>0</v>
      </c>
      <c r="R79" s="190">
        <f t="shared" si="66"/>
        <v>0</v>
      </c>
      <c r="S79" s="190">
        <f t="shared" si="66"/>
        <v>0</v>
      </c>
      <c r="T79" s="190">
        <f t="shared" si="66"/>
        <v>0.01</v>
      </c>
      <c r="U79" s="190">
        <f t="shared" si="66"/>
        <v>0</v>
      </c>
      <c r="V79" s="190">
        <f t="shared" si="66"/>
        <v>-0.01</v>
      </c>
      <c r="W79" s="190">
        <f t="shared" ref="W79" si="67">SUM(W80:W81)</f>
        <v>0</v>
      </c>
      <c r="X79" s="190">
        <f t="shared" si="66"/>
        <v>0</v>
      </c>
      <c r="Y79" s="190">
        <f t="shared" si="66"/>
        <v>0</v>
      </c>
    </row>
    <row r="80" spans="4:25" ht="17.25" customHeight="1" x14ac:dyDescent="0.25">
      <c r="D80" s="32" t="s">
        <v>26</v>
      </c>
      <c r="E80" s="32" t="s">
        <v>211</v>
      </c>
      <c r="F80" s="33" t="s">
        <v>85</v>
      </c>
      <c r="G80" s="34" t="s">
        <v>32</v>
      </c>
      <c r="H80" s="32">
        <v>-5</v>
      </c>
      <c r="I80" s="35" t="str">
        <f t="shared" si="62"/>
        <v>SERV CAP QUIM 1 PRE EMERG AREA TOT AGRIC</v>
      </c>
      <c r="J80" s="35" t="s">
        <v>35</v>
      </c>
      <c r="K80" s="36">
        <f t="shared" si="0"/>
        <v>0</v>
      </c>
      <c r="L80" s="89" t="s">
        <v>56</v>
      </c>
      <c r="M80" s="90">
        <v>0.1</v>
      </c>
      <c r="N80" s="189">
        <v>0</v>
      </c>
      <c r="O80" s="190">
        <v>0</v>
      </c>
      <c r="P80" s="190">
        <v>0</v>
      </c>
      <c r="Q80" s="190">
        <v>0</v>
      </c>
      <c r="R80" s="190">
        <v>0</v>
      </c>
      <c r="S80" s="190">
        <v>0</v>
      </c>
      <c r="T80" s="190">
        <v>0</v>
      </c>
      <c r="U80" s="190">
        <v>0</v>
      </c>
      <c r="V80" s="190">
        <v>0</v>
      </c>
      <c r="W80" s="190">
        <v>0</v>
      </c>
      <c r="X80" s="190">
        <v>0</v>
      </c>
      <c r="Y80" s="190">
        <v>0</v>
      </c>
    </row>
    <row r="81" spans="4:27" ht="17.25" customHeight="1" x14ac:dyDescent="0.25">
      <c r="D81" s="32" t="s">
        <v>26</v>
      </c>
      <c r="E81" s="32" t="s">
        <v>211</v>
      </c>
      <c r="F81" s="33" t="s">
        <v>85</v>
      </c>
      <c r="G81" s="34" t="s">
        <v>32</v>
      </c>
      <c r="H81" s="32">
        <v>-5</v>
      </c>
      <c r="I81" s="35" t="str">
        <f t="shared" si="62"/>
        <v>SERV CAP QUIM 1 PRE EMERG AREA TOT AGRIC</v>
      </c>
      <c r="J81" s="35" t="s">
        <v>35</v>
      </c>
      <c r="K81" s="36">
        <f t="shared" si="0"/>
        <v>0</v>
      </c>
      <c r="L81" s="89" t="s">
        <v>51</v>
      </c>
      <c r="M81" s="90">
        <v>1.5</v>
      </c>
      <c r="N81" s="189">
        <f t="shared" ref="N81:Y81" si="68">ROUND(60%*N76,2)-N80</f>
        <v>0</v>
      </c>
      <c r="O81" s="190">
        <f t="shared" si="68"/>
        <v>0</v>
      </c>
      <c r="P81" s="190">
        <f t="shared" si="68"/>
        <v>0</v>
      </c>
      <c r="Q81" s="190">
        <f t="shared" si="68"/>
        <v>0</v>
      </c>
      <c r="R81" s="190">
        <f t="shared" ref="R81:V81" si="69">ROUND(60%*R78,2)-R80</f>
        <v>0</v>
      </c>
      <c r="S81" s="190">
        <f t="shared" si="69"/>
        <v>0</v>
      </c>
      <c r="T81" s="190">
        <f t="shared" si="69"/>
        <v>0.01</v>
      </c>
      <c r="U81" s="190">
        <f t="shared" si="69"/>
        <v>0</v>
      </c>
      <c r="V81" s="190">
        <f t="shared" si="69"/>
        <v>-0.01</v>
      </c>
      <c r="W81" s="190">
        <f>ROUND(60%*W78,2)-W80</f>
        <v>0</v>
      </c>
      <c r="X81" s="190">
        <f t="shared" si="68"/>
        <v>0</v>
      </c>
      <c r="Y81" s="190">
        <f t="shared" si="68"/>
        <v>0</v>
      </c>
    </row>
    <row r="82" spans="4:27" x14ac:dyDescent="0.25">
      <c r="D82" s="23" t="s">
        <v>26</v>
      </c>
      <c r="E82" s="23" t="s">
        <v>211</v>
      </c>
      <c r="F82" s="24" t="s">
        <v>92</v>
      </c>
      <c r="G82" s="25" t="s">
        <v>32</v>
      </c>
      <c r="H82" s="23">
        <v>-1</v>
      </c>
      <c r="I82" s="26" t="s">
        <v>93</v>
      </c>
      <c r="J82" s="26" t="s">
        <v>34</v>
      </c>
      <c r="K82" s="27">
        <f t="shared" si="0"/>
        <v>0.17499999999999996</v>
      </c>
      <c r="L82" s="28" t="s">
        <v>28</v>
      </c>
      <c r="M82" s="29" t="s">
        <v>28</v>
      </c>
      <c r="N82" s="30">
        <v>0.15</v>
      </c>
      <c r="O82" s="31">
        <v>0.15</v>
      </c>
      <c r="P82" s="31">
        <v>0.15</v>
      </c>
      <c r="Q82" s="31">
        <v>0.2</v>
      </c>
      <c r="R82" s="31">
        <v>0.2</v>
      </c>
      <c r="S82" s="31">
        <v>0.2</v>
      </c>
      <c r="T82" s="31">
        <v>0.2</v>
      </c>
      <c r="U82" s="31">
        <v>0.2</v>
      </c>
      <c r="V82" s="31">
        <v>0.2</v>
      </c>
      <c r="W82" s="31">
        <v>0.15</v>
      </c>
      <c r="X82" s="31">
        <v>0.15</v>
      </c>
      <c r="Y82" s="31">
        <v>0.15</v>
      </c>
    </row>
    <row r="83" spans="4:27" x14ac:dyDescent="0.25">
      <c r="D83" s="92" t="s">
        <v>26</v>
      </c>
      <c r="E83" s="92" t="s">
        <v>211</v>
      </c>
      <c r="F83" s="93" t="s">
        <v>28</v>
      </c>
      <c r="G83" s="94" t="s">
        <v>94</v>
      </c>
      <c r="H83" s="92" t="s">
        <v>28</v>
      </c>
      <c r="I83" s="95" t="s">
        <v>28</v>
      </c>
      <c r="J83" s="95" t="s">
        <v>28</v>
      </c>
      <c r="K83" s="96" t="str">
        <f t="shared" si="0"/>
        <v>n/a</v>
      </c>
      <c r="L83" s="95" t="s">
        <v>28</v>
      </c>
      <c r="M83" s="97" t="s">
        <v>28</v>
      </c>
      <c r="N83" s="98" t="s">
        <v>28</v>
      </c>
      <c r="O83" s="96" t="s">
        <v>28</v>
      </c>
      <c r="P83" s="96" t="s">
        <v>28</v>
      </c>
      <c r="Q83" s="96" t="s">
        <v>28</v>
      </c>
      <c r="R83" s="96" t="s">
        <v>28</v>
      </c>
      <c r="S83" s="96" t="s">
        <v>28</v>
      </c>
      <c r="T83" s="96" t="s">
        <v>28</v>
      </c>
      <c r="U83" s="96" t="s">
        <v>28</v>
      </c>
      <c r="V83" s="96" t="s">
        <v>28</v>
      </c>
      <c r="W83" s="96" t="s">
        <v>28</v>
      </c>
      <c r="X83" s="96" t="s">
        <v>28</v>
      </c>
      <c r="Y83" s="96" t="s">
        <v>28</v>
      </c>
    </row>
    <row r="84" spans="4:27" x14ac:dyDescent="0.25">
      <c r="D84" s="99" t="s">
        <v>26</v>
      </c>
      <c r="E84" s="99" t="s">
        <v>211</v>
      </c>
      <c r="F84" s="100" t="s">
        <v>28</v>
      </c>
      <c r="G84" s="101" t="s">
        <v>95</v>
      </c>
      <c r="H84" s="99" t="s">
        <v>28</v>
      </c>
      <c r="I84" s="102" t="s">
        <v>28</v>
      </c>
      <c r="J84" s="102" t="s">
        <v>28</v>
      </c>
      <c r="K84" s="103" t="str">
        <f t="shared" si="0"/>
        <v>n/a</v>
      </c>
      <c r="L84" s="102" t="s">
        <v>28</v>
      </c>
      <c r="M84" s="104" t="s">
        <v>28</v>
      </c>
      <c r="N84" s="105" t="s">
        <v>28</v>
      </c>
      <c r="O84" s="103" t="s">
        <v>28</v>
      </c>
      <c r="P84" s="103" t="s">
        <v>28</v>
      </c>
      <c r="Q84" s="103" t="s">
        <v>28</v>
      </c>
      <c r="R84" s="103" t="s">
        <v>28</v>
      </c>
      <c r="S84" s="103" t="s">
        <v>28</v>
      </c>
      <c r="T84" s="103" t="s">
        <v>28</v>
      </c>
      <c r="U84" s="103" t="s">
        <v>28</v>
      </c>
      <c r="V84" s="103" t="s">
        <v>28</v>
      </c>
      <c r="W84" s="103" t="s">
        <v>28</v>
      </c>
      <c r="X84" s="103" t="s">
        <v>28</v>
      </c>
      <c r="Y84" s="103" t="s">
        <v>28</v>
      </c>
    </row>
    <row r="85" spans="4:27" ht="17.25" customHeight="1" x14ac:dyDescent="0.25">
      <c r="D85" s="23" t="s">
        <v>26</v>
      </c>
      <c r="E85" s="23" t="s">
        <v>211</v>
      </c>
      <c r="F85" s="24" t="s">
        <v>96</v>
      </c>
      <c r="G85" s="25" t="s">
        <v>97</v>
      </c>
      <c r="H85" s="23">
        <v>0</v>
      </c>
      <c r="I85" s="26" t="s">
        <v>98</v>
      </c>
      <c r="J85" s="26" t="s">
        <v>34</v>
      </c>
      <c r="K85" s="27">
        <f t="shared" si="0"/>
        <v>0.59166666666666667</v>
      </c>
      <c r="L85" s="28" t="s">
        <v>28</v>
      </c>
      <c r="M85" s="29" t="s">
        <v>28</v>
      </c>
      <c r="N85" s="30">
        <v>0.5</v>
      </c>
      <c r="O85" s="31">
        <v>0.5</v>
      </c>
      <c r="P85" s="31">
        <v>0.55000000000000004</v>
      </c>
      <c r="Q85" s="31">
        <v>0.65</v>
      </c>
      <c r="R85" s="31">
        <v>0.65</v>
      </c>
      <c r="S85" s="31">
        <v>0.65</v>
      </c>
      <c r="T85" s="31">
        <v>0.65</v>
      </c>
      <c r="U85" s="31">
        <v>0.65</v>
      </c>
      <c r="V85" s="31">
        <v>0.65</v>
      </c>
      <c r="W85" s="31">
        <v>0.6</v>
      </c>
      <c r="X85" s="31">
        <v>0.55000000000000004</v>
      </c>
      <c r="Y85" s="31">
        <v>0.5</v>
      </c>
    </row>
    <row r="86" spans="4:27" ht="17.25" customHeight="1" x14ac:dyDescent="0.25">
      <c r="D86" s="32" t="s">
        <v>26</v>
      </c>
      <c r="E86" s="32" t="s">
        <v>211</v>
      </c>
      <c r="F86" s="33" t="s">
        <v>96</v>
      </c>
      <c r="G86" s="34" t="s">
        <v>97</v>
      </c>
      <c r="H86" s="32">
        <v>0</v>
      </c>
      <c r="I86" s="35" t="str">
        <f t="shared" ref="I86:I89" si="70">I85</f>
        <v>SERV PLANTIO IRRIGADO NIVEL 1 AGRIC</v>
      </c>
      <c r="J86" s="35" t="s">
        <v>35</v>
      </c>
      <c r="K86" s="36">
        <f t="shared" si="0"/>
        <v>0.59166666666666667</v>
      </c>
      <c r="L86" s="35" t="s">
        <v>99</v>
      </c>
      <c r="M86" s="37">
        <v>0.17299999999999999</v>
      </c>
      <c r="N86" s="44">
        <f>N85</f>
        <v>0.5</v>
      </c>
      <c r="O86" s="39">
        <f t="shared" ref="O86:Y86" si="71">O85</f>
        <v>0.5</v>
      </c>
      <c r="P86" s="39">
        <f t="shared" si="71"/>
        <v>0.55000000000000004</v>
      </c>
      <c r="Q86" s="39">
        <f t="shared" si="71"/>
        <v>0.65</v>
      </c>
      <c r="R86" s="39">
        <f t="shared" si="71"/>
        <v>0.65</v>
      </c>
      <c r="S86" s="39">
        <f t="shared" si="71"/>
        <v>0.65</v>
      </c>
      <c r="T86" s="39">
        <f t="shared" si="71"/>
        <v>0.65</v>
      </c>
      <c r="U86" s="39">
        <f t="shared" si="71"/>
        <v>0.65</v>
      </c>
      <c r="V86" s="39">
        <f t="shared" si="71"/>
        <v>0.65</v>
      </c>
      <c r="W86" s="39">
        <f t="shared" si="71"/>
        <v>0.6</v>
      </c>
      <c r="X86" s="39">
        <f t="shared" si="71"/>
        <v>0.55000000000000004</v>
      </c>
      <c r="Y86" s="39">
        <f t="shared" si="71"/>
        <v>0.5</v>
      </c>
    </row>
    <row r="87" spans="4:27" ht="17.25" customHeight="1" x14ac:dyDescent="0.25">
      <c r="D87" s="32" t="s">
        <v>26</v>
      </c>
      <c r="E87" s="32" t="s">
        <v>211</v>
      </c>
      <c r="F87" s="33" t="s">
        <v>96</v>
      </c>
      <c r="G87" s="34" t="s">
        <v>97</v>
      </c>
      <c r="H87" s="32">
        <v>0</v>
      </c>
      <c r="I87" s="35" t="str">
        <f t="shared" si="70"/>
        <v>SERV PLANTIO IRRIGADO NIVEL 1 AGRIC</v>
      </c>
      <c r="J87" s="35" t="s">
        <v>35</v>
      </c>
      <c r="K87" s="36">
        <f t="shared" si="0"/>
        <v>0.59166666666666667</v>
      </c>
      <c r="L87" s="35" t="s">
        <v>100</v>
      </c>
      <c r="M87" s="106">
        <f>ROUNDUP(1243*1.05,0)</f>
        <v>1306</v>
      </c>
      <c r="N87" s="44">
        <f>N85</f>
        <v>0.5</v>
      </c>
      <c r="O87" s="39">
        <f t="shared" ref="O87:Y87" si="72">O85</f>
        <v>0.5</v>
      </c>
      <c r="P87" s="39">
        <f t="shared" si="72"/>
        <v>0.55000000000000004</v>
      </c>
      <c r="Q87" s="39">
        <f t="shared" si="72"/>
        <v>0.65</v>
      </c>
      <c r="R87" s="39">
        <f t="shared" si="72"/>
        <v>0.65</v>
      </c>
      <c r="S87" s="39">
        <f t="shared" si="72"/>
        <v>0.65</v>
      </c>
      <c r="T87" s="39">
        <f t="shared" si="72"/>
        <v>0.65</v>
      </c>
      <c r="U87" s="39">
        <f t="shared" si="72"/>
        <v>0.65</v>
      </c>
      <c r="V87" s="39">
        <f t="shared" si="72"/>
        <v>0.65</v>
      </c>
      <c r="W87" s="39">
        <f t="shared" si="72"/>
        <v>0.6</v>
      </c>
      <c r="X87" s="39">
        <f t="shared" si="72"/>
        <v>0.55000000000000004</v>
      </c>
      <c r="Y87" s="39">
        <f t="shared" si="72"/>
        <v>0.5</v>
      </c>
    </row>
    <row r="88" spans="4:27" ht="17.25" customHeight="1" x14ac:dyDescent="0.25">
      <c r="D88" s="32" t="s">
        <v>26</v>
      </c>
      <c r="E88" s="32" t="s">
        <v>211</v>
      </c>
      <c r="F88" s="33" t="s">
        <v>96</v>
      </c>
      <c r="G88" s="34" t="s">
        <v>97</v>
      </c>
      <c r="H88" s="32">
        <v>0</v>
      </c>
      <c r="I88" s="35" t="str">
        <f t="shared" si="70"/>
        <v>SERV PLANTIO IRRIGADO NIVEL 1 AGRIC</v>
      </c>
      <c r="J88" s="35" t="s">
        <v>35</v>
      </c>
      <c r="K88" s="36">
        <f t="shared" si="0"/>
        <v>0.59166666666666667</v>
      </c>
      <c r="L88" s="35" t="s">
        <v>101</v>
      </c>
      <c r="M88" s="37">
        <f>ROUNDUP(0.3/12000*1400,2)</f>
        <v>0.04</v>
      </c>
      <c r="N88" s="44">
        <f>N85</f>
        <v>0.5</v>
      </c>
      <c r="O88" s="39">
        <f t="shared" ref="O88:Y88" si="73">O85</f>
        <v>0.5</v>
      </c>
      <c r="P88" s="39">
        <f t="shared" si="73"/>
        <v>0.55000000000000004</v>
      </c>
      <c r="Q88" s="39">
        <f t="shared" si="73"/>
        <v>0.65</v>
      </c>
      <c r="R88" s="39">
        <f t="shared" si="73"/>
        <v>0.65</v>
      </c>
      <c r="S88" s="39">
        <f t="shared" si="73"/>
        <v>0.65</v>
      </c>
      <c r="T88" s="39">
        <f t="shared" si="73"/>
        <v>0.65</v>
      </c>
      <c r="U88" s="39">
        <f t="shared" si="73"/>
        <v>0.65</v>
      </c>
      <c r="V88" s="39">
        <f t="shared" si="73"/>
        <v>0.65</v>
      </c>
      <c r="W88" s="39">
        <f t="shared" si="73"/>
        <v>0.6</v>
      </c>
      <c r="X88" s="39">
        <f t="shared" si="73"/>
        <v>0.55000000000000004</v>
      </c>
      <c r="Y88" s="39">
        <f t="shared" si="73"/>
        <v>0.5</v>
      </c>
      <c r="Z88" s="108"/>
    </row>
    <row r="89" spans="4:27" ht="17.25" customHeight="1" x14ac:dyDescent="0.25">
      <c r="D89" s="32" t="s">
        <v>26</v>
      </c>
      <c r="E89" s="32" t="s">
        <v>211</v>
      </c>
      <c r="F89" s="33" t="s">
        <v>96</v>
      </c>
      <c r="G89" s="34" t="s">
        <v>97</v>
      </c>
      <c r="H89" s="32">
        <v>0</v>
      </c>
      <c r="I89" s="35" t="str">
        <f t="shared" si="70"/>
        <v>SERV PLANTIO IRRIGADO NIVEL 1 AGRIC</v>
      </c>
      <c r="J89" s="35" t="s">
        <v>35</v>
      </c>
      <c r="K89" s="36">
        <f t="shared" si="0"/>
        <v>0.59166666666666667</v>
      </c>
      <c r="L89" s="35" t="s">
        <v>102</v>
      </c>
      <c r="M89" s="37">
        <v>0.4</v>
      </c>
      <c r="N89" s="44">
        <f>N85</f>
        <v>0.5</v>
      </c>
      <c r="O89" s="39">
        <f t="shared" ref="O89:Y89" si="74">O85</f>
        <v>0.5</v>
      </c>
      <c r="P89" s="39">
        <f t="shared" si="74"/>
        <v>0.55000000000000004</v>
      </c>
      <c r="Q89" s="39">
        <f t="shared" si="74"/>
        <v>0.65</v>
      </c>
      <c r="R89" s="39">
        <f t="shared" si="74"/>
        <v>0.65</v>
      </c>
      <c r="S89" s="39">
        <f t="shared" si="74"/>
        <v>0.65</v>
      </c>
      <c r="T89" s="39">
        <f t="shared" si="74"/>
        <v>0.65</v>
      </c>
      <c r="U89" s="39">
        <f t="shared" si="74"/>
        <v>0.65</v>
      </c>
      <c r="V89" s="39">
        <f t="shared" si="74"/>
        <v>0.65</v>
      </c>
      <c r="W89" s="39">
        <f t="shared" si="74"/>
        <v>0.6</v>
      </c>
      <c r="X89" s="39">
        <f t="shared" si="74"/>
        <v>0.55000000000000004</v>
      </c>
      <c r="Y89" s="39">
        <f t="shared" si="74"/>
        <v>0.5</v>
      </c>
    </row>
    <row r="90" spans="4:27" ht="17.25" customHeight="1" x14ac:dyDescent="0.25">
      <c r="D90" s="23" t="s">
        <v>26</v>
      </c>
      <c r="E90" s="23" t="s">
        <v>211</v>
      </c>
      <c r="F90" s="24" t="s">
        <v>96</v>
      </c>
      <c r="G90" s="25" t="s">
        <v>97</v>
      </c>
      <c r="H90" s="23">
        <v>0</v>
      </c>
      <c r="I90" s="26" t="s">
        <v>103</v>
      </c>
      <c r="J90" s="26" t="s">
        <v>34</v>
      </c>
      <c r="K90" s="27">
        <f t="shared" si="0"/>
        <v>0.40833333333333338</v>
      </c>
      <c r="L90" s="28" t="s">
        <v>28</v>
      </c>
      <c r="M90" s="29" t="s">
        <v>28</v>
      </c>
      <c r="N90" s="42">
        <f>1-N85</f>
        <v>0.5</v>
      </c>
      <c r="O90" s="43">
        <f t="shared" ref="O90:Y90" si="75">1-O85</f>
        <v>0.5</v>
      </c>
      <c r="P90" s="43">
        <f t="shared" si="75"/>
        <v>0.44999999999999996</v>
      </c>
      <c r="Q90" s="43">
        <f t="shared" si="75"/>
        <v>0.35</v>
      </c>
      <c r="R90" s="43">
        <f t="shared" si="75"/>
        <v>0.35</v>
      </c>
      <c r="S90" s="43">
        <f t="shared" si="75"/>
        <v>0.35</v>
      </c>
      <c r="T90" s="43">
        <f t="shared" si="75"/>
        <v>0.35</v>
      </c>
      <c r="U90" s="43">
        <f t="shared" si="75"/>
        <v>0.35</v>
      </c>
      <c r="V90" s="43">
        <f t="shared" si="75"/>
        <v>0.35</v>
      </c>
      <c r="W90" s="43">
        <f t="shared" si="75"/>
        <v>0.4</v>
      </c>
      <c r="X90" s="43">
        <f t="shared" si="75"/>
        <v>0.44999999999999996</v>
      </c>
      <c r="Y90" s="43">
        <f t="shared" si="75"/>
        <v>0.5</v>
      </c>
    </row>
    <row r="91" spans="4:27" ht="17.25" customHeight="1" x14ac:dyDescent="0.25">
      <c r="D91" s="32" t="s">
        <v>26</v>
      </c>
      <c r="E91" s="32" t="s">
        <v>211</v>
      </c>
      <c r="F91" s="33" t="s">
        <v>96</v>
      </c>
      <c r="G91" s="34" t="s">
        <v>97</v>
      </c>
      <c r="H91" s="32">
        <v>0</v>
      </c>
      <c r="I91" s="35" t="str">
        <f t="shared" ref="I91:I93" si="76">I90</f>
        <v>SERV PLANTIO AGRIC</v>
      </c>
      <c r="J91" s="35" t="s">
        <v>35</v>
      </c>
      <c r="K91" s="36">
        <f t="shared" si="0"/>
        <v>0.40833333333333338</v>
      </c>
      <c r="L91" s="35" t="s">
        <v>99</v>
      </c>
      <c r="M91" s="37">
        <v>0.17299999999999999</v>
      </c>
      <c r="N91" s="44">
        <f>N90</f>
        <v>0.5</v>
      </c>
      <c r="O91" s="39">
        <f t="shared" ref="O91:Y91" si="77">O90</f>
        <v>0.5</v>
      </c>
      <c r="P91" s="39">
        <f t="shared" si="77"/>
        <v>0.44999999999999996</v>
      </c>
      <c r="Q91" s="39">
        <f t="shared" si="77"/>
        <v>0.35</v>
      </c>
      <c r="R91" s="39">
        <f t="shared" si="77"/>
        <v>0.35</v>
      </c>
      <c r="S91" s="39">
        <f t="shared" si="77"/>
        <v>0.35</v>
      </c>
      <c r="T91" s="39">
        <f t="shared" si="77"/>
        <v>0.35</v>
      </c>
      <c r="U91" s="39">
        <f t="shared" si="77"/>
        <v>0.35</v>
      </c>
      <c r="V91" s="39">
        <f t="shared" si="77"/>
        <v>0.35</v>
      </c>
      <c r="W91" s="39">
        <f t="shared" si="77"/>
        <v>0.4</v>
      </c>
      <c r="X91" s="39">
        <f t="shared" si="77"/>
        <v>0.44999999999999996</v>
      </c>
      <c r="Y91" s="39">
        <f t="shared" si="77"/>
        <v>0.5</v>
      </c>
    </row>
    <row r="92" spans="4:27" ht="17.25" customHeight="1" x14ac:dyDescent="0.25">
      <c r="D92" s="32" t="s">
        <v>26</v>
      </c>
      <c r="E92" s="32" t="s">
        <v>211</v>
      </c>
      <c r="F92" s="33" t="s">
        <v>96</v>
      </c>
      <c r="G92" s="34" t="s">
        <v>97</v>
      </c>
      <c r="H92" s="32">
        <v>0</v>
      </c>
      <c r="I92" s="35" t="str">
        <f t="shared" si="76"/>
        <v>SERV PLANTIO AGRIC</v>
      </c>
      <c r="J92" s="35" t="s">
        <v>35</v>
      </c>
      <c r="K92" s="36">
        <f t="shared" si="0"/>
        <v>0.40833333333333338</v>
      </c>
      <c r="L92" s="35" t="s">
        <v>100</v>
      </c>
      <c r="M92" s="180">
        <f>M87</f>
        <v>1306</v>
      </c>
      <c r="N92" s="44">
        <f>N90</f>
        <v>0.5</v>
      </c>
      <c r="O92" s="39">
        <f t="shared" ref="O92:Y92" si="78">O90</f>
        <v>0.5</v>
      </c>
      <c r="P92" s="39">
        <f t="shared" si="78"/>
        <v>0.44999999999999996</v>
      </c>
      <c r="Q92" s="39">
        <f t="shared" si="78"/>
        <v>0.35</v>
      </c>
      <c r="R92" s="39">
        <f t="shared" si="78"/>
        <v>0.35</v>
      </c>
      <c r="S92" s="39">
        <f t="shared" si="78"/>
        <v>0.35</v>
      </c>
      <c r="T92" s="39">
        <f t="shared" si="78"/>
        <v>0.35</v>
      </c>
      <c r="U92" s="39">
        <f t="shared" si="78"/>
        <v>0.35</v>
      </c>
      <c r="V92" s="39">
        <f t="shared" si="78"/>
        <v>0.35</v>
      </c>
      <c r="W92" s="39">
        <f t="shared" si="78"/>
        <v>0.4</v>
      </c>
      <c r="X92" s="39">
        <f t="shared" si="78"/>
        <v>0.44999999999999996</v>
      </c>
      <c r="Y92" s="39">
        <f t="shared" si="78"/>
        <v>0.5</v>
      </c>
      <c r="AA92" s="179"/>
    </row>
    <row r="93" spans="4:27" ht="17.25" customHeight="1" x14ac:dyDescent="0.25">
      <c r="D93" s="32" t="s">
        <v>26</v>
      </c>
      <c r="E93" s="32" t="s">
        <v>211</v>
      </c>
      <c r="F93" s="33" t="s">
        <v>96</v>
      </c>
      <c r="G93" s="34" t="s">
        <v>97</v>
      </c>
      <c r="H93" s="32">
        <v>0</v>
      </c>
      <c r="I93" s="35" t="str">
        <f t="shared" si="76"/>
        <v>SERV PLANTIO AGRIC</v>
      </c>
      <c r="J93" s="35" t="s">
        <v>35</v>
      </c>
      <c r="K93" s="36">
        <f t="shared" si="0"/>
        <v>0.40833333333333338</v>
      </c>
      <c r="L93" s="35" t="s">
        <v>101</v>
      </c>
      <c r="M93" s="37">
        <f>ROUNDUP(0.3/12000*1400,2)</f>
        <v>0.04</v>
      </c>
      <c r="N93" s="44">
        <f>N90</f>
        <v>0.5</v>
      </c>
      <c r="O93" s="39">
        <f t="shared" ref="O93:Y93" si="79">O90</f>
        <v>0.5</v>
      </c>
      <c r="P93" s="39">
        <f t="shared" si="79"/>
        <v>0.44999999999999996</v>
      </c>
      <c r="Q93" s="39">
        <f t="shared" si="79"/>
        <v>0.35</v>
      </c>
      <c r="R93" s="39">
        <f t="shared" si="79"/>
        <v>0.35</v>
      </c>
      <c r="S93" s="39">
        <f t="shared" si="79"/>
        <v>0.35</v>
      </c>
      <c r="T93" s="39">
        <f t="shared" si="79"/>
        <v>0.35</v>
      </c>
      <c r="U93" s="39">
        <f t="shared" si="79"/>
        <v>0.35</v>
      </c>
      <c r="V93" s="39">
        <f t="shared" si="79"/>
        <v>0.35</v>
      </c>
      <c r="W93" s="39">
        <f t="shared" si="79"/>
        <v>0.4</v>
      </c>
      <c r="X93" s="39">
        <f t="shared" si="79"/>
        <v>0.44999999999999996</v>
      </c>
      <c r="Y93" s="39">
        <f t="shared" si="79"/>
        <v>0.5</v>
      </c>
    </row>
    <row r="94" spans="4:27" ht="17.25" customHeight="1" x14ac:dyDescent="0.25">
      <c r="D94" s="99" t="s">
        <v>26</v>
      </c>
      <c r="E94" s="99" t="s">
        <v>211</v>
      </c>
      <c r="F94" s="100" t="s">
        <v>28</v>
      </c>
      <c r="G94" s="101" t="s">
        <v>104</v>
      </c>
      <c r="H94" s="99" t="s">
        <v>28</v>
      </c>
      <c r="I94" s="102" t="s">
        <v>28</v>
      </c>
      <c r="J94" s="102" t="s">
        <v>28</v>
      </c>
      <c r="K94" s="103" t="str">
        <f t="shared" si="0"/>
        <v>n/a</v>
      </c>
      <c r="L94" s="102" t="s">
        <v>28</v>
      </c>
      <c r="M94" s="104" t="s">
        <v>28</v>
      </c>
      <c r="N94" s="105" t="s">
        <v>28</v>
      </c>
      <c r="O94" s="103" t="s">
        <v>28</v>
      </c>
      <c r="P94" s="103" t="s">
        <v>28</v>
      </c>
      <c r="Q94" s="103" t="s">
        <v>28</v>
      </c>
      <c r="R94" s="103" t="s">
        <v>28</v>
      </c>
      <c r="S94" s="103" t="s">
        <v>28</v>
      </c>
      <c r="T94" s="103" t="s">
        <v>28</v>
      </c>
      <c r="U94" s="103" t="s">
        <v>28</v>
      </c>
      <c r="V94" s="103" t="s">
        <v>28</v>
      </c>
      <c r="W94" s="103" t="s">
        <v>28</v>
      </c>
      <c r="X94" s="103" t="s">
        <v>28</v>
      </c>
      <c r="Y94" s="103" t="s">
        <v>28</v>
      </c>
    </row>
    <row r="95" spans="4:27" ht="17.25" customHeight="1" x14ac:dyDescent="0.25">
      <c r="D95" s="23" t="s">
        <v>26</v>
      </c>
      <c r="E95" s="23" t="s">
        <v>211</v>
      </c>
      <c r="F95" s="24" t="s">
        <v>105</v>
      </c>
      <c r="G95" s="25" t="s">
        <v>97</v>
      </c>
      <c r="H95" s="23">
        <v>0</v>
      </c>
      <c r="I95" s="26" t="s">
        <v>106</v>
      </c>
      <c r="J95" s="26" t="s">
        <v>34</v>
      </c>
      <c r="K95" s="27">
        <f t="shared" si="0"/>
        <v>1</v>
      </c>
      <c r="L95" s="28" t="s">
        <v>28</v>
      </c>
      <c r="M95" s="29" t="s">
        <v>28</v>
      </c>
      <c r="N95" s="30">
        <v>1</v>
      </c>
      <c r="O95" s="31">
        <v>1</v>
      </c>
      <c r="P95" s="31">
        <v>1</v>
      </c>
      <c r="Q95" s="31">
        <v>1</v>
      </c>
      <c r="R95" s="31">
        <v>1</v>
      </c>
      <c r="S95" s="31">
        <v>1</v>
      </c>
      <c r="T95" s="31">
        <v>1</v>
      </c>
      <c r="U95" s="31">
        <v>1</v>
      </c>
      <c r="V95" s="31">
        <v>1</v>
      </c>
      <c r="W95" s="31">
        <v>1</v>
      </c>
      <c r="X95" s="31">
        <v>1</v>
      </c>
      <c r="Y95" s="31">
        <v>1</v>
      </c>
    </row>
    <row r="96" spans="4:27" ht="17.25" customHeight="1" x14ac:dyDescent="0.25">
      <c r="D96" s="23" t="s">
        <v>26</v>
      </c>
      <c r="E96" s="23" t="s">
        <v>211</v>
      </c>
      <c r="F96" s="24" t="s">
        <v>107</v>
      </c>
      <c r="G96" s="25" t="s">
        <v>97</v>
      </c>
      <c r="H96" s="23">
        <v>0</v>
      </c>
      <c r="I96" s="26" t="s">
        <v>108</v>
      </c>
      <c r="J96" s="26" t="s">
        <v>34</v>
      </c>
      <c r="K96" s="27">
        <f t="shared" si="0"/>
        <v>1</v>
      </c>
      <c r="L96" s="26" t="s">
        <v>28</v>
      </c>
      <c r="M96" s="72" t="s">
        <v>28</v>
      </c>
      <c r="N96" s="30">
        <v>1</v>
      </c>
      <c r="O96" s="31">
        <v>1</v>
      </c>
      <c r="P96" s="31">
        <v>1</v>
      </c>
      <c r="Q96" s="31">
        <v>1</v>
      </c>
      <c r="R96" s="31">
        <v>1</v>
      </c>
      <c r="S96" s="31">
        <v>1</v>
      </c>
      <c r="T96" s="31">
        <v>1</v>
      </c>
      <c r="U96" s="31">
        <v>1</v>
      </c>
      <c r="V96" s="31">
        <v>1</v>
      </c>
      <c r="W96" s="31">
        <v>1</v>
      </c>
      <c r="X96" s="31">
        <v>1</v>
      </c>
      <c r="Y96" s="31">
        <v>1</v>
      </c>
      <c r="AA96" s="108"/>
    </row>
    <row r="97" spans="4:38" ht="17.25" customHeight="1" x14ac:dyDescent="0.25">
      <c r="D97" s="23" t="s">
        <v>26</v>
      </c>
      <c r="E97" s="23" t="s">
        <v>211</v>
      </c>
      <c r="F97" s="24" t="s">
        <v>109</v>
      </c>
      <c r="G97" s="25" t="s">
        <v>97</v>
      </c>
      <c r="H97" s="23">
        <v>1</v>
      </c>
      <c r="I97" s="26" t="s">
        <v>110</v>
      </c>
      <c r="J97" s="26" t="s">
        <v>34</v>
      </c>
      <c r="K97" s="27">
        <f t="shared" si="0"/>
        <v>1.9783333333333335</v>
      </c>
      <c r="L97" s="28" t="s">
        <v>28</v>
      </c>
      <c r="M97" s="29" t="s">
        <v>28</v>
      </c>
      <c r="N97" s="30">
        <f>IFERROR((2.2-N85)/$N$85*N85,220%)</f>
        <v>1.7000000000000002</v>
      </c>
      <c r="O97" s="31">
        <f>IFERROR((2.2-O85)/$N$85*O85,220%)</f>
        <v>1.7000000000000002</v>
      </c>
      <c r="P97" s="31">
        <f>IFERROR((2.2-P85)/$N$85*P85,220%)</f>
        <v>1.8150000000000004</v>
      </c>
      <c r="Q97" s="31">
        <f>IFERROR((2.2-Q85)/$N$85*Q85,220%)</f>
        <v>2.0150000000000006</v>
      </c>
      <c r="R97" s="31">
        <f>IFERROR((2.2-R85)/$N$85*R85,220%)+5%</f>
        <v>2.0650000000000004</v>
      </c>
      <c r="S97" s="31">
        <f>IFERROR((2.2-S85)/$N$85*S85,220%)+10%</f>
        <v>2.1150000000000007</v>
      </c>
      <c r="T97" s="31">
        <f>IFERROR((2.2-T85)/$N$85*T85,220%)+15%</f>
        <v>2.1650000000000005</v>
      </c>
      <c r="U97" s="31">
        <f>IFERROR((2.2-U85)/$N$85*U85,220%)+20%</f>
        <v>2.2150000000000007</v>
      </c>
      <c r="V97" s="31">
        <f>IFERROR((2.2-V85)/$N$85*V85,220%)+25%</f>
        <v>2.2650000000000006</v>
      </c>
      <c r="W97" s="31">
        <f>IFERROR((2.2-W85)/$N$85*W85,220%)+15%</f>
        <v>2.0699999999999998</v>
      </c>
      <c r="X97" s="31">
        <f>IFERROR((2.2-X85)/$N$85*X85,220%)+10%</f>
        <v>1.9150000000000005</v>
      </c>
      <c r="Y97" s="31">
        <f>IFERROR((2.2-Y85)/$N$85*Y85,220%)</f>
        <v>1.7000000000000002</v>
      </c>
      <c r="AA97" s="56"/>
      <c r="AB97" s="56"/>
      <c r="AC97" s="56"/>
      <c r="AD97" s="56"/>
      <c r="AE97" s="56"/>
      <c r="AF97" s="56"/>
      <c r="AG97" s="56"/>
      <c r="AH97" s="56"/>
      <c r="AI97" s="56"/>
      <c r="AJ97" s="56"/>
      <c r="AK97" s="56"/>
      <c r="AL97" s="56"/>
    </row>
    <row r="98" spans="4:38" ht="17.25" customHeight="1" x14ac:dyDescent="0.25">
      <c r="D98" s="32" t="s">
        <v>26</v>
      </c>
      <c r="E98" s="32" t="s">
        <v>211</v>
      </c>
      <c r="F98" s="33" t="s">
        <v>109</v>
      </c>
      <c r="G98" s="34" t="s">
        <v>97</v>
      </c>
      <c r="H98" s="32">
        <v>1</v>
      </c>
      <c r="I98" s="35" t="str">
        <f>I97</f>
        <v>SERV IRRIGACAO NIVEL 1 AGRIC</v>
      </c>
      <c r="J98" s="35" t="s">
        <v>35</v>
      </c>
      <c r="K98" s="36">
        <f t="shared" si="0"/>
        <v>1.3183333333333334</v>
      </c>
      <c r="L98" s="35" t="s">
        <v>102</v>
      </c>
      <c r="M98" s="37">
        <v>0.4</v>
      </c>
      <c r="N98" s="44">
        <f>ROUND(N97*2/3,2)</f>
        <v>1.1299999999999999</v>
      </c>
      <c r="O98" s="39">
        <f t="shared" ref="O98:Y98" si="80">ROUND(O97*2/3,2)</f>
        <v>1.1299999999999999</v>
      </c>
      <c r="P98" s="39">
        <f t="shared" si="80"/>
        <v>1.21</v>
      </c>
      <c r="Q98" s="39">
        <f t="shared" si="80"/>
        <v>1.34</v>
      </c>
      <c r="R98" s="39">
        <f t="shared" si="80"/>
        <v>1.38</v>
      </c>
      <c r="S98" s="39">
        <f t="shared" si="80"/>
        <v>1.41</v>
      </c>
      <c r="T98" s="39">
        <f t="shared" si="80"/>
        <v>1.44</v>
      </c>
      <c r="U98" s="39">
        <f t="shared" si="80"/>
        <v>1.48</v>
      </c>
      <c r="V98" s="39">
        <f t="shared" si="80"/>
        <v>1.51</v>
      </c>
      <c r="W98" s="39">
        <f t="shared" si="80"/>
        <v>1.38</v>
      </c>
      <c r="X98" s="39">
        <f t="shared" si="80"/>
        <v>1.28</v>
      </c>
      <c r="Y98" s="39">
        <f t="shared" si="80"/>
        <v>1.1299999999999999</v>
      </c>
    </row>
    <row r="99" spans="4:38" x14ac:dyDescent="0.25">
      <c r="D99" s="23" t="s">
        <v>26</v>
      </c>
      <c r="E99" s="23" t="s">
        <v>211</v>
      </c>
      <c r="F99" s="24" t="s">
        <v>111</v>
      </c>
      <c r="G99" s="25" t="s">
        <v>97</v>
      </c>
      <c r="H99" s="23">
        <v>10</v>
      </c>
      <c r="I99" s="26" t="s">
        <v>112</v>
      </c>
      <c r="J99" s="26" t="s">
        <v>34</v>
      </c>
      <c r="K99" s="27">
        <f t="shared" si="0"/>
        <v>0</v>
      </c>
      <c r="L99" s="28" t="s">
        <v>28</v>
      </c>
      <c r="M99" s="29" t="s">
        <v>28</v>
      </c>
      <c r="N99" s="187">
        <v>0</v>
      </c>
      <c r="O99" s="188">
        <v>0</v>
      </c>
      <c r="P99" s="188">
        <v>0</v>
      </c>
      <c r="Q99" s="188">
        <v>0</v>
      </c>
      <c r="R99" s="188">
        <v>0</v>
      </c>
      <c r="S99" s="188">
        <v>0</v>
      </c>
      <c r="T99" s="188">
        <v>0</v>
      </c>
      <c r="U99" s="188">
        <v>0</v>
      </c>
      <c r="V99" s="188">
        <v>0</v>
      </c>
      <c r="W99" s="188">
        <v>0</v>
      </c>
      <c r="X99" s="188">
        <v>0</v>
      </c>
      <c r="Y99" s="188">
        <v>0</v>
      </c>
    </row>
    <row r="100" spans="4:38" ht="16.5" customHeight="1" x14ac:dyDescent="0.25">
      <c r="D100" s="32" t="s">
        <v>26</v>
      </c>
      <c r="E100" s="32" t="s">
        <v>211</v>
      </c>
      <c r="F100" s="33" t="s">
        <v>111</v>
      </c>
      <c r="G100" s="34" t="s">
        <v>97</v>
      </c>
      <c r="H100" s="32">
        <v>10</v>
      </c>
      <c r="I100" s="35" t="str">
        <f t="shared" ref="I100:I102" si="81">I99</f>
        <v>SERV COMB FORMIGA REPASSE</v>
      </c>
      <c r="J100" s="35" t="s">
        <v>35</v>
      </c>
      <c r="K100" s="36">
        <f t="shared" si="0"/>
        <v>0</v>
      </c>
      <c r="L100" s="35" t="s">
        <v>36</v>
      </c>
      <c r="M100" s="37">
        <f>10*(5*6)/10^3</f>
        <v>0.3</v>
      </c>
      <c r="N100" s="200">
        <f>ROUND(0.5%*N99,4)</f>
        <v>0</v>
      </c>
      <c r="O100" s="196">
        <f t="shared" ref="O100:Y100" si="82">ROUND(0.5%*O99,4)</f>
        <v>0</v>
      </c>
      <c r="P100" s="196">
        <f t="shared" si="82"/>
        <v>0</v>
      </c>
      <c r="Q100" s="196">
        <f t="shared" si="82"/>
        <v>0</v>
      </c>
      <c r="R100" s="196">
        <f t="shared" si="82"/>
        <v>0</v>
      </c>
      <c r="S100" s="196">
        <f t="shared" si="82"/>
        <v>0</v>
      </c>
      <c r="T100" s="196">
        <f t="shared" si="82"/>
        <v>0</v>
      </c>
      <c r="U100" s="196">
        <f t="shared" si="82"/>
        <v>0</v>
      </c>
      <c r="V100" s="196">
        <f t="shared" si="82"/>
        <v>0</v>
      </c>
      <c r="W100" s="196">
        <f t="shared" si="82"/>
        <v>0</v>
      </c>
      <c r="X100" s="196">
        <f t="shared" si="82"/>
        <v>0</v>
      </c>
      <c r="Y100" s="196">
        <f t="shared" si="82"/>
        <v>0</v>
      </c>
    </row>
    <row r="101" spans="4:38" ht="16.5" customHeight="1" x14ac:dyDescent="0.25">
      <c r="D101" s="32" t="s">
        <v>26</v>
      </c>
      <c r="E101" s="32" t="s">
        <v>211</v>
      </c>
      <c r="F101" s="33" t="s">
        <v>111</v>
      </c>
      <c r="G101" s="34" t="s">
        <v>97</v>
      </c>
      <c r="H101" s="32">
        <v>10</v>
      </c>
      <c r="I101" s="35" t="str">
        <f t="shared" si="81"/>
        <v>SERV COMB FORMIGA REPASSE</v>
      </c>
      <c r="J101" s="35" t="s">
        <v>35</v>
      </c>
      <c r="K101" s="36">
        <f t="shared" si="0"/>
        <v>0</v>
      </c>
      <c r="L101" s="35" t="s">
        <v>37</v>
      </c>
      <c r="M101" s="37">
        <v>4.5</v>
      </c>
      <c r="N101" s="189">
        <f>ROUND($N$44*N99,2)</f>
        <v>0</v>
      </c>
      <c r="O101" s="190">
        <f>ROUND($O$44*O99,2)</f>
        <v>0</v>
      </c>
      <c r="P101" s="190">
        <f>ROUND($P$44*P99,2)</f>
        <v>0</v>
      </c>
      <c r="Q101" s="190">
        <f>ROUND($Q$44*Q99,2)</f>
        <v>0</v>
      </c>
      <c r="R101" s="190">
        <f>ROUND($R$44*R99,2)</f>
        <v>0</v>
      </c>
      <c r="S101" s="190">
        <f>ROUND($S$44*S99,2)</f>
        <v>0</v>
      </c>
      <c r="T101" s="190">
        <f>ROUND($T$44*T99,2)</f>
        <v>0</v>
      </c>
      <c r="U101" s="190">
        <f>ROUND($U$44*U99,2)</f>
        <v>0</v>
      </c>
      <c r="V101" s="190">
        <f>ROUND($V$44*V99,2)</f>
        <v>0</v>
      </c>
      <c r="W101" s="190">
        <f>ROUND($W$44*W99,2)</f>
        <v>0</v>
      </c>
      <c r="X101" s="190">
        <f>ROUND($X$44*X99,2)</f>
        <v>0</v>
      </c>
      <c r="Y101" s="190">
        <f>ROUND($Y$44*Y99,2)</f>
        <v>0</v>
      </c>
    </row>
    <row r="102" spans="4:38" ht="17.25" customHeight="1" x14ac:dyDescent="0.25">
      <c r="D102" s="32" t="s">
        <v>26</v>
      </c>
      <c r="E102" s="32" t="s">
        <v>211</v>
      </c>
      <c r="F102" s="33" t="s">
        <v>111</v>
      </c>
      <c r="G102" s="34" t="s">
        <v>97</v>
      </c>
      <c r="H102" s="32">
        <v>10</v>
      </c>
      <c r="I102" s="35" t="str">
        <f t="shared" si="81"/>
        <v>SERV COMB FORMIGA REPASSE</v>
      </c>
      <c r="J102" s="35" t="s">
        <v>35</v>
      </c>
      <c r="K102" s="36">
        <f t="shared" si="0"/>
        <v>0</v>
      </c>
      <c r="L102" s="35" t="s">
        <v>38</v>
      </c>
      <c r="M102" s="37">
        <v>4.5</v>
      </c>
      <c r="N102" s="189">
        <f>N99-SUM(N100:N101)</f>
        <v>0</v>
      </c>
      <c r="O102" s="190">
        <f t="shared" ref="O102" si="83">O99-SUM(O100:O101)</f>
        <v>0</v>
      </c>
      <c r="P102" s="190">
        <f t="shared" ref="P102:Y102" si="84">P99-SUM(P100:P101)</f>
        <v>0</v>
      </c>
      <c r="Q102" s="190">
        <f t="shared" si="84"/>
        <v>0</v>
      </c>
      <c r="R102" s="190">
        <f t="shared" si="84"/>
        <v>0</v>
      </c>
      <c r="S102" s="190">
        <f t="shared" si="84"/>
        <v>0</v>
      </c>
      <c r="T102" s="190">
        <f t="shared" si="84"/>
        <v>0</v>
      </c>
      <c r="U102" s="190">
        <f t="shared" si="84"/>
        <v>0</v>
      </c>
      <c r="V102" s="190">
        <f t="shared" si="84"/>
        <v>0</v>
      </c>
      <c r="W102" s="190">
        <f t="shared" si="84"/>
        <v>0</v>
      </c>
      <c r="X102" s="190">
        <f t="shared" si="84"/>
        <v>0</v>
      </c>
      <c r="Y102" s="190">
        <f t="shared" si="84"/>
        <v>0</v>
      </c>
    </row>
    <row r="103" spans="4:38" ht="16.5" customHeight="1" x14ac:dyDescent="0.25">
      <c r="D103" s="23" t="s">
        <v>26</v>
      </c>
      <c r="E103" s="23" t="s">
        <v>211</v>
      </c>
      <c r="F103" s="24" t="s">
        <v>113</v>
      </c>
      <c r="G103" s="25" t="s">
        <v>97</v>
      </c>
      <c r="H103" s="23">
        <v>25</v>
      </c>
      <c r="I103" s="26" t="s">
        <v>114</v>
      </c>
      <c r="J103" s="26" t="s">
        <v>34</v>
      </c>
      <c r="K103" s="27">
        <f t="shared" si="0"/>
        <v>0.27083333333333337</v>
      </c>
      <c r="L103" s="28" t="s">
        <v>28</v>
      </c>
      <c r="M103" s="29" t="s">
        <v>28</v>
      </c>
      <c r="N103" s="30">
        <v>0.2</v>
      </c>
      <c r="O103" s="31">
        <v>0.2</v>
      </c>
      <c r="P103" s="31">
        <v>0.25</v>
      </c>
      <c r="Q103" s="31">
        <v>0.3</v>
      </c>
      <c r="R103" s="31">
        <v>0.3</v>
      </c>
      <c r="S103" s="31">
        <v>0.3</v>
      </c>
      <c r="T103" s="31">
        <v>0.35</v>
      </c>
      <c r="U103" s="31">
        <v>0.35</v>
      </c>
      <c r="V103" s="31">
        <v>0.35</v>
      </c>
      <c r="W103" s="31">
        <v>0.25</v>
      </c>
      <c r="X103" s="31">
        <v>0.2</v>
      </c>
      <c r="Y103" s="31">
        <v>0.2</v>
      </c>
    </row>
    <row r="104" spans="4:38" ht="16.5" customHeight="1" x14ac:dyDescent="0.25">
      <c r="D104" s="32" t="s">
        <v>26</v>
      </c>
      <c r="E104" s="32" t="s">
        <v>211</v>
      </c>
      <c r="F104" s="33" t="s">
        <v>113</v>
      </c>
      <c r="G104" s="34" t="s">
        <v>97</v>
      </c>
      <c r="H104" s="32">
        <v>25</v>
      </c>
      <c r="I104" s="35" t="str">
        <f t="shared" ref="I104:I106" si="85">I103</f>
        <v>SERV REPLANTIO AGRIC</v>
      </c>
      <c r="J104" s="35" t="s">
        <v>35</v>
      </c>
      <c r="K104" s="36">
        <f t="shared" si="0"/>
        <v>0.27083333333333337</v>
      </c>
      <c r="L104" s="35" t="s">
        <v>99</v>
      </c>
      <c r="M104" s="37">
        <v>0.17299999999999999</v>
      </c>
      <c r="N104" s="44">
        <f>N103</f>
        <v>0.2</v>
      </c>
      <c r="O104" s="39">
        <f t="shared" ref="O104:Y104" si="86">O103</f>
        <v>0.2</v>
      </c>
      <c r="P104" s="39">
        <f t="shared" si="86"/>
        <v>0.25</v>
      </c>
      <c r="Q104" s="39">
        <f t="shared" si="86"/>
        <v>0.3</v>
      </c>
      <c r="R104" s="39">
        <f t="shared" si="86"/>
        <v>0.3</v>
      </c>
      <c r="S104" s="39">
        <f t="shared" si="86"/>
        <v>0.3</v>
      </c>
      <c r="T104" s="39">
        <f t="shared" si="86"/>
        <v>0.35</v>
      </c>
      <c r="U104" s="39">
        <f t="shared" si="86"/>
        <v>0.35</v>
      </c>
      <c r="V104" s="39">
        <f t="shared" si="86"/>
        <v>0.35</v>
      </c>
      <c r="W104" s="39">
        <f t="shared" si="86"/>
        <v>0.25</v>
      </c>
      <c r="X104" s="39">
        <f t="shared" si="86"/>
        <v>0.2</v>
      </c>
      <c r="Y104" s="39">
        <f t="shared" si="86"/>
        <v>0.2</v>
      </c>
    </row>
    <row r="105" spans="4:38" ht="17.25" customHeight="1" x14ac:dyDescent="0.25">
      <c r="D105" s="32" t="s">
        <v>26</v>
      </c>
      <c r="E105" s="32" t="s">
        <v>211</v>
      </c>
      <c r="F105" s="33" t="s">
        <v>113</v>
      </c>
      <c r="G105" s="34" t="s">
        <v>97</v>
      </c>
      <c r="H105" s="32">
        <v>25</v>
      </c>
      <c r="I105" s="35" t="str">
        <f t="shared" si="85"/>
        <v>SERV REPLANTIO AGRIC</v>
      </c>
      <c r="J105" s="35" t="s">
        <v>35</v>
      </c>
      <c r="K105" s="36">
        <f t="shared" si="0"/>
        <v>0.27083333333333337</v>
      </c>
      <c r="L105" s="35" t="s">
        <v>100</v>
      </c>
      <c r="M105" s="109">
        <f>ROUNDUP((1403-M87)/K105,0)</f>
        <v>359</v>
      </c>
      <c r="N105" s="44">
        <f>N103</f>
        <v>0.2</v>
      </c>
      <c r="O105" s="39">
        <f t="shared" ref="O105:Y105" si="87">O103</f>
        <v>0.2</v>
      </c>
      <c r="P105" s="39">
        <f t="shared" si="87"/>
        <v>0.25</v>
      </c>
      <c r="Q105" s="39">
        <f t="shared" si="87"/>
        <v>0.3</v>
      </c>
      <c r="R105" s="39">
        <f t="shared" si="87"/>
        <v>0.3</v>
      </c>
      <c r="S105" s="39">
        <f t="shared" si="87"/>
        <v>0.3</v>
      </c>
      <c r="T105" s="39">
        <f t="shared" si="87"/>
        <v>0.35</v>
      </c>
      <c r="U105" s="39">
        <f t="shared" si="87"/>
        <v>0.35</v>
      </c>
      <c r="V105" s="39">
        <f t="shared" si="87"/>
        <v>0.35</v>
      </c>
      <c r="W105" s="39">
        <f t="shared" si="87"/>
        <v>0.25</v>
      </c>
      <c r="X105" s="39">
        <f t="shared" si="87"/>
        <v>0.2</v>
      </c>
      <c r="Y105" s="39">
        <f t="shared" si="87"/>
        <v>0.2</v>
      </c>
    </row>
    <row r="106" spans="4:38" ht="17.25" customHeight="1" x14ac:dyDescent="0.25">
      <c r="D106" s="32" t="s">
        <v>26</v>
      </c>
      <c r="E106" s="32" t="s">
        <v>211</v>
      </c>
      <c r="F106" s="33" t="s">
        <v>113</v>
      </c>
      <c r="G106" s="34" t="s">
        <v>97</v>
      </c>
      <c r="H106" s="32">
        <v>25</v>
      </c>
      <c r="I106" s="35" t="str">
        <f t="shared" si="85"/>
        <v>SERV REPLANTIO AGRIC</v>
      </c>
      <c r="J106" s="35" t="s">
        <v>35</v>
      </c>
      <c r="K106" s="36">
        <f t="shared" si="0"/>
        <v>0.27083333333333337</v>
      </c>
      <c r="L106" s="35" t="s">
        <v>101</v>
      </c>
      <c r="M106" s="37">
        <v>0.04</v>
      </c>
      <c r="N106" s="44">
        <f>N103</f>
        <v>0.2</v>
      </c>
      <c r="O106" s="39">
        <f t="shared" ref="O106:Y106" si="88">O103</f>
        <v>0.2</v>
      </c>
      <c r="P106" s="39">
        <f t="shared" si="88"/>
        <v>0.25</v>
      </c>
      <c r="Q106" s="39">
        <f t="shared" si="88"/>
        <v>0.3</v>
      </c>
      <c r="R106" s="39">
        <f t="shared" si="88"/>
        <v>0.3</v>
      </c>
      <c r="S106" s="39">
        <f t="shared" si="88"/>
        <v>0.3</v>
      </c>
      <c r="T106" s="39">
        <f t="shared" si="88"/>
        <v>0.35</v>
      </c>
      <c r="U106" s="39">
        <f t="shared" si="88"/>
        <v>0.35</v>
      </c>
      <c r="V106" s="39">
        <f t="shared" si="88"/>
        <v>0.35</v>
      </c>
      <c r="W106" s="39">
        <f t="shared" si="88"/>
        <v>0.25</v>
      </c>
      <c r="X106" s="39">
        <f t="shared" si="88"/>
        <v>0.2</v>
      </c>
      <c r="Y106" s="39">
        <f t="shared" si="88"/>
        <v>0.2</v>
      </c>
    </row>
    <row r="107" spans="4:38" ht="17.25" customHeight="1" x14ac:dyDescent="0.25">
      <c r="D107" s="23" t="s">
        <v>26</v>
      </c>
      <c r="E107" s="23" t="s">
        <v>211</v>
      </c>
      <c r="F107" s="24" t="s">
        <v>115</v>
      </c>
      <c r="G107" s="25" t="s">
        <v>97</v>
      </c>
      <c r="H107" s="23">
        <v>25</v>
      </c>
      <c r="I107" s="26" t="s">
        <v>116</v>
      </c>
      <c r="J107" s="26" t="s">
        <v>34</v>
      </c>
      <c r="K107" s="27">
        <f t="shared" si="0"/>
        <v>0.70416666666666661</v>
      </c>
      <c r="L107" s="26" t="s">
        <v>28</v>
      </c>
      <c r="M107" s="72" t="s">
        <v>28</v>
      </c>
      <c r="N107" s="30">
        <f>N103*2</f>
        <v>0.4</v>
      </c>
      <c r="O107" s="31">
        <f>O103*2</f>
        <v>0.4</v>
      </c>
      <c r="P107" s="31">
        <f>P103*2</f>
        <v>0.5</v>
      </c>
      <c r="Q107" s="31">
        <f t="shared" ref="Q107:V107" si="89">Q103*3</f>
        <v>0.89999999999999991</v>
      </c>
      <c r="R107" s="31">
        <f t="shared" si="89"/>
        <v>0.89999999999999991</v>
      </c>
      <c r="S107" s="31">
        <f t="shared" si="89"/>
        <v>0.89999999999999991</v>
      </c>
      <c r="T107" s="31">
        <f t="shared" si="89"/>
        <v>1.0499999999999998</v>
      </c>
      <c r="U107" s="31">
        <f t="shared" si="89"/>
        <v>1.0499999999999998</v>
      </c>
      <c r="V107" s="31">
        <f t="shared" si="89"/>
        <v>1.0499999999999998</v>
      </c>
      <c r="W107" s="31">
        <f>W103*2</f>
        <v>0.5</v>
      </c>
      <c r="X107" s="31">
        <f>X103*2</f>
        <v>0.4</v>
      </c>
      <c r="Y107" s="31">
        <f>Y103*2</f>
        <v>0.4</v>
      </c>
    </row>
    <row r="108" spans="4:38" ht="17.25" customHeight="1" x14ac:dyDescent="0.25">
      <c r="D108" s="32" t="s">
        <v>26</v>
      </c>
      <c r="E108" s="32" t="s">
        <v>211</v>
      </c>
      <c r="F108" s="33" t="s">
        <v>115</v>
      </c>
      <c r="G108" s="34" t="s">
        <v>97</v>
      </c>
      <c r="H108" s="32">
        <v>25</v>
      </c>
      <c r="I108" s="35" t="str">
        <f>I107</f>
        <v>SERV IRRIGACAO REPLANTIO NIVEL 1 AGRIC</v>
      </c>
      <c r="J108" s="35" t="s">
        <v>35</v>
      </c>
      <c r="K108" s="36">
        <f t="shared" si="0"/>
        <v>0.47000000000000003</v>
      </c>
      <c r="L108" s="35" t="s">
        <v>102</v>
      </c>
      <c r="M108" s="37">
        <v>0.4</v>
      </c>
      <c r="N108" s="44">
        <f>ROUND(N107*2/3,2)</f>
        <v>0.27</v>
      </c>
      <c r="O108" s="39">
        <f t="shared" ref="O108:Y108" si="90">ROUND(O107*2/3,2)</f>
        <v>0.27</v>
      </c>
      <c r="P108" s="39">
        <f t="shared" si="90"/>
        <v>0.33</v>
      </c>
      <c r="Q108" s="39">
        <f t="shared" si="90"/>
        <v>0.6</v>
      </c>
      <c r="R108" s="39">
        <f t="shared" si="90"/>
        <v>0.6</v>
      </c>
      <c r="S108" s="39">
        <f t="shared" si="90"/>
        <v>0.6</v>
      </c>
      <c r="T108" s="39">
        <f t="shared" si="90"/>
        <v>0.7</v>
      </c>
      <c r="U108" s="39">
        <f t="shared" si="90"/>
        <v>0.7</v>
      </c>
      <c r="V108" s="39">
        <f t="shared" si="90"/>
        <v>0.7</v>
      </c>
      <c r="W108" s="39">
        <f t="shared" si="90"/>
        <v>0.33</v>
      </c>
      <c r="X108" s="39">
        <f t="shared" si="90"/>
        <v>0.27</v>
      </c>
      <c r="Y108" s="39">
        <f t="shared" si="90"/>
        <v>0.27</v>
      </c>
    </row>
    <row r="109" spans="4:38" ht="17.25" customHeight="1" x14ac:dyDescent="0.25">
      <c r="D109" s="110" t="s">
        <v>26</v>
      </c>
      <c r="E109" s="110" t="s">
        <v>211</v>
      </c>
      <c r="F109" s="111" t="s">
        <v>28</v>
      </c>
      <c r="G109" s="112" t="s">
        <v>117</v>
      </c>
      <c r="H109" s="110" t="s">
        <v>28</v>
      </c>
      <c r="I109" s="113" t="s">
        <v>28</v>
      </c>
      <c r="J109" s="113" t="s">
        <v>28</v>
      </c>
      <c r="K109" s="114" t="str">
        <f t="shared" si="0"/>
        <v>n/a</v>
      </c>
      <c r="L109" s="113" t="s">
        <v>28</v>
      </c>
      <c r="M109" s="115" t="s">
        <v>28</v>
      </c>
      <c r="N109" s="116" t="s">
        <v>28</v>
      </c>
      <c r="O109" s="114" t="s">
        <v>28</v>
      </c>
      <c r="P109" s="114" t="s">
        <v>28</v>
      </c>
      <c r="Q109" s="114" t="s">
        <v>28</v>
      </c>
      <c r="R109" s="114" t="s">
        <v>28</v>
      </c>
      <c r="S109" s="114" t="s">
        <v>28</v>
      </c>
      <c r="T109" s="114" t="s">
        <v>28</v>
      </c>
      <c r="U109" s="114" t="s">
        <v>28</v>
      </c>
      <c r="V109" s="114" t="s">
        <v>28</v>
      </c>
      <c r="W109" s="114" t="s">
        <v>28</v>
      </c>
      <c r="X109" s="114" t="s">
        <v>28</v>
      </c>
      <c r="Y109" s="114" t="s">
        <v>28</v>
      </c>
    </row>
    <row r="110" spans="4:38" ht="17.25" customHeight="1" x14ac:dyDescent="0.25">
      <c r="D110" s="117" t="s">
        <v>26</v>
      </c>
      <c r="E110" s="117" t="s">
        <v>211</v>
      </c>
      <c r="F110" s="118" t="s">
        <v>28</v>
      </c>
      <c r="G110" s="119" t="s">
        <v>118</v>
      </c>
      <c r="H110" s="117" t="s">
        <v>28</v>
      </c>
      <c r="I110" s="120" t="s">
        <v>28</v>
      </c>
      <c r="J110" s="120" t="s">
        <v>28</v>
      </c>
      <c r="K110" s="121" t="str">
        <f t="shared" si="0"/>
        <v>n/a</v>
      </c>
      <c r="L110" s="120" t="s">
        <v>28</v>
      </c>
      <c r="M110" s="122" t="s">
        <v>28</v>
      </c>
      <c r="N110" s="123" t="s">
        <v>28</v>
      </c>
      <c r="O110" s="121" t="s">
        <v>28</v>
      </c>
      <c r="P110" s="121" t="s">
        <v>28</v>
      </c>
      <c r="Q110" s="121" t="s">
        <v>28</v>
      </c>
      <c r="R110" s="121" t="s">
        <v>28</v>
      </c>
      <c r="S110" s="121" t="s">
        <v>28</v>
      </c>
      <c r="T110" s="121" t="s">
        <v>28</v>
      </c>
      <c r="U110" s="121" t="s">
        <v>28</v>
      </c>
      <c r="V110" s="121" t="s">
        <v>28</v>
      </c>
      <c r="W110" s="121" t="s">
        <v>28</v>
      </c>
      <c r="X110" s="121" t="s">
        <v>28</v>
      </c>
      <c r="Y110" s="121" t="s">
        <v>28</v>
      </c>
    </row>
    <row r="111" spans="4:38" ht="17.25" customHeight="1" x14ac:dyDescent="0.25">
      <c r="D111" s="78" t="s">
        <v>26</v>
      </c>
      <c r="E111" s="78" t="s">
        <v>211</v>
      </c>
      <c r="F111" s="79" t="s">
        <v>119</v>
      </c>
      <c r="G111" s="80" t="s">
        <v>120</v>
      </c>
      <c r="H111" s="78">
        <v>26</v>
      </c>
      <c r="I111" s="66" t="s">
        <v>86</v>
      </c>
      <c r="J111" s="66" t="s">
        <v>34</v>
      </c>
      <c r="K111" s="27">
        <f t="shared" si="0"/>
        <v>0.626</v>
      </c>
      <c r="L111" s="66" t="s">
        <v>28</v>
      </c>
      <c r="M111" s="67" t="s">
        <v>28</v>
      </c>
      <c r="N111" s="187">
        <v>0.25</v>
      </c>
      <c r="O111" s="188">
        <v>0.36</v>
      </c>
      <c r="P111" s="188">
        <v>0.39</v>
      </c>
      <c r="Q111" s="188">
        <v>0.4</v>
      </c>
      <c r="R111" s="199">
        <f>(41%)*1.6</f>
        <v>0.65600000000000003</v>
      </c>
      <c r="S111" s="199">
        <f>(45%)*1.6</f>
        <v>0.72000000000000008</v>
      </c>
      <c r="T111" s="199">
        <f>(47%)*1.6</f>
        <v>0.752</v>
      </c>
      <c r="U111" s="199">
        <f>(52%)*1.6</f>
        <v>0.83200000000000007</v>
      </c>
      <c r="V111" s="199">
        <f>(54%)*1.6</f>
        <v>0.8640000000000001</v>
      </c>
      <c r="W111" s="199">
        <f>(49%)*1.6</f>
        <v>0.78400000000000003</v>
      </c>
      <c r="X111" s="199">
        <f>(47%)*1.6</f>
        <v>0.752</v>
      </c>
      <c r="Y111" s="199">
        <f>(47%)*1.6</f>
        <v>0.752</v>
      </c>
    </row>
    <row r="112" spans="4:38" ht="17.25" customHeight="1" x14ac:dyDescent="0.25">
      <c r="D112" s="82" t="s">
        <v>26</v>
      </c>
      <c r="E112" s="82" t="s">
        <v>211</v>
      </c>
      <c r="F112" s="83" t="s">
        <v>119</v>
      </c>
      <c r="G112" s="84" t="s">
        <v>120</v>
      </c>
      <c r="H112" s="82">
        <v>26</v>
      </c>
      <c r="I112" s="35" t="str">
        <f t="shared" ref="I112:I113" si="91">I111</f>
        <v>SERV CAPINA AREA TOTAL AUTOPROPELIDO - pré emergente</v>
      </c>
      <c r="J112" s="85" t="s">
        <v>35</v>
      </c>
      <c r="K112" s="36">
        <f t="shared" si="0"/>
        <v>0.626</v>
      </c>
      <c r="L112" s="35" t="s">
        <v>121</v>
      </c>
      <c r="M112" s="37">
        <v>0.2</v>
      </c>
      <c r="N112" s="195">
        <f>N111</f>
        <v>0.25</v>
      </c>
      <c r="O112" s="196">
        <f t="shared" ref="O112:Y112" si="92">O111</f>
        <v>0.36</v>
      </c>
      <c r="P112" s="196">
        <f t="shared" si="92"/>
        <v>0.39</v>
      </c>
      <c r="Q112" s="196">
        <f t="shared" si="92"/>
        <v>0.4</v>
      </c>
      <c r="R112" s="196">
        <f t="shared" si="92"/>
        <v>0.65600000000000003</v>
      </c>
      <c r="S112" s="196">
        <f t="shared" si="92"/>
        <v>0.72000000000000008</v>
      </c>
      <c r="T112" s="196">
        <f t="shared" si="92"/>
        <v>0.752</v>
      </c>
      <c r="U112" s="196">
        <f t="shared" si="92"/>
        <v>0.83200000000000007</v>
      </c>
      <c r="V112" s="196">
        <f t="shared" si="92"/>
        <v>0.8640000000000001</v>
      </c>
      <c r="W112" s="196">
        <f t="shared" si="92"/>
        <v>0.78400000000000003</v>
      </c>
      <c r="X112" s="196">
        <f t="shared" si="92"/>
        <v>0.752</v>
      </c>
      <c r="Y112" s="196">
        <f t="shared" si="92"/>
        <v>0.752</v>
      </c>
    </row>
    <row r="113" spans="4:25" ht="17.25" customHeight="1" x14ac:dyDescent="0.25">
      <c r="D113" s="82" t="s">
        <v>26</v>
      </c>
      <c r="E113" s="82" t="s">
        <v>211</v>
      </c>
      <c r="F113" s="83" t="s">
        <v>119</v>
      </c>
      <c r="G113" s="84" t="s">
        <v>120</v>
      </c>
      <c r="H113" s="82">
        <v>26</v>
      </c>
      <c r="I113" s="35" t="str">
        <f t="shared" si="91"/>
        <v>SERV CAPINA AREA TOTAL AUTOPROPELIDO - pré emergente</v>
      </c>
      <c r="J113" s="85" t="s">
        <v>35</v>
      </c>
      <c r="K113" s="36">
        <f t="shared" si="0"/>
        <v>0</v>
      </c>
      <c r="L113" s="35" t="s">
        <v>55</v>
      </c>
      <c r="M113" s="37">
        <f>ROUND(0.5%*230,1)</f>
        <v>1.2</v>
      </c>
      <c r="N113" s="189">
        <v>0</v>
      </c>
      <c r="O113" s="190">
        <v>0</v>
      </c>
      <c r="P113" s="190">
        <v>0</v>
      </c>
      <c r="Q113" s="190">
        <v>0</v>
      </c>
      <c r="R113" s="190">
        <v>0</v>
      </c>
      <c r="S113" s="190">
        <v>0</v>
      </c>
      <c r="T113" s="190">
        <v>0</v>
      </c>
      <c r="U113" s="190">
        <v>0</v>
      </c>
      <c r="V113" s="190">
        <v>0</v>
      </c>
      <c r="W113" s="190">
        <v>0</v>
      </c>
      <c r="X113" s="190">
        <v>0</v>
      </c>
      <c r="Y113" s="190">
        <v>0</v>
      </c>
    </row>
    <row r="114" spans="4:25" ht="17.25" customHeight="1" x14ac:dyDescent="0.25">
      <c r="D114" s="78" t="s">
        <v>26</v>
      </c>
      <c r="E114" s="78" t="s">
        <v>211</v>
      </c>
      <c r="F114" s="79" t="s">
        <v>119</v>
      </c>
      <c r="G114" s="80" t="s">
        <v>120</v>
      </c>
      <c r="H114" s="78">
        <v>26</v>
      </c>
      <c r="I114" s="66" t="s">
        <v>58</v>
      </c>
      <c r="J114" s="66" t="s">
        <v>34</v>
      </c>
      <c r="K114" s="27">
        <f t="shared" si="0"/>
        <v>0.13166666666666665</v>
      </c>
      <c r="L114" s="66" t="s">
        <v>28</v>
      </c>
      <c r="M114" s="67" t="s">
        <v>28</v>
      </c>
      <c r="N114" s="187">
        <v>0</v>
      </c>
      <c r="O114" s="188">
        <v>0</v>
      </c>
      <c r="P114" s="188">
        <v>0</v>
      </c>
      <c r="Q114" s="193">
        <f t="shared" ref="Q114" si="93">ROUNDDOWN(Q111*25%,2)</f>
        <v>0.1</v>
      </c>
      <c r="R114" s="193">
        <f t="shared" ref="R114:Y114" si="94">ROUNDDOWN(R111*25%,2)</f>
        <v>0.16</v>
      </c>
      <c r="S114" s="193">
        <f t="shared" si="94"/>
        <v>0.18</v>
      </c>
      <c r="T114" s="193">
        <f t="shared" si="94"/>
        <v>0.18</v>
      </c>
      <c r="U114" s="193">
        <f t="shared" si="94"/>
        <v>0.2</v>
      </c>
      <c r="V114" s="193">
        <f t="shared" si="94"/>
        <v>0.21</v>
      </c>
      <c r="W114" s="193">
        <f t="shared" si="94"/>
        <v>0.19</v>
      </c>
      <c r="X114" s="193">
        <f t="shared" si="94"/>
        <v>0.18</v>
      </c>
      <c r="Y114" s="193">
        <f t="shared" si="94"/>
        <v>0.18</v>
      </c>
    </row>
    <row r="115" spans="4:25" ht="17.25" customHeight="1" x14ac:dyDescent="0.25">
      <c r="D115" s="82" t="s">
        <v>26</v>
      </c>
      <c r="E115" s="82" t="s">
        <v>211</v>
      </c>
      <c r="F115" s="83" t="s">
        <v>119</v>
      </c>
      <c r="G115" s="84" t="s">
        <v>120</v>
      </c>
      <c r="H115" s="82">
        <v>26</v>
      </c>
      <c r="I115" s="35" t="str">
        <f t="shared" ref="I115:I116" si="95">I114</f>
        <v>APOIO AUTO-PROPELIDO</v>
      </c>
      <c r="J115" s="85" t="s">
        <v>35</v>
      </c>
      <c r="K115" s="36">
        <f t="shared" si="0"/>
        <v>0.13166666666666665</v>
      </c>
      <c r="L115" s="35" t="s">
        <v>121</v>
      </c>
      <c r="M115" s="37">
        <v>0.2</v>
      </c>
      <c r="N115" s="195">
        <f>N114</f>
        <v>0</v>
      </c>
      <c r="O115" s="196">
        <f t="shared" ref="O115:Y115" si="96">O114</f>
        <v>0</v>
      </c>
      <c r="P115" s="196">
        <f t="shared" si="96"/>
        <v>0</v>
      </c>
      <c r="Q115" s="196">
        <f t="shared" si="96"/>
        <v>0.1</v>
      </c>
      <c r="R115" s="196">
        <f t="shared" si="96"/>
        <v>0.16</v>
      </c>
      <c r="S115" s="196">
        <f t="shared" si="96"/>
        <v>0.18</v>
      </c>
      <c r="T115" s="196">
        <f t="shared" si="96"/>
        <v>0.18</v>
      </c>
      <c r="U115" s="196">
        <f t="shared" si="96"/>
        <v>0.2</v>
      </c>
      <c r="V115" s="196">
        <f t="shared" si="96"/>
        <v>0.21</v>
      </c>
      <c r="W115" s="196">
        <f t="shared" si="96"/>
        <v>0.19</v>
      </c>
      <c r="X115" s="196">
        <f t="shared" si="96"/>
        <v>0.18</v>
      </c>
      <c r="Y115" s="196">
        <f t="shared" si="96"/>
        <v>0.18</v>
      </c>
    </row>
    <row r="116" spans="4:25" ht="17.25" customHeight="1" x14ac:dyDescent="0.25">
      <c r="D116" s="82" t="s">
        <v>26</v>
      </c>
      <c r="E116" s="82" t="s">
        <v>211</v>
      </c>
      <c r="F116" s="83" t="s">
        <v>119</v>
      </c>
      <c r="G116" s="84" t="s">
        <v>120</v>
      </c>
      <c r="H116" s="82">
        <v>26</v>
      </c>
      <c r="I116" s="35" t="str">
        <f t="shared" si="95"/>
        <v>APOIO AUTO-PROPELIDO</v>
      </c>
      <c r="J116" s="85" t="s">
        <v>35</v>
      </c>
      <c r="K116" s="36">
        <f t="shared" si="0"/>
        <v>0</v>
      </c>
      <c r="L116" s="35" t="s">
        <v>55</v>
      </c>
      <c r="M116" s="37">
        <f>ROUND(0.5%*230,1)</f>
        <v>1.2</v>
      </c>
      <c r="N116" s="189">
        <v>0</v>
      </c>
      <c r="O116" s="190">
        <v>0</v>
      </c>
      <c r="P116" s="190">
        <v>0</v>
      </c>
      <c r="Q116" s="190">
        <v>0</v>
      </c>
      <c r="R116" s="190">
        <v>0</v>
      </c>
      <c r="S116" s="190">
        <v>0</v>
      </c>
      <c r="T116" s="190">
        <v>0</v>
      </c>
      <c r="U116" s="190">
        <v>0</v>
      </c>
      <c r="V116" s="190">
        <v>0</v>
      </c>
      <c r="W116" s="190">
        <v>0</v>
      </c>
      <c r="X116" s="190">
        <v>0</v>
      </c>
      <c r="Y116" s="190">
        <v>0</v>
      </c>
    </row>
    <row r="117" spans="4:25" ht="17.25" customHeight="1" x14ac:dyDescent="0.25">
      <c r="D117" s="23" t="s">
        <v>26</v>
      </c>
      <c r="E117" s="23" t="s">
        <v>211</v>
      </c>
      <c r="F117" s="24" t="s">
        <v>119</v>
      </c>
      <c r="G117" s="25" t="s">
        <v>120</v>
      </c>
      <c r="H117" s="23">
        <v>26</v>
      </c>
      <c r="I117" s="26" t="s">
        <v>122</v>
      </c>
      <c r="J117" s="26" t="s">
        <v>34</v>
      </c>
      <c r="K117" s="27">
        <f t="shared" si="0"/>
        <v>0.24233333333333332</v>
      </c>
      <c r="L117" s="28" t="s">
        <v>28</v>
      </c>
      <c r="M117" s="29" t="s">
        <v>28</v>
      </c>
      <c r="N117" s="194">
        <f>1-N111-N114</f>
        <v>0.75</v>
      </c>
      <c r="O117" s="193">
        <f t="shared" ref="O117:Y117" si="97">1-O111-O114</f>
        <v>0.64</v>
      </c>
      <c r="P117" s="193">
        <f t="shared" si="97"/>
        <v>0.61</v>
      </c>
      <c r="Q117" s="193">
        <f t="shared" si="97"/>
        <v>0.5</v>
      </c>
      <c r="R117" s="193">
        <f t="shared" si="97"/>
        <v>0.18399999999999997</v>
      </c>
      <c r="S117" s="193">
        <f t="shared" si="97"/>
        <v>9.9999999999999922E-2</v>
      </c>
      <c r="T117" s="193">
        <f t="shared" si="97"/>
        <v>6.8000000000000005E-2</v>
      </c>
      <c r="U117" s="193">
        <f t="shared" si="97"/>
        <v>-3.2000000000000084E-2</v>
      </c>
      <c r="V117" s="193">
        <f t="shared" si="97"/>
        <v>-7.4000000000000093E-2</v>
      </c>
      <c r="W117" s="193">
        <f t="shared" si="97"/>
        <v>2.5999999999999968E-2</v>
      </c>
      <c r="X117" s="193">
        <f t="shared" si="97"/>
        <v>6.8000000000000005E-2</v>
      </c>
      <c r="Y117" s="193">
        <f t="shared" si="97"/>
        <v>6.8000000000000005E-2</v>
      </c>
    </row>
    <row r="118" spans="4:25" ht="17.25" customHeight="1" x14ac:dyDescent="0.25">
      <c r="D118" s="32" t="s">
        <v>26</v>
      </c>
      <c r="E118" s="32" t="s">
        <v>211</v>
      </c>
      <c r="F118" s="33" t="s">
        <v>119</v>
      </c>
      <c r="G118" s="34" t="s">
        <v>120</v>
      </c>
      <c r="H118" s="32">
        <v>26</v>
      </c>
      <c r="I118" s="35" t="str">
        <f>I117</f>
        <v>SERV CAP QUIM 2 PRE EMERG AREA TOT AGRIC</v>
      </c>
      <c r="J118" s="35" t="s">
        <v>35</v>
      </c>
      <c r="K118" s="36">
        <f t="shared" si="0"/>
        <v>0.24233333333333332</v>
      </c>
      <c r="L118" s="35" t="s">
        <v>121</v>
      </c>
      <c r="M118" s="37">
        <v>0.2</v>
      </c>
      <c r="N118" s="195">
        <f>N117</f>
        <v>0.75</v>
      </c>
      <c r="O118" s="196">
        <f t="shared" ref="O118:Y118" si="98">O117</f>
        <v>0.64</v>
      </c>
      <c r="P118" s="196">
        <f t="shared" si="98"/>
        <v>0.61</v>
      </c>
      <c r="Q118" s="196">
        <f t="shared" si="98"/>
        <v>0.5</v>
      </c>
      <c r="R118" s="196">
        <f t="shared" si="98"/>
        <v>0.18399999999999997</v>
      </c>
      <c r="S118" s="196">
        <f t="shared" si="98"/>
        <v>9.9999999999999922E-2</v>
      </c>
      <c r="T118" s="196">
        <f t="shared" si="98"/>
        <v>6.8000000000000005E-2</v>
      </c>
      <c r="U118" s="196">
        <f t="shared" si="98"/>
        <v>-3.2000000000000084E-2</v>
      </c>
      <c r="V118" s="196">
        <f t="shared" si="98"/>
        <v>-7.4000000000000093E-2</v>
      </c>
      <c r="W118" s="196">
        <f t="shared" si="98"/>
        <v>2.5999999999999968E-2</v>
      </c>
      <c r="X118" s="196">
        <f t="shared" si="98"/>
        <v>6.8000000000000005E-2</v>
      </c>
      <c r="Y118" s="196">
        <f t="shared" si="98"/>
        <v>6.8000000000000005E-2</v>
      </c>
    </row>
    <row r="119" spans="4:25" ht="17.25" customHeight="1" x14ac:dyDescent="0.25">
      <c r="D119" s="78" t="s">
        <v>26</v>
      </c>
      <c r="E119" s="78" t="s">
        <v>211</v>
      </c>
      <c r="F119" s="79" t="s">
        <v>123</v>
      </c>
      <c r="G119" s="80" t="s">
        <v>120</v>
      </c>
      <c r="H119" s="78">
        <v>60</v>
      </c>
      <c r="I119" s="66" t="s">
        <v>86</v>
      </c>
      <c r="J119" s="66" t="s">
        <v>34</v>
      </c>
      <c r="K119" s="27">
        <f t="shared" si="0"/>
        <v>0.52233333333333343</v>
      </c>
      <c r="L119" s="66" t="s">
        <v>28</v>
      </c>
      <c r="M119" s="67" t="s">
        <v>28</v>
      </c>
      <c r="N119" s="187">
        <v>0.22</v>
      </c>
      <c r="O119" s="188">
        <v>0.31</v>
      </c>
      <c r="P119" s="188">
        <v>0.32</v>
      </c>
      <c r="Q119" s="188">
        <v>0.33</v>
      </c>
      <c r="R119" s="199">
        <f>(34%)*1.6</f>
        <v>0.54400000000000004</v>
      </c>
      <c r="S119" s="199">
        <f>(37%)*1.6</f>
        <v>0.59199999999999997</v>
      </c>
      <c r="T119" s="199">
        <f>(39%)*1.6</f>
        <v>0.62400000000000011</v>
      </c>
      <c r="U119" s="199">
        <f>(44%)*1.6</f>
        <v>0.70400000000000007</v>
      </c>
      <c r="V119" s="199">
        <f>(45%)*1.6</f>
        <v>0.72000000000000008</v>
      </c>
      <c r="W119" s="199">
        <f>(41%)*1.6</f>
        <v>0.65600000000000003</v>
      </c>
      <c r="X119" s="199">
        <f>(39%)*1.6</f>
        <v>0.62400000000000011</v>
      </c>
      <c r="Y119" s="199">
        <f>(39%)*1.6</f>
        <v>0.62400000000000011</v>
      </c>
    </row>
    <row r="120" spans="4:25" ht="17.25" customHeight="1" x14ac:dyDescent="0.25">
      <c r="D120" s="82" t="s">
        <v>26</v>
      </c>
      <c r="E120" s="82" t="s">
        <v>211</v>
      </c>
      <c r="F120" s="83" t="s">
        <v>123</v>
      </c>
      <c r="G120" s="84" t="s">
        <v>120</v>
      </c>
      <c r="H120" s="82">
        <v>60</v>
      </c>
      <c r="I120" s="35" t="str">
        <f t="shared" ref="I120:I122" si="99">I119</f>
        <v>SERV CAPINA AREA TOTAL AUTOPROPELIDO - pré emergente</v>
      </c>
      <c r="J120" s="85" t="s">
        <v>35</v>
      </c>
      <c r="K120" s="36">
        <f t="shared" si="0"/>
        <v>0.52233333333333343</v>
      </c>
      <c r="L120" s="35" t="s">
        <v>121</v>
      </c>
      <c r="M120" s="37">
        <v>0.2</v>
      </c>
      <c r="N120" s="195">
        <f>N119</f>
        <v>0.22</v>
      </c>
      <c r="O120" s="196">
        <f t="shared" ref="O120:Y120" si="100">O119</f>
        <v>0.31</v>
      </c>
      <c r="P120" s="196">
        <f t="shared" si="100"/>
        <v>0.32</v>
      </c>
      <c r="Q120" s="196">
        <f t="shared" si="100"/>
        <v>0.33</v>
      </c>
      <c r="R120" s="196">
        <f t="shared" si="100"/>
        <v>0.54400000000000004</v>
      </c>
      <c r="S120" s="196">
        <f t="shared" si="100"/>
        <v>0.59199999999999997</v>
      </c>
      <c r="T120" s="196">
        <f t="shared" si="100"/>
        <v>0.62400000000000011</v>
      </c>
      <c r="U120" s="196">
        <f t="shared" si="100"/>
        <v>0.70400000000000007</v>
      </c>
      <c r="V120" s="196">
        <f t="shared" si="100"/>
        <v>0.72000000000000008</v>
      </c>
      <c r="W120" s="196">
        <f t="shared" si="100"/>
        <v>0.65600000000000003</v>
      </c>
      <c r="X120" s="196">
        <f t="shared" si="100"/>
        <v>0.62400000000000011</v>
      </c>
      <c r="Y120" s="196">
        <f t="shared" si="100"/>
        <v>0.62400000000000011</v>
      </c>
    </row>
    <row r="121" spans="4:25" ht="17.25" customHeight="1" x14ac:dyDescent="0.25">
      <c r="D121" s="82" t="s">
        <v>26</v>
      </c>
      <c r="E121" s="82" t="s">
        <v>211</v>
      </c>
      <c r="F121" s="83" t="s">
        <v>123</v>
      </c>
      <c r="G121" s="84" t="s">
        <v>120</v>
      </c>
      <c r="H121" s="82">
        <v>60</v>
      </c>
      <c r="I121" s="35" t="str">
        <f t="shared" si="99"/>
        <v>SERV CAPINA AREA TOTAL AUTOPROPELIDO - pré emergente</v>
      </c>
      <c r="J121" s="85" t="s">
        <v>35</v>
      </c>
      <c r="K121" s="36">
        <f t="shared" si="0"/>
        <v>0</v>
      </c>
      <c r="L121" s="35" t="s">
        <v>55</v>
      </c>
      <c r="M121" s="37">
        <f>ROUND(0.5%*230,1)</f>
        <v>1.2</v>
      </c>
      <c r="N121" s="189">
        <v>0</v>
      </c>
      <c r="O121" s="190">
        <v>0</v>
      </c>
      <c r="P121" s="190">
        <v>0</v>
      </c>
      <c r="Q121" s="190">
        <v>0</v>
      </c>
      <c r="R121" s="190">
        <v>0</v>
      </c>
      <c r="S121" s="190">
        <v>0</v>
      </c>
      <c r="T121" s="190">
        <v>0</v>
      </c>
      <c r="U121" s="190">
        <v>0</v>
      </c>
      <c r="V121" s="190">
        <v>0</v>
      </c>
      <c r="W121" s="190">
        <v>0</v>
      </c>
      <c r="X121" s="190">
        <v>0</v>
      </c>
      <c r="Y121" s="190">
        <v>0</v>
      </c>
    </row>
    <row r="122" spans="4:25" ht="17.25" customHeight="1" x14ac:dyDescent="0.25">
      <c r="D122" s="82" t="s">
        <v>26</v>
      </c>
      <c r="E122" s="82" t="s">
        <v>211</v>
      </c>
      <c r="F122" s="83" t="s">
        <v>123</v>
      </c>
      <c r="G122" s="84" t="s">
        <v>120</v>
      </c>
      <c r="H122" s="82">
        <v>60</v>
      </c>
      <c r="I122" s="35" t="str">
        <f t="shared" si="99"/>
        <v>SERV CAPINA AREA TOTAL AUTOPROPELIDO - pré emergente</v>
      </c>
      <c r="J122" s="85" t="s">
        <v>35</v>
      </c>
      <c r="K122" s="36">
        <f t="shared" si="0"/>
        <v>0.52233333333333343</v>
      </c>
      <c r="L122" s="35" t="s">
        <v>90</v>
      </c>
      <c r="M122" s="37">
        <v>0.05</v>
      </c>
      <c r="N122" s="191">
        <f t="shared" ref="N122:W122" si="101">N119</f>
        <v>0.22</v>
      </c>
      <c r="O122" s="197">
        <f t="shared" si="101"/>
        <v>0.31</v>
      </c>
      <c r="P122" s="197">
        <f t="shared" si="101"/>
        <v>0.32</v>
      </c>
      <c r="Q122" s="197">
        <f t="shared" si="101"/>
        <v>0.33</v>
      </c>
      <c r="R122" s="197">
        <f t="shared" si="101"/>
        <v>0.54400000000000004</v>
      </c>
      <c r="S122" s="197">
        <f t="shared" si="101"/>
        <v>0.59199999999999997</v>
      </c>
      <c r="T122" s="197">
        <f t="shared" si="101"/>
        <v>0.62400000000000011</v>
      </c>
      <c r="U122" s="197">
        <f t="shared" si="101"/>
        <v>0.70400000000000007</v>
      </c>
      <c r="V122" s="197">
        <f t="shared" si="101"/>
        <v>0.72000000000000008</v>
      </c>
      <c r="W122" s="197">
        <f t="shared" si="101"/>
        <v>0.65600000000000003</v>
      </c>
      <c r="X122" s="197">
        <f t="shared" ref="X122:Y122" si="102">X119</f>
        <v>0.62400000000000011</v>
      </c>
      <c r="Y122" s="197">
        <f t="shared" si="102"/>
        <v>0.62400000000000011</v>
      </c>
    </row>
    <row r="123" spans="4:25" ht="17.25" customHeight="1" x14ac:dyDescent="0.25">
      <c r="D123" s="78" t="s">
        <v>26</v>
      </c>
      <c r="E123" s="78" t="s">
        <v>211</v>
      </c>
      <c r="F123" s="79" t="s">
        <v>123</v>
      </c>
      <c r="G123" s="80" t="s">
        <v>120</v>
      </c>
      <c r="H123" s="78">
        <v>60</v>
      </c>
      <c r="I123" s="66" t="s">
        <v>58</v>
      </c>
      <c r="J123" s="66" t="s">
        <v>34</v>
      </c>
      <c r="K123" s="27">
        <f t="shared" si="0"/>
        <v>0.10916666666666665</v>
      </c>
      <c r="L123" s="66" t="s">
        <v>28</v>
      </c>
      <c r="M123" s="67" t="s">
        <v>28</v>
      </c>
      <c r="N123" s="187">
        <v>0</v>
      </c>
      <c r="O123" s="188">
        <v>0</v>
      </c>
      <c r="P123" s="188">
        <v>0</v>
      </c>
      <c r="Q123" s="193">
        <f t="shared" ref="Q123:Y123" si="103">ROUNDDOWN(Q119*25%,2)</f>
        <v>0.08</v>
      </c>
      <c r="R123" s="193">
        <f t="shared" si="103"/>
        <v>0.13</v>
      </c>
      <c r="S123" s="193">
        <f t="shared" si="103"/>
        <v>0.14000000000000001</v>
      </c>
      <c r="T123" s="193">
        <f t="shared" si="103"/>
        <v>0.15</v>
      </c>
      <c r="U123" s="193">
        <f t="shared" si="103"/>
        <v>0.17</v>
      </c>
      <c r="V123" s="193">
        <f t="shared" si="103"/>
        <v>0.18</v>
      </c>
      <c r="W123" s="193">
        <f t="shared" si="103"/>
        <v>0.16</v>
      </c>
      <c r="X123" s="193">
        <f t="shared" si="103"/>
        <v>0.15</v>
      </c>
      <c r="Y123" s="193">
        <f t="shared" si="103"/>
        <v>0.15</v>
      </c>
    </row>
    <row r="124" spans="4:25" ht="17.25" customHeight="1" x14ac:dyDescent="0.25">
      <c r="D124" s="82" t="s">
        <v>26</v>
      </c>
      <c r="E124" s="82" t="s">
        <v>211</v>
      </c>
      <c r="F124" s="83" t="s">
        <v>123</v>
      </c>
      <c r="G124" s="84" t="s">
        <v>120</v>
      </c>
      <c r="H124" s="82">
        <v>60</v>
      </c>
      <c r="I124" s="35" t="str">
        <f t="shared" ref="I124:I126" si="104">I123</f>
        <v>APOIO AUTO-PROPELIDO</v>
      </c>
      <c r="J124" s="85" t="s">
        <v>35</v>
      </c>
      <c r="K124" s="36">
        <f t="shared" si="0"/>
        <v>0.10916666666666665</v>
      </c>
      <c r="L124" s="35" t="s">
        <v>121</v>
      </c>
      <c r="M124" s="37">
        <v>0.2</v>
      </c>
      <c r="N124" s="195">
        <f>N123</f>
        <v>0</v>
      </c>
      <c r="O124" s="196">
        <f t="shared" ref="O124:Y124" si="105">O123</f>
        <v>0</v>
      </c>
      <c r="P124" s="196">
        <f t="shared" si="105"/>
        <v>0</v>
      </c>
      <c r="Q124" s="196">
        <f t="shared" si="105"/>
        <v>0.08</v>
      </c>
      <c r="R124" s="196">
        <f t="shared" si="105"/>
        <v>0.13</v>
      </c>
      <c r="S124" s="196">
        <f t="shared" si="105"/>
        <v>0.14000000000000001</v>
      </c>
      <c r="T124" s="196">
        <f t="shared" si="105"/>
        <v>0.15</v>
      </c>
      <c r="U124" s="196">
        <f t="shared" si="105"/>
        <v>0.17</v>
      </c>
      <c r="V124" s="196">
        <f t="shared" si="105"/>
        <v>0.18</v>
      </c>
      <c r="W124" s="196">
        <f t="shared" si="105"/>
        <v>0.16</v>
      </c>
      <c r="X124" s="196">
        <f t="shared" si="105"/>
        <v>0.15</v>
      </c>
      <c r="Y124" s="196">
        <f t="shared" si="105"/>
        <v>0.15</v>
      </c>
    </row>
    <row r="125" spans="4:25" ht="17.25" customHeight="1" x14ac:dyDescent="0.25">
      <c r="D125" s="82" t="s">
        <v>26</v>
      </c>
      <c r="E125" s="82" t="s">
        <v>211</v>
      </c>
      <c r="F125" s="83" t="s">
        <v>123</v>
      </c>
      <c r="G125" s="84" t="s">
        <v>120</v>
      </c>
      <c r="H125" s="82">
        <v>60</v>
      </c>
      <c r="I125" s="35" t="str">
        <f t="shared" si="104"/>
        <v>APOIO AUTO-PROPELIDO</v>
      </c>
      <c r="J125" s="85" t="s">
        <v>35</v>
      </c>
      <c r="K125" s="36">
        <f t="shared" si="0"/>
        <v>0</v>
      </c>
      <c r="L125" s="35" t="s">
        <v>55</v>
      </c>
      <c r="M125" s="37">
        <f>ROUND(0.5%*230,1)</f>
        <v>1.2</v>
      </c>
      <c r="N125" s="189">
        <v>0</v>
      </c>
      <c r="O125" s="190">
        <v>0</v>
      </c>
      <c r="P125" s="190">
        <v>0</v>
      </c>
      <c r="Q125" s="190">
        <v>0</v>
      </c>
      <c r="R125" s="190">
        <v>0</v>
      </c>
      <c r="S125" s="190">
        <v>0</v>
      </c>
      <c r="T125" s="190">
        <v>0</v>
      </c>
      <c r="U125" s="190">
        <v>0</v>
      </c>
      <c r="V125" s="190">
        <v>0</v>
      </c>
      <c r="W125" s="190">
        <v>0</v>
      </c>
      <c r="X125" s="190">
        <v>0</v>
      </c>
      <c r="Y125" s="190">
        <v>0</v>
      </c>
    </row>
    <row r="126" spans="4:25" ht="17.25" customHeight="1" x14ac:dyDescent="0.25">
      <c r="D126" s="82" t="s">
        <v>26</v>
      </c>
      <c r="E126" s="82" t="s">
        <v>211</v>
      </c>
      <c r="F126" s="83" t="s">
        <v>123</v>
      </c>
      <c r="G126" s="84" t="s">
        <v>120</v>
      </c>
      <c r="H126" s="82">
        <v>60</v>
      </c>
      <c r="I126" s="35" t="str">
        <f t="shared" si="104"/>
        <v>APOIO AUTO-PROPELIDO</v>
      </c>
      <c r="J126" s="85" t="s">
        <v>35</v>
      </c>
      <c r="K126" s="36">
        <f t="shared" si="0"/>
        <v>0.10916666666666665</v>
      </c>
      <c r="L126" s="35" t="s">
        <v>90</v>
      </c>
      <c r="M126" s="37">
        <v>0.05</v>
      </c>
      <c r="N126" s="191">
        <f t="shared" ref="N126:V126" si="106">N123</f>
        <v>0</v>
      </c>
      <c r="O126" s="197">
        <f t="shared" si="106"/>
        <v>0</v>
      </c>
      <c r="P126" s="197">
        <f t="shared" si="106"/>
        <v>0</v>
      </c>
      <c r="Q126" s="197">
        <f t="shared" si="106"/>
        <v>0.08</v>
      </c>
      <c r="R126" s="197">
        <f t="shared" si="106"/>
        <v>0.13</v>
      </c>
      <c r="S126" s="197">
        <f t="shared" si="106"/>
        <v>0.14000000000000001</v>
      </c>
      <c r="T126" s="197">
        <f t="shared" si="106"/>
        <v>0.15</v>
      </c>
      <c r="U126" s="197">
        <f t="shared" si="106"/>
        <v>0.17</v>
      </c>
      <c r="V126" s="197">
        <f t="shared" si="106"/>
        <v>0.18</v>
      </c>
      <c r="W126" s="197">
        <f t="shared" ref="W126:Y126" si="107">W123</f>
        <v>0.16</v>
      </c>
      <c r="X126" s="197">
        <f t="shared" si="107"/>
        <v>0.15</v>
      </c>
      <c r="Y126" s="197">
        <f t="shared" si="107"/>
        <v>0.15</v>
      </c>
    </row>
    <row r="127" spans="4:25" ht="17.25" customHeight="1" x14ac:dyDescent="0.25">
      <c r="D127" s="23" t="s">
        <v>26</v>
      </c>
      <c r="E127" s="23" t="s">
        <v>211</v>
      </c>
      <c r="F127" s="24" t="s">
        <v>123</v>
      </c>
      <c r="G127" s="25" t="s">
        <v>120</v>
      </c>
      <c r="H127" s="23">
        <v>60</v>
      </c>
      <c r="I127" s="26" t="s">
        <v>124</v>
      </c>
      <c r="J127" s="26" t="s">
        <v>34</v>
      </c>
      <c r="K127" s="27">
        <f t="shared" si="0"/>
        <v>0.36849999999999999</v>
      </c>
      <c r="L127" s="28" t="s">
        <v>28</v>
      </c>
      <c r="M127" s="29" t="s">
        <v>28</v>
      </c>
      <c r="N127" s="194">
        <f>1-SUM(N119,N123)</f>
        <v>0.78</v>
      </c>
      <c r="O127" s="193">
        <f t="shared" ref="O127:Y127" si="108">1-SUM(O119,O123)</f>
        <v>0.69</v>
      </c>
      <c r="P127" s="193">
        <f t="shared" si="108"/>
        <v>0.67999999999999994</v>
      </c>
      <c r="Q127" s="193">
        <f t="shared" si="108"/>
        <v>0.59</v>
      </c>
      <c r="R127" s="193">
        <f t="shared" si="108"/>
        <v>0.32599999999999996</v>
      </c>
      <c r="S127" s="193">
        <f t="shared" si="108"/>
        <v>0.26800000000000002</v>
      </c>
      <c r="T127" s="193">
        <f t="shared" si="108"/>
        <v>0.22599999999999987</v>
      </c>
      <c r="U127" s="193">
        <f t="shared" si="108"/>
        <v>0.12599999999999989</v>
      </c>
      <c r="V127" s="193">
        <f t="shared" si="108"/>
        <v>9.9999999999999867E-2</v>
      </c>
      <c r="W127" s="193">
        <f t="shared" si="108"/>
        <v>0.18399999999999994</v>
      </c>
      <c r="X127" s="193">
        <f t="shared" si="108"/>
        <v>0.22599999999999987</v>
      </c>
      <c r="Y127" s="193">
        <f t="shared" si="108"/>
        <v>0.22599999999999987</v>
      </c>
    </row>
    <row r="128" spans="4:25" ht="17.25" customHeight="1" x14ac:dyDescent="0.25">
      <c r="D128" s="32" t="s">
        <v>26</v>
      </c>
      <c r="E128" s="32" t="s">
        <v>211</v>
      </c>
      <c r="F128" s="33" t="s">
        <v>123</v>
      </c>
      <c r="G128" s="34" t="s">
        <v>120</v>
      </c>
      <c r="H128" s="32">
        <v>60</v>
      </c>
      <c r="I128" s="35" t="str">
        <f t="shared" ref="I128:I131" si="109">I127</f>
        <v>SERV CAP QUIM 3 PRE EMERG AREA TOT AGRIC</v>
      </c>
      <c r="J128" s="35" t="s">
        <v>35</v>
      </c>
      <c r="K128" s="36">
        <f t="shared" si="0"/>
        <v>0.36849999999999999</v>
      </c>
      <c r="L128" s="35" t="s">
        <v>121</v>
      </c>
      <c r="M128" s="37">
        <v>0.3</v>
      </c>
      <c r="N128" s="195">
        <f>N127</f>
        <v>0.78</v>
      </c>
      <c r="O128" s="196">
        <f t="shared" ref="O128:Y128" si="110">O127</f>
        <v>0.69</v>
      </c>
      <c r="P128" s="196">
        <f t="shared" si="110"/>
        <v>0.67999999999999994</v>
      </c>
      <c r="Q128" s="196">
        <f t="shared" si="110"/>
        <v>0.59</v>
      </c>
      <c r="R128" s="196">
        <f t="shared" si="110"/>
        <v>0.32599999999999996</v>
      </c>
      <c r="S128" s="196">
        <f t="shared" si="110"/>
        <v>0.26800000000000002</v>
      </c>
      <c r="T128" s="196">
        <f t="shared" si="110"/>
        <v>0.22599999999999987</v>
      </c>
      <c r="U128" s="196">
        <f t="shared" si="110"/>
        <v>0.12599999999999989</v>
      </c>
      <c r="V128" s="196">
        <f t="shared" si="110"/>
        <v>9.9999999999999867E-2</v>
      </c>
      <c r="W128" s="196">
        <f t="shared" si="110"/>
        <v>0.18399999999999994</v>
      </c>
      <c r="X128" s="196">
        <f t="shared" si="110"/>
        <v>0.22599999999999987</v>
      </c>
      <c r="Y128" s="196">
        <f t="shared" si="110"/>
        <v>0.22599999999999987</v>
      </c>
    </row>
    <row r="129" spans="4:25" ht="17.25" customHeight="1" x14ac:dyDescent="0.25">
      <c r="D129" s="32" t="s">
        <v>26</v>
      </c>
      <c r="E129" s="32" t="s">
        <v>211</v>
      </c>
      <c r="F129" s="33" t="s">
        <v>123</v>
      </c>
      <c r="G129" s="34" t="s">
        <v>120</v>
      </c>
      <c r="H129" s="32">
        <v>60</v>
      </c>
      <c r="I129" s="35" t="str">
        <f t="shared" si="109"/>
        <v>SERV CAP QUIM 3 PRE EMERG AREA TOT AGRIC</v>
      </c>
      <c r="J129" s="35" t="s">
        <v>35</v>
      </c>
      <c r="K129" s="36">
        <f t="shared" si="0"/>
        <v>0.18333333333333335</v>
      </c>
      <c r="L129" s="35" t="s">
        <v>125</v>
      </c>
      <c r="M129" s="37">
        <v>0.7</v>
      </c>
      <c r="N129" s="195">
        <f>ROUND(N127*50%,2)</f>
        <v>0.39</v>
      </c>
      <c r="O129" s="196">
        <f t="shared" ref="O129:Y129" si="111">ROUND(O127*50%,2)</f>
        <v>0.35</v>
      </c>
      <c r="P129" s="196">
        <f t="shared" si="111"/>
        <v>0.34</v>
      </c>
      <c r="Q129" s="196">
        <f t="shared" si="111"/>
        <v>0.3</v>
      </c>
      <c r="R129" s="196">
        <f t="shared" si="111"/>
        <v>0.16</v>
      </c>
      <c r="S129" s="196">
        <f t="shared" si="111"/>
        <v>0.13</v>
      </c>
      <c r="T129" s="196">
        <f t="shared" si="111"/>
        <v>0.11</v>
      </c>
      <c r="U129" s="196">
        <f t="shared" si="111"/>
        <v>0.06</v>
      </c>
      <c r="V129" s="196">
        <f t="shared" si="111"/>
        <v>0.05</v>
      </c>
      <c r="W129" s="196">
        <f t="shared" si="111"/>
        <v>0.09</v>
      </c>
      <c r="X129" s="196">
        <f t="shared" si="111"/>
        <v>0.11</v>
      </c>
      <c r="Y129" s="196">
        <f t="shared" si="111"/>
        <v>0.11</v>
      </c>
    </row>
    <row r="130" spans="4:25" ht="17.25" customHeight="1" x14ac:dyDescent="0.25">
      <c r="D130" s="32" t="s">
        <v>26</v>
      </c>
      <c r="E130" s="32" t="s">
        <v>211</v>
      </c>
      <c r="F130" s="33" t="s">
        <v>123</v>
      </c>
      <c r="G130" s="34" t="s">
        <v>120</v>
      </c>
      <c r="H130" s="32">
        <v>60</v>
      </c>
      <c r="I130" s="35" t="str">
        <f t="shared" si="109"/>
        <v>SERV CAP QUIM 3 PRE EMERG AREA TOT AGRIC</v>
      </c>
      <c r="J130" s="35" t="s">
        <v>35</v>
      </c>
      <c r="K130" s="36">
        <f t="shared" si="0"/>
        <v>0.18333333333333335</v>
      </c>
      <c r="L130" s="35" t="s">
        <v>55</v>
      </c>
      <c r="M130" s="37">
        <f>ROUND(0.5%*230,1)</f>
        <v>1.2</v>
      </c>
      <c r="N130" s="195">
        <f>N129</f>
        <v>0.39</v>
      </c>
      <c r="O130" s="196">
        <f t="shared" ref="O130:Y130" si="112">O129</f>
        <v>0.35</v>
      </c>
      <c r="P130" s="196">
        <f t="shared" si="112"/>
        <v>0.34</v>
      </c>
      <c r="Q130" s="196">
        <f t="shared" si="112"/>
        <v>0.3</v>
      </c>
      <c r="R130" s="196">
        <f t="shared" si="112"/>
        <v>0.16</v>
      </c>
      <c r="S130" s="196">
        <f t="shared" si="112"/>
        <v>0.13</v>
      </c>
      <c r="T130" s="196">
        <f t="shared" si="112"/>
        <v>0.11</v>
      </c>
      <c r="U130" s="196">
        <f t="shared" si="112"/>
        <v>0.06</v>
      </c>
      <c r="V130" s="196">
        <f t="shared" si="112"/>
        <v>0.05</v>
      </c>
      <c r="W130" s="196">
        <f t="shared" si="112"/>
        <v>0.09</v>
      </c>
      <c r="X130" s="196">
        <f t="shared" si="112"/>
        <v>0.11</v>
      </c>
      <c r="Y130" s="196">
        <f t="shared" si="112"/>
        <v>0.11</v>
      </c>
    </row>
    <row r="131" spans="4:25" ht="17.25" customHeight="1" x14ac:dyDescent="0.25">
      <c r="D131" s="32" t="s">
        <v>26</v>
      </c>
      <c r="E131" s="32" t="s">
        <v>211</v>
      </c>
      <c r="F131" s="33" t="s">
        <v>123</v>
      </c>
      <c r="G131" s="34" t="s">
        <v>120</v>
      </c>
      <c r="H131" s="32">
        <v>60</v>
      </c>
      <c r="I131" s="35" t="str">
        <f t="shared" si="109"/>
        <v>SERV CAP QUIM 3 PRE EMERG AREA TOT AGRIC</v>
      </c>
      <c r="J131" s="35" t="s">
        <v>35</v>
      </c>
      <c r="K131" s="36">
        <f t="shared" si="0"/>
        <v>0.36849999999999999</v>
      </c>
      <c r="L131" s="35" t="s">
        <v>90</v>
      </c>
      <c r="M131" s="37">
        <v>0.05</v>
      </c>
      <c r="N131" s="191">
        <f t="shared" ref="N131:X131" si="113">N127</f>
        <v>0.78</v>
      </c>
      <c r="O131" s="198">
        <f t="shared" si="113"/>
        <v>0.69</v>
      </c>
      <c r="P131" s="198">
        <f t="shared" si="113"/>
        <v>0.67999999999999994</v>
      </c>
      <c r="Q131" s="198">
        <f t="shared" si="113"/>
        <v>0.59</v>
      </c>
      <c r="R131" s="198">
        <f t="shared" si="113"/>
        <v>0.32599999999999996</v>
      </c>
      <c r="S131" s="198">
        <f t="shared" si="113"/>
        <v>0.26800000000000002</v>
      </c>
      <c r="T131" s="198">
        <f t="shared" si="113"/>
        <v>0.22599999999999987</v>
      </c>
      <c r="U131" s="198">
        <f t="shared" si="113"/>
        <v>0.12599999999999989</v>
      </c>
      <c r="V131" s="198">
        <f t="shared" si="113"/>
        <v>9.9999999999999867E-2</v>
      </c>
      <c r="W131" s="198">
        <f t="shared" si="113"/>
        <v>0.18399999999999994</v>
      </c>
      <c r="X131" s="198">
        <f t="shared" si="113"/>
        <v>0.22599999999999987</v>
      </c>
      <c r="Y131" s="198">
        <f t="shared" ref="Y131" si="114">Y127</f>
        <v>0.22599999999999987</v>
      </c>
    </row>
    <row r="132" spans="4:25" ht="17.25" customHeight="1" x14ac:dyDescent="0.25">
      <c r="D132" s="23" t="s">
        <v>26</v>
      </c>
      <c r="E132" s="23" t="s">
        <v>211</v>
      </c>
      <c r="F132" s="24" t="s">
        <v>126</v>
      </c>
      <c r="G132" s="25" t="s">
        <v>120</v>
      </c>
      <c r="H132" s="23">
        <v>60</v>
      </c>
      <c r="I132" s="26" t="s">
        <v>127</v>
      </c>
      <c r="J132" s="26" t="s">
        <v>34</v>
      </c>
      <c r="K132" s="27">
        <f>IFERROR(AVERAGE(N132:Y132),"n/a")</f>
        <v>0.34999999999999992</v>
      </c>
      <c r="L132" s="28" t="s">
        <v>28</v>
      </c>
      <c r="M132" s="29" t="s">
        <v>28</v>
      </c>
      <c r="N132" s="30">
        <v>0.38500000000000001</v>
      </c>
      <c r="O132" s="31">
        <v>0.42</v>
      </c>
      <c r="P132" s="31">
        <v>0.45499999999999996</v>
      </c>
      <c r="Q132" s="31">
        <v>0.48999999999999994</v>
      </c>
      <c r="R132" s="31">
        <v>0.42</v>
      </c>
      <c r="S132" s="31">
        <v>0.27999999999999997</v>
      </c>
      <c r="T132" s="31">
        <v>0.27999999999999997</v>
      </c>
      <c r="U132" s="31">
        <v>0.24499999999999997</v>
      </c>
      <c r="V132" s="31">
        <v>0.21</v>
      </c>
      <c r="W132" s="31">
        <v>0.27999999999999997</v>
      </c>
      <c r="X132" s="31">
        <v>0.35</v>
      </c>
      <c r="Y132" s="31">
        <v>0.38500000000000001</v>
      </c>
    </row>
    <row r="133" spans="4:25" ht="17.25" customHeight="1" x14ac:dyDescent="0.25">
      <c r="D133" s="23" t="s">
        <v>26</v>
      </c>
      <c r="E133" s="23" t="s">
        <v>211</v>
      </c>
      <c r="F133" s="24" t="s">
        <v>128</v>
      </c>
      <c r="G133" s="25" t="s">
        <v>120</v>
      </c>
      <c r="H133" s="23">
        <v>60</v>
      </c>
      <c r="I133" s="26" t="s">
        <v>129</v>
      </c>
      <c r="J133" s="26" t="s">
        <v>34</v>
      </c>
      <c r="K133" s="27">
        <f t="shared" si="0"/>
        <v>0</v>
      </c>
      <c r="L133" s="28" t="s">
        <v>28</v>
      </c>
      <c r="M133" s="29" t="s">
        <v>28</v>
      </c>
      <c r="N133" s="42">
        <f>1-SUM(N122,N126,N131)</f>
        <v>0</v>
      </c>
      <c r="O133" s="43">
        <f t="shared" ref="O133:Y133" si="115">1-SUM(O122,O126,O131)</f>
        <v>0</v>
      </c>
      <c r="P133" s="43">
        <f t="shared" si="115"/>
        <v>0</v>
      </c>
      <c r="Q133" s="43">
        <f t="shared" si="115"/>
        <v>0</v>
      </c>
      <c r="R133" s="43">
        <f t="shared" si="115"/>
        <v>0</v>
      </c>
      <c r="S133" s="43">
        <f t="shared" si="115"/>
        <v>0</v>
      </c>
      <c r="T133" s="43">
        <f t="shared" si="115"/>
        <v>0</v>
      </c>
      <c r="U133" s="43">
        <f t="shared" si="115"/>
        <v>0</v>
      </c>
      <c r="V133" s="43">
        <f t="shared" si="115"/>
        <v>0</v>
      </c>
      <c r="W133" s="43">
        <f t="shared" si="115"/>
        <v>0</v>
      </c>
      <c r="X133" s="43">
        <f t="shared" si="115"/>
        <v>0</v>
      </c>
      <c r="Y133" s="43">
        <f t="shared" si="115"/>
        <v>0</v>
      </c>
    </row>
    <row r="134" spans="4:25" ht="17.25" customHeight="1" x14ac:dyDescent="0.25">
      <c r="D134" s="32" t="s">
        <v>26</v>
      </c>
      <c r="E134" s="32" t="s">
        <v>211</v>
      </c>
      <c r="F134" s="33" t="s">
        <v>128</v>
      </c>
      <c r="G134" s="34" t="s">
        <v>120</v>
      </c>
      <c r="H134" s="32">
        <v>60</v>
      </c>
      <c r="I134" s="35" t="str">
        <f t="shared" ref="I134:I136" si="116">I133</f>
        <v>SERV COMB FORMIGA MANUAL 1 RUA AGRIC</v>
      </c>
      <c r="J134" s="35" t="s">
        <v>35</v>
      </c>
      <c r="K134" s="36">
        <f t="shared" ref="K134:K197" si="117">IFERROR(AVERAGE(N134:Y134),"n/a")</f>
        <v>0</v>
      </c>
      <c r="L134" s="35" t="s">
        <v>36</v>
      </c>
      <c r="M134" s="37">
        <f>10*(5*6)/10^3</f>
        <v>0.3</v>
      </c>
      <c r="N134" s="38">
        <f>ROUND(0.5%*N133,4)</f>
        <v>0</v>
      </c>
      <c r="O134" s="39">
        <f t="shared" ref="O134:Y134" si="118">ROUND(0.5%*O133,4)</f>
        <v>0</v>
      </c>
      <c r="P134" s="39">
        <f t="shared" si="118"/>
        <v>0</v>
      </c>
      <c r="Q134" s="39">
        <f t="shared" si="118"/>
        <v>0</v>
      </c>
      <c r="R134" s="39">
        <f t="shared" si="118"/>
        <v>0</v>
      </c>
      <c r="S134" s="39">
        <f t="shared" si="118"/>
        <v>0</v>
      </c>
      <c r="T134" s="39">
        <f t="shared" si="118"/>
        <v>0</v>
      </c>
      <c r="U134" s="39">
        <f t="shared" si="118"/>
        <v>0</v>
      </c>
      <c r="V134" s="39">
        <f t="shared" si="118"/>
        <v>0</v>
      </c>
      <c r="W134" s="39">
        <f t="shared" si="118"/>
        <v>0</v>
      </c>
      <c r="X134" s="39">
        <f t="shared" si="118"/>
        <v>0</v>
      </c>
      <c r="Y134" s="39">
        <f t="shared" si="118"/>
        <v>0</v>
      </c>
    </row>
    <row r="135" spans="4:25" ht="17.25" customHeight="1" x14ac:dyDescent="0.25">
      <c r="D135" s="32" t="s">
        <v>26</v>
      </c>
      <c r="E135" s="32" t="s">
        <v>211</v>
      </c>
      <c r="F135" s="33" t="s">
        <v>128</v>
      </c>
      <c r="G135" s="34" t="s">
        <v>120</v>
      </c>
      <c r="H135" s="32">
        <v>60</v>
      </c>
      <c r="I135" s="35" t="str">
        <f t="shared" si="116"/>
        <v>SERV COMB FORMIGA MANUAL 1 RUA AGRIC</v>
      </c>
      <c r="J135" s="35" t="s">
        <v>35</v>
      </c>
      <c r="K135" s="36">
        <f t="shared" si="117"/>
        <v>0</v>
      </c>
      <c r="L135" s="35" t="s">
        <v>37</v>
      </c>
      <c r="M135" s="37">
        <v>4.5</v>
      </c>
      <c r="N135" s="40">
        <f>ROUND($N$44*N133,2)</f>
        <v>0</v>
      </c>
      <c r="O135" s="41">
        <f>ROUND($O$44*O133,2)</f>
        <v>0</v>
      </c>
      <c r="P135" s="41">
        <f>ROUND($P$44*P133,2)</f>
        <v>0</v>
      </c>
      <c r="Q135" s="41">
        <f>ROUND($Q$44*Q133,2)</f>
        <v>0</v>
      </c>
      <c r="R135" s="41">
        <f>ROUND($R$44*R133,2)</f>
        <v>0</v>
      </c>
      <c r="S135" s="41">
        <f>ROUND($S$44*S133,2)</f>
        <v>0</v>
      </c>
      <c r="T135" s="41">
        <f>ROUND($T$44*T133,2)</f>
        <v>0</v>
      </c>
      <c r="U135" s="41">
        <f>ROUND($U$44*U133,2)</f>
        <v>0</v>
      </c>
      <c r="V135" s="41">
        <f>ROUND($V$44*V133,2)</f>
        <v>0</v>
      </c>
      <c r="W135" s="41">
        <f>ROUND($W$44*W133,2)</f>
        <v>0</v>
      </c>
      <c r="X135" s="41">
        <f>ROUND($X$44*X133,2)</f>
        <v>0</v>
      </c>
      <c r="Y135" s="41">
        <f>ROUND($Y$44*Y133,2)</f>
        <v>0</v>
      </c>
    </row>
    <row r="136" spans="4:25" ht="17.25" customHeight="1" x14ac:dyDescent="0.25">
      <c r="D136" s="32" t="s">
        <v>26</v>
      </c>
      <c r="E136" s="32" t="s">
        <v>211</v>
      </c>
      <c r="F136" s="33" t="s">
        <v>128</v>
      </c>
      <c r="G136" s="34" t="s">
        <v>120</v>
      </c>
      <c r="H136" s="32">
        <v>60</v>
      </c>
      <c r="I136" s="35" t="str">
        <f t="shared" si="116"/>
        <v>SERV COMB FORMIGA MANUAL 1 RUA AGRIC</v>
      </c>
      <c r="J136" s="35" t="s">
        <v>35</v>
      </c>
      <c r="K136" s="36">
        <f t="shared" si="117"/>
        <v>0</v>
      </c>
      <c r="L136" s="35" t="s">
        <v>38</v>
      </c>
      <c r="M136" s="37">
        <v>4.5</v>
      </c>
      <c r="N136" s="40">
        <f>N133-SUM(N134:N135)</f>
        <v>0</v>
      </c>
      <c r="O136" s="41">
        <f t="shared" ref="O136" si="119">O133-SUM(O134:O135)</f>
        <v>0</v>
      </c>
      <c r="P136" s="41">
        <f t="shared" ref="P136:Y136" si="120">P133-SUM(P134:P135)</f>
        <v>0</v>
      </c>
      <c r="Q136" s="41">
        <f t="shared" si="120"/>
        <v>0</v>
      </c>
      <c r="R136" s="41">
        <f t="shared" si="120"/>
        <v>0</v>
      </c>
      <c r="S136" s="41">
        <f t="shared" si="120"/>
        <v>0</v>
      </c>
      <c r="T136" s="41">
        <f t="shared" si="120"/>
        <v>0</v>
      </c>
      <c r="U136" s="41">
        <f t="shared" si="120"/>
        <v>0</v>
      </c>
      <c r="V136" s="41">
        <f t="shared" si="120"/>
        <v>0</v>
      </c>
      <c r="W136" s="41">
        <f t="shared" si="120"/>
        <v>0</v>
      </c>
      <c r="X136" s="41">
        <f t="shared" si="120"/>
        <v>0</v>
      </c>
      <c r="Y136" s="41">
        <f t="shared" si="120"/>
        <v>0</v>
      </c>
    </row>
    <row r="137" spans="4:25" ht="17.25" customHeight="1" x14ac:dyDescent="0.25">
      <c r="D137" s="23" t="s">
        <v>26</v>
      </c>
      <c r="E137" s="23" t="s">
        <v>211</v>
      </c>
      <c r="F137" s="24" t="s">
        <v>130</v>
      </c>
      <c r="G137" s="25" t="s">
        <v>120</v>
      </c>
      <c r="H137" s="23">
        <v>60</v>
      </c>
      <c r="I137" s="26" t="s">
        <v>131</v>
      </c>
      <c r="J137" s="26" t="s">
        <v>34</v>
      </c>
      <c r="K137" s="27">
        <f>IFERROR(AVERAGE(N137:Y137),"n/a")</f>
        <v>0.14999999999999997</v>
      </c>
      <c r="L137" s="28" t="s">
        <v>28</v>
      </c>
      <c r="M137" s="29" t="s">
        <v>28</v>
      </c>
      <c r="N137" s="30">
        <v>0.15</v>
      </c>
      <c r="O137" s="31">
        <v>0.15</v>
      </c>
      <c r="P137" s="31">
        <v>0.15</v>
      </c>
      <c r="Q137" s="31">
        <v>0.15</v>
      </c>
      <c r="R137" s="31">
        <v>0.15</v>
      </c>
      <c r="S137" s="31">
        <v>0.15</v>
      </c>
      <c r="T137" s="31">
        <v>0.15</v>
      </c>
      <c r="U137" s="31">
        <v>0.15</v>
      </c>
      <c r="V137" s="31">
        <v>0.15</v>
      </c>
      <c r="W137" s="31">
        <v>0.15</v>
      </c>
      <c r="X137" s="31">
        <v>0.15</v>
      </c>
      <c r="Y137" s="31">
        <v>0.15</v>
      </c>
    </row>
    <row r="138" spans="4:25" ht="17.25" customHeight="1" x14ac:dyDescent="0.25">
      <c r="D138" s="32" t="s">
        <v>26</v>
      </c>
      <c r="E138" s="32" t="s">
        <v>211</v>
      </c>
      <c r="F138" s="33" t="s">
        <v>130</v>
      </c>
      <c r="G138" s="34" t="s">
        <v>120</v>
      </c>
      <c r="H138" s="32">
        <v>60</v>
      </c>
      <c r="I138" s="35" t="str">
        <f t="shared" ref="I138:I140" si="121">I137</f>
        <v>SERV CAP QUIM MANUAL MEDIA AGRIC</v>
      </c>
      <c r="J138" s="35" t="s">
        <v>35</v>
      </c>
      <c r="K138" s="36">
        <f>IFERROR(AVERAGE(N138:Y138),"n/a")</f>
        <v>0.14999999999999997</v>
      </c>
      <c r="L138" s="85" t="s">
        <v>50</v>
      </c>
      <c r="M138" s="37">
        <v>2</v>
      </c>
      <c r="N138" s="44">
        <f>N137</f>
        <v>0.15</v>
      </c>
      <c r="O138" s="39">
        <f t="shared" ref="O138:Y138" si="122">O137</f>
        <v>0.15</v>
      </c>
      <c r="P138" s="39">
        <f t="shared" si="122"/>
        <v>0.15</v>
      </c>
      <c r="Q138" s="39">
        <f t="shared" si="122"/>
        <v>0.15</v>
      </c>
      <c r="R138" s="39">
        <f t="shared" si="122"/>
        <v>0.15</v>
      </c>
      <c r="S138" s="39">
        <f t="shared" si="122"/>
        <v>0.15</v>
      </c>
      <c r="T138" s="39">
        <f t="shared" si="122"/>
        <v>0.15</v>
      </c>
      <c r="U138" s="39">
        <f t="shared" si="122"/>
        <v>0.15</v>
      </c>
      <c r="V138" s="39">
        <f t="shared" si="122"/>
        <v>0.15</v>
      </c>
      <c r="W138" s="39">
        <f t="shared" si="122"/>
        <v>0.15</v>
      </c>
      <c r="X138" s="39">
        <f t="shared" si="122"/>
        <v>0.15</v>
      </c>
      <c r="Y138" s="39">
        <f t="shared" si="122"/>
        <v>0.15</v>
      </c>
    </row>
    <row r="139" spans="4:25" ht="17.25" customHeight="1" x14ac:dyDescent="0.25">
      <c r="D139" s="32" t="s">
        <v>26</v>
      </c>
      <c r="E139" s="32" t="s">
        <v>211</v>
      </c>
      <c r="F139" s="33" t="s">
        <v>130</v>
      </c>
      <c r="G139" s="34" t="s">
        <v>120</v>
      </c>
      <c r="H139" s="32">
        <v>60</v>
      </c>
      <c r="I139" s="35" t="str">
        <f t="shared" si="121"/>
        <v>SERV CAP QUIM MANUAL MEDIA AGRIC</v>
      </c>
      <c r="J139" s="35" t="s">
        <v>35</v>
      </c>
      <c r="K139" s="36">
        <f t="shared" ref="K139" si="123">IFERROR(AVERAGE(N139:Y139),"n/a")</f>
        <v>7.9999999999999988E-2</v>
      </c>
      <c r="L139" s="35" t="s">
        <v>56</v>
      </c>
      <c r="M139" s="37">
        <v>0.1</v>
      </c>
      <c r="N139" s="44">
        <f>ROUND(N137*50%,2)</f>
        <v>0.08</v>
      </c>
      <c r="O139" s="39">
        <f t="shared" ref="O139:Y139" si="124">ROUND(O137*50%,2)</f>
        <v>0.08</v>
      </c>
      <c r="P139" s="39">
        <f t="shared" si="124"/>
        <v>0.08</v>
      </c>
      <c r="Q139" s="39">
        <f t="shared" si="124"/>
        <v>0.08</v>
      </c>
      <c r="R139" s="39">
        <f t="shared" si="124"/>
        <v>0.08</v>
      </c>
      <c r="S139" s="39">
        <f t="shared" si="124"/>
        <v>0.08</v>
      </c>
      <c r="T139" s="39">
        <f t="shared" si="124"/>
        <v>0.08</v>
      </c>
      <c r="U139" s="39">
        <f t="shared" si="124"/>
        <v>0.08</v>
      </c>
      <c r="V139" s="39">
        <f t="shared" si="124"/>
        <v>0.08</v>
      </c>
      <c r="W139" s="39">
        <f t="shared" si="124"/>
        <v>0.08</v>
      </c>
      <c r="X139" s="39">
        <f t="shared" si="124"/>
        <v>0.08</v>
      </c>
      <c r="Y139" s="39">
        <f t="shared" si="124"/>
        <v>0.08</v>
      </c>
    </row>
    <row r="140" spans="4:25" ht="17.25" customHeight="1" x14ac:dyDescent="0.25">
      <c r="D140" s="32" t="s">
        <v>26</v>
      </c>
      <c r="E140" s="32" t="s">
        <v>211</v>
      </c>
      <c r="F140" s="33" t="s">
        <v>130</v>
      </c>
      <c r="G140" s="34" t="s">
        <v>120</v>
      </c>
      <c r="H140" s="32">
        <v>60</v>
      </c>
      <c r="I140" s="35" t="str">
        <f t="shared" si="121"/>
        <v>SERV CAP QUIM MANUAL MEDIA AGRIC</v>
      </c>
      <c r="J140" s="35" t="s">
        <v>35</v>
      </c>
      <c r="K140" s="36">
        <f>IFERROR(AVERAGE(N140:Y140),"n/a")</f>
        <v>7.9999999999999988E-2</v>
      </c>
      <c r="L140" s="35" t="s">
        <v>55</v>
      </c>
      <c r="M140" s="37">
        <f>ROUND(0.5%*20,1)</f>
        <v>0.1</v>
      </c>
      <c r="N140" s="44">
        <f>N139</f>
        <v>0.08</v>
      </c>
      <c r="O140" s="39">
        <f t="shared" ref="O140:Y140" si="125">O139</f>
        <v>0.08</v>
      </c>
      <c r="P140" s="39">
        <f t="shared" si="125"/>
        <v>0.08</v>
      </c>
      <c r="Q140" s="39">
        <f t="shared" si="125"/>
        <v>0.08</v>
      </c>
      <c r="R140" s="39">
        <f t="shared" si="125"/>
        <v>0.08</v>
      </c>
      <c r="S140" s="39">
        <f t="shared" si="125"/>
        <v>0.08</v>
      </c>
      <c r="T140" s="39">
        <f t="shared" si="125"/>
        <v>0.08</v>
      </c>
      <c r="U140" s="39">
        <f t="shared" si="125"/>
        <v>0.08</v>
      </c>
      <c r="V140" s="39">
        <f t="shared" si="125"/>
        <v>0.08</v>
      </c>
      <c r="W140" s="39">
        <f t="shared" si="125"/>
        <v>0.08</v>
      </c>
      <c r="X140" s="39">
        <f t="shared" si="125"/>
        <v>0.08</v>
      </c>
      <c r="Y140" s="39">
        <f t="shared" si="125"/>
        <v>0.08</v>
      </c>
    </row>
    <row r="141" spans="4:25" ht="17.25" customHeight="1" x14ac:dyDescent="0.25">
      <c r="D141" s="117" t="s">
        <v>26</v>
      </c>
      <c r="E141" s="117" t="s">
        <v>211</v>
      </c>
      <c r="F141" s="118" t="s">
        <v>28</v>
      </c>
      <c r="G141" s="119" t="s">
        <v>132</v>
      </c>
      <c r="H141" s="117" t="s">
        <v>28</v>
      </c>
      <c r="I141" s="120" t="s">
        <v>28</v>
      </c>
      <c r="J141" s="120" t="s">
        <v>28</v>
      </c>
      <c r="K141" s="121" t="str">
        <f t="shared" si="117"/>
        <v>n/a</v>
      </c>
      <c r="L141" s="120" t="s">
        <v>28</v>
      </c>
      <c r="M141" s="122" t="s">
        <v>28</v>
      </c>
      <c r="N141" s="123" t="s">
        <v>28</v>
      </c>
      <c r="O141" s="121" t="s">
        <v>28</v>
      </c>
      <c r="P141" s="121" t="s">
        <v>28</v>
      </c>
      <c r="Q141" s="121" t="s">
        <v>28</v>
      </c>
      <c r="R141" s="121" t="s">
        <v>28</v>
      </c>
      <c r="S141" s="121" t="s">
        <v>28</v>
      </c>
      <c r="T141" s="121" t="s">
        <v>28</v>
      </c>
      <c r="U141" s="121" t="s">
        <v>28</v>
      </c>
      <c r="V141" s="121" t="s">
        <v>28</v>
      </c>
      <c r="W141" s="121" t="s">
        <v>28</v>
      </c>
      <c r="X141" s="121" t="s">
        <v>28</v>
      </c>
      <c r="Y141" s="121" t="s">
        <v>28</v>
      </c>
    </row>
    <row r="142" spans="4:25" ht="17.25" customHeight="1" x14ac:dyDescent="0.25">
      <c r="D142" s="23" t="s">
        <v>26</v>
      </c>
      <c r="E142" s="23" t="s">
        <v>211</v>
      </c>
      <c r="F142" s="24" t="s">
        <v>133</v>
      </c>
      <c r="G142" s="25" t="s">
        <v>120</v>
      </c>
      <c r="H142" s="23">
        <v>90</v>
      </c>
      <c r="I142" s="26" t="s">
        <v>134</v>
      </c>
      <c r="J142" s="26" t="s">
        <v>34</v>
      </c>
      <c r="K142" s="27">
        <f t="shared" si="117"/>
        <v>0.84999999999999976</v>
      </c>
      <c r="L142" s="28" t="s">
        <v>28</v>
      </c>
      <c r="M142" s="29" t="s">
        <v>28</v>
      </c>
      <c r="N142" s="42">
        <f>1-N146</f>
        <v>0.85</v>
      </c>
      <c r="O142" s="43">
        <f t="shared" ref="O142:Y142" si="126">1-O146</f>
        <v>0.85</v>
      </c>
      <c r="P142" s="43">
        <f t="shared" si="126"/>
        <v>0.85</v>
      </c>
      <c r="Q142" s="43">
        <f t="shared" si="126"/>
        <v>0.85</v>
      </c>
      <c r="R142" s="43">
        <f t="shared" si="126"/>
        <v>0.85</v>
      </c>
      <c r="S142" s="43">
        <f t="shared" si="126"/>
        <v>0.85</v>
      </c>
      <c r="T142" s="43">
        <f t="shared" si="126"/>
        <v>0.85</v>
      </c>
      <c r="U142" s="43">
        <f t="shared" si="126"/>
        <v>0.85</v>
      </c>
      <c r="V142" s="43">
        <f t="shared" si="126"/>
        <v>0.85</v>
      </c>
      <c r="W142" s="43">
        <f t="shared" si="126"/>
        <v>0.85</v>
      </c>
      <c r="X142" s="43">
        <f t="shared" si="126"/>
        <v>0.85</v>
      </c>
      <c r="Y142" s="43">
        <f t="shared" si="126"/>
        <v>0.85</v>
      </c>
    </row>
    <row r="143" spans="4:25" ht="17.25" customHeight="1" x14ac:dyDescent="0.25">
      <c r="D143" s="32" t="s">
        <v>26</v>
      </c>
      <c r="E143" s="32" t="s">
        <v>211</v>
      </c>
      <c r="F143" s="33" t="s">
        <v>133</v>
      </c>
      <c r="G143" s="34" t="s">
        <v>120</v>
      </c>
      <c r="H143" s="32">
        <v>90</v>
      </c>
      <c r="I143" s="35" t="str">
        <f t="shared" ref="I143:I145" si="127">I142</f>
        <v>SERV CAP QUIM MEC BARRA AGRIC</v>
      </c>
      <c r="J143" s="35" t="s">
        <v>35</v>
      </c>
      <c r="K143" s="36">
        <f t="shared" si="117"/>
        <v>0.84999999999999976</v>
      </c>
      <c r="L143" s="85" t="s">
        <v>54</v>
      </c>
      <c r="M143" s="37">
        <v>2.5</v>
      </c>
      <c r="N143" s="40">
        <f>N142</f>
        <v>0.85</v>
      </c>
      <c r="O143" s="41">
        <f t="shared" ref="O143:Y143" si="128">O142</f>
        <v>0.85</v>
      </c>
      <c r="P143" s="41">
        <f t="shared" si="128"/>
        <v>0.85</v>
      </c>
      <c r="Q143" s="41">
        <f t="shared" si="128"/>
        <v>0.85</v>
      </c>
      <c r="R143" s="41">
        <f t="shared" si="128"/>
        <v>0.85</v>
      </c>
      <c r="S143" s="41">
        <f t="shared" si="128"/>
        <v>0.85</v>
      </c>
      <c r="T143" s="41">
        <f t="shared" si="128"/>
        <v>0.85</v>
      </c>
      <c r="U143" s="41">
        <f t="shared" si="128"/>
        <v>0.85</v>
      </c>
      <c r="V143" s="41">
        <f t="shared" si="128"/>
        <v>0.85</v>
      </c>
      <c r="W143" s="41">
        <f t="shared" si="128"/>
        <v>0.85</v>
      </c>
      <c r="X143" s="41">
        <f t="shared" si="128"/>
        <v>0.85</v>
      </c>
      <c r="Y143" s="41">
        <f t="shared" si="128"/>
        <v>0.85</v>
      </c>
    </row>
    <row r="144" spans="4:25" ht="17.25" customHeight="1" x14ac:dyDescent="0.25">
      <c r="D144" s="32" t="s">
        <v>26</v>
      </c>
      <c r="E144" s="32" t="s">
        <v>211</v>
      </c>
      <c r="F144" s="33" t="s">
        <v>133</v>
      </c>
      <c r="G144" s="34" t="s">
        <v>120</v>
      </c>
      <c r="H144" s="32">
        <v>90</v>
      </c>
      <c r="I144" s="35" t="str">
        <f t="shared" si="127"/>
        <v>SERV CAP QUIM MEC BARRA AGRIC</v>
      </c>
      <c r="J144" s="35" t="s">
        <v>35</v>
      </c>
      <c r="K144" s="36">
        <f t="shared" si="117"/>
        <v>0.51999999999999991</v>
      </c>
      <c r="L144" s="35" t="s">
        <v>135</v>
      </c>
      <c r="M144" s="37">
        <f>ROUNDUP(1.5*(2.5/3.1),2)</f>
        <v>1.21</v>
      </c>
      <c r="N144" s="87">
        <f>N142-N145</f>
        <v>0.16999999999999993</v>
      </c>
      <c r="O144" s="88">
        <f t="shared" ref="O144:Y144" si="129">O142-O145</f>
        <v>0.26</v>
      </c>
      <c r="P144" s="88">
        <f t="shared" si="129"/>
        <v>0.33999999999999997</v>
      </c>
      <c r="Q144" s="88">
        <f t="shared" si="129"/>
        <v>0.43</v>
      </c>
      <c r="R144" s="88">
        <f t="shared" si="129"/>
        <v>0.6</v>
      </c>
      <c r="S144" s="88">
        <f t="shared" si="129"/>
        <v>0.67999999999999994</v>
      </c>
      <c r="T144" s="88">
        <f t="shared" si="129"/>
        <v>0.77</v>
      </c>
      <c r="U144" s="88">
        <f t="shared" si="129"/>
        <v>0.77</v>
      </c>
      <c r="V144" s="88">
        <f t="shared" si="129"/>
        <v>0.77</v>
      </c>
      <c r="W144" s="88">
        <f t="shared" si="129"/>
        <v>0.6</v>
      </c>
      <c r="X144" s="88">
        <f t="shared" si="129"/>
        <v>0.51</v>
      </c>
      <c r="Y144" s="88">
        <f t="shared" si="129"/>
        <v>0.33999999999999997</v>
      </c>
    </row>
    <row r="145" spans="4:25" ht="17.25" customHeight="1" x14ac:dyDescent="0.25">
      <c r="D145" s="32" t="s">
        <v>26</v>
      </c>
      <c r="E145" s="32" t="s">
        <v>211</v>
      </c>
      <c r="F145" s="33" t="s">
        <v>133</v>
      </c>
      <c r="G145" s="34" t="s">
        <v>120</v>
      </c>
      <c r="H145" s="32">
        <v>90</v>
      </c>
      <c r="I145" s="35" t="str">
        <f t="shared" si="127"/>
        <v>SERV CAP QUIM MEC BARRA AGRIC</v>
      </c>
      <c r="J145" s="35" t="s">
        <v>35</v>
      </c>
      <c r="K145" s="36">
        <f t="shared" si="117"/>
        <v>0.33</v>
      </c>
      <c r="L145" s="35" t="s">
        <v>136</v>
      </c>
      <c r="M145" s="37">
        <f>0.15*(2.5/3.1)</f>
        <v>0.12096774193548386</v>
      </c>
      <c r="N145" s="87">
        <f t="shared" ref="N145:Y145" si="130">ROUND(N45/N42*N142,2)</f>
        <v>0.68</v>
      </c>
      <c r="O145" s="88">
        <f t="shared" si="130"/>
        <v>0.59</v>
      </c>
      <c r="P145" s="88">
        <f t="shared" si="130"/>
        <v>0.51</v>
      </c>
      <c r="Q145" s="88">
        <f t="shared" si="130"/>
        <v>0.42</v>
      </c>
      <c r="R145" s="88">
        <f t="shared" si="130"/>
        <v>0.25</v>
      </c>
      <c r="S145" s="88">
        <f t="shared" si="130"/>
        <v>0.17</v>
      </c>
      <c r="T145" s="88">
        <f t="shared" si="130"/>
        <v>0.08</v>
      </c>
      <c r="U145" s="88">
        <f t="shared" si="130"/>
        <v>0.08</v>
      </c>
      <c r="V145" s="88">
        <f t="shared" si="130"/>
        <v>0.08</v>
      </c>
      <c r="W145" s="88">
        <f t="shared" si="130"/>
        <v>0.25</v>
      </c>
      <c r="X145" s="88">
        <f t="shared" si="130"/>
        <v>0.34</v>
      </c>
      <c r="Y145" s="88">
        <f t="shared" si="130"/>
        <v>0.51</v>
      </c>
    </row>
    <row r="146" spans="4:25" ht="17.25" customHeight="1" x14ac:dyDescent="0.25">
      <c r="D146" s="23" t="s">
        <v>26</v>
      </c>
      <c r="E146" s="23" t="s">
        <v>211</v>
      </c>
      <c r="F146" s="24" t="s">
        <v>133</v>
      </c>
      <c r="G146" s="25" t="s">
        <v>120</v>
      </c>
      <c r="H146" s="23">
        <v>90</v>
      </c>
      <c r="I146" s="26" t="s">
        <v>137</v>
      </c>
      <c r="J146" s="26" t="s">
        <v>34</v>
      </c>
      <c r="K146" s="27">
        <f t="shared" si="117"/>
        <v>0.14999999999999997</v>
      </c>
      <c r="L146" s="28" t="s">
        <v>28</v>
      </c>
      <c r="M146" s="29" t="s">
        <v>28</v>
      </c>
      <c r="N146" s="30">
        <v>0.15</v>
      </c>
      <c r="O146" s="31">
        <v>0.15</v>
      </c>
      <c r="P146" s="31">
        <v>0.15</v>
      </c>
      <c r="Q146" s="31">
        <v>0.15</v>
      </c>
      <c r="R146" s="31">
        <v>0.15</v>
      </c>
      <c r="S146" s="31">
        <v>0.15</v>
      </c>
      <c r="T146" s="31">
        <v>0.15</v>
      </c>
      <c r="U146" s="31">
        <v>0.15</v>
      </c>
      <c r="V146" s="31">
        <v>0.15</v>
      </c>
      <c r="W146" s="31">
        <v>0.15</v>
      </c>
      <c r="X146" s="31">
        <v>0.15</v>
      </c>
      <c r="Y146" s="31">
        <v>0.15</v>
      </c>
    </row>
    <row r="147" spans="4:25" ht="17.25" customHeight="1" x14ac:dyDescent="0.25">
      <c r="D147" s="32" t="s">
        <v>26</v>
      </c>
      <c r="E147" s="32" t="s">
        <v>211</v>
      </c>
      <c r="F147" s="33" t="s">
        <v>133</v>
      </c>
      <c r="G147" s="34" t="s">
        <v>120</v>
      </c>
      <c r="H147" s="32">
        <v>90</v>
      </c>
      <c r="I147" s="35" t="str">
        <f t="shared" ref="I147:I149" si="131">I146</f>
        <v>SERV ROCADA QUIM MECANIZADA AGRIC</v>
      </c>
      <c r="J147" s="35" t="s">
        <v>35</v>
      </c>
      <c r="K147" s="36">
        <f t="shared" si="117"/>
        <v>0.14999999999999997</v>
      </c>
      <c r="L147" s="85" t="s">
        <v>50</v>
      </c>
      <c r="M147" s="37">
        <v>2</v>
      </c>
      <c r="N147" s="40">
        <f>N146</f>
        <v>0.15</v>
      </c>
      <c r="O147" s="41">
        <f t="shared" ref="O147:Y147" si="132">O146</f>
        <v>0.15</v>
      </c>
      <c r="P147" s="41">
        <f t="shared" si="132"/>
        <v>0.15</v>
      </c>
      <c r="Q147" s="41">
        <f t="shared" si="132"/>
        <v>0.15</v>
      </c>
      <c r="R147" s="41">
        <f t="shared" si="132"/>
        <v>0.15</v>
      </c>
      <c r="S147" s="41">
        <f t="shared" si="132"/>
        <v>0.15</v>
      </c>
      <c r="T147" s="41">
        <f t="shared" si="132"/>
        <v>0.15</v>
      </c>
      <c r="U147" s="41">
        <f t="shared" si="132"/>
        <v>0.15</v>
      </c>
      <c r="V147" s="41">
        <f t="shared" si="132"/>
        <v>0.15</v>
      </c>
      <c r="W147" s="41">
        <f t="shared" si="132"/>
        <v>0.15</v>
      </c>
      <c r="X147" s="41">
        <f t="shared" si="132"/>
        <v>0.15</v>
      </c>
      <c r="Y147" s="41">
        <f t="shared" si="132"/>
        <v>0.15</v>
      </c>
    </row>
    <row r="148" spans="4:25" ht="17.25" customHeight="1" x14ac:dyDescent="0.25">
      <c r="D148" s="32" t="s">
        <v>26</v>
      </c>
      <c r="E148" s="32" t="s">
        <v>211</v>
      </c>
      <c r="F148" s="33" t="s">
        <v>133</v>
      </c>
      <c r="G148" s="34" t="s">
        <v>120</v>
      </c>
      <c r="H148" s="32">
        <v>90</v>
      </c>
      <c r="I148" s="35" t="str">
        <f t="shared" si="131"/>
        <v>SERV ROCADA QUIM MECANIZADA AGRIC</v>
      </c>
      <c r="J148" s="35" t="s">
        <v>35</v>
      </c>
      <c r="K148" s="36">
        <f t="shared" si="117"/>
        <v>9.4166666666666676E-2</v>
      </c>
      <c r="L148" s="35" t="s">
        <v>135</v>
      </c>
      <c r="M148" s="37">
        <f>ROUNDUP(1.5*(2.5/3.1),2)</f>
        <v>1.21</v>
      </c>
      <c r="N148" s="87">
        <f>N146-N149</f>
        <v>0.03</v>
      </c>
      <c r="O148" s="88">
        <f t="shared" ref="O148:Y148" si="133">O146-O149</f>
        <v>4.9999999999999989E-2</v>
      </c>
      <c r="P148" s="88">
        <f t="shared" si="133"/>
        <v>0.06</v>
      </c>
      <c r="Q148" s="88">
        <f t="shared" si="133"/>
        <v>7.9999999999999988E-2</v>
      </c>
      <c r="R148" s="88">
        <f t="shared" si="133"/>
        <v>0.10999999999999999</v>
      </c>
      <c r="S148" s="88">
        <f t="shared" si="133"/>
        <v>0.12</v>
      </c>
      <c r="T148" s="88">
        <f t="shared" si="133"/>
        <v>0.13999999999999999</v>
      </c>
      <c r="U148" s="88">
        <f t="shared" si="133"/>
        <v>0.13999999999999999</v>
      </c>
      <c r="V148" s="88">
        <f t="shared" si="133"/>
        <v>0.13999999999999999</v>
      </c>
      <c r="W148" s="88">
        <f t="shared" si="133"/>
        <v>0.10999999999999999</v>
      </c>
      <c r="X148" s="88">
        <f t="shared" si="133"/>
        <v>0.09</v>
      </c>
      <c r="Y148" s="88">
        <f t="shared" si="133"/>
        <v>0.06</v>
      </c>
    </row>
    <row r="149" spans="4:25" ht="17.25" customHeight="1" x14ac:dyDescent="0.25">
      <c r="D149" s="32" t="s">
        <v>26</v>
      </c>
      <c r="E149" s="32" t="s">
        <v>211</v>
      </c>
      <c r="F149" s="33" t="s">
        <v>133</v>
      </c>
      <c r="G149" s="34" t="s">
        <v>120</v>
      </c>
      <c r="H149" s="32">
        <v>90</v>
      </c>
      <c r="I149" s="35" t="str">
        <f t="shared" si="131"/>
        <v>SERV ROCADA QUIM MECANIZADA AGRIC</v>
      </c>
      <c r="J149" s="35" t="s">
        <v>35</v>
      </c>
      <c r="K149" s="36">
        <f t="shared" si="117"/>
        <v>5.5833333333333339E-2</v>
      </c>
      <c r="L149" s="35" t="s">
        <v>136</v>
      </c>
      <c r="M149" s="37">
        <f>0.15*(2.5/3.1)</f>
        <v>0.12096774193548386</v>
      </c>
      <c r="N149" s="87">
        <f t="shared" ref="N149:Y149" si="134">ROUND(N45/N42*N146,2)</f>
        <v>0.12</v>
      </c>
      <c r="O149" s="88">
        <f t="shared" si="134"/>
        <v>0.1</v>
      </c>
      <c r="P149" s="88">
        <f t="shared" si="134"/>
        <v>0.09</v>
      </c>
      <c r="Q149" s="88">
        <f t="shared" si="134"/>
        <v>7.0000000000000007E-2</v>
      </c>
      <c r="R149" s="88">
        <f t="shared" si="134"/>
        <v>0.04</v>
      </c>
      <c r="S149" s="88">
        <f t="shared" si="134"/>
        <v>0.03</v>
      </c>
      <c r="T149" s="88">
        <f t="shared" si="134"/>
        <v>0.01</v>
      </c>
      <c r="U149" s="88">
        <f t="shared" si="134"/>
        <v>0.01</v>
      </c>
      <c r="V149" s="88">
        <f t="shared" si="134"/>
        <v>0.01</v>
      </c>
      <c r="W149" s="88">
        <f t="shared" si="134"/>
        <v>0.04</v>
      </c>
      <c r="X149" s="88">
        <f t="shared" si="134"/>
        <v>0.06</v>
      </c>
      <c r="Y149" s="88">
        <f t="shared" si="134"/>
        <v>0.09</v>
      </c>
    </row>
    <row r="150" spans="4:25" ht="17.25" customHeight="1" x14ac:dyDescent="0.25">
      <c r="D150" s="23" t="s">
        <v>26</v>
      </c>
      <c r="E150" s="23" t="s">
        <v>211</v>
      </c>
      <c r="F150" s="24" t="s">
        <v>138</v>
      </c>
      <c r="G150" s="25" t="s">
        <v>120</v>
      </c>
      <c r="H150" s="23">
        <v>120</v>
      </c>
      <c r="I150" s="26" t="s">
        <v>139</v>
      </c>
      <c r="J150" s="26" t="s">
        <v>34</v>
      </c>
      <c r="K150" s="27">
        <f t="shared" si="117"/>
        <v>0</v>
      </c>
      <c r="L150" s="28" t="s">
        <v>28</v>
      </c>
      <c r="M150" s="29" t="s">
        <v>28</v>
      </c>
      <c r="N150" s="30">
        <v>0</v>
      </c>
      <c r="O150" s="31">
        <v>0</v>
      </c>
      <c r="P150" s="31">
        <v>0</v>
      </c>
      <c r="Q150" s="31">
        <v>0</v>
      </c>
      <c r="R150" s="31">
        <v>0</v>
      </c>
      <c r="S150" s="31">
        <v>0</v>
      </c>
      <c r="T150" s="31">
        <v>0</v>
      </c>
      <c r="U150" s="31">
        <v>0</v>
      </c>
      <c r="V150" s="31">
        <v>0</v>
      </c>
      <c r="W150" s="31">
        <v>0</v>
      </c>
      <c r="X150" s="31">
        <v>0</v>
      </c>
      <c r="Y150" s="31">
        <v>0</v>
      </c>
    </row>
    <row r="151" spans="4:25" ht="17.25" customHeight="1" x14ac:dyDescent="0.25">
      <c r="D151" s="32" t="s">
        <v>26</v>
      </c>
      <c r="E151" s="32" t="s">
        <v>211</v>
      </c>
      <c r="F151" s="33" t="s">
        <v>138</v>
      </c>
      <c r="G151" s="34" t="s">
        <v>120</v>
      </c>
      <c r="H151" s="32">
        <v>120</v>
      </c>
      <c r="I151" s="35" t="str">
        <f t="shared" ref="I151:I156" si="135">I150</f>
        <v>SERV ADUBACAO SOLIDA MEC AGRIC</v>
      </c>
      <c r="J151" s="35" t="s">
        <v>35</v>
      </c>
      <c r="K151" s="36">
        <f t="shared" si="117"/>
        <v>0</v>
      </c>
      <c r="L151" s="89" t="s">
        <v>140</v>
      </c>
      <c r="M151" s="90">
        <v>540</v>
      </c>
      <c r="N151" s="124">
        <f t="shared" ref="N151:Y151" si="136">ROUND(N150*50%,2)</f>
        <v>0</v>
      </c>
      <c r="O151" s="125">
        <f t="shared" si="136"/>
        <v>0</v>
      </c>
      <c r="P151" s="125">
        <f t="shared" si="136"/>
        <v>0</v>
      </c>
      <c r="Q151" s="125">
        <f t="shared" si="136"/>
        <v>0</v>
      </c>
      <c r="R151" s="125">
        <f t="shared" si="136"/>
        <v>0</v>
      </c>
      <c r="S151" s="125">
        <f t="shared" si="136"/>
        <v>0</v>
      </c>
      <c r="T151" s="125">
        <f t="shared" si="136"/>
        <v>0</v>
      </c>
      <c r="U151" s="125">
        <f t="shared" si="136"/>
        <v>0</v>
      </c>
      <c r="V151" s="125">
        <f t="shared" si="136"/>
        <v>0</v>
      </c>
      <c r="W151" s="125">
        <f t="shared" si="136"/>
        <v>0</v>
      </c>
      <c r="X151" s="125">
        <f t="shared" si="136"/>
        <v>0</v>
      </c>
      <c r="Y151" s="125">
        <f t="shared" si="136"/>
        <v>0</v>
      </c>
    </row>
    <row r="152" spans="4:25" ht="17.25" customHeight="1" x14ac:dyDescent="0.25">
      <c r="D152" s="32" t="s">
        <v>26</v>
      </c>
      <c r="E152" s="32" t="s">
        <v>211</v>
      </c>
      <c r="F152" s="33" t="s">
        <v>138</v>
      </c>
      <c r="G152" s="34" t="s">
        <v>120</v>
      </c>
      <c r="H152" s="32">
        <v>120</v>
      </c>
      <c r="I152" s="35" t="str">
        <f t="shared" si="135"/>
        <v>SERV ADUBACAO SOLIDA MEC AGRIC</v>
      </c>
      <c r="J152" s="35" t="s">
        <v>35</v>
      </c>
      <c r="K152" s="36">
        <f t="shared" si="117"/>
        <v>0</v>
      </c>
      <c r="L152" s="89" t="s">
        <v>141</v>
      </c>
      <c r="M152" s="90">
        <v>402</v>
      </c>
      <c r="N152" s="124">
        <f t="shared" ref="N152:Y152" si="137">ROUND(N150*45%,2)</f>
        <v>0</v>
      </c>
      <c r="O152" s="125">
        <f t="shared" si="137"/>
        <v>0</v>
      </c>
      <c r="P152" s="125">
        <f t="shared" si="137"/>
        <v>0</v>
      </c>
      <c r="Q152" s="125">
        <f t="shared" si="137"/>
        <v>0</v>
      </c>
      <c r="R152" s="125">
        <f t="shared" si="137"/>
        <v>0</v>
      </c>
      <c r="S152" s="125">
        <f t="shared" si="137"/>
        <v>0</v>
      </c>
      <c r="T152" s="125">
        <f t="shared" si="137"/>
        <v>0</v>
      </c>
      <c r="U152" s="125">
        <f t="shared" si="137"/>
        <v>0</v>
      </c>
      <c r="V152" s="125">
        <f t="shared" si="137"/>
        <v>0</v>
      </c>
      <c r="W152" s="125">
        <f t="shared" si="137"/>
        <v>0</v>
      </c>
      <c r="X152" s="125">
        <f t="shared" si="137"/>
        <v>0</v>
      </c>
      <c r="Y152" s="125">
        <f t="shared" si="137"/>
        <v>0</v>
      </c>
    </row>
    <row r="153" spans="4:25" ht="17.25" customHeight="1" x14ac:dyDescent="0.25">
      <c r="D153" s="32" t="s">
        <v>26</v>
      </c>
      <c r="E153" s="32" t="s">
        <v>211</v>
      </c>
      <c r="F153" s="33" t="s">
        <v>138</v>
      </c>
      <c r="G153" s="34" t="s">
        <v>120</v>
      </c>
      <c r="H153" s="32">
        <v>120</v>
      </c>
      <c r="I153" s="35" t="str">
        <f t="shared" si="135"/>
        <v>SERV ADUBACAO SOLIDA MEC AGRIC</v>
      </c>
      <c r="J153" s="35" t="s">
        <v>35</v>
      </c>
      <c r="K153" s="36">
        <f t="shared" si="117"/>
        <v>0</v>
      </c>
      <c r="L153" s="89" t="s">
        <v>142</v>
      </c>
      <c r="M153" s="90">
        <v>301</v>
      </c>
      <c r="N153" s="124">
        <f>N150-SUM(N151:N152)</f>
        <v>0</v>
      </c>
      <c r="O153" s="125">
        <f t="shared" ref="O153:Y153" si="138">O150-SUM(O151:O152)</f>
        <v>0</v>
      </c>
      <c r="P153" s="125">
        <f t="shared" si="138"/>
        <v>0</v>
      </c>
      <c r="Q153" s="125">
        <f t="shared" si="138"/>
        <v>0</v>
      </c>
      <c r="R153" s="125">
        <f t="shared" si="138"/>
        <v>0</v>
      </c>
      <c r="S153" s="125">
        <f t="shared" si="138"/>
        <v>0</v>
      </c>
      <c r="T153" s="125">
        <f t="shared" si="138"/>
        <v>0</v>
      </c>
      <c r="U153" s="125">
        <f t="shared" si="138"/>
        <v>0</v>
      </c>
      <c r="V153" s="125">
        <f t="shared" si="138"/>
        <v>0</v>
      </c>
      <c r="W153" s="125">
        <f t="shared" si="138"/>
        <v>0</v>
      </c>
      <c r="X153" s="125">
        <f t="shared" si="138"/>
        <v>0</v>
      </c>
      <c r="Y153" s="125">
        <f t="shared" si="138"/>
        <v>0</v>
      </c>
    </row>
    <row r="154" spans="4:25" ht="17.25" customHeight="1" x14ac:dyDescent="0.25">
      <c r="D154" s="32" t="s">
        <v>26</v>
      </c>
      <c r="E154" s="32" t="s">
        <v>211</v>
      </c>
      <c r="F154" s="33" t="s">
        <v>138</v>
      </c>
      <c r="G154" s="34" t="s">
        <v>120</v>
      </c>
      <c r="H154" s="32">
        <v>120</v>
      </c>
      <c r="I154" s="35" t="str">
        <f t="shared" si="135"/>
        <v>SERV ADUBACAO SOLIDA MEC AGRIC</v>
      </c>
      <c r="J154" s="35" t="s">
        <v>35</v>
      </c>
      <c r="K154" s="36">
        <f t="shared" si="117"/>
        <v>0</v>
      </c>
      <c r="L154" s="35" t="s">
        <v>143</v>
      </c>
      <c r="M154" s="37">
        <v>591</v>
      </c>
      <c r="N154" s="126">
        <v>0</v>
      </c>
      <c r="O154" s="127">
        <v>0</v>
      </c>
      <c r="P154" s="127">
        <v>0</v>
      </c>
      <c r="Q154" s="127">
        <v>0</v>
      </c>
      <c r="R154" s="127">
        <v>0</v>
      </c>
      <c r="S154" s="127">
        <v>0</v>
      </c>
      <c r="T154" s="127">
        <v>0</v>
      </c>
      <c r="U154" s="127">
        <v>0</v>
      </c>
      <c r="V154" s="127">
        <v>0</v>
      </c>
      <c r="W154" s="127">
        <v>0</v>
      </c>
      <c r="X154" s="127">
        <v>0</v>
      </c>
      <c r="Y154" s="127">
        <v>0</v>
      </c>
    </row>
    <row r="155" spans="4:25" ht="17.25" customHeight="1" x14ac:dyDescent="0.25">
      <c r="D155" s="32" t="s">
        <v>26</v>
      </c>
      <c r="E155" s="32" t="s">
        <v>211</v>
      </c>
      <c r="F155" s="33" t="s">
        <v>138</v>
      </c>
      <c r="G155" s="34" t="s">
        <v>120</v>
      </c>
      <c r="H155" s="32">
        <v>120</v>
      </c>
      <c r="I155" s="35" t="str">
        <f t="shared" si="135"/>
        <v>SERV ADUBACAO SOLIDA MEC AGRIC</v>
      </c>
      <c r="J155" s="35" t="s">
        <v>35</v>
      </c>
      <c r="K155" s="36">
        <f t="shared" si="117"/>
        <v>0</v>
      </c>
      <c r="L155" s="35" t="s">
        <v>144</v>
      </c>
      <c r="M155" s="37">
        <v>469</v>
      </c>
      <c r="N155" s="126">
        <v>0</v>
      </c>
      <c r="O155" s="127">
        <v>0</v>
      </c>
      <c r="P155" s="127">
        <v>0</v>
      </c>
      <c r="Q155" s="127">
        <v>0</v>
      </c>
      <c r="R155" s="127">
        <v>0</v>
      </c>
      <c r="S155" s="127">
        <v>0</v>
      </c>
      <c r="T155" s="127">
        <v>0</v>
      </c>
      <c r="U155" s="127">
        <v>0</v>
      </c>
      <c r="V155" s="127">
        <v>0</v>
      </c>
      <c r="W155" s="127">
        <v>0</v>
      </c>
      <c r="X155" s="127">
        <v>0</v>
      </c>
      <c r="Y155" s="127">
        <v>0</v>
      </c>
    </row>
    <row r="156" spans="4:25" ht="17.25" customHeight="1" x14ac:dyDescent="0.25">
      <c r="D156" s="32" t="s">
        <v>26</v>
      </c>
      <c r="E156" s="32" t="s">
        <v>211</v>
      </c>
      <c r="F156" s="33" t="s">
        <v>138</v>
      </c>
      <c r="G156" s="34" t="s">
        <v>120</v>
      </c>
      <c r="H156" s="32">
        <v>120</v>
      </c>
      <c r="I156" s="35" t="str">
        <f t="shared" si="135"/>
        <v>SERV ADUBACAO SOLIDA MEC AGRIC</v>
      </c>
      <c r="J156" s="35" t="s">
        <v>35</v>
      </c>
      <c r="K156" s="36">
        <f t="shared" si="117"/>
        <v>0</v>
      </c>
      <c r="L156" s="35" t="s">
        <v>145</v>
      </c>
      <c r="M156" s="37">
        <v>409</v>
      </c>
      <c r="N156" s="126">
        <v>0</v>
      </c>
      <c r="O156" s="127">
        <v>0</v>
      </c>
      <c r="P156" s="127">
        <v>0</v>
      </c>
      <c r="Q156" s="127">
        <v>0</v>
      </c>
      <c r="R156" s="127">
        <v>0</v>
      </c>
      <c r="S156" s="127">
        <v>0</v>
      </c>
      <c r="T156" s="127">
        <v>0</v>
      </c>
      <c r="U156" s="127">
        <v>0</v>
      </c>
      <c r="V156" s="127">
        <v>0</v>
      </c>
      <c r="W156" s="127">
        <v>0</v>
      </c>
      <c r="X156" s="127">
        <v>0</v>
      </c>
      <c r="Y156" s="127">
        <v>0</v>
      </c>
    </row>
    <row r="157" spans="4:25" ht="17.25" customHeight="1" x14ac:dyDescent="0.25">
      <c r="D157" s="23" t="s">
        <v>26</v>
      </c>
      <c r="E157" s="23" t="s">
        <v>211</v>
      </c>
      <c r="F157" s="24" t="s">
        <v>146</v>
      </c>
      <c r="G157" s="25" t="s">
        <v>120</v>
      </c>
      <c r="H157" s="23">
        <v>160</v>
      </c>
      <c r="I157" s="26" t="s">
        <v>147</v>
      </c>
      <c r="J157" s="26" t="s">
        <v>34</v>
      </c>
      <c r="K157" s="27">
        <f t="shared" si="117"/>
        <v>1</v>
      </c>
      <c r="L157" s="28" t="s">
        <v>28</v>
      </c>
      <c r="M157" s="29" t="s">
        <v>28</v>
      </c>
      <c r="N157" s="30">
        <v>1</v>
      </c>
      <c r="O157" s="31">
        <v>1</v>
      </c>
      <c r="P157" s="31">
        <v>1</v>
      </c>
      <c r="Q157" s="31">
        <v>1</v>
      </c>
      <c r="R157" s="31">
        <v>1</v>
      </c>
      <c r="S157" s="31">
        <v>1</v>
      </c>
      <c r="T157" s="31">
        <v>1</v>
      </c>
      <c r="U157" s="31">
        <v>1</v>
      </c>
      <c r="V157" s="31">
        <v>1</v>
      </c>
      <c r="W157" s="31">
        <v>1</v>
      </c>
      <c r="X157" s="31">
        <v>1</v>
      </c>
      <c r="Y157" s="31">
        <v>1</v>
      </c>
    </row>
    <row r="158" spans="4:25" ht="17.25" customHeight="1" x14ac:dyDescent="0.25">
      <c r="D158" s="117" t="s">
        <v>26</v>
      </c>
      <c r="E158" s="117" t="s">
        <v>211</v>
      </c>
      <c r="F158" s="118" t="s">
        <v>28</v>
      </c>
      <c r="G158" s="119" t="s">
        <v>148</v>
      </c>
      <c r="H158" s="117" t="s">
        <v>28</v>
      </c>
      <c r="I158" s="120" t="s">
        <v>28</v>
      </c>
      <c r="J158" s="120" t="s">
        <v>28</v>
      </c>
      <c r="K158" s="121" t="str">
        <f t="shared" si="117"/>
        <v>n/a</v>
      </c>
      <c r="L158" s="120" t="s">
        <v>28</v>
      </c>
      <c r="M158" s="122" t="s">
        <v>28</v>
      </c>
      <c r="N158" s="123" t="s">
        <v>28</v>
      </c>
      <c r="O158" s="121" t="s">
        <v>28</v>
      </c>
      <c r="P158" s="121" t="s">
        <v>28</v>
      </c>
      <c r="Q158" s="121" t="s">
        <v>28</v>
      </c>
      <c r="R158" s="121" t="s">
        <v>28</v>
      </c>
      <c r="S158" s="121" t="s">
        <v>28</v>
      </c>
      <c r="T158" s="121" t="s">
        <v>28</v>
      </c>
      <c r="U158" s="121" t="s">
        <v>28</v>
      </c>
      <c r="V158" s="121" t="s">
        <v>28</v>
      </c>
      <c r="W158" s="121" t="s">
        <v>28</v>
      </c>
      <c r="X158" s="121" t="s">
        <v>28</v>
      </c>
      <c r="Y158" s="121" t="s">
        <v>28</v>
      </c>
    </row>
    <row r="159" spans="4:25" ht="17.25" customHeight="1" x14ac:dyDescent="0.25">
      <c r="D159" s="23" t="s">
        <v>26</v>
      </c>
      <c r="E159" s="23" t="s">
        <v>211</v>
      </c>
      <c r="F159" s="24" t="s">
        <v>149</v>
      </c>
      <c r="G159" s="25" t="s">
        <v>120</v>
      </c>
      <c r="H159" s="23">
        <v>180</v>
      </c>
      <c r="I159" s="26" t="s">
        <v>129</v>
      </c>
      <c r="J159" s="26" t="s">
        <v>34</v>
      </c>
      <c r="K159" s="27">
        <f t="shared" si="117"/>
        <v>0.99999999999999989</v>
      </c>
      <c r="L159" s="28" t="s">
        <v>28</v>
      </c>
      <c r="M159" s="29" t="s">
        <v>28</v>
      </c>
      <c r="N159" s="30">
        <v>0.85</v>
      </c>
      <c r="O159" s="31">
        <v>0.9</v>
      </c>
      <c r="P159" s="31">
        <v>0.9</v>
      </c>
      <c r="Q159" s="31">
        <v>0.95</v>
      </c>
      <c r="R159" s="31">
        <v>1</v>
      </c>
      <c r="S159" s="31">
        <v>1.05</v>
      </c>
      <c r="T159" s="31">
        <v>1.1000000000000001</v>
      </c>
      <c r="U159" s="31">
        <v>1.2</v>
      </c>
      <c r="V159" s="31">
        <v>1.3</v>
      </c>
      <c r="W159" s="31">
        <v>1.2</v>
      </c>
      <c r="X159" s="31">
        <v>0.85</v>
      </c>
      <c r="Y159" s="31">
        <v>0.7</v>
      </c>
    </row>
    <row r="160" spans="4:25" ht="17.25" customHeight="1" x14ac:dyDescent="0.25">
      <c r="D160" s="32" t="s">
        <v>26</v>
      </c>
      <c r="E160" s="32" t="s">
        <v>211</v>
      </c>
      <c r="F160" s="33" t="s">
        <v>149</v>
      </c>
      <c r="G160" s="34" t="s">
        <v>120</v>
      </c>
      <c r="H160" s="32">
        <v>180</v>
      </c>
      <c r="I160" s="35" t="str">
        <f t="shared" ref="I160:I162" si="139">I159</f>
        <v>SERV COMB FORMIGA MANUAL 1 RUA AGRIC</v>
      </c>
      <c r="J160" s="35" t="s">
        <v>35</v>
      </c>
      <c r="K160" s="36">
        <f t="shared" si="117"/>
        <v>5.0166666666666667E-3</v>
      </c>
      <c r="L160" s="35" t="s">
        <v>36</v>
      </c>
      <c r="M160" s="37">
        <f>10*(5*6)/10^3</f>
        <v>0.3</v>
      </c>
      <c r="N160" s="38">
        <f>ROUND(0.5%*N159,4)</f>
        <v>4.3E-3</v>
      </c>
      <c r="O160" s="39">
        <f t="shared" ref="O160:Y160" si="140">ROUND(0.5%*O159,4)</f>
        <v>4.4999999999999997E-3</v>
      </c>
      <c r="P160" s="39">
        <f t="shared" si="140"/>
        <v>4.4999999999999997E-3</v>
      </c>
      <c r="Q160" s="39">
        <f t="shared" si="140"/>
        <v>4.7999999999999996E-3</v>
      </c>
      <c r="R160" s="39">
        <f t="shared" si="140"/>
        <v>5.0000000000000001E-3</v>
      </c>
      <c r="S160" s="39">
        <f t="shared" si="140"/>
        <v>5.3E-3</v>
      </c>
      <c r="T160" s="39">
        <f t="shared" si="140"/>
        <v>5.4999999999999997E-3</v>
      </c>
      <c r="U160" s="39">
        <f t="shared" si="140"/>
        <v>6.0000000000000001E-3</v>
      </c>
      <c r="V160" s="39">
        <f t="shared" si="140"/>
        <v>6.4999999999999997E-3</v>
      </c>
      <c r="W160" s="39">
        <f t="shared" si="140"/>
        <v>6.0000000000000001E-3</v>
      </c>
      <c r="X160" s="39">
        <f t="shared" si="140"/>
        <v>4.3E-3</v>
      </c>
      <c r="Y160" s="39">
        <f t="shared" si="140"/>
        <v>3.5000000000000001E-3</v>
      </c>
    </row>
    <row r="161" spans="4:25" ht="17.25" customHeight="1" x14ac:dyDescent="0.25">
      <c r="D161" s="32" t="s">
        <v>26</v>
      </c>
      <c r="E161" s="32" t="s">
        <v>211</v>
      </c>
      <c r="F161" s="33" t="s">
        <v>149</v>
      </c>
      <c r="G161" s="34" t="s">
        <v>120</v>
      </c>
      <c r="H161" s="32">
        <v>180</v>
      </c>
      <c r="I161" s="35" t="str">
        <f t="shared" si="139"/>
        <v>SERV COMB FORMIGA MANUAL 1 RUA AGRIC</v>
      </c>
      <c r="J161" s="35" t="s">
        <v>35</v>
      </c>
      <c r="K161" s="36">
        <f t="shared" si="117"/>
        <v>0.64083333333333325</v>
      </c>
      <c r="L161" s="35" t="s">
        <v>37</v>
      </c>
      <c r="M161" s="37">
        <v>4.5</v>
      </c>
      <c r="N161" s="40">
        <f>ROUND($N$44*N159,2)</f>
        <v>0.17</v>
      </c>
      <c r="O161" s="41">
        <f>ROUND($O$44*O159,2)</f>
        <v>0.27</v>
      </c>
      <c r="P161" s="41">
        <f>ROUND($P$44*P159,2)</f>
        <v>0.36</v>
      </c>
      <c r="Q161" s="41">
        <f>ROUND($Q$44*Q159,2)</f>
        <v>0.48</v>
      </c>
      <c r="R161" s="41">
        <f>ROUND($R$44*R159,2)</f>
        <v>0.7</v>
      </c>
      <c r="S161" s="41">
        <f>ROUND($S$44*S159,2)</f>
        <v>0.84</v>
      </c>
      <c r="T161" s="41">
        <f>ROUND($T$44*T159,2)</f>
        <v>0.99</v>
      </c>
      <c r="U161" s="41">
        <f>ROUND($U$44*U159,2)</f>
        <v>1.08</v>
      </c>
      <c r="V161" s="41">
        <f>ROUND($V$44*V159,2)</f>
        <v>1.17</v>
      </c>
      <c r="W161" s="41">
        <f>ROUND($W$44*W159,2)</f>
        <v>0.84</v>
      </c>
      <c r="X161" s="41">
        <f>ROUND($X$44*X159,2)</f>
        <v>0.51</v>
      </c>
      <c r="Y161" s="41">
        <f>ROUND($Y$44*Y159,2)</f>
        <v>0.28000000000000003</v>
      </c>
    </row>
    <row r="162" spans="4:25" ht="17.25" customHeight="1" x14ac:dyDescent="0.25">
      <c r="D162" s="32" t="s">
        <v>26</v>
      </c>
      <c r="E162" s="32" t="s">
        <v>211</v>
      </c>
      <c r="F162" s="33" t="s">
        <v>149</v>
      </c>
      <c r="G162" s="34" t="s">
        <v>120</v>
      </c>
      <c r="H162" s="32">
        <v>180</v>
      </c>
      <c r="I162" s="35" t="str">
        <f t="shared" si="139"/>
        <v>SERV COMB FORMIGA MANUAL 1 RUA AGRIC</v>
      </c>
      <c r="J162" s="35" t="s">
        <v>35</v>
      </c>
      <c r="K162" s="36">
        <f t="shared" si="117"/>
        <v>0.35415000000000002</v>
      </c>
      <c r="L162" s="35" t="s">
        <v>38</v>
      </c>
      <c r="M162" s="37">
        <v>4.5</v>
      </c>
      <c r="N162" s="40">
        <f>N159-SUM(N160:N161)</f>
        <v>0.67569999999999997</v>
      </c>
      <c r="O162" s="41">
        <f t="shared" ref="O162" si="141">O159-SUM(O160:O161)</f>
        <v>0.62549999999999994</v>
      </c>
      <c r="P162" s="41">
        <f t="shared" ref="P162:Y162" si="142">P159-SUM(P160:P161)</f>
        <v>0.53550000000000009</v>
      </c>
      <c r="Q162" s="41">
        <f t="shared" si="142"/>
        <v>0.46519999999999995</v>
      </c>
      <c r="R162" s="41">
        <f t="shared" si="142"/>
        <v>0.29500000000000004</v>
      </c>
      <c r="S162" s="41">
        <f t="shared" si="142"/>
        <v>0.2047000000000001</v>
      </c>
      <c r="T162" s="41">
        <f t="shared" si="142"/>
        <v>0.10450000000000015</v>
      </c>
      <c r="U162" s="41">
        <f t="shared" si="142"/>
        <v>0.11399999999999988</v>
      </c>
      <c r="V162" s="41">
        <f t="shared" si="142"/>
        <v>0.12350000000000017</v>
      </c>
      <c r="W162" s="41">
        <f t="shared" si="142"/>
        <v>0.35399999999999998</v>
      </c>
      <c r="X162" s="41">
        <f t="shared" si="142"/>
        <v>0.3357</v>
      </c>
      <c r="Y162" s="41">
        <f t="shared" si="142"/>
        <v>0.41649999999999993</v>
      </c>
    </row>
    <row r="163" spans="4:25" ht="17.25" customHeight="1" x14ac:dyDescent="0.25">
      <c r="D163" s="62" t="s">
        <v>26</v>
      </c>
      <c r="E163" s="62" t="s">
        <v>211</v>
      </c>
      <c r="F163" s="63" t="s">
        <v>150</v>
      </c>
      <c r="G163" s="64" t="s">
        <v>120</v>
      </c>
      <c r="H163" s="62">
        <v>210</v>
      </c>
      <c r="I163" s="65" t="s">
        <v>151</v>
      </c>
      <c r="J163" s="65" t="s">
        <v>34</v>
      </c>
      <c r="K163" s="27">
        <f t="shared" si="117"/>
        <v>0.35726453153800297</v>
      </c>
      <c r="L163" s="66" t="s">
        <v>28</v>
      </c>
      <c r="M163" s="67" t="s">
        <v>28</v>
      </c>
      <c r="N163" s="42">
        <f>1-N174</f>
        <v>0.66327493043659658</v>
      </c>
      <c r="O163" s="43">
        <f t="shared" ref="O163:Y163" si="143">1-O174</f>
        <v>0.44665301626090237</v>
      </c>
      <c r="P163" s="43">
        <f t="shared" si="143"/>
        <v>0.3725832301195291</v>
      </c>
      <c r="Q163" s="43">
        <f t="shared" si="143"/>
        <v>0.25498271995554511</v>
      </c>
      <c r="R163" s="43">
        <f t="shared" si="143"/>
        <v>0.31231828685227669</v>
      </c>
      <c r="S163" s="43">
        <f t="shared" si="143"/>
        <v>0.50261156527351636</v>
      </c>
      <c r="T163" s="43">
        <f t="shared" si="143"/>
        <v>0.51742256738739978</v>
      </c>
      <c r="U163" s="43">
        <f t="shared" si="143"/>
        <v>0.15280826283044735</v>
      </c>
      <c r="V163" s="43">
        <f t="shared" si="143"/>
        <v>0.22593362276589912</v>
      </c>
      <c r="W163" s="43">
        <f t="shared" si="143"/>
        <v>0.38591114827032458</v>
      </c>
      <c r="X163" s="43">
        <f t="shared" si="143"/>
        <v>0.23995214976913715</v>
      </c>
      <c r="Y163" s="43">
        <f t="shared" si="143"/>
        <v>0.21272287853446181</v>
      </c>
    </row>
    <row r="164" spans="4:25" ht="17.25" customHeight="1" x14ac:dyDescent="0.25">
      <c r="D164" s="82" t="s">
        <v>26</v>
      </c>
      <c r="E164" s="82" t="s">
        <v>211</v>
      </c>
      <c r="F164" s="83" t="s">
        <v>150</v>
      </c>
      <c r="G164" s="84" t="s">
        <v>120</v>
      </c>
      <c r="H164" s="82">
        <v>210</v>
      </c>
      <c r="I164" s="35" t="str">
        <f t="shared" ref="I164:I166" si="144">I163</f>
        <v>SERV CAP QUIM MEC 2ª BARRA AGRIC</v>
      </c>
      <c r="J164" s="85" t="s">
        <v>35</v>
      </c>
      <c r="K164" s="36">
        <f t="shared" si="117"/>
        <v>0.35726453153800297</v>
      </c>
      <c r="L164" s="85" t="s">
        <v>54</v>
      </c>
      <c r="M164" s="37">
        <v>2.5</v>
      </c>
      <c r="N164" s="40">
        <f>N163</f>
        <v>0.66327493043659658</v>
      </c>
      <c r="O164" s="41">
        <f t="shared" ref="O164:Y164" si="145">O163</f>
        <v>0.44665301626090237</v>
      </c>
      <c r="P164" s="41">
        <f t="shared" si="145"/>
        <v>0.3725832301195291</v>
      </c>
      <c r="Q164" s="41">
        <f t="shared" si="145"/>
        <v>0.25498271995554511</v>
      </c>
      <c r="R164" s="41">
        <f t="shared" si="145"/>
        <v>0.31231828685227669</v>
      </c>
      <c r="S164" s="41">
        <f t="shared" si="145"/>
        <v>0.50261156527351636</v>
      </c>
      <c r="T164" s="41">
        <f t="shared" si="145"/>
        <v>0.51742256738739978</v>
      </c>
      <c r="U164" s="41">
        <f t="shared" si="145"/>
        <v>0.15280826283044735</v>
      </c>
      <c r="V164" s="41">
        <f t="shared" si="145"/>
        <v>0.22593362276589912</v>
      </c>
      <c r="W164" s="41">
        <f t="shared" si="145"/>
        <v>0.38591114827032458</v>
      </c>
      <c r="X164" s="41">
        <f t="shared" si="145"/>
        <v>0.23995214976913715</v>
      </c>
      <c r="Y164" s="41">
        <f t="shared" si="145"/>
        <v>0.21272287853446181</v>
      </c>
    </row>
    <row r="165" spans="4:25" ht="17.25" customHeight="1" x14ac:dyDescent="0.25">
      <c r="D165" s="82" t="s">
        <v>26</v>
      </c>
      <c r="E165" s="82" t="s">
        <v>211</v>
      </c>
      <c r="F165" s="83" t="s">
        <v>150</v>
      </c>
      <c r="G165" s="84" t="s">
        <v>120</v>
      </c>
      <c r="H165" s="82">
        <v>210</v>
      </c>
      <c r="I165" s="35" t="str">
        <f t="shared" si="144"/>
        <v>SERV CAP QUIM MEC 2ª BARRA AGRIC</v>
      </c>
      <c r="J165" s="85" t="s">
        <v>35</v>
      </c>
      <c r="K165" s="36">
        <f t="shared" si="117"/>
        <v>0.2080978648713363</v>
      </c>
      <c r="L165" s="35" t="s">
        <v>135</v>
      </c>
      <c r="M165" s="37">
        <f>ROUNDUP(1.5*(2.5/3.1),2)</f>
        <v>1.21</v>
      </c>
      <c r="N165" s="87">
        <f>N163-N166</f>
        <v>0.13327493043659655</v>
      </c>
      <c r="O165" s="88">
        <f t="shared" ref="O165:Y165" si="146">O163-O166</f>
        <v>0.13665301626090237</v>
      </c>
      <c r="P165" s="88">
        <f t="shared" si="146"/>
        <v>0.1525832301195291</v>
      </c>
      <c r="Q165" s="88">
        <f t="shared" si="146"/>
        <v>0.12498271995554511</v>
      </c>
      <c r="R165" s="88">
        <f t="shared" si="146"/>
        <v>0.2223182868522767</v>
      </c>
      <c r="S165" s="88">
        <f t="shared" si="146"/>
        <v>0.40261156527351638</v>
      </c>
      <c r="T165" s="88">
        <f t="shared" si="146"/>
        <v>0.46742256738739979</v>
      </c>
      <c r="U165" s="88">
        <f t="shared" si="146"/>
        <v>0.14280826283044734</v>
      </c>
      <c r="V165" s="88">
        <f t="shared" si="146"/>
        <v>0.20593362276589913</v>
      </c>
      <c r="W165" s="88">
        <f t="shared" si="146"/>
        <v>0.27591114827032459</v>
      </c>
      <c r="X165" s="88">
        <f t="shared" si="146"/>
        <v>0.14995214976913715</v>
      </c>
      <c r="Y165" s="88">
        <f t="shared" si="146"/>
        <v>8.2722878534461808E-2</v>
      </c>
    </row>
    <row r="166" spans="4:25" ht="17.25" customHeight="1" x14ac:dyDescent="0.25">
      <c r="D166" s="82" t="s">
        <v>26</v>
      </c>
      <c r="E166" s="82" t="s">
        <v>211</v>
      </c>
      <c r="F166" s="83" t="s">
        <v>150</v>
      </c>
      <c r="G166" s="84" t="s">
        <v>120</v>
      </c>
      <c r="H166" s="82">
        <v>210</v>
      </c>
      <c r="I166" s="35" t="str">
        <f t="shared" si="144"/>
        <v>SERV CAP QUIM MEC 2ª BARRA AGRIC</v>
      </c>
      <c r="J166" s="85" t="s">
        <v>35</v>
      </c>
      <c r="K166" s="36">
        <f t="shared" si="117"/>
        <v>0.1491666666666667</v>
      </c>
      <c r="L166" s="35" t="s">
        <v>136</v>
      </c>
      <c r="M166" s="37">
        <f>0.15*(2.5/3.1)</f>
        <v>0.12096774193548386</v>
      </c>
      <c r="N166" s="87">
        <f t="shared" ref="N166:Y166" si="147">ROUND(N45/N42*N163,2)</f>
        <v>0.53</v>
      </c>
      <c r="O166" s="88">
        <f t="shared" si="147"/>
        <v>0.31</v>
      </c>
      <c r="P166" s="88">
        <f t="shared" si="147"/>
        <v>0.22</v>
      </c>
      <c r="Q166" s="88">
        <f t="shared" si="147"/>
        <v>0.13</v>
      </c>
      <c r="R166" s="88">
        <f t="shared" si="147"/>
        <v>0.09</v>
      </c>
      <c r="S166" s="88">
        <f t="shared" si="147"/>
        <v>0.1</v>
      </c>
      <c r="T166" s="88">
        <f t="shared" si="147"/>
        <v>0.05</v>
      </c>
      <c r="U166" s="88">
        <f t="shared" si="147"/>
        <v>0.01</v>
      </c>
      <c r="V166" s="88">
        <f t="shared" si="147"/>
        <v>0.02</v>
      </c>
      <c r="W166" s="88">
        <f t="shared" si="147"/>
        <v>0.11</v>
      </c>
      <c r="X166" s="88">
        <f t="shared" si="147"/>
        <v>0.09</v>
      </c>
      <c r="Y166" s="88">
        <f t="shared" si="147"/>
        <v>0.13</v>
      </c>
    </row>
    <row r="167" spans="4:25" ht="17.25" customHeight="1" x14ac:dyDescent="0.25">
      <c r="D167" s="23" t="s">
        <v>26</v>
      </c>
      <c r="E167" s="23" t="s">
        <v>211</v>
      </c>
      <c r="F167" s="24" t="s">
        <v>150</v>
      </c>
      <c r="G167" s="25" t="s">
        <v>120</v>
      </c>
      <c r="H167" s="23">
        <v>210</v>
      </c>
      <c r="I167" s="26" t="s">
        <v>152</v>
      </c>
      <c r="J167" s="26" t="s">
        <v>34</v>
      </c>
      <c r="K167" s="27">
        <f t="shared" si="117"/>
        <v>0.35726453153800297</v>
      </c>
      <c r="L167" s="28" t="s">
        <v>28</v>
      </c>
      <c r="M167" s="29" t="s">
        <v>28</v>
      </c>
      <c r="N167" s="42">
        <f>1-N174</f>
        <v>0.66327493043659658</v>
      </c>
      <c r="O167" s="43">
        <f t="shared" ref="O167:Y167" si="148">1-O174</f>
        <v>0.44665301626090237</v>
      </c>
      <c r="P167" s="43">
        <f t="shared" si="148"/>
        <v>0.3725832301195291</v>
      </c>
      <c r="Q167" s="43">
        <f t="shared" si="148"/>
        <v>0.25498271995554511</v>
      </c>
      <c r="R167" s="43">
        <f t="shared" si="148"/>
        <v>0.31231828685227669</v>
      </c>
      <c r="S167" s="43">
        <f t="shared" si="148"/>
        <v>0.50261156527351636</v>
      </c>
      <c r="T167" s="43">
        <f t="shared" si="148"/>
        <v>0.51742256738739978</v>
      </c>
      <c r="U167" s="43">
        <f t="shared" si="148"/>
        <v>0.15280826283044735</v>
      </c>
      <c r="V167" s="43">
        <f t="shared" si="148"/>
        <v>0.22593362276589912</v>
      </c>
      <c r="W167" s="43">
        <f t="shared" si="148"/>
        <v>0.38591114827032458</v>
      </c>
      <c r="X167" s="43">
        <f t="shared" si="148"/>
        <v>0.23995214976913715</v>
      </c>
      <c r="Y167" s="43">
        <f t="shared" si="148"/>
        <v>0.21272287853446181</v>
      </c>
    </row>
    <row r="168" spans="4:25" ht="17.25" customHeight="1" x14ac:dyDescent="0.25">
      <c r="D168" s="32" t="s">
        <v>26</v>
      </c>
      <c r="E168" s="32" t="s">
        <v>211</v>
      </c>
      <c r="F168" s="33" t="s">
        <v>150</v>
      </c>
      <c r="G168" s="34" t="s">
        <v>120</v>
      </c>
      <c r="H168" s="32">
        <v>210</v>
      </c>
      <c r="I168" s="35" t="str">
        <f t="shared" ref="I168:I173" si="149">I167</f>
        <v>SERV ADUBACAO SOLIDA MEC 360DIAS AGRIC</v>
      </c>
      <c r="J168" s="35" t="s">
        <v>35</v>
      </c>
      <c r="K168" s="36">
        <f t="shared" si="117"/>
        <v>0.19000000000000003</v>
      </c>
      <c r="L168" s="89" t="s">
        <v>140</v>
      </c>
      <c r="M168" s="90">
        <v>540</v>
      </c>
      <c r="N168" s="124">
        <f t="shared" ref="N168:Y168" si="150">ROUND(N167*53%,2)</f>
        <v>0.35</v>
      </c>
      <c r="O168" s="125">
        <f t="shared" si="150"/>
        <v>0.24</v>
      </c>
      <c r="P168" s="125">
        <f t="shared" si="150"/>
        <v>0.2</v>
      </c>
      <c r="Q168" s="125">
        <f t="shared" si="150"/>
        <v>0.14000000000000001</v>
      </c>
      <c r="R168" s="125">
        <f t="shared" si="150"/>
        <v>0.17</v>
      </c>
      <c r="S168" s="125">
        <f t="shared" si="150"/>
        <v>0.27</v>
      </c>
      <c r="T168" s="125">
        <f t="shared" si="150"/>
        <v>0.27</v>
      </c>
      <c r="U168" s="125">
        <f t="shared" si="150"/>
        <v>0.08</v>
      </c>
      <c r="V168" s="125">
        <f t="shared" si="150"/>
        <v>0.12</v>
      </c>
      <c r="W168" s="125">
        <f t="shared" si="150"/>
        <v>0.2</v>
      </c>
      <c r="X168" s="125">
        <f t="shared" si="150"/>
        <v>0.13</v>
      </c>
      <c r="Y168" s="125">
        <f t="shared" si="150"/>
        <v>0.11</v>
      </c>
    </row>
    <row r="169" spans="4:25" ht="17.25" customHeight="1" x14ac:dyDescent="0.25">
      <c r="D169" s="32" t="s">
        <v>26</v>
      </c>
      <c r="E169" s="32" t="s">
        <v>211</v>
      </c>
      <c r="F169" s="33" t="s">
        <v>150</v>
      </c>
      <c r="G169" s="34" t="s">
        <v>120</v>
      </c>
      <c r="H169" s="32">
        <v>210</v>
      </c>
      <c r="I169" s="35" t="str">
        <f t="shared" si="149"/>
        <v>SERV ADUBACAO SOLIDA MEC 360DIAS AGRIC</v>
      </c>
      <c r="J169" s="35" t="s">
        <v>35</v>
      </c>
      <c r="K169" s="36">
        <f t="shared" si="117"/>
        <v>0.11416666666666669</v>
      </c>
      <c r="L169" s="89" t="s">
        <v>141</v>
      </c>
      <c r="M169" s="90">
        <v>402</v>
      </c>
      <c r="N169" s="124">
        <f t="shared" ref="N169:Y169" si="151">ROUND(N167*32%,2)</f>
        <v>0.21</v>
      </c>
      <c r="O169" s="125">
        <f t="shared" si="151"/>
        <v>0.14000000000000001</v>
      </c>
      <c r="P169" s="125">
        <f t="shared" si="151"/>
        <v>0.12</v>
      </c>
      <c r="Q169" s="125">
        <f t="shared" si="151"/>
        <v>0.08</v>
      </c>
      <c r="R169" s="125">
        <f t="shared" si="151"/>
        <v>0.1</v>
      </c>
      <c r="S169" s="125">
        <f t="shared" si="151"/>
        <v>0.16</v>
      </c>
      <c r="T169" s="125">
        <f t="shared" si="151"/>
        <v>0.17</v>
      </c>
      <c r="U169" s="125">
        <f t="shared" si="151"/>
        <v>0.05</v>
      </c>
      <c r="V169" s="125">
        <f t="shared" si="151"/>
        <v>7.0000000000000007E-2</v>
      </c>
      <c r="W169" s="125">
        <f t="shared" si="151"/>
        <v>0.12</v>
      </c>
      <c r="X169" s="125">
        <f t="shared" si="151"/>
        <v>0.08</v>
      </c>
      <c r="Y169" s="125">
        <f t="shared" si="151"/>
        <v>7.0000000000000007E-2</v>
      </c>
    </row>
    <row r="170" spans="4:25" ht="17.25" customHeight="1" x14ac:dyDescent="0.25">
      <c r="D170" s="32" t="s">
        <v>26</v>
      </c>
      <c r="E170" s="32" t="s">
        <v>211</v>
      </c>
      <c r="F170" s="33" t="s">
        <v>150</v>
      </c>
      <c r="G170" s="34" t="s">
        <v>120</v>
      </c>
      <c r="H170" s="32">
        <v>210</v>
      </c>
      <c r="I170" s="35" t="str">
        <f t="shared" si="149"/>
        <v>SERV ADUBACAO SOLIDA MEC 360DIAS AGRIC</v>
      </c>
      <c r="J170" s="35" t="s">
        <v>35</v>
      </c>
      <c r="K170" s="36">
        <f t="shared" si="117"/>
        <v>5.309786487133631E-2</v>
      </c>
      <c r="L170" s="89" t="s">
        <v>142</v>
      </c>
      <c r="M170" s="90">
        <v>301</v>
      </c>
      <c r="N170" s="124">
        <f>N167-SUM(N168:N169)</f>
        <v>0.10327493043659663</v>
      </c>
      <c r="O170" s="125">
        <f t="shared" ref="O170:Y170" si="152">O167-SUM(O168:O169)</f>
        <v>6.6653016260902365E-2</v>
      </c>
      <c r="P170" s="125">
        <f t="shared" si="152"/>
        <v>5.258323011952909E-2</v>
      </c>
      <c r="Q170" s="125">
        <f t="shared" si="152"/>
        <v>3.4982719955545083E-2</v>
      </c>
      <c r="R170" s="125">
        <f t="shared" si="152"/>
        <v>4.2318286852276676E-2</v>
      </c>
      <c r="S170" s="125">
        <f t="shared" si="152"/>
        <v>7.261156527351631E-2</v>
      </c>
      <c r="T170" s="125">
        <f t="shared" si="152"/>
        <v>7.7422567387399721E-2</v>
      </c>
      <c r="U170" s="125">
        <f t="shared" si="152"/>
        <v>2.2808262830447346E-2</v>
      </c>
      <c r="V170" s="125">
        <f t="shared" si="152"/>
        <v>3.593362276589912E-2</v>
      </c>
      <c r="W170" s="125">
        <f t="shared" si="152"/>
        <v>6.5911148270324571E-2</v>
      </c>
      <c r="X170" s="125">
        <f t="shared" si="152"/>
        <v>2.9952149769137126E-2</v>
      </c>
      <c r="Y170" s="125">
        <f t="shared" si="152"/>
        <v>3.2722878534461819E-2</v>
      </c>
    </row>
    <row r="171" spans="4:25" ht="17.25" customHeight="1" x14ac:dyDescent="0.25">
      <c r="D171" s="32" t="s">
        <v>26</v>
      </c>
      <c r="E171" s="32" t="s">
        <v>211</v>
      </c>
      <c r="F171" s="33" t="s">
        <v>150</v>
      </c>
      <c r="G171" s="34" t="s">
        <v>120</v>
      </c>
      <c r="H171" s="32">
        <v>210</v>
      </c>
      <c r="I171" s="35" t="str">
        <f t="shared" si="149"/>
        <v>SERV ADUBACAO SOLIDA MEC 360DIAS AGRIC</v>
      </c>
      <c r="J171" s="35" t="s">
        <v>35</v>
      </c>
      <c r="K171" s="36">
        <f t="shared" si="117"/>
        <v>0</v>
      </c>
      <c r="L171" s="35" t="s">
        <v>143</v>
      </c>
      <c r="M171" s="37">
        <v>591</v>
      </c>
      <c r="N171" s="126">
        <v>0</v>
      </c>
      <c r="O171" s="127">
        <v>0</v>
      </c>
      <c r="P171" s="127">
        <v>0</v>
      </c>
      <c r="Q171" s="127">
        <v>0</v>
      </c>
      <c r="R171" s="127">
        <v>0</v>
      </c>
      <c r="S171" s="127">
        <v>0</v>
      </c>
      <c r="T171" s="127">
        <v>0</v>
      </c>
      <c r="U171" s="127">
        <v>0</v>
      </c>
      <c r="V171" s="127">
        <v>0</v>
      </c>
      <c r="W171" s="127">
        <v>0</v>
      </c>
      <c r="X171" s="127">
        <v>0</v>
      </c>
      <c r="Y171" s="127">
        <v>0</v>
      </c>
    </row>
    <row r="172" spans="4:25" ht="17.25" customHeight="1" x14ac:dyDescent="0.25">
      <c r="D172" s="32" t="s">
        <v>26</v>
      </c>
      <c r="E172" s="32" t="s">
        <v>211</v>
      </c>
      <c r="F172" s="33" t="s">
        <v>150</v>
      </c>
      <c r="G172" s="34" t="s">
        <v>120</v>
      </c>
      <c r="H172" s="32">
        <v>210</v>
      </c>
      <c r="I172" s="35" t="str">
        <f t="shared" si="149"/>
        <v>SERV ADUBACAO SOLIDA MEC 360DIAS AGRIC</v>
      </c>
      <c r="J172" s="35" t="s">
        <v>35</v>
      </c>
      <c r="K172" s="36">
        <f t="shared" si="117"/>
        <v>0</v>
      </c>
      <c r="L172" s="35" t="s">
        <v>144</v>
      </c>
      <c r="M172" s="37">
        <v>469</v>
      </c>
      <c r="N172" s="126">
        <v>0</v>
      </c>
      <c r="O172" s="127">
        <v>0</v>
      </c>
      <c r="P172" s="127">
        <v>0</v>
      </c>
      <c r="Q172" s="127">
        <v>0</v>
      </c>
      <c r="R172" s="127">
        <v>0</v>
      </c>
      <c r="S172" s="127">
        <v>0</v>
      </c>
      <c r="T172" s="127">
        <v>0</v>
      </c>
      <c r="U172" s="127">
        <v>0</v>
      </c>
      <c r="V172" s="127">
        <v>0</v>
      </c>
      <c r="W172" s="127">
        <v>0</v>
      </c>
      <c r="X172" s="127">
        <v>0</v>
      </c>
      <c r="Y172" s="127">
        <v>0</v>
      </c>
    </row>
    <row r="173" spans="4:25" ht="17.25" customHeight="1" x14ac:dyDescent="0.25">
      <c r="D173" s="32" t="s">
        <v>26</v>
      </c>
      <c r="E173" s="32" t="s">
        <v>211</v>
      </c>
      <c r="F173" s="33" t="s">
        <v>150</v>
      </c>
      <c r="G173" s="34" t="s">
        <v>120</v>
      </c>
      <c r="H173" s="32">
        <v>210</v>
      </c>
      <c r="I173" s="35" t="str">
        <f t="shared" si="149"/>
        <v>SERV ADUBACAO SOLIDA MEC 360DIAS AGRIC</v>
      </c>
      <c r="J173" s="35" t="s">
        <v>35</v>
      </c>
      <c r="K173" s="36">
        <f t="shared" si="117"/>
        <v>0</v>
      </c>
      <c r="L173" s="35" t="s">
        <v>145</v>
      </c>
      <c r="M173" s="37">
        <v>409</v>
      </c>
      <c r="N173" s="126">
        <v>0</v>
      </c>
      <c r="O173" s="127">
        <v>0</v>
      </c>
      <c r="P173" s="127">
        <v>0</v>
      </c>
      <c r="Q173" s="127">
        <v>0</v>
      </c>
      <c r="R173" s="127">
        <v>0</v>
      </c>
      <c r="S173" s="127">
        <v>0</v>
      </c>
      <c r="T173" s="127">
        <v>0</v>
      </c>
      <c r="U173" s="127">
        <v>0</v>
      </c>
      <c r="V173" s="127">
        <v>0</v>
      </c>
      <c r="W173" s="127">
        <v>0</v>
      </c>
      <c r="X173" s="127">
        <v>0</v>
      </c>
      <c r="Y173" s="127">
        <v>0</v>
      </c>
    </row>
    <row r="174" spans="4:25" ht="17.25" customHeight="1" x14ac:dyDescent="0.25">
      <c r="D174" s="23" t="s">
        <v>26</v>
      </c>
      <c r="E174" s="23" t="s">
        <v>211</v>
      </c>
      <c r="F174" s="24" t="s">
        <v>150</v>
      </c>
      <c r="G174" s="25" t="s">
        <v>120</v>
      </c>
      <c r="H174" s="23">
        <v>210</v>
      </c>
      <c r="I174" s="26" t="s">
        <v>153</v>
      </c>
      <c r="J174" s="26" t="s">
        <v>34</v>
      </c>
      <c r="K174" s="27">
        <f t="shared" si="117"/>
        <v>0.64273546846199714</v>
      </c>
      <c r="L174" s="28" t="s">
        <v>28</v>
      </c>
      <c r="M174" s="29" t="s">
        <v>28</v>
      </c>
      <c r="N174" s="30">
        <v>0.33672506956340337</v>
      </c>
      <c r="O174" s="31">
        <v>0.55334698373909763</v>
      </c>
      <c r="P174" s="31">
        <v>0.6274167698804709</v>
      </c>
      <c r="Q174" s="31">
        <v>0.74501728004445489</v>
      </c>
      <c r="R174" s="31">
        <v>0.68768171314772331</v>
      </c>
      <c r="S174" s="31">
        <v>0.4973884347264837</v>
      </c>
      <c r="T174" s="31">
        <v>0.48257743261260022</v>
      </c>
      <c r="U174" s="31">
        <v>0.84719173716955265</v>
      </c>
      <c r="V174" s="31">
        <v>0.77406637723410088</v>
      </c>
      <c r="W174" s="31">
        <v>0.61408885172967542</v>
      </c>
      <c r="X174" s="31">
        <v>0.76004785023086285</v>
      </c>
      <c r="Y174" s="31">
        <v>0.78727712146553819</v>
      </c>
    </row>
    <row r="175" spans="4:25" ht="17.25" customHeight="1" x14ac:dyDescent="0.25">
      <c r="D175" s="32" t="s">
        <v>26</v>
      </c>
      <c r="E175" s="32" t="s">
        <v>211</v>
      </c>
      <c r="F175" s="33" t="s">
        <v>150</v>
      </c>
      <c r="G175" s="34" t="s">
        <v>120</v>
      </c>
      <c r="H175" s="32">
        <v>210</v>
      </c>
      <c r="I175" s="35" t="str">
        <f t="shared" ref="I175:I183" si="153">I174</f>
        <v>Prototipo Capina Quim Mec 2ª Barra e Adub Solida Mec 360</v>
      </c>
      <c r="J175" s="35" t="s">
        <v>35</v>
      </c>
      <c r="K175" s="36">
        <f t="shared" si="117"/>
        <v>0.64273546846199714</v>
      </c>
      <c r="L175" s="35" t="s">
        <v>54</v>
      </c>
      <c r="M175" s="37">
        <v>2.5</v>
      </c>
      <c r="N175" s="40">
        <f>N174</f>
        <v>0.33672506956340337</v>
      </c>
      <c r="O175" s="41">
        <f t="shared" ref="O175:Y175" si="154">O174</f>
        <v>0.55334698373909763</v>
      </c>
      <c r="P175" s="41">
        <f t="shared" si="154"/>
        <v>0.6274167698804709</v>
      </c>
      <c r="Q175" s="41">
        <f t="shared" si="154"/>
        <v>0.74501728004445489</v>
      </c>
      <c r="R175" s="41">
        <f t="shared" si="154"/>
        <v>0.68768171314772331</v>
      </c>
      <c r="S175" s="41">
        <f t="shared" si="154"/>
        <v>0.4973884347264837</v>
      </c>
      <c r="T175" s="41">
        <f t="shared" si="154"/>
        <v>0.48257743261260022</v>
      </c>
      <c r="U175" s="41">
        <f t="shared" si="154"/>
        <v>0.84719173716955265</v>
      </c>
      <c r="V175" s="41">
        <f t="shared" si="154"/>
        <v>0.77406637723410088</v>
      </c>
      <c r="W175" s="41">
        <f t="shared" si="154"/>
        <v>0.61408885172967542</v>
      </c>
      <c r="X175" s="41">
        <f t="shared" si="154"/>
        <v>0.76004785023086285</v>
      </c>
      <c r="Y175" s="41">
        <f t="shared" si="154"/>
        <v>0.78727712146553819</v>
      </c>
    </row>
    <row r="176" spans="4:25" ht="17.25" customHeight="1" x14ac:dyDescent="0.25">
      <c r="D176" s="32" t="s">
        <v>26</v>
      </c>
      <c r="E176" s="32" t="s">
        <v>211</v>
      </c>
      <c r="F176" s="33" t="s">
        <v>150</v>
      </c>
      <c r="G176" s="34" t="s">
        <v>120</v>
      </c>
      <c r="H176" s="32">
        <v>210</v>
      </c>
      <c r="I176" s="35" t="str">
        <f t="shared" si="153"/>
        <v>Prototipo Capina Quim Mec 2ª Barra e Adub Solida Mec 360</v>
      </c>
      <c r="J176" s="35" t="s">
        <v>35</v>
      </c>
      <c r="K176" s="36">
        <f t="shared" si="117"/>
        <v>0.40606880179533028</v>
      </c>
      <c r="L176" s="35" t="s">
        <v>135</v>
      </c>
      <c r="M176" s="37">
        <f>ROUNDUP(1.5*(2.5/3.1),2)</f>
        <v>1.21</v>
      </c>
      <c r="N176" s="87">
        <f>N174-N177</f>
        <v>6.672506956340335E-2</v>
      </c>
      <c r="O176" s="88">
        <f t="shared" ref="O176:Y176" si="155">O174-O177</f>
        <v>0.17334698373909763</v>
      </c>
      <c r="P176" s="88">
        <f t="shared" si="155"/>
        <v>0.25741676988047091</v>
      </c>
      <c r="Q176" s="88">
        <f t="shared" si="155"/>
        <v>0.37501728004445489</v>
      </c>
      <c r="R176" s="88">
        <f t="shared" si="155"/>
        <v>0.48768171314772329</v>
      </c>
      <c r="S176" s="88">
        <f t="shared" si="155"/>
        <v>0.39738843472648366</v>
      </c>
      <c r="T176" s="88">
        <f t="shared" si="155"/>
        <v>0.43257743261260023</v>
      </c>
      <c r="U176" s="88">
        <f t="shared" si="155"/>
        <v>0.76719173716955269</v>
      </c>
      <c r="V176" s="88">
        <f t="shared" si="155"/>
        <v>0.70406637723410093</v>
      </c>
      <c r="W176" s="88">
        <f t="shared" si="155"/>
        <v>0.43408885172967543</v>
      </c>
      <c r="X176" s="88">
        <f t="shared" si="155"/>
        <v>0.46004785023086286</v>
      </c>
      <c r="Y176" s="88">
        <f t="shared" si="155"/>
        <v>0.31727712146553821</v>
      </c>
    </row>
    <row r="177" spans="4:25" ht="17.25" customHeight="1" x14ac:dyDescent="0.25">
      <c r="D177" s="32" t="s">
        <v>26</v>
      </c>
      <c r="E177" s="32" t="s">
        <v>211</v>
      </c>
      <c r="F177" s="33" t="s">
        <v>150</v>
      </c>
      <c r="G177" s="34" t="s">
        <v>120</v>
      </c>
      <c r="H177" s="32">
        <v>210</v>
      </c>
      <c r="I177" s="35" t="str">
        <f t="shared" si="153"/>
        <v>Prototipo Capina Quim Mec 2ª Barra e Adub Solida Mec 360</v>
      </c>
      <c r="J177" s="35" t="s">
        <v>35</v>
      </c>
      <c r="K177" s="36">
        <f t="shared" si="117"/>
        <v>0.23666666666666666</v>
      </c>
      <c r="L177" s="35" t="s">
        <v>136</v>
      </c>
      <c r="M177" s="37">
        <f>0.15*(2.5/3.1)</f>
        <v>0.12096774193548386</v>
      </c>
      <c r="N177" s="87">
        <f t="shared" ref="N177:Y177" si="156">ROUND(N45/N42*N174,2)</f>
        <v>0.27</v>
      </c>
      <c r="O177" s="88">
        <f t="shared" si="156"/>
        <v>0.38</v>
      </c>
      <c r="P177" s="88">
        <f t="shared" si="156"/>
        <v>0.37</v>
      </c>
      <c r="Q177" s="88">
        <f t="shared" si="156"/>
        <v>0.37</v>
      </c>
      <c r="R177" s="88">
        <f t="shared" si="156"/>
        <v>0.2</v>
      </c>
      <c r="S177" s="88">
        <f t="shared" si="156"/>
        <v>0.1</v>
      </c>
      <c r="T177" s="88">
        <f t="shared" si="156"/>
        <v>0.05</v>
      </c>
      <c r="U177" s="88">
        <f t="shared" si="156"/>
        <v>0.08</v>
      </c>
      <c r="V177" s="88">
        <f t="shared" si="156"/>
        <v>7.0000000000000007E-2</v>
      </c>
      <c r="W177" s="88">
        <f t="shared" si="156"/>
        <v>0.18</v>
      </c>
      <c r="X177" s="88">
        <f t="shared" si="156"/>
        <v>0.3</v>
      </c>
      <c r="Y177" s="88">
        <f t="shared" si="156"/>
        <v>0.47</v>
      </c>
    </row>
    <row r="178" spans="4:25" ht="17.25" customHeight="1" x14ac:dyDescent="0.25">
      <c r="D178" s="32" t="s">
        <v>26</v>
      </c>
      <c r="E178" s="32" t="s">
        <v>211</v>
      </c>
      <c r="F178" s="33" t="s">
        <v>150</v>
      </c>
      <c r="G178" s="34" t="s">
        <v>120</v>
      </c>
      <c r="H178" s="32">
        <v>210</v>
      </c>
      <c r="I178" s="35" t="str">
        <f t="shared" si="153"/>
        <v>Prototipo Capina Quim Mec 2ª Barra e Adub Solida Mec 360</v>
      </c>
      <c r="J178" s="35" t="s">
        <v>35</v>
      </c>
      <c r="K178" s="36">
        <f t="shared" si="117"/>
        <v>0.34</v>
      </c>
      <c r="L178" s="89" t="s">
        <v>140</v>
      </c>
      <c r="M178" s="90">
        <v>540</v>
      </c>
      <c r="N178" s="124">
        <f t="shared" ref="N178:Y178" si="157">ROUND(N174*53%,2)</f>
        <v>0.18</v>
      </c>
      <c r="O178" s="125">
        <f t="shared" si="157"/>
        <v>0.28999999999999998</v>
      </c>
      <c r="P178" s="125">
        <f t="shared" si="157"/>
        <v>0.33</v>
      </c>
      <c r="Q178" s="125">
        <f t="shared" si="157"/>
        <v>0.39</v>
      </c>
      <c r="R178" s="125">
        <f t="shared" si="157"/>
        <v>0.36</v>
      </c>
      <c r="S178" s="125">
        <f t="shared" si="157"/>
        <v>0.26</v>
      </c>
      <c r="T178" s="125">
        <f t="shared" si="157"/>
        <v>0.26</v>
      </c>
      <c r="U178" s="125">
        <f t="shared" si="157"/>
        <v>0.45</v>
      </c>
      <c r="V178" s="125">
        <f t="shared" si="157"/>
        <v>0.41</v>
      </c>
      <c r="W178" s="125">
        <f t="shared" si="157"/>
        <v>0.33</v>
      </c>
      <c r="X178" s="125">
        <f t="shared" si="157"/>
        <v>0.4</v>
      </c>
      <c r="Y178" s="125">
        <f t="shared" si="157"/>
        <v>0.42</v>
      </c>
    </row>
    <row r="179" spans="4:25" ht="17.25" customHeight="1" x14ac:dyDescent="0.25">
      <c r="D179" s="32" t="s">
        <v>26</v>
      </c>
      <c r="E179" s="32" t="s">
        <v>211</v>
      </c>
      <c r="F179" s="33" t="s">
        <v>150</v>
      </c>
      <c r="G179" s="34" t="s">
        <v>120</v>
      </c>
      <c r="H179" s="32">
        <v>210</v>
      </c>
      <c r="I179" s="35" t="str">
        <f t="shared" si="153"/>
        <v>Prototipo Capina Quim Mec 2ª Barra e Adub Solida Mec 360</v>
      </c>
      <c r="J179" s="35" t="s">
        <v>35</v>
      </c>
      <c r="K179" s="36">
        <f t="shared" si="117"/>
        <v>0.20583333333333331</v>
      </c>
      <c r="L179" s="89" t="s">
        <v>141</v>
      </c>
      <c r="M179" s="90">
        <v>402</v>
      </c>
      <c r="N179" s="124">
        <f t="shared" ref="N179:Y179" si="158">ROUND(N174*32%,2)</f>
        <v>0.11</v>
      </c>
      <c r="O179" s="125">
        <f t="shared" si="158"/>
        <v>0.18</v>
      </c>
      <c r="P179" s="125">
        <f t="shared" si="158"/>
        <v>0.2</v>
      </c>
      <c r="Q179" s="125">
        <f t="shared" si="158"/>
        <v>0.24</v>
      </c>
      <c r="R179" s="125">
        <f t="shared" si="158"/>
        <v>0.22</v>
      </c>
      <c r="S179" s="125">
        <f t="shared" si="158"/>
        <v>0.16</v>
      </c>
      <c r="T179" s="125">
        <f t="shared" si="158"/>
        <v>0.15</v>
      </c>
      <c r="U179" s="125">
        <f t="shared" si="158"/>
        <v>0.27</v>
      </c>
      <c r="V179" s="125">
        <f t="shared" si="158"/>
        <v>0.25</v>
      </c>
      <c r="W179" s="125">
        <f t="shared" si="158"/>
        <v>0.2</v>
      </c>
      <c r="X179" s="125">
        <f t="shared" si="158"/>
        <v>0.24</v>
      </c>
      <c r="Y179" s="125">
        <f t="shared" si="158"/>
        <v>0.25</v>
      </c>
    </row>
    <row r="180" spans="4:25" ht="17.25" customHeight="1" x14ac:dyDescent="0.25">
      <c r="D180" s="32" t="s">
        <v>26</v>
      </c>
      <c r="E180" s="32" t="s">
        <v>211</v>
      </c>
      <c r="F180" s="33" t="s">
        <v>150</v>
      </c>
      <c r="G180" s="34" t="s">
        <v>120</v>
      </c>
      <c r="H180" s="32">
        <v>210</v>
      </c>
      <c r="I180" s="35" t="str">
        <f t="shared" si="153"/>
        <v>Prototipo Capina Quim Mec 2ª Barra e Adub Solida Mec 360</v>
      </c>
      <c r="J180" s="35" t="s">
        <v>35</v>
      </c>
      <c r="K180" s="36">
        <f t="shared" si="117"/>
        <v>9.6902135128663677E-2</v>
      </c>
      <c r="L180" s="89" t="s">
        <v>142</v>
      </c>
      <c r="M180" s="90">
        <v>301</v>
      </c>
      <c r="N180" s="124">
        <f>N174-SUM(N178:N179)</f>
        <v>4.6725069563403387E-2</v>
      </c>
      <c r="O180" s="125">
        <f t="shared" ref="O180:Y180" si="159">O174-SUM(O178:O179)</f>
        <v>8.3346983739097658E-2</v>
      </c>
      <c r="P180" s="125">
        <f t="shared" si="159"/>
        <v>9.7416769880470877E-2</v>
      </c>
      <c r="Q180" s="125">
        <f t="shared" si="159"/>
        <v>0.11501728004445488</v>
      </c>
      <c r="R180" s="125">
        <f t="shared" si="159"/>
        <v>0.10768171314772335</v>
      </c>
      <c r="S180" s="125">
        <f t="shared" si="159"/>
        <v>7.7388434726483657E-2</v>
      </c>
      <c r="T180" s="125">
        <f t="shared" si="159"/>
        <v>7.257743261260019E-2</v>
      </c>
      <c r="U180" s="125">
        <f t="shared" si="159"/>
        <v>0.12719173716955268</v>
      </c>
      <c r="V180" s="125">
        <f t="shared" si="159"/>
        <v>0.11406637723410096</v>
      </c>
      <c r="W180" s="125">
        <f t="shared" si="159"/>
        <v>8.4088851729675396E-2</v>
      </c>
      <c r="X180" s="125">
        <f t="shared" si="159"/>
        <v>0.12004785023086284</v>
      </c>
      <c r="Y180" s="125">
        <f t="shared" si="159"/>
        <v>0.11727712146553826</v>
      </c>
    </row>
    <row r="181" spans="4:25" ht="17.25" customHeight="1" x14ac:dyDescent="0.25">
      <c r="D181" s="32" t="s">
        <v>26</v>
      </c>
      <c r="E181" s="32" t="s">
        <v>211</v>
      </c>
      <c r="F181" s="33" t="s">
        <v>150</v>
      </c>
      <c r="G181" s="34" t="s">
        <v>120</v>
      </c>
      <c r="H181" s="32">
        <v>210</v>
      </c>
      <c r="I181" s="35" t="str">
        <f t="shared" si="153"/>
        <v>Prototipo Capina Quim Mec 2ª Barra e Adub Solida Mec 360</v>
      </c>
      <c r="J181" s="35" t="s">
        <v>35</v>
      </c>
      <c r="K181" s="36">
        <f t="shared" si="117"/>
        <v>0</v>
      </c>
      <c r="L181" s="35" t="s">
        <v>143</v>
      </c>
      <c r="M181" s="37">
        <v>591</v>
      </c>
      <c r="N181" s="126">
        <v>0</v>
      </c>
      <c r="O181" s="127">
        <v>0</v>
      </c>
      <c r="P181" s="127">
        <v>0</v>
      </c>
      <c r="Q181" s="127">
        <v>0</v>
      </c>
      <c r="R181" s="127">
        <v>0</v>
      </c>
      <c r="S181" s="127">
        <v>0</v>
      </c>
      <c r="T181" s="127">
        <v>0</v>
      </c>
      <c r="U181" s="127">
        <v>0</v>
      </c>
      <c r="V181" s="127">
        <v>0</v>
      </c>
      <c r="W181" s="127">
        <v>0</v>
      </c>
      <c r="X181" s="127">
        <v>0</v>
      </c>
      <c r="Y181" s="127">
        <v>0</v>
      </c>
    </row>
    <row r="182" spans="4:25" ht="17.25" customHeight="1" x14ac:dyDescent="0.25">
      <c r="D182" s="32" t="s">
        <v>26</v>
      </c>
      <c r="E182" s="32" t="s">
        <v>211</v>
      </c>
      <c r="F182" s="33" t="s">
        <v>150</v>
      </c>
      <c r="G182" s="34" t="s">
        <v>120</v>
      </c>
      <c r="H182" s="32">
        <v>210</v>
      </c>
      <c r="I182" s="35" t="str">
        <f t="shared" si="153"/>
        <v>Prototipo Capina Quim Mec 2ª Barra e Adub Solida Mec 360</v>
      </c>
      <c r="J182" s="35" t="s">
        <v>35</v>
      </c>
      <c r="K182" s="36">
        <f t="shared" si="117"/>
        <v>0</v>
      </c>
      <c r="L182" s="35" t="s">
        <v>144</v>
      </c>
      <c r="M182" s="37">
        <v>469</v>
      </c>
      <c r="N182" s="126">
        <v>0</v>
      </c>
      <c r="O182" s="127">
        <v>0</v>
      </c>
      <c r="P182" s="127">
        <v>0</v>
      </c>
      <c r="Q182" s="127">
        <v>0</v>
      </c>
      <c r="R182" s="127">
        <v>0</v>
      </c>
      <c r="S182" s="127">
        <v>0</v>
      </c>
      <c r="T182" s="127">
        <v>0</v>
      </c>
      <c r="U182" s="127">
        <v>0</v>
      </c>
      <c r="V182" s="127">
        <v>0</v>
      </c>
      <c r="W182" s="127">
        <v>0</v>
      </c>
      <c r="X182" s="127">
        <v>0</v>
      </c>
      <c r="Y182" s="127">
        <v>0</v>
      </c>
    </row>
    <row r="183" spans="4:25" ht="17.25" customHeight="1" x14ac:dyDescent="0.25">
      <c r="D183" s="32" t="s">
        <v>26</v>
      </c>
      <c r="E183" s="32" t="s">
        <v>211</v>
      </c>
      <c r="F183" s="33" t="s">
        <v>150</v>
      </c>
      <c r="G183" s="34" t="s">
        <v>120</v>
      </c>
      <c r="H183" s="32">
        <v>210</v>
      </c>
      <c r="I183" s="35" t="str">
        <f t="shared" si="153"/>
        <v>Prototipo Capina Quim Mec 2ª Barra e Adub Solida Mec 360</v>
      </c>
      <c r="J183" s="35" t="s">
        <v>35</v>
      </c>
      <c r="K183" s="36">
        <f t="shared" si="117"/>
        <v>0</v>
      </c>
      <c r="L183" s="35" t="s">
        <v>145</v>
      </c>
      <c r="M183" s="37">
        <v>409</v>
      </c>
      <c r="N183" s="126">
        <v>0</v>
      </c>
      <c r="O183" s="127">
        <v>0</v>
      </c>
      <c r="P183" s="127">
        <v>0</v>
      </c>
      <c r="Q183" s="127">
        <v>0</v>
      </c>
      <c r="R183" s="127">
        <v>0</v>
      </c>
      <c r="S183" s="127">
        <v>0</v>
      </c>
      <c r="T183" s="127">
        <v>0</v>
      </c>
      <c r="U183" s="127">
        <v>0</v>
      </c>
      <c r="V183" s="127">
        <v>0</v>
      </c>
      <c r="W183" s="127">
        <v>0</v>
      </c>
      <c r="X183" s="127">
        <v>0</v>
      </c>
      <c r="Y183" s="127">
        <v>0</v>
      </c>
    </row>
    <row r="184" spans="4:25" ht="17.25" customHeight="1" x14ac:dyDescent="0.25">
      <c r="D184" s="23" t="s">
        <v>26</v>
      </c>
      <c r="E184" s="23" t="s">
        <v>211</v>
      </c>
      <c r="F184" s="24" t="s">
        <v>154</v>
      </c>
      <c r="G184" s="25" t="s">
        <v>120</v>
      </c>
      <c r="H184" s="23">
        <v>290</v>
      </c>
      <c r="I184" s="26" t="s">
        <v>155</v>
      </c>
      <c r="J184" s="26" t="s">
        <v>34</v>
      </c>
      <c r="K184" s="27">
        <f t="shared" si="117"/>
        <v>6.6666666666666666E-2</v>
      </c>
      <c r="L184" s="28" t="s">
        <v>28</v>
      </c>
      <c r="M184" s="29" t="s">
        <v>28</v>
      </c>
      <c r="N184" s="30">
        <v>0.01</v>
      </c>
      <c r="O184" s="31">
        <v>0.03</v>
      </c>
      <c r="P184" s="31">
        <v>0.05</v>
      </c>
      <c r="Q184" s="31">
        <v>0.05</v>
      </c>
      <c r="R184" s="31">
        <v>0.06</v>
      </c>
      <c r="S184" s="31">
        <v>7.0000000000000007E-2</v>
      </c>
      <c r="T184" s="31">
        <v>0.11</v>
      </c>
      <c r="U184" s="31">
        <v>0.18</v>
      </c>
      <c r="V184" s="31">
        <v>0.11</v>
      </c>
      <c r="W184" s="31">
        <v>7.0000000000000007E-2</v>
      </c>
      <c r="X184" s="31">
        <v>0.05</v>
      </c>
      <c r="Y184" s="31">
        <v>0.01</v>
      </c>
    </row>
    <row r="185" spans="4:25" ht="17.25" customHeight="1" x14ac:dyDescent="0.25">
      <c r="D185" s="32" t="s">
        <v>26</v>
      </c>
      <c r="E185" s="32" t="s">
        <v>211</v>
      </c>
      <c r="F185" s="33" t="s">
        <v>154</v>
      </c>
      <c r="G185" s="34" t="s">
        <v>120</v>
      </c>
      <c r="H185" s="32">
        <v>290</v>
      </c>
      <c r="I185" s="35" t="str">
        <f t="shared" ref="I185:I187" si="160">I184</f>
        <v>SERV CONTROLE DE PRAGAS AGRIC</v>
      </c>
      <c r="J185" s="35" t="s">
        <v>35</v>
      </c>
      <c r="K185" s="36">
        <f t="shared" si="117"/>
        <v>4.9166666666666671E-2</v>
      </c>
      <c r="L185" s="35" t="s">
        <v>156</v>
      </c>
      <c r="M185" s="37">
        <v>120</v>
      </c>
      <c r="N185" s="44">
        <f>ROUND(N184*0.7,2)</f>
        <v>0.01</v>
      </c>
      <c r="O185" s="39">
        <f t="shared" ref="O185:Y185" si="161">ROUND(O184*0.7,2)</f>
        <v>0.02</v>
      </c>
      <c r="P185" s="39">
        <f t="shared" si="161"/>
        <v>0.04</v>
      </c>
      <c r="Q185" s="39">
        <f t="shared" si="161"/>
        <v>0.04</v>
      </c>
      <c r="R185" s="39">
        <f t="shared" si="161"/>
        <v>0.04</v>
      </c>
      <c r="S185" s="39">
        <f t="shared" si="161"/>
        <v>0.05</v>
      </c>
      <c r="T185" s="39">
        <f t="shared" si="161"/>
        <v>0.08</v>
      </c>
      <c r="U185" s="39">
        <f t="shared" si="161"/>
        <v>0.13</v>
      </c>
      <c r="V185" s="39">
        <f t="shared" si="161"/>
        <v>0.08</v>
      </c>
      <c r="W185" s="39">
        <f t="shared" si="161"/>
        <v>0.05</v>
      </c>
      <c r="X185" s="39">
        <f t="shared" si="161"/>
        <v>0.04</v>
      </c>
      <c r="Y185" s="39">
        <f t="shared" si="161"/>
        <v>0.01</v>
      </c>
    </row>
    <row r="186" spans="4:25" ht="17.25" customHeight="1" x14ac:dyDescent="0.25">
      <c r="D186" s="32" t="s">
        <v>26</v>
      </c>
      <c r="E186" s="32" t="s">
        <v>211</v>
      </c>
      <c r="F186" s="33" t="s">
        <v>154</v>
      </c>
      <c r="G186" s="34" t="s">
        <v>120</v>
      </c>
      <c r="H186" s="32">
        <v>290</v>
      </c>
      <c r="I186" s="35" t="str">
        <f t="shared" si="160"/>
        <v>SERV CONTROLE DE PRAGAS AGRIC</v>
      </c>
      <c r="J186" s="35" t="s">
        <v>35</v>
      </c>
      <c r="K186" s="36">
        <f t="shared" si="117"/>
        <v>1.7500000000000002E-2</v>
      </c>
      <c r="L186" s="35" t="s">
        <v>157</v>
      </c>
      <c r="M186" s="37">
        <v>0.75</v>
      </c>
      <c r="N186" s="44">
        <f>N184-N185</f>
        <v>0</v>
      </c>
      <c r="O186" s="39">
        <f t="shared" ref="O186:Y186" si="162">O184-O185</f>
        <v>9.9999999999999985E-3</v>
      </c>
      <c r="P186" s="39">
        <f t="shared" si="162"/>
        <v>1.0000000000000002E-2</v>
      </c>
      <c r="Q186" s="39">
        <f t="shared" si="162"/>
        <v>1.0000000000000002E-2</v>
      </c>
      <c r="R186" s="39">
        <f t="shared" si="162"/>
        <v>1.9999999999999997E-2</v>
      </c>
      <c r="S186" s="39">
        <f t="shared" si="162"/>
        <v>2.0000000000000004E-2</v>
      </c>
      <c r="T186" s="39">
        <f t="shared" si="162"/>
        <v>0.03</v>
      </c>
      <c r="U186" s="39">
        <f t="shared" si="162"/>
        <v>4.9999999999999989E-2</v>
      </c>
      <c r="V186" s="39">
        <f t="shared" si="162"/>
        <v>0.03</v>
      </c>
      <c r="W186" s="39">
        <f t="shared" si="162"/>
        <v>2.0000000000000004E-2</v>
      </c>
      <c r="X186" s="39">
        <f t="shared" si="162"/>
        <v>1.0000000000000002E-2</v>
      </c>
      <c r="Y186" s="39">
        <f t="shared" si="162"/>
        <v>0</v>
      </c>
    </row>
    <row r="187" spans="4:25" ht="17.25" customHeight="1" x14ac:dyDescent="0.25">
      <c r="D187" s="32" t="s">
        <v>26</v>
      </c>
      <c r="E187" s="32" t="s">
        <v>211</v>
      </c>
      <c r="F187" s="33" t="s">
        <v>154</v>
      </c>
      <c r="G187" s="34" t="s">
        <v>120</v>
      </c>
      <c r="H187" s="32">
        <v>290</v>
      </c>
      <c r="I187" s="35" t="str">
        <f t="shared" si="160"/>
        <v>SERV CONTROLE DE PRAGAS AGRIC</v>
      </c>
      <c r="J187" s="35" t="s">
        <v>35</v>
      </c>
      <c r="K187" s="36">
        <f t="shared" si="117"/>
        <v>6.6666666666666666E-2</v>
      </c>
      <c r="L187" s="35" t="s">
        <v>55</v>
      </c>
      <c r="M187" s="37">
        <f>ROUND(25%*20,1)</f>
        <v>5</v>
      </c>
      <c r="N187" s="44">
        <f>SUM(N185:N186)</f>
        <v>0.01</v>
      </c>
      <c r="O187" s="39">
        <f t="shared" ref="O187:Y187" si="163">SUM(O185:O186)</f>
        <v>0.03</v>
      </c>
      <c r="P187" s="39">
        <f t="shared" si="163"/>
        <v>0.05</v>
      </c>
      <c r="Q187" s="39">
        <f t="shared" si="163"/>
        <v>0.05</v>
      </c>
      <c r="R187" s="39">
        <f t="shared" si="163"/>
        <v>0.06</v>
      </c>
      <c r="S187" s="39">
        <f t="shared" si="163"/>
        <v>7.0000000000000007E-2</v>
      </c>
      <c r="T187" s="39">
        <f t="shared" si="163"/>
        <v>0.11</v>
      </c>
      <c r="U187" s="39">
        <f t="shared" si="163"/>
        <v>0.18</v>
      </c>
      <c r="V187" s="39">
        <f t="shared" si="163"/>
        <v>0.11</v>
      </c>
      <c r="W187" s="39">
        <f t="shared" si="163"/>
        <v>7.0000000000000007E-2</v>
      </c>
      <c r="X187" s="39">
        <f t="shared" si="163"/>
        <v>0.05</v>
      </c>
      <c r="Y187" s="39">
        <f t="shared" si="163"/>
        <v>0.01</v>
      </c>
    </row>
    <row r="188" spans="4:25" ht="17.25" customHeight="1" x14ac:dyDescent="0.25">
      <c r="D188" s="23" t="s">
        <v>26</v>
      </c>
      <c r="E188" s="23" t="s">
        <v>211</v>
      </c>
      <c r="F188" s="24" t="s">
        <v>154</v>
      </c>
      <c r="G188" s="25" t="s">
        <v>120</v>
      </c>
      <c r="H188" s="23">
        <v>290</v>
      </c>
      <c r="I188" s="26" t="s">
        <v>158</v>
      </c>
      <c r="J188" s="26" t="s">
        <v>34</v>
      </c>
      <c r="K188" s="27">
        <f t="shared" si="117"/>
        <v>6.6666666666666666E-2</v>
      </c>
      <c r="L188" s="28" t="s">
        <v>28</v>
      </c>
      <c r="M188" s="29" t="s">
        <v>28</v>
      </c>
      <c r="N188" s="30">
        <v>0.01</v>
      </c>
      <c r="O188" s="31">
        <v>0.03</v>
      </c>
      <c r="P188" s="31">
        <v>0.05</v>
      </c>
      <c r="Q188" s="31">
        <v>0.05</v>
      </c>
      <c r="R188" s="31">
        <v>0.06</v>
      </c>
      <c r="S188" s="31">
        <v>7.0000000000000007E-2</v>
      </c>
      <c r="T188" s="31">
        <v>0.11</v>
      </c>
      <c r="U188" s="31">
        <v>0.18</v>
      </c>
      <c r="V188" s="31">
        <v>0.11</v>
      </c>
      <c r="W188" s="31">
        <v>7.0000000000000007E-2</v>
      </c>
      <c r="X188" s="31">
        <v>0.05</v>
      </c>
      <c r="Y188" s="31">
        <v>0.01</v>
      </c>
    </row>
    <row r="189" spans="4:25" ht="17.25" customHeight="1" x14ac:dyDescent="0.25">
      <c r="D189" s="32" t="s">
        <v>26</v>
      </c>
      <c r="E189" s="32" t="s">
        <v>211</v>
      </c>
      <c r="F189" s="33" t="s">
        <v>154</v>
      </c>
      <c r="G189" s="34" t="s">
        <v>120</v>
      </c>
      <c r="H189" s="32">
        <v>290</v>
      </c>
      <c r="I189" s="35" t="str">
        <f t="shared" ref="I189:I191" si="164">I188</f>
        <v>SERV CONTROLE DE PRAGAS DRONE TERCEIRO</v>
      </c>
      <c r="J189" s="35" t="s">
        <v>35</v>
      </c>
      <c r="K189" s="36">
        <f t="shared" si="117"/>
        <v>4.9166666666666671E-2</v>
      </c>
      <c r="L189" s="35" t="s">
        <v>156</v>
      </c>
      <c r="M189" s="37">
        <v>120</v>
      </c>
      <c r="N189" s="44">
        <f>ROUND(N188*0.7,2)</f>
        <v>0.01</v>
      </c>
      <c r="O189" s="39">
        <f t="shared" ref="O189:Y189" si="165">ROUND(O188*0.7,2)</f>
        <v>0.02</v>
      </c>
      <c r="P189" s="39">
        <f t="shared" si="165"/>
        <v>0.04</v>
      </c>
      <c r="Q189" s="39">
        <f t="shared" si="165"/>
        <v>0.04</v>
      </c>
      <c r="R189" s="39">
        <f t="shared" si="165"/>
        <v>0.04</v>
      </c>
      <c r="S189" s="39">
        <f t="shared" si="165"/>
        <v>0.05</v>
      </c>
      <c r="T189" s="39">
        <f t="shared" si="165"/>
        <v>0.08</v>
      </c>
      <c r="U189" s="39">
        <f t="shared" si="165"/>
        <v>0.13</v>
      </c>
      <c r="V189" s="39">
        <f t="shared" si="165"/>
        <v>0.08</v>
      </c>
      <c r="W189" s="39">
        <f t="shared" si="165"/>
        <v>0.05</v>
      </c>
      <c r="X189" s="39">
        <f t="shared" si="165"/>
        <v>0.04</v>
      </c>
      <c r="Y189" s="39">
        <f t="shared" si="165"/>
        <v>0.01</v>
      </c>
    </row>
    <row r="190" spans="4:25" ht="17.25" customHeight="1" x14ac:dyDescent="0.25">
      <c r="D190" s="32" t="s">
        <v>26</v>
      </c>
      <c r="E190" s="32" t="s">
        <v>211</v>
      </c>
      <c r="F190" s="33" t="s">
        <v>154</v>
      </c>
      <c r="G190" s="34" t="s">
        <v>120</v>
      </c>
      <c r="H190" s="32">
        <v>290</v>
      </c>
      <c r="I190" s="35" t="str">
        <f t="shared" si="164"/>
        <v>SERV CONTROLE DE PRAGAS DRONE TERCEIRO</v>
      </c>
      <c r="J190" s="35" t="s">
        <v>35</v>
      </c>
      <c r="K190" s="36">
        <f t="shared" si="117"/>
        <v>1.7500000000000002E-2</v>
      </c>
      <c r="L190" s="35" t="s">
        <v>157</v>
      </c>
      <c r="M190" s="37">
        <v>0.75</v>
      </c>
      <c r="N190" s="44">
        <f>N188-N189</f>
        <v>0</v>
      </c>
      <c r="O190" s="39">
        <f t="shared" ref="O190:Y190" si="166">O188-O189</f>
        <v>9.9999999999999985E-3</v>
      </c>
      <c r="P190" s="39">
        <f t="shared" si="166"/>
        <v>1.0000000000000002E-2</v>
      </c>
      <c r="Q190" s="39">
        <f t="shared" si="166"/>
        <v>1.0000000000000002E-2</v>
      </c>
      <c r="R190" s="39">
        <f t="shared" si="166"/>
        <v>1.9999999999999997E-2</v>
      </c>
      <c r="S190" s="39">
        <f t="shared" si="166"/>
        <v>2.0000000000000004E-2</v>
      </c>
      <c r="T190" s="39">
        <f t="shared" si="166"/>
        <v>0.03</v>
      </c>
      <c r="U190" s="39">
        <f t="shared" si="166"/>
        <v>4.9999999999999989E-2</v>
      </c>
      <c r="V190" s="39">
        <f t="shared" si="166"/>
        <v>0.03</v>
      </c>
      <c r="W190" s="39">
        <f t="shared" si="166"/>
        <v>2.0000000000000004E-2</v>
      </c>
      <c r="X190" s="39">
        <f t="shared" si="166"/>
        <v>1.0000000000000002E-2</v>
      </c>
      <c r="Y190" s="39">
        <f t="shared" si="166"/>
        <v>0</v>
      </c>
    </row>
    <row r="191" spans="4:25" ht="17.25" customHeight="1" x14ac:dyDescent="0.25">
      <c r="D191" s="32" t="s">
        <v>26</v>
      </c>
      <c r="E191" s="32" t="s">
        <v>211</v>
      </c>
      <c r="F191" s="33" t="s">
        <v>154</v>
      </c>
      <c r="G191" s="34" t="s">
        <v>120</v>
      </c>
      <c r="H191" s="32">
        <v>290</v>
      </c>
      <c r="I191" s="35" t="str">
        <f t="shared" si="164"/>
        <v>SERV CONTROLE DE PRAGAS DRONE TERCEIRO</v>
      </c>
      <c r="J191" s="35" t="s">
        <v>35</v>
      </c>
      <c r="K191" s="36">
        <f t="shared" si="117"/>
        <v>6.6666666666666666E-2</v>
      </c>
      <c r="L191" s="35" t="s">
        <v>55</v>
      </c>
      <c r="M191" s="37">
        <f>ROUND(0.25%*20,1)</f>
        <v>0.1</v>
      </c>
      <c r="N191" s="44">
        <f>SUM(N189:N190)</f>
        <v>0.01</v>
      </c>
      <c r="O191" s="39">
        <f t="shared" ref="O191:Y191" si="167">SUM(O189:O190)</f>
        <v>0.03</v>
      </c>
      <c r="P191" s="39">
        <f t="shared" si="167"/>
        <v>0.05</v>
      </c>
      <c r="Q191" s="39">
        <f t="shared" si="167"/>
        <v>0.05</v>
      </c>
      <c r="R191" s="39">
        <f t="shared" si="167"/>
        <v>0.06</v>
      </c>
      <c r="S191" s="39">
        <f t="shared" si="167"/>
        <v>7.0000000000000007E-2</v>
      </c>
      <c r="T191" s="39">
        <f t="shared" si="167"/>
        <v>0.11</v>
      </c>
      <c r="U191" s="39">
        <f t="shared" si="167"/>
        <v>0.18</v>
      </c>
      <c r="V191" s="39">
        <f t="shared" si="167"/>
        <v>0.11</v>
      </c>
      <c r="W191" s="39">
        <f t="shared" si="167"/>
        <v>7.0000000000000007E-2</v>
      </c>
      <c r="X191" s="39">
        <f t="shared" si="167"/>
        <v>0.05</v>
      </c>
      <c r="Y191" s="39">
        <f t="shared" si="167"/>
        <v>0.01</v>
      </c>
    </row>
    <row r="192" spans="4:25" ht="17.25" customHeight="1" x14ac:dyDescent="0.25">
      <c r="D192" s="23" t="s">
        <v>26</v>
      </c>
      <c r="E192" s="23" t="s">
        <v>211</v>
      </c>
      <c r="F192" s="24" t="s">
        <v>159</v>
      </c>
      <c r="G192" s="25" t="s">
        <v>120</v>
      </c>
      <c r="H192" s="23">
        <v>360</v>
      </c>
      <c r="I192" s="26" t="s">
        <v>129</v>
      </c>
      <c r="J192" s="26" t="s">
        <v>34</v>
      </c>
      <c r="K192" s="27">
        <f t="shared" si="117"/>
        <v>0.99999999999999989</v>
      </c>
      <c r="L192" s="28" t="s">
        <v>28</v>
      </c>
      <c r="M192" s="29" t="s">
        <v>28</v>
      </c>
      <c r="N192" s="30">
        <v>0.85</v>
      </c>
      <c r="O192" s="31">
        <v>0.9</v>
      </c>
      <c r="P192" s="31">
        <v>0.9</v>
      </c>
      <c r="Q192" s="31">
        <v>0.95</v>
      </c>
      <c r="R192" s="31">
        <v>1</v>
      </c>
      <c r="S192" s="31">
        <v>1.05</v>
      </c>
      <c r="T192" s="31">
        <v>1.1000000000000001</v>
      </c>
      <c r="U192" s="31">
        <v>1.2</v>
      </c>
      <c r="V192" s="31">
        <v>1.3</v>
      </c>
      <c r="W192" s="31">
        <v>1.2</v>
      </c>
      <c r="X192" s="31">
        <v>0.85</v>
      </c>
      <c r="Y192" s="31">
        <v>0.7</v>
      </c>
    </row>
    <row r="193" spans="4:25" ht="17.25" customHeight="1" x14ac:dyDescent="0.25">
      <c r="D193" s="32" t="s">
        <v>26</v>
      </c>
      <c r="E193" s="32" t="s">
        <v>211</v>
      </c>
      <c r="F193" s="33" t="s">
        <v>159</v>
      </c>
      <c r="G193" s="34" t="s">
        <v>120</v>
      </c>
      <c r="H193" s="32">
        <v>360</v>
      </c>
      <c r="I193" s="35" t="str">
        <f t="shared" ref="I193:I195" si="168">I192</f>
        <v>SERV COMB FORMIGA MANUAL 1 RUA AGRIC</v>
      </c>
      <c r="J193" s="35" t="s">
        <v>35</v>
      </c>
      <c r="K193" s="36">
        <f t="shared" si="117"/>
        <v>5.0166666666666667E-3</v>
      </c>
      <c r="L193" s="35" t="s">
        <v>36</v>
      </c>
      <c r="M193" s="37">
        <f>10*(5*6)/10^3</f>
        <v>0.3</v>
      </c>
      <c r="N193" s="38">
        <f>ROUND(0.5%*N192,4)</f>
        <v>4.3E-3</v>
      </c>
      <c r="O193" s="39">
        <f t="shared" ref="O193:Y193" si="169">ROUND(0.5%*O192,4)</f>
        <v>4.4999999999999997E-3</v>
      </c>
      <c r="P193" s="39">
        <f t="shared" si="169"/>
        <v>4.4999999999999997E-3</v>
      </c>
      <c r="Q193" s="39">
        <f t="shared" si="169"/>
        <v>4.7999999999999996E-3</v>
      </c>
      <c r="R193" s="39">
        <f t="shared" si="169"/>
        <v>5.0000000000000001E-3</v>
      </c>
      <c r="S193" s="39">
        <f t="shared" si="169"/>
        <v>5.3E-3</v>
      </c>
      <c r="T193" s="39">
        <f t="shared" si="169"/>
        <v>5.4999999999999997E-3</v>
      </c>
      <c r="U193" s="39">
        <f t="shared" si="169"/>
        <v>6.0000000000000001E-3</v>
      </c>
      <c r="V193" s="39">
        <f t="shared" si="169"/>
        <v>6.4999999999999997E-3</v>
      </c>
      <c r="W193" s="39">
        <f t="shared" si="169"/>
        <v>6.0000000000000001E-3</v>
      </c>
      <c r="X193" s="39">
        <f t="shared" si="169"/>
        <v>4.3E-3</v>
      </c>
      <c r="Y193" s="39">
        <f t="shared" si="169"/>
        <v>3.5000000000000001E-3</v>
      </c>
    </row>
    <row r="194" spans="4:25" ht="17.25" customHeight="1" x14ac:dyDescent="0.25">
      <c r="D194" s="32" t="s">
        <v>26</v>
      </c>
      <c r="E194" s="32" t="s">
        <v>211</v>
      </c>
      <c r="F194" s="33" t="s">
        <v>159</v>
      </c>
      <c r="G194" s="34" t="s">
        <v>120</v>
      </c>
      <c r="H194" s="32">
        <v>360</v>
      </c>
      <c r="I194" s="35" t="str">
        <f t="shared" si="168"/>
        <v>SERV COMB FORMIGA MANUAL 1 RUA AGRIC</v>
      </c>
      <c r="J194" s="35" t="s">
        <v>35</v>
      </c>
      <c r="K194" s="36">
        <f t="shared" si="117"/>
        <v>0.64083333333333325</v>
      </c>
      <c r="L194" s="35" t="s">
        <v>37</v>
      </c>
      <c r="M194" s="37">
        <v>4.5</v>
      </c>
      <c r="N194" s="40">
        <f>ROUND($N$44*N192,2)</f>
        <v>0.17</v>
      </c>
      <c r="O194" s="41">
        <f>ROUND($O$44*O192,2)</f>
        <v>0.27</v>
      </c>
      <c r="P194" s="41">
        <f>ROUND($P$44*P192,2)</f>
        <v>0.36</v>
      </c>
      <c r="Q194" s="41">
        <f>ROUND($Q$44*Q192,2)</f>
        <v>0.48</v>
      </c>
      <c r="R194" s="41">
        <f>ROUND($R$44*R192,2)</f>
        <v>0.7</v>
      </c>
      <c r="S194" s="41">
        <f>ROUND($S$44*S192,2)</f>
        <v>0.84</v>
      </c>
      <c r="T194" s="41">
        <f>ROUND($T$44*T192,2)</f>
        <v>0.99</v>
      </c>
      <c r="U194" s="41">
        <f>ROUND($U$44*U192,2)</f>
        <v>1.08</v>
      </c>
      <c r="V194" s="41">
        <f>ROUND($V$44*V192,2)</f>
        <v>1.17</v>
      </c>
      <c r="W194" s="41">
        <f>ROUND($W$44*W192,2)</f>
        <v>0.84</v>
      </c>
      <c r="X194" s="41">
        <f>ROUND($X$44*X192,2)</f>
        <v>0.51</v>
      </c>
      <c r="Y194" s="41">
        <f>ROUND($Y$44*Y192,2)</f>
        <v>0.28000000000000003</v>
      </c>
    </row>
    <row r="195" spans="4:25" ht="17.25" customHeight="1" x14ac:dyDescent="0.25">
      <c r="D195" s="32" t="s">
        <v>26</v>
      </c>
      <c r="E195" s="32" t="s">
        <v>211</v>
      </c>
      <c r="F195" s="33" t="s">
        <v>159</v>
      </c>
      <c r="G195" s="34" t="s">
        <v>120</v>
      </c>
      <c r="H195" s="32">
        <v>360</v>
      </c>
      <c r="I195" s="35" t="str">
        <f t="shared" si="168"/>
        <v>SERV COMB FORMIGA MANUAL 1 RUA AGRIC</v>
      </c>
      <c r="J195" s="35" t="s">
        <v>35</v>
      </c>
      <c r="K195" s="36">
        <f t="shared" si="117"/>
        <v>0.35415000000000002</v>
      </c>
      <c r="L195" s="35" t="s">
        <v>38</v>
      </c>
      <c r="M195" s="37">
        <v>4.5</v>
      </c>
      <c r="N195" s="40">
        <f>N192-SUM(N193:N194)</f>
        <v>0.67569999999999997</v>
      </c>
      <c r="O195" s="41">
        <f t="shared" ref="O195" si="170">O192-SUM(O193:O194)</f>
        <v>0.62549999999999994</v>
      </c>
      <c r="P195" s="41">
        <f t="shared" ref="P195:Y195" si="171">P192-SUM(P193:P194)</f>
        <v>0.53550000000000009</v>
      </c>
      <c r="Q195" s="41">
        <f t="shared" si="171"/>
        <v>0.46519999999999995</v>
      </c>
      <c r="R195" s="41">
        <f t="shared" si="171"/>
        <v>0.29500000000000004</v>
      </c>
      <c r="S195" s="41">
        <f t="shared" si="171"/>
        <v>0.2047000000000001</v>
      </c>
      <c r="T195" s="41">
        <f t="shared" si="171"/>
        <v>0.10450000000000015</v>
      </c>
      <c r="U195" s="41">
        <f t="shared" si="171"/>
        <v>0.11399999999999988</v>
      </c>
      <c r="V195" s="41">
        <f t="shared" si="171"/>
        <v>0.12350000000000017</v>
      </c>
      <c r="W195" s="41">
        <f t="shared" si="171"/>
        <v>0.35399999999999998</v>
      </c>
      <c r="X195" s="41">
        <f t="shared" si="171"/>
        <v>0.3357</v>
      </c>
      <c r="Y195" s="41">
        <f t="shared" si="171"/>
        <v>0.41649999999999993</v>
      </c>
    </row>
    <row r="196" spans="4:25" ht="17.25" customHeight="1" x14ac:dyDescent="0.25">
      <c r="D196" s="128" t="s">
        <v>26</v>
      </c>
      <c r="E196" s="128" t="s">
        <v>211</v>
      </c>
      <c r="F196" s="129" t="s">
        <v>28</v>
      </c>
      <c r="G196" s="130" t="s">
        <v>160</v>
      </c>
      <c r="H196" s="128" t="s">
        <v>28</v>
      </c>
      <c r="I196" s="131" t="s">
        <v>28</v>
      </c>
      <c r="J196" s="131" t="s">
        <v>28</v>
      </c>
      <c r="K196" s="132" t="str">
        <f t="shared" si="117"/>
        <v>n/a</v>
      </c>
      <c r="L196" s="131" t="s">
        <v>28</v>
      </c>
      <c r="M196" s="133" t="s">
        <v>28</v>
      </c>
      <c r="N196" s="134" t="s">
        <v>28</v>
      </c>
      <c r="O196" s="132" t="s">
        <v>28</v>
      </c>
      <c r="P196" s="132" t="s">
        <v>28</v>
      </c>
      <c r="Q196" s="132" t="s">
        <v>28</v>
      </c>
      <c r="R196" s="132" t="s">
        <v>28</v>
      </c>
      <c r="S196" s="132" t="s">
        <v>28</v>
      </c>
      <c r="T196" s="132" t="s">
        <v>28</v>
      </c>
      <c r="U196" s="132" t="s">
        <v>28</v>
      </c>
      <c r="V196" s="132" t="s">
        <v>28</v>
      </c>
      <c r="W196" s="132" t="s">
        <v>28</v>
      </c>
      <c r="X196" s="132" t="s">
        <v>28</v>
      </c>
      <c r="Y196" s="132" t="s">
        <v>28</v>
      </c>
    </row>
    <row r="197" spans="4:25" ht="17.25" customHeight="1" x14ac:dyDescent="0.25">
      <c r="D197" s="135" t="s">
        <v>26</v>
      </c>
      <c r="E197" s="135" t="s">
        <v>211</v>
      </c>
      <c r="F197" s="136" t="s">
        <v>28</v>
      </c>
      <c r="G197" s="137" t="s">
        <v>161</v>
      </c>
      <c r="H197" s="135" t="s">
        <v>28</v>
      </c>
      <c r="I197" s="138" t="s">
        <v>28</v>
      </c>
      <c r="J197" s="138" t="s">
        <v>28</v>
      </c>
      <c r="K197" s="139" t="str">
        <f t="shared" si="117"/>
        <v>n/a</v>
      </c>
      <c r="L197" s="138" t="s">
        <v>28</v>
      </c>
      <c r="M197" s="140" t="s">
        <v>28</v>
      </c>
      <c r="N197" s="141" t="s">
        <v>28</v>
      </c>
      <c r="O197" s="139" t="s">
        <v>28</v>
      </c>
      <c r="P197" s="139" t="s">
        <v>28</v>
      </c>
      <c r="Q197" s="139" t="s">
        <v>28</v>
      </c>
      <c r="R197" s="139" t="s">
        <v>28</v>
      </c>
      <c r="S197" s="139" t="s">
        <v>28</v>
      </c>
      <c r="T197" s="139" t="s">
        <v>28</v>
      </c>
      <c r="U197" s="139" t="s">
        <v>28</v>
      </c>
      <c r="V197" s="139" t="s">
        <v>28</v>
      </c>
      <c r="W197" s="139" t="s">
        <v>28</v>
      </c>
      <c r="X197" s="139" t="s">
        <v>28</v>
      </c>
      <c r="Y197" s="139" t="s">
        <v>28</v>
      </c>
    </row>
    <row r="198" spans="4:25" ht="17.25" customHeight="1" x14ac:dyDescent="0.25">
      <c r="D198" s="23" t="s">
        <v>26</v>
      </c>
      <c r="E198" s="23" t="s">
        <v>211</v>
      </c>
      <c r="F198" s="24" t="s">
        <v>162</v>
      </c>
      <c r="G198" s="25" t="s">
        <v>163</v>
      </c>
      <c r="H198" s="23">
        <v>420</v>
      </c>
      <c r="I198" s="26" t="s">
        <v>147</v>
      </c>
      <c r="J198" s="26" t="s">
        <v>34</v>
      </c>
      <c r="K198" s="27">
        <f t="shared" ref="K198:K280" si="172">IFERROR(AVERAGE(N198:Y198),"n/a")</f>
        <v>1</v>
      </c>
      <c r="L198" s="28" t="s">
        <v>28</v>
      </c>
      <c r="M198" s="29" t="s">
        <v>28</v>
      </c>
      <c r="N198" s="30">
        <v>1</v>
      </c>
      <c r="O198" s="31">
        <v>1</v>
      </c>
      <c r="P198" s="31">
        <v>1</v>
      </c>
      <c r="Q198" s="31">
        <v>1</v>
      </c>
      <c r="R198" s="31">
        <v>1</v>
      </c>
      <c r="S198" s="31">
        <v>1</v>
      </c>
      <c r="T198" s="31">
        <v>1</v>
      </c>
      <c r="U198" s="31">
        <v>1</v>
      </c>
      <c r="V198" s="31">
        <v>1</v>
      </c>
      <c r="W198" s="31">
        <v>1</v>
      </c>
      <c r="X198" s="31">
        <v>1</v>
      </c>
      <c r="Y198" s="31">
        <v>1</v>
      </c>
    </row>
    <row r="199" spans="4:25" ht="17.25" customHeight="1" x14ac:dyDescent="0.25">
      <c r="D199" s="23" t="s">
        <v>26</v>
      </c>
      <c r="E199" s="23" t="s">
        <v>211</v>
      </c>
      <c r="F199" s="24" t="s">
        <v>164</v>
      </c>
      <c r="G199" s="25" t="s">
        <v>163</v>
      </c>
      <c r="H199" s="23">
        <v>450</v>
      </c>
      <c r="I199" s="26" t="s">
        <v>129</v>
      </c>
      <c r="J199" s="26" t="s">
        <v>34</v>
      </c>
      <c r="K199" s="27">
        <f t="shared" si="172"/>
        <v>0.99999999999999989</v>
      </c>
      <c r="L199" s="28" t="s">
        <v>28</v>
      </c>
      <c r="M199" s="29" t="s">
        <v>28</v>
      </c>
      <c r="N199" s="30">
        <v>0.85</v>
      </c>
      <c r="O199" s="31">
        <v>0.9</v>
      </c>
      <c r="P199" s="31">
        <v>0.9</v>
      </c>
      <c r="Q199" s="31">
        <v>0.95</v>
      </c>
      <c r="R199" s="31">
        <v>1</v>
      </c>
      <c r="S199" s="31">
        <v>1.05</v>
      </c>
      <c r="T199" s="31">
        <v>1.1000000000000001</v>
      </c>
      <c r="U199" s="31">
        <v>1.2</v>
      </c>
      <c r="V199" s="31">
        <v>1.3</v>
      </c>
      <c r="W199" s="31">
        <v>1.2</v>
      </c>
      <c r="X199" s="31">
        <v>0.85</v>
      </c>
      <c r="Y199" s="31">
        <v>0.7</v>
      </c>
    </row>
    <row r="200" spans="4:25" ht="17.25" customHeight="1" x14ac:dyDescent="0.25">
      <c r="D200" s="32" t="s">
        <v>26</v>
      </c>
      <c r="E200" s="32" t="s">
        <v>211</v>
      </c>
      <c r="F200" s="33" t="s">
        <v>164</v>
      </c>
      <c r="G200" s="34" t="s">
        <v>163</v>
      </c>
      <c r="H200" s="32">
        <v>450</v>
      </c>
      <c r="I200" s="35" t="str">
        <f t="shared" ref="I200:I202" si="173">I199</f>
        <v>SERV COMB FORMIGA MANUAL 1 RUA AGRIC</v>
      </c>
      <c r="J200" s="35" t="s">
        <v>35</v>
      </c>
      <c r="K200" s="36">
        <f t="shared" si="172"/>
        <v>5.0166666666666667E-3</v>
      </c>
      <c r="L200" s="35" t="s">
        <v>36</v>
      </c>
      <c r="M200" s="37">
        <f>10*(5*6)/10^3</f>
        <v>0.3</v>
      </c>
      <c r="N200" s="38">
        <f>ROUND(0.5%*N199,4)</f>
        <v>4.3E-3</v>
      </c>
      <c r="O200" s="39">
        <f t="shared" ref="O200:Y200" si="174">ROUND(0.5%*O199,4)</f>
        <v>4.4999999999999997E-3</v>
      </c>
      <c r="P200" s="39">
        <f t="shared" si="174"/>
        <v>4.4999999999999997E-3</v>
      </c>
      <c r="Q200" s="39">
        <f t="shared" si="174"/>
        <v>4.7999999999999996E-3</v>
      </c>
      <c r="R200" s="39">
        <f t="shared" si="174"/>
        <v>5.0000000000000001E-3</v>
      </c>
      <c r="S200" s="39">
        <f t="shared" si="174"/>
        <v>5.3E-3</v>
      </c>
      <c r="T200" s="39">
        <f t="shared" si="174"/>
        <v>5.4999999999999997E-3</v>
      </c>
      <c r="U200" s="39">
        <f t="shared" si="174"/>
        <v>6.0000000000000001E-3</v>
      </c>
      <c r="V200" s="39">
        <f t="shared" si="174"/>
        <v>6.4999999999999997E-3</v>
      </c>
      <c r="W200" s="39">
        <f t="shared" si="174"/>
        <v>6.0000000000000001E-3</v>
      </c>
      <c r="X200" s="39">
        <f t="shared" si="174"/>
        <v>4.3E-3</v>
      </c>
      <c r="Y200" s="39">
        <f t="shared" si="174"/>
        <v>3.5000000000000001E-3</v>
      </c>
    </row>
    <row r="201" spans="4:25" ht="17.25" customHeight="1" x14ac:dyDescent="0.25">
      <c r="D201" s="32" t="s">
        <v>26</v>
      </c>
      <c r="E201" s="32" t="s">
        <v>211</v>
      </c>
      <c r="F201" s="33" t="s">
        <v>164</v>
      </c>
      <c r="G201" s="34" t="s">
        <v>163</v>
      </c>
      <c r="H201" s="32">
        <v>450</v>
      </c>
      <c r="I201" s="35" t="str">
        <f t="shared" si="173"/>
        <v>SERV COMB FORMIGA MANUAL 1 RUA AGRIC</v>
      </c>
      <c r="J201" s="35" t="s">
        <v>35</v>
      </c>
      <c r="K201" s="36">
        <f t="shared" si="172"/>
        <v>0.64083333333333325</v>
      </c>
      <c r="L201" s="35" t="s">
        <v>37</v>
      </c>
      <c r="M201" s="37">
        <v>4.5</v>
      </c>
      <c r="N201" s="40">
        <f>ROUND($N$44*N199,2)</f>
        <v>0.17</v>
      </c>
      <c r="O201" s="41">
        <f>ROUND($O$44*O199,2)</f>
        <v>0.27</v>
      </c>
      <c r="P201" s="41">
        <f>ROUND($P$44*P199,2)</f>
        <v>0.36</v>
      </c>
      <c r="Q201" s="41">
        <f>ROUND($Q$44*Q199,2)</f>
        <v>0.48</v>
      </c>
      <c r="R201" s="41">
        <f>ROUND($R$44*R199,2)</f>
        <v>0.7</v>
      </c>
      <c r="S201" s="41">
        <f>ROUND($S$44*S199,2)</f>
        <v>0.84</v>
      </c>
      <c r="T201" s="41">
        <f>ROUND($T$44*T199,2)</f>
        <v>0.99</v>
      </c>
      <c r="U201" s="41">
        <f>ROUND($U$44*U199,2)</f>
        <v>1.08</v>
      </c>
      <c r="V201" s="41">
        <f>ROUND($V$44*V199,2)</f>
        <v>1.17</v>
      </c>
      <c r="W201" s="41">
        <f>ROUND($W$44*W199,2)</f>
        <v>0.84</v>
      </c>
      <c r="X201" s="41">
        <f>ROUND($X$44*X199,2)</f>
        <v>0.51</v>
      </c>
      <c r="Y201" s="41">
        <f>ROUND($Y$44*Y199,2)</f>
        <v>0.28000000000000003</v>
      </c>
    </row>
    <row r="202" spans="4:25" ht="17.25" customHeight="1" x14ac:dyDescent="0.25">
      <c r="D202" s="32" t="s">
        <v>26</v>
      </c>
      <c r="E202" s="32" t="s">
        <v>211</v>
      </c>
      <c r="F202" s="33" t="s">
        <v>164</v>
      </c>
      <c r="G202" s="34" t="s">
        <v>163</v>
      </c>
      <c r="H202" s="32">
        <v>450</v>
      </c>
      <c r="I202" s="35" t="str">
        <f t="shared" si="173"/>
        <v>SERV COMB FORMIGA MANUAL 1 RUA AGRIC</v>
      </c>
      <c r="J202" s="35" t="s">
        <v>35</v>
      </c>
      <c r="K202" s="36">
        <f t="shared" si="172"/>
        <v>0.35415000000000002</v>
      </c>
      <c r="L202" s="35" t="s">
        <v>38</v>
      </c>
      <c r="M202" s="37">
        <v>4.5</v>
      </c>
      <c r="N202" s="40">
        <f>N199-SUM(N200:N201)</f>
        <v>0.67569999999999997</v>
      </c>
      <c r="O202" s="41">
        <f t="shared" ref="O202" si="175">O199-SUM(O200:O201)</f>
        <v>0.62549999999999994</v>
      </c>
      <c r="P202" s="41">
        <f t="shared" ref="P202:Y202" si="176">P199-SUM(P200:P201)</f>
        <v>0.53550000000000009</v>
      </c>
      <c r="Q202" s="41">
        <f t="shared" si="176"/>
        <v>0.46519999999999995</v>
      </c>
      <c r="R202" s="41">
        <f t="shared" si="176"/>
        <v>0.29500000000000004</v>
      </c>
      <c r="S202" s="41">
        <f t="shared" si="176"/>
        <v>0.2047000000000001</v>
      </c>
      <c r="T202" s="41">
        <f t="shared" si="176"/>
        <v>0.10450000000000015</v>
      </c>
      <c r="U202" s="41">
        <f t="shared" si="176"/>
        <v>0.11399999999999988</v>
      </c>
      <c r="V202" s="41">
        <f t="shared" si="176"/>
        <v>0.12350000000000017</v>
      </c>
      <c r="W202" s="41">
        <f t="shared" si="176"/>
        <v>0.35399999999999998</v>
      </c>
      <c r="X202" s="41">
        <f t="shared" si="176"/>
        <v>0.3357</v>
      </c>
      <c r="Y202" s="41">
        <f t="shared" si="176"/>
        <v>0.41649999999999993</v>
      </c>
    </row>
    <row r="203" spans="4:25" ht="17.25" customHeight="1" x14ac:dyDescent="0.25">
      <c r="D203" s="23" t="s">
        <v>26</v>
      </c>
      <c r="E203" s="23" t="s">
        <v>211</v>
      </c>
      <c r="F203" s="24" t="s">
        <v>165</v>
      </c>
      <c r="G203" s="25" t="s">
        <v>163</v>
      </c>
      <c r="H203" s="23">
        <v>540</v>
      </c>
      <c r="I203" s="26" t="s">
        <v>131</v>
      </c>
      <c r="J203" s="26" t="s">
        <v>34</v>
      </c>
      <c r="K203" s="27">
        <f t="shared" si="172"/>
        <v>0.14999999999999997</v>
      </c>
      <c r="L203" s="28" t="s">
        <v>28</v>
      </c>
      <c r="M203" s="29" t="s">
        <v>28</v>
      </c>
      <c r="N203" s="30">
        <v>0.15</v>
      </c>
      <c r="O203" s="31">
        <v>0.15</v>
      </c>
      <c r="P203" s="31">
        <v>0.15</v>
      </c>
      <c r="Q203" s="31">
        <v>0.15</v>
      </c>
      <c r="R203" s="31">
        <v>0.15</v>
      </c>
      <c r="S203" s="31">
        <v>0.15</v>
      </c>
      <c r="T203" s="31">
        <v>0.15</v>
      </c>
      <c r="U203" s="31">
        <v>0.15</v>
      </c>
      <c r="V203" s="31">
        <v>0.15</v>
      </c>
      <c r="W203" s="31">
        <v>0.15</v>
      </c>
      <c r="X203" s="31">
        <v>0.15</v>
      </c>
      <c r="Y203" s="31">
        <v>0.15</v>
      </c>
    </row>
    <row r="204" spans="4:25" ht="17.25" customHeight="1" x14ac:dyDescent="0.25">
      <c r="D204" s="32" t="s">
        <v>26</v>
      </c>
      <c r="E204" s="32" t="s">
        <v>211</v>
      </c>
      <c r="F204" s="33" t="s">
        <v>165</v>
      </c>
      <c r="G204" s="34" t="s">
        <v>163</v>
      </c>
      <c r="H204" s="32">
        <v>540</v>
      </c>
      <c r="I204" s="35" t="str">
        <f>I203</f>
        <v>SERV CAP QUIM MANUAL MEDIA AGRIC</v>
      </c>
      <c r="J204" s="35" t="s">
        <v>35</v>
      </c>
      <c r="K204" s="36">
        <f t="shared" si="172"/>
        <v>0.14999999999999997</v>
      </c>
      <c r="L204" s="85" t="s">
        <v>50</v>
      </c>
      <c r="M204" s="37">
        <v>2</v>
      </c>
      <c r="N204" s="44">
        <f>N203</f>
        <v>0.15</v>
      </c>
      <c r="O204" s="39">
        <f t="shared" ref="O204:Y204" si="177">O203</f>
        <v>0.15</v>
      </c>
      <c r="P204" s="39">
        <f t="shared" si="177"/>
        <v>0.15</v>
      </c>
      <c r="Q204" s="39">
        <f t="shared" si="177"/>
        <v>0.15</v>
      </c>
      <c r="R204" s="39">
        <f t="shared" si="177"/>
        <v>0.15</v>
      </c>
      <c r="S204" s="39">
        <f t="shared" si="177"/>
        <v>0.15</v>
      </c>
      <c r="T204" s="39">
        <f t="shared" si="177"/>
        <v>0.15</v>
      </c>
      <c r="U204" s="39">
        <f t="shared" si="177"/>
        <v>0.15</v>
      </c>
      <c r="V204" s="39">
        <f t="shared" si="177"/>
        <v>0.15</v>
      </c>
      <c r="W204" s="39">
        <f t="shared" si="177"/>
        <v>0.15</v>
      </c>
      <c r="X204" s="39">
        <f t="shared" si="177"/>
        <v>0.15</v>
      </c>
      <c r="Y204" s="39">
        <f t="shared" si="177"/>
        <v>0.15</v>
      </c>
    </row>
    <row r="205" spans="4:25" ht="17.25" customHeight="1" x14ac:dyDescent="0.25">
      <c r="D205" s="23" t="s">
        <v>26</v>
      </c>
      <c r="E205" s="23" t="s">
        <v>211</v>
      </c>
      <c r="F205" s="24" t="s">
        <v>166</v>
      </c>
      <c r="G205" s="25" t="s">
        <v>163</v>
      </c>
      <c r="H205" s="23">
        <v>540</v>
      </c>
      <c r="I205" s="26" t="s">
        <v>139</v>
      </c>
      <c r="J205" s="26" t="s">
        <v>34</v>
      </c>
      <c r="K205" s="27">
        <f t="shared" si="172"/>
        <v>0.19999999999999998</v>
      </c>
      <c r="L205" s="28" t="s">
        <v>28</v>
      </c>
      <c r="M205" s="29" t="s">
        <v>28</v>
      </c>
      <c r="N205" s="30">
        <v>0.2</v>
      </c>
      <c r="O205" s="31">
        <v>0.2</v>
      </c>
      <c r="P205" s="31">
        <v>0.2</v>
      </c>
      <c r="Q205" s="31">
        <v>0.2</v>
      </c>
      <c r="R205" s="31">
        <v>0.2</v>
      </c>
      <c r="S205" s="31">
        <v>0.2</v>
      </c>
      <c r="T205" s="31">
        <v>0.2</v>
      </c>
      <c r="U205" s="31">
        <v>0.2</v>
      </c>
      <c r="V205" s="31">
        <v>0.2</v>
      </c>
      <c r="W205" s="31">
        <v>0.2</v>
      </c>
      <c r="X205" s="31">
        <v>0.2</v>
      </c>
      <c r="Y205" s="31">
        <v>0.2</v>
      </c>
    </row>
    <row r="206" spans="4:25" ht="17.25" customHeight="1" x14ac:dyDescent="0.25">
      <c r="D206" s="32" t="s">
        <v>26</v>
      </c>
      <c r="E206" s="32" t="s">
        <v>211</v>
      </c>
      <c r="F206" s="33" t="s">
        <v>166</v>
      </c>
      <c r="G206" s="34" t="s">
        <v>163</v>
      </c>
      <c r="H206" s="32">
        <v>540</v>
      </c>
      <c r="I206" s="35" t="str">
        <f t="shared" ref="I206:I214" si="178">I205</f>
        <v>SERV ADUBACAO SOLIDA MEC AGRIC</v>
      </c>
      <c r="J206" s="35" t="s">
        <v>35</v>
      </c>
      <c r="K206" s="36">
        <f t="shared" si="172"/>
        <v>3.0000000000000009E-2</v>
      </c>
      <c r="L206" s="35" t="s">
        <v>167</v>
      </c>
      <c r="M206" s="37">
        <v>600</v>
      </c>
      <c r="N206" s="44">
        <f t="shared" ref="N206:Y206" si="179">IF(N205-SUM(N207:N214)&lt;0,0,N205-SUM(N207:N214))</f>
        <v>0.03</v>
      </c>
      <c r="O206" s="39">
        <f t="shared" si="179"/>
        <v>0.03</v>
      </c>
      <c r="P206" s="39">
        <f t="shared" si="179"/>
        <v>0.03</v>
      </c>
      <c r="Q206" s="39">
        <f t="shared" si="179"/>
        <v>0.03</v>
      </c>
      <c r="R206" s="39">
        <f t="shared" si="179"/>
        <v>0.03</v>
      </c>
      <c r="S206" s="39">
        <f t="shared" si="179"/>
        <v>0.03</v>
      </c>
      <c r="T206" s="39">
        <f t="shared" si="179"/>
        <v>0.03</v>
      </c>
      <c r="U206" s="39">
        <f t="shared" si="179"/>
        <v>0.03</v>
      </c>
      <c r="V206" s="39">
        <f t="shared" si="179"/>
        <v>0.03</v>
      </c>
      <c r="W206" s="39">
        <f t="shared" si="179"/>
        <v>0.03</v>
      </c>
      <c r="X206" s="39">
        <f t="shared" si="179"/>
        <v>0.03</v>
      </c>
      <c r="Y206" s="39">
        <f t="shared" si="179"/>
        <v>0.03</v>
      </c>
    </row>
    <row r="207" spans="4:25" ht="17.25" customHeight="1" x14ac:dyDescent="0.25">
      <c r="D207" s="32" t="s">
        <v>26</v>
      </c>
      <c r="E207" s="32" t="s">
        <v>211</v>
      </c>
      <c r="F207" s="33" t="s">
        <v>166</v>
      </c>
      <c r="G207" s="34" t="s">
        <v>163</v>
      </c>
      <c r="H207" s="32">
        <v>540</v>
      </c>
      <c r="I207" s="35" t="str">
        <f t="shared" si="178"/>
        <v>SERV ADUBACAO SOLIDA MEC AGRIC</v>
      </c>
      <c r="J207" s="35" t="s">
        <v>35</v>
      </c>
      <c r="K207" s="36">
        <f t="shared" si="172"/>
        <v>9.9999999999999985E-3</v>
      </c>
      <c r="L207" s="35" t="s">
        <v>168</v>
      </c>
      <c r="M207" s="37">
        <v>200</v>
      </c>
      <c r="N207" s="44">
        <f>ROUND(N205*5%,2)</f>
        <v>0.01</v>
      </c>
      <c r="O207" s="39">
        <f t="shared" ref="O207:Y207" si="180">ROUND(O205*5%,2)</f>
        <v>0.01</v>
      </c>
      <c r="P207" s="39">
        <f t="shared" si="180"/>
        <v>0.01</v>
      </c>
      <c r="Q207" s="39">
        <f t="shared" si="180"/>
        <v>0.01</v>
      </c>
      <c r="R207" s="39">
        <f t="shared" si="180"/>
        <v>0.01</v>
      </c>
      <c r="S207" s="39">
        <f t="shared" si="180"/>
        <v>0.01</v>
      </c>
      <c r="T207" s="39">
        <f t="shared" si="180"/>
        <v>0.01</v>
      </c>
      <c r="U207" s="39">
        <f t="shared" si="180"/>
        <v>0.01</v>
      </c>
      <c r="V207" s="39">
        <f t="shared" si="180"/>
        <v>0.01</v>
      </c>
      <c r="W207" s="39">
        <f t="shared" si="180"/>
        <v>0.01</v>
      </c>
      <c r="X207" s="39">
        <f t="shared" si="180"/>
        <v>0.01</v>
      </c>
      <c r="Y207" s="39">
        <f t="shared" si="180"/>
        <v>0.01</v>
      </c>
    </row>
    <row r="208" spans="4:25" ht="17.25" customHeight="1" x14ac:dyDescent="0.25">
      <c r="D208" s="32" t="s">
        <v>26</v>
      </c>
      <c r="E208" s="32" t="s">
        <v>211</v>
      </c>
      <c r="F208" s="33" t="s">
        <v>166</v>
      </c>
      <c r="G208" s="34" t="s">
        <v>163</v>
      </c>
      <c r="H208" s="32">
        <v>540</v>
      </c>
      <c r="I208" s="35" t="str">
        <f t="shared" si="178"/>
        <v>SERV ADUBACAO SOLIDA MEC AGRIC</v>
      </c>
      <c r="J208" s="35" t="s">
        <v>35</v>
      </c>
      <c r="K208" s="36">
        <f t="shared" si="172"/>
        <v>7.9999999999999988E-2</v>
      </c>
      <c r="L208" s="35" t="s">
        <v>169</v>
      </c>
      <c r="M208" s="37">
        <v>125</v>
      </c>
      <c r="N208" s="44">
        <f>ROUND(N205*40%,2)</f>
        <v>0.08</v>
      </c>
      <c r="O208" s="39">
        <f t="shared" ref="O208:Y208" si="181">ROUND(O205*40%,2)</f>
        <v>0.08</v>
      </c>
      <c r="P208" s="39">
        <f t="shared" si="181"/>
        <v>0.08</v>
      </c>
      <c r="Q208" s="39">
        <f t="shared" si="181"/>
        <v>0.08</v>
      </c>
      <c r="R208" s="39">
        <f t="shared" si="181"/>
        <v>0.08</v>
      </c>
      <c r="S208" s="39">
        <f t="shared" si="181"/>
        <v>0.08</v>
      </c>
      <c r="T208" s="39">
        <f t="shared" si="181"/>
        <v>0.08</v>
      </c>
      <c r="U208" s="39">
        <f t="shared" si="181"/>
        <v>0.08</v>
      </c>
      <c r="V208" s="39">
        <f t="shared" si="181"/>
        <v>0.08</v>
      </c>
      <c r="W208" s="39">
        <f t="shared" si="181"/>
        <v>0.08</v>
      </c>
      <c r="X208" s="39">
        <f t="shared" si="181"/>
        <v>0.08</v>
      </c>
      <c r="Y208" s="39">
        <f t="shared" si="181"/>
        <v>0.08</v>
      </c>
    </row>
    <row r="209" spans="4:25" ht="17.25" customHeight="1" x14ac:dyDescent="0.25">
      <c r="D209" s="32" t="s">
        <v>26</v>
      </c>
      <c r="E209" s="32" t="s">
        <v>211</v>
      </c>
      <c r="F209" s="33" t="s">
        <v>166</v>
      </c>
      <c r="G209" s="34" t="s">
        <v>163</v>
      </c>
      <c r="H209" s="32">
        <v>540</v>
      </c>
      <c r="I209" s="35" t="str">
        <f t="shared" si="178"/>
        <v>SERV ADUBACAO SOLIDA MEC AGRIC</v>
      </c>
      <c r="J209" s="35" t="s">
        <v>35</v>
      </c>
      <c r="K209" s="36">
        <f>IFERROR(AVERAGE(N209:Y209),"n/a")</f>
        <v>6.0000000000000019E-2</v>
      </c>
      <c r="L209" s="89" t="s">
        <v>140</v>
      </c>
      <c r="M209" s="90">
        <v>220</v>
      </c>
      <c r="N209" s="124">
        <f>ROUND(N205*30%,2)</f>
        <v>0.06</v>
      </c>
      <c r="O209" s="125">
        <f t="shared" ref="O209:Y209" si="182">ROUND(O205*30%,2)</f>
        <v>0.06</v>
      </c>
      <c r="P209" s="125">
        <f t="shared" si="182"/>
        <v>0.06</v>
      </c>
      <c r="Q209" s="125">
        <f t="shared" si="182"/>
        <v>0.06</v>
      </c>
      <c r="R209" s="125">
        <f t="shared" si="182"/>
        <v>0.06</v>
      </c>
      <c r="S209" s="125">
        <f t="shared" si="182"/>
        <v>0.06</v>
      </c>
      <c r="T209" s="125">
        <f t="shared" si="182"/>
        <v>0.06</v>
      </c>
      <c r="U209" s="125">
        <f t="shared" si="182"/>
        <v>0.06</v>
      </c>
      <c r="V209" s="125">
        <f t="shared" si="182"/>
        <v>0.06</v>
      </c>
      <c r="W209" s="125">
        <f t="shared" si="182"/>
        <v>0.06</v>
      </c>
      <c r="X209" s="125">
        <f t="shared" si="182"/>
        <v>0.06</v>
      </c>
      <c r="Y209" s="125">
        <f t="shared" si="182"/>
        <v>0.06</v>
      </c>
    </row>
    <row r="210" spans="4:25" ht="17.25" customHeight="1" x14ac:dyDescent="0.25">
      <c r="D210" s="32" t="s">
        <v>26</v>
      </c>
      <c r="E210" s="32" t="s">
        <v>211</v>
      </c>
      <c r="F210" s="33" t="s">
        <v>166</v>
      </c>
      <c r="G210" s="34" t="s">
        <v>163</v>
      </c>
      <c r="H210" s="32">
        <v>540</v>
      </c>
      <c r="I210" s="35" t="str">
        <f t="shared" si="178"/>
        <v>SERV ADUBACAO SOLIDA MEC AGRIC</v>
      </c>
      <c r="J210" s="35" t="s">
        <v>35</v>
      </c>
      <c r="K210" s="36">
        <f>IFERROR(AVERAGE(N210:Y210),"n/a")</f>
        <v>9.9999999999999985E-3</v>
      </c>
      <c r="L210" s="89" t="s">
        <v>141</v>
      </c>
      <c r="M210" s="90">
        <v>220</v>
      </c>
      <c r="N210" s="124">
        <f>ROUND(N205*5%,2)</f>
        <v>0.01</v>
      </c>
      <c r="O210" s="125">
        <f t="shared" ref="O210:Y210" si="183">ROUND(O205*5%,2)</f>
        <v>0.01</v>
      </c>
      <c r="P210" s="125">
        <f t="shared" si="183"/>
        <v>0.01</v>
      </c>
      <c r="Q210" s="125">
        <f t="shared" si="183"/>
        <v>0.01</v>
      </c>
      <c r="R210" s="125">
        <f t="shared" si="183"/>
        <v>0.01</v>
      </c>
      <c r="S210" s="125">
        <f t="shared" si="183"/>
        <v>0.01</v>
      </c>
      <c r="T210" s="125">
        <f t="shared" si="183"/>
        <v>0.01</v>
      </c>
      <c r="U210" s="125">
        <f t="shared" si="183"/>
        <v>0.01</v>
      </c>
      <c r="V210" s="125">
        <f t="shared" si="183"/>
        <v>0.01</v>
      </c>
      <c r="W210" s="125">
        <f t="shared" si="183"/>
        <v>0.01</v>
      </c>
      <c r="X210" s="125">
        <f t="shared" si="183"/>
        <v>0.01</v>
      </c>
      <c r="Y210" s="125">
        <f t="shared" si="183"/>
        <v>0.01</v>
      </c>
    </row>
    <row r="211" spans="4:25" ht="17.25" customHeight="1" x14ac:dyDescent="0.25">
      <c r="D211" s="32" t="s">
        <v>26</v>
      </c>
      <c r="E211" s="32" t="s">
        <v>211</v>
      </c>
      <c r="F211" s="33" t="s">
        <v>166</v>
      </c>
      <c r="G211" s="34" t="s">
        <v>163</v>
      </c>
      <c r="H211" s="32">
        <v>540</v>
      </c>
      <c r="I211" s="35" t="str">
        <f t="shared" si="178"/>
        <v>SERV ADUBACAO SOLIDA MEC AGRIC</v>
      </c>
      <c r="J211" s="35" t="s">
        <v>35</v>
      </c>
      <c r="K211" s="36">
        <f>IFERROR(AVERAGE(N211:Y211),"n/a")</f>
        <v>9.9999999999999985E-3</v>
      </c>
      <c r="L211" s="89" t="s">
        <v>142</v>
      </c>
      <c r="M211" s="90">
        <v>170</v>
      </c>
      <c r="N211" s="124">
        <f>ROUND(N205*5%,2)</f>
        <v>0.01</v>
      </c>
      <c r="O211" s="125">
        <f t="shared" ref="O211:Y211" si="184">ROUND(O205*5%,2)</f>
        <v>0.01</v>
      </c>
      <c r="P211" s="125">
        <f t="shared" si="184"/>
        <v>0.01</v>
      </c>
      <c r="Q211" s="125">
        <f t="shared" si="184"/>
        <v>0.01</v>
      </c>
      <c r="R211" s="125">
        <f t="shared" si="184"/>
        <v>0.01</v>
      </c>
      <c r="S211" s="125">
        <f t="shared" si="184"/>
        <v>0.01</v>
      </c>
      <c r="T211" s="125">
        <f t="shared" si="184"/>
        <v>0.01</v>
      </c>
      <c r="U211" s="125">
        <f t="shared" si="184"/>
        <v>0.01</v>
      </c>
      <c r="V211" s="125">
        <f t="shared" si="184"/>
        <v>0.01</v>
      </c>
      <c r="W211" s="125">
        <f t="shared" si="184"/>
        <v>0.01</v>
      </c>
      <c r="X211" s="125">
        <f t="shared" si="184"/>
        <v>0.01</v>
      </c>
      <c r="Y211" s="125">
        <f t="shared" si="184"/>
        <v>0.01</v>
      </c>
    </row>
    <row r="212" spans="4:25" ht="17.25" customHeight="1" x14ac:dyDescent="0.25">
      <c r="D212" s="32" t="s">
        <v>26</v>
      </c>
      <c r="E212" s="32" t="s">
        <v>211</v>
      </c>
      <c r="F212" s="33" t="s">
        <v>166</v>
      </c>
      <c r="G212" s="34" t="s">
        <v>163</v>
      </c>
      <c r="H212" s="32">
        <v>540</v>
      </c>
      <c r="I212" s="35" t="str">
        <f t="shared" si="178"/>
        <v>SERV ADUBACAO SOLIDA MEC AGRIC</v>
      </c>
      <c r="J212" s="35" t="s">
        <v>35</v>
      </c>
      <c r="K212" s="36">
        <f t="shared" si="172"/>
        <v>0</v>
      </c>
      <c r="L212" s="35" t="s">
        <v>143</v>
      </c>
      <c r="M212" s="37">
        <f>591/2</f>
        <v>295.5</v>
      </c>
      <c r="N212" s="126">
        <v>0</v>
      </c>
      <c r="O212" s="127">
        <v>0</v>
      </c>
      <c r="P212" s="127">
        <v>0</v>
      </c>
      <c r="Q212" s="127">
        <v>0</v>
      </c>
      <c r="R212" s="127">
        <v>0</v>
      </c>
      <c r="S212" s="127">
        <v>0</v>
      </c>
      <c r="T212" s="127">
        <v>0</v>
      </c>
      <c r="U212" s="127">
        <v>0</v>
      </c>
      <c r="V212" s="127">
        <v>0</v>
      </c>
      <c r="W212" s="127">
        <v>0</v>
      </c>
      <c r="X212" s="127">
        <v>0</v>
      </c>
      <c r="Y212" s="127">
        <v>0</v>
      </c>
    </row>
    <row r="213" spans="4:25" ht="17.25" customHeight="1" x14ac:dyDescent="0.25">
      <c r="D213" s="32" t="s">
        <v>26</v>
      </c>
      <c r="E213" s="32" t="s">
        <v>211</v>
      </c>
      <c r="F213" s="33" t="s">
        <v>166</v>
      </c>
      <c r="G213" s="34" t="s">
        <v>163</v>
      </c>
      <c r="H213" s="32">
        <v>540</v>
      </c>
      <c r="I213" s="35" t="str">
        <f t="shared" si="178"/>
        <v>SERV ADUBACAO SOLIDA MEC AGRIC</v>
      </c>
      <c r="J213" s="35" t="s">
        <v>35</v>
      </c>
      <c r="K213" s="36">
        <f t="shared" si="172"/>
        <v>0</v>
      </c>
      <c r="L213" s="35" t="s">
        <v>144</v>
      </c>
      <c r="M213" s="37">
        <v>200</v>
      </c>
      <c r="N213" s="126">
        <v>0</v>
      </c>
      <c r="O213" s="127">
        <v>0</v>
      </c>
      <c r="P213" s="127">
        <v>0</v>
      </c>
      <c r="Q213" s="127">
        <v>0</v>
      </c>
      <c r="R213" s="127">
        <v>0</v>
      </c>
      <c r="S213" s="127">
        <v>0</v>
      </c>
      <c r="T213" s="127">
        <v>0</v>
      </c>
      <c r="U213" s="127">
        <v>0</v>
      </c>
      <c r="V213" s="127">
        <v>0</v>
      </c>
      <c r="W213" s="127">
        <v>0</v>
      </c>
      <c r="X213" s="127">
        <v>0</v>
      </c>
      <c r="Y213" s="127">
        <v>0</v>
      </c>
    </row>
    <row r="214" spans="4:25" ht="17.25" customHeight="1" x14ac:dyDescent="0.25">
      <c r="D214" s="32" t="s">
        <v>26</v>
      </c>
      <c r="E214" s="32" t="s">
        <v>211</v>
      </c>
      <c r="F214" s="33" t="s">
        <v>166</v>
      </c>
      <c r="G214" s="34" t="s">
        <v>163</v>
      </c>
      <c r="H214" s="32">
        <v>540</v>
      </c>
      <c r="I214" s="35" t="str">
        <f t="shared" si="178"/>
        <v>SERV ADUBACAO SOLIDA MEC AGRIC</v>
      </c>
      <c r="J214" s="35" t="s">
        <v>35</v>
      </c>
      <c r="K214" s="36">
        <f t="shared" si="172"/>
        <v>0</v>
      </c>
      <c r="L214" s="35" t="s">
        <v>145</v>
      </c>
      <c r="M214" s="37">
        <v>200</v>
      </c>
      <c r="N214" s="126">
        <v>0</v>
      </c>
      <c r="O214" s="127">
        <v>0</v>
      </c>
      <c r="P214" s="127">
        <v>0</v>
      </c>
      <c r="Q214" s="127">
        <v>0</v>
      </c>
      <c r="R214" s="127">
        <v>0</v>
      </c>
      <c r="S214" s="127">
        <v>0</v>
      </c>
      <c r="T214" s="127">
        <v>0</v>
      </c>
      <c r="U214" s="127">
        <v>0</v>
      </c>
      <c r="V214" s="127">
        <v>0</v>
      </c>
      <c r="W214" s="127">
        <v>0</v>
      </c>
      <c r="X214" s="127">
        <v>0</v>
      </c>
      <c r="Y214" s="127">
        <v>0</v>
      </c>
    </row>
    <row r="215" spans="4:25" ht="17.25" customHeight="1" x14ac:dyDescent="0.25">
      <c r="D215" s="23" t="s">
        <v>26</v>
      </c>
      <c r="E215" s="23" t="s">
        <v>211</v>
      </c>
      <c r="F215" s="24" t="s">
        <v>170</v>
      </c>
      <c r="G215" s="25" t="s">
        <v>163</v>
      </c>
      <c r="H215" s="23">
        <v>540</v>
      </c>
      <c r="I215" s="26" t="s">
        <v>171</v>
      </c>
      <c r="J215" s="26" t="s">
        <v>34</v>
      </c>
      <c r="K215" s="27">
        <f>IFERROR(AVERAGE(N215:Y215),"n/a")</f>
        <v>0.5</v>
      </c>
      <c r="L215" s="28" t="s">
        <v>28</v>
      </c>
      <c r="M215" s="29" t="s">
        <v>28</v>
      </c>
      <c r="N215" s="30">
        <v>0.5</v>
      </c>
      <c r="O215" s="31">
        <v>0.5</v>
      </c>
      <c r="P215" s="31">
        <v>0.5</v>
      </c>
      <c r="Q215" s="31">
        <v>0.5</v>
      </c>
      <c r="R215" s="31">
        <v>0.5</v>
      </c>
      <c r="S215" s="31">
        <v>0.5</v>
      </c>
      <c r="T215" s="31">
        <v>0.5</v>
      </c>
      <c r="U215" s="31">
        <v>0.5</v>
      </c>
      <c r="V215" s="31">
        <v>0.5</v>
      </c>
      <c r="W215" s="31">
        <v>0.5</v>
      </c>
      <c r="X215" s="31">
        <v>0.5</v>
      </c>
      <c r="Y215" s="31">
        <v>0.5</v>
      </c>
    </row>
    <row r="216" spans="4:25" ht="17.25" customHeight="1" x14ac:dyDescent="0.25">
      <c r="D216" s="32" t="s">
        <v>26</v>
      </c>
      <c r="E216" s="32" t="s">
        <v>211</v>
      </c>
      <c r="F216" s="33" t="s">
        <v>170</v>
      </c>
      <c r="G216" s="34" t="s">
        <v>163</v>
      </c>
      <c r="H216" s="32">
        <v>540</v>
      </c>
      <c r="I216" s="35" t="str">
        <f>I215</f>
        <v>SERV CAP QUIM MEC 3ª BARRA AGRIC</v>
      </c>
      <c r="J216" s="35" t="s">
        <v>35</v>
      </c>
      <c r="K216" s="36">
        <f>IFERROR(AVERAGE(N216:Y216),"n/a")</f>
        <v>0.5</v>
      </c>
      <c r="L216" s="85" t="s">
        <v>54</v>
      </c>
      <c r="M216" s="37">
        <v>2.5</v>
      </c>
      <c r="N216" s="44">
        <f>N215</f>
        <v>0.5</v>
      </c>
      <c r="O216" s="39">
        <f t="shared" ref="O216:Y216" si="185">O215</f>
        <v>0.5</v>
      </c>
      <c r="P216" s="39">
        <f t="shared" si="185"/>
        <v>0.5</v>
      </c>
      <c r="Q216" s="39">
        <f t="shared" si="185"/>
        <v>0.5</v>
      </c>
      <c r="R216" s="39">
        <f t="shared" si="185"/>
        <v>0.5</v>
      </c>
      <c r="S216" s="39">
        <f t="shared" si="185"/>
        <v>0.5</v>
      </c>
      <c r="T216" s="39">
        <f t="shared" si="185"/>
        <v>0.5</v>
      </c>
      <c r="U216" s="39">
        <f t="shared" si="185"/>
        <v>0.5</v>
      </c>
      <c r="V216" s="39">
        <f t="shared" si="185"/>
        <v>0.5</v>
      </c>
      <c r="W216" s="39">
        <f t="shared" si="185"/>
        <v>0.5</v>
      </c>
      <c r="X216" s="39">
        <f t="shared" si="185"/>
        <v>0.5</v>
      </c>
      <c r="Y216" s="39">
        <f t="shared" si="185"/>
        <v>0.5</v>
      </c>
    </row>
    <row r="217" spans="4:25" ht="17.25" customHeight="1" x14ac:dyDescent="0.25">
      <c r="D217" s="135" t="s">
        <v>26</v>
      </c>
      <c r="E217" s="135" t="s">
        <v>211</v>
      </c>
      <c r="F217" s="136" t="s">
        <v>28</v>
      </c>
      <c r="G217" s="137" t="s">
        <v>172</v>
      </c>
      <c r="H217" s="135" t="s">
        <v>28</v>
      </c>
      <c r="I217" s="138" t="s">
        <v>28</v>
      </c>
      <c r="J217" s="138" t="s">
        <v>28</v>
      </c>
      <c r="K217" s="139" t="str">
        <f t="shared" si="172"/>
        <v>n/a</v>
      </c>
      <c r="L217" s="138" t="s">
        <v>28</v>
      </c>
      <c r="M217" s="140" t="s">
        <v>28</v>
      </c>
      <c r="N217" s="141" t="s">
        <v>28</v>
      </c>
      <c r="O217" s="139" t="s">
        <v>28</v>
      </c>
      <c r="P217" s="139" t="s">
        <v>28</v>
      </c>
      <c r="Q217" s="139" t="s">
        <v>28</v>
      </c>
      <c r="R217" s="139" t="s">
        <v>28</v>
      </c>
      <c r="S217" s="139" t="s">
        <v>28</v>
      </c>
      <c r="T217" s="139" t="s">
        <v>28</v>
      </c>
      <c r="U217" s="139" t="s">
        <v>28</v>
      </c>
      <c r="V217" s="139" t="s">
        <v>28</v>
      </c>
      <c r="W217" s="139" t="s">
        <v>28</v>
      </c>
      <c r="X217" s="139" t="s">
        <v>28</v>
      </c>
      <c r="Y217" s="139" t="s">
        <v>28</v>
      </c>
    </row>
    <row r="218" spans="4:25" ht="17.25" customHeight="1" x14ac:dyDescent="0.25">
      <c r="D218" s="23" t="s">
        <v>26</v>
      </c>
      <c r="E218" s="23" t="s">
        <v>211</v>
      </c>
      <c r="F218" s="24" t="s">
        <v>173</v>
      </c>
      <c r="G218" s="25" t="s">
        <v>163</v>
      </c>
      <c r="H218" s="23">
        <v>550</v>
      </c>
      <c r="I218" s="26" t="s">
        <v>155</v>
      </c>
      <c r="J218" s="26" t="s">
        <v>34</v>
      </c>
      <c r="K218" s="27">
        <f t="shared" si="172"/>
        <v>6.6666666666666666E-2</v>
      </c>
      <c r="L218" s="28" t="s">
        <v>28</v>
      </c>
      <c r="M218" s="29" t="s">
        <v>28</v>
      </c>
      <c r="N218" s="30">
        <v>0.01</v>
      </c>
      <c r="O218" s="31">
        <v>0.03</v>
      </c>
      <c r="P218" s="31">
        <v>0.05</v>
      </c>
      <c r="Q218" s="31">
        <v>0.05</v>
      </c>
      <c r="R218" s="31">
        <v>0.06</v>
      </c>
      <c r="S218" s="31">
        <v>7.0000000000000007E-2</v>
      </c>
      <c r="T218" s="31">
        <v>0.11</v>
      </c>
      <c r="U218" s="31">
        <v>0.18</v>
      </c>
      <c r="V218" s="31">
        <v>0.11</v>
      </c>
      <c r="W218" s="31">
        <v>7.0000000000000007E-2</v>
      </c>
      <c r="X218" s="31">
        <v>0.05</v>
      </c>
      <c r="Y218" s="31">
        <v>0.01</v>
      </c>
    </row>
    <row r="219" spans="4:25" ht="17.25" customHeight="1" x14ac:dyDescent="0.25">
      <c r="D219" s="32" t="s">
        <v>26</v>
      </c>
      <c r="E219" s="32" t="s">
        <v>211</v>
      </c>
      <c r="F219" s="33" t="s">
        <v>173</v>
      </c>
      <c r="G219" s="34" t="s">
        <v>163</v>
      </c>
      <c r="H219" s="23">
        <v>550</v>
      </c>
      <c r="I219" s="35" t="str">
        <f t="shared" ref="I219:I221" si="186">I218</f>
        <v>SERV CONTROLE DE PRAGAS AGRIC</v>
      </c>
      <c r="J219" s="35" t="s">
        <v>35</v>
      </c>
      <c r="K219" s="36">
        <f t="shared" si="172"/>
        <v>4.9166666666666671E-2</v>
      </c>
      <c r="L219" s="35" t="s">
        <v>156</v>
      </c>
      <c r="M219" s="37">
        <v>120</v>
      </c>
      <c r="N219" s="44">
        <f>ROUND(N218*0.7,2)</f>
        <v>0.01</v>
      </c>
      <c r="O219" s="39">
        <f t="shared" ref="O219:Y219" si="187">ROUND(O218*0.7,2)</f>
        <v>0.02</v>
      </c>
      <c r="P219" s="39">
        <f t="shared" si="187"/>
        <v>0.04</v>
      </c>
      <c r="Q219" s="39">
        <f t="shared" si="187"/>
        <v>0.04</v>
      </c>
      <c r="R219" s="39">
        <f t="shared" si="187"/>
        <v>0.04</v>
      </c>
      <c r="S219" s="39">
        <f t="shared" si="187"/>
        <v>0.05</v>
      </c>
      <c r="T219" s="39">
        <f t="shared" si="187"/>
        <v>0.08</v>
      </c>
      <c r="U219" s="39">
        <f t="shared" si="187"/>
        <v>0.13</v>
      </c>
      <c r="V219" s="39">
        <f t="shared" si="187"/>
        <v>0.08</v>
      </c>
      <c r="W219" s="39">
        <f t="shared" si="187"/>
        <v>0.05</v>
      </c>
      <c r="X219" s="39">
        <f t="shared" si="187"/>
        <v>0.04</v>
      </c>
      <c r="Y219" s="39">
        <f t="shared" si="187"/>
        <v>0.01</v>
      </c>
    </row>
    <row r="220" spans="4:25" ht="17.25" customHeight="1" x14ac:dyDescent="0.25">
      <c r="D220" s="32" t="s">
        <v>26</v>
      </c>
      <c r="E220" s="32" t="s">
        <v>211</v>
      </c>
      <c r="F220" s="33" t="s">
        <v>173</v>
      </c>
      <c r="G220" s="34" t="s">
        <v>163</v>
      </c>
      <c r="H220" s="23">
        <v>550</v>
      </c>
      <c r="I220" s="35" t="str">
        <f t="shared" si="186"/>
        <v>SERV CONTROLE DE PRAGAS AGRIC</v>
      </c>
      <c r="J220" s="35" t="s">
        <v>35</v>
      </c>
      <c r="K220" s="36">
        <f t="shared" si="172"/>
        <v>1.7500000000000002E-2</v>
      </c>
      <c r="L220" s="35" t="s">
        <v>157</v>
      </c>
      <c r="M220" s="37">
        <v>0.75</v>
      </c>
      <c r="N220" s="44">
        <f>N218-N219</f>
        <v>0</v>
      </c>
      <c r="O220" s="39">
        <f t="shared" ref="O220:Y220" si="188">O218-O219</f>
        <v>9.9999999999999985E-3</v>
      </c>
      <c r="P220" s="39">
        <f t="shared" si="188"/>
        <v>1.0000000000000002E-2</v>
      </c>
      <c r="Q220" s="39">
        <f t="shared" si="188"/>
        <v>1.0000000000000002E-2</v>
      </c>
      <c r="R220" s="39">
        <f t="shared" si="188"/>
        <v>1.9999999999999997E-2</v>
      </c>
      <c r="S220" s="39">
        <f t="shared" si="188"/>
        <v>2.0000000000000004E-2</v>
      </c>
      <c r="T220" s="39">
        <f t="shared" si="188"/>
        <v>0.03</v>
      </c>
      <c r="U220" s="39">
        <f t="shared" si="188"/>
        <v>4.9999999999999989E-2</v>
      </c>
      <c r="V220" s="39">
        <f t="shared" si="188"/>
        <v>0.03</v>
      </c>
      <c r="W220" s="39">
        <f t="shared" si="188"/>
        <v>2.0000000000000004E-2</v>
      </c>
      <c r="X220" s="39">
        <f t="shared" si="188"/>
        <v>1.0000000000000002E-2</v>
      </c>
      <c r="Y220" s="39">
        <f t="shared" si="188"/>
        <v>0</v>
      </c>
    </row>
    <row r="221" spans="4:25" ht="17.25" customHeight="1" x14ac:dyDescent="0.25">
      <c r="D221" s="32" t="s">
        <v>26</v>
      </c>
      <c r="E221" s="32" t="s">
        <v>211</v>
      </c>
      <c r="F221" s="33" t="s">
        <v>173</v>
      </c>
      <c r="G221" s="34" t="s">
        <v>163</v>
      </c>
      <c r="H221" s="23">
        <v>550</v>
      </c>
      <c r="I221" s="35" t="str">
        <f t="shared" si="186"/>
        <v>SERV CONTROLE DE PRAGAS AGRIC</v>
      </c>
      <c r="J221" s="35" t="s">
        <v>35</v>
      </c>
      <c r="K221" s="36">
        <f t="shared" si="172"/>
        <v>6.6666666666666666E-2</v>
      </c>
      <c r="L221" s="35" t="s">
        <v>55</v>
      </c>
      <c r="M221" s="37">
        <f>ROUND(50%*20,1)</f>
        <v>10</v>
      </c>
      <c r="N221" s="44">
        <f>SUM(N219:N220)</f>
        <v>0.01</v>
      </c>
      <c r="O221" s="39">
        <f t="shared" ref="O221:Y221" si="189">SUM(O219:O220)</f>
        <v>0.03</v>
      </c>
      <c r="P221" s="39">
        <f t="shared" si="189"/>
        <v>0.05</v>
      </c>
      <c r="Q221" s="39">
        <f t="shared" si="189"/>
        <v>0.05</v>
      </c>
      <c r="R221" s="39">
        <f t="shared" si="189"/>
        <v>0.06</v>
      </c>
      <c r="S221" s="39">
        <f t="shared" si="189"/>
        <v>7.0000000000000007E-2</v>
      </c>
      <c r="T221" s="39">
        <f t="shared" si="189"/>
        <v>0.11</v>
      </c>
      <c r="U221" s="39">
        <f t="shared" si="189"/>
        <v>0.18</v>
      </c>
      <c r="V221" s="39">
        <f t="shared" si="189"/>
        <v>0.11</v>
      </c>
      <c r="W221" s="39">
        <f t="shared" si="189"/>
        <v>7.0000000000000007E-2</v>
      </c>
      <c r="X221" s="39">
        <f t="shared" si="189"/>
        <v>0.05</v>
      </c>
      <c r="Y221" s="39">
        <f t="shared" si="189"/>
        <v>0.01</v>
      </c>
    </row>
    <row r="222" spans="4:25" ht="17.25" customHeight="1" x14ac:dyDescent="0.25">
      <c r="D222" s="23" t="s">
        <v>26</v>
      </c>
      <c r="E222" s="23" t="s">
        <v>211</v>
      </c>
      <c r="F222" s="24" t="s">
        <v>173</v>
      </c>
      <c r="G222" s="25" t="s">
        <v>163</v>
      </c>
      <c r="H222" s="23">
        <v>550</v>
      </c>
      <c r="I222" s="26" t="s">
        <v>158</v>
      </c>
      <c r="J222" s="26" t="s">
        <v>34</v>
      </c>
      <c r="K222" s="27">
        <f t="shared" si="172"/>
        <v>6.6666666666666666E-2</v>
      </c>
      <c r="L222" s="28" t="s">
        <v>28</v>
      </c>
      <c r="M222" s="29" t="s">
        <v>28</v>
      </c>
      <c r="N222" s="30">
        <v>0.01</v>
      </c>
      <c r="O222" s="31">
        <v>0.03</v>
      </c>
      <c r="P222" s="31">
        <v>0.05</v>
      </c>
      <c r="Q222" s="31">
        <v>0.05</v>
      </c>
      <c r="R222" s="31">
        <v>0.06</v>
      </c>
      <c r="S222" s="31">
        <v>7.0000000000000007E-2</v>
      </c>
      <c r="T222" s="31">
        <v>0.11</v>
      </c>
      <c r="U222" s="31">
        <v>0.18</v>
      </c>
      <c r="V222" s="31">
        <v>0.11</v>
      </c>
      <c r="W222" s="31">
        <v>7.0000000000000007E-2</v>
      </c>
      <c r="X222" s="31">
        <v>0.05</v>
      </c>
      <c r="Y222" s="31">
        <v>0.01</v>
      </c>
    </row>
    <row r="223" spans="4:25" ht="17.25" customHeight="1" x14ac:dyDescent="0.25">
      <c r="D223" s="32" t="s">
        <v>26</v>
      </c>
      <c r="E223" s="32" t="s">
        <v>211</v>
      </c>
      <c r="F223" s="33" t="s">
        <v>173</v>
      </c>
      <c r="G223" s="34" t="s">
        <v>163</v>
      </c>
      <c r="H223" s="23">
        <v>550</v>
      </c>
      <c r="I223" s="35" t="str">
        <f t="shared" ref="I223:I225" si="190">I222</f>
        <v>SERV CONTROLE DE PRAGAS DRONE TERCEIRO</v>
      </c>
      <c r="J223" s="35" t="s">
        <v>35</v>
      </c>
      <c r="K223" s="36">
        <f t="shared" si="172"/>
        <v>4.9166666666666671E-2</v>
      </c>
      <c r="L223" s="35" t="s">
        <v>156</v>
      </c>
      <c r="M223" s="37">
        <v>120</v>
      </c>
      <c r="N223" s="44">
        <f>ROUND(N222*0.7,2)</f>
        <v>0.01</v>
      </c>
      <c r="O223" s="39">
        <f t="shared" ref="O223:Y223" si="191">ROUND(O222*0.7,2)</f>
        <v>0.02</v>
      </c>
      <c r="P223" s="39">
        <f t="shared" si="191"/>
        <v>0.04</v>
      </c>
      <c r="Q223" s="39">
        <f t="shared" si="191"/>
        <v>0.04</v>
      </c>
      <c r="R223" s="39">
        <f t="shared" si="191"/>
        <v>0.04</v>
      </c>
      <c r="S223" s="39">
        <f t="shared" si="191"/>
        <v>0.05</v>
      </c>
      <c r="T223" s="39">
        <f t="shared" si="191"/>
        <v>0.08</v>
      </c>
      <c r="U223" s="39">
        <f t="shared" si="191"/>
        <v>0.13</v>
      </c>
      <c r="V223" s="39">
        <f t="shared" si="191"/>
        <v>0.08</v>
      </c>
      <c r="W223" s="39">
        <f t="shared" si="191"/>
        <v>0.05</v>
      </c>
      <c r="X223" s="39">
        <f t="shared" si="191"/>
        <v>0.04</v>
      </c>
      <c r="Y223" s="39">
        <f t="shared" si="191"/>
        <v>0.01</v>
      </c>
    </row>
    <row r="224" spans="4:25" ht="17.25" customHeight="1" x14ac:dyDescent="0.25">
      <c r="D224" s="32" t="s">
        <v>26</v>
      </c>
      <c r="E224" s="32" t="s">
        <v>211</v>
      </c>
      <c r="F224" s="33" t="s">
        <v>173</v>
      </c>
      <c r="G224" s="34" t="s">
        <v>163</v>
      </c>
      <c r="H224" s="23">
        <v>550</v>
      </c>
      <c r="I224" s="35" t="str">
        <f t="shared" si="190"/>
        <v>SERV CONTROLE DE PRAGAS DRONE TERCEIRO</v>
      </c>
      <c r="J224" s="35" t="s">
        <v>35</v>
      </c>
      <c r="K224" s="36">
        <f t="shared" si="172"/>
        <v>1.7500000000000002E-2</v>
      </c>
      <c r="L224" s="35" t="s">
        <v>157</v>
      </c>
      <c r="M224" s="37">
        <v>0.75</v>
      </c>
      <c r="N224" s="44">
        <f>N222-N223</f>
        <v>0</v>
      </c>
      <c r="O224" s="39">
        <f t="shared" ref="O224:Y224" si="192">O222-O223</f>
        <v>9.9999999999999985E-3</v>
      </c>
      <c r="P224" s="39">
        <f t="shared" si="192"/>
        <v>1.0000000000000002E-2</v>
      </c>
      <c r="Q224" s="39">
        <f t="shared" si="192"/>
        <v>1.0000000000000002E-2</v>
      </c>
      <c r="R224" s="39">
        <f t="shared" si="192"/>
        <v>1.9999999999999997E-2</v>
      </c>
      <c r="S224" s="39">
        <f t="shared" si="192"/>
        <v>2.0000000000000004E-2</v>
      </c>
      <c r="T224" s="39">
        <f t="shared" si="192"/>
        <v>0.03</v>
      </c>
      <c r="U224" s="39">
        <f t="shared" si="192"/>
        <v>4.9999999999999989E-2</v>
      </c>
      <c r="V224" s="39">
        <f t="shared" si="192"/>
        <v>0.03</v>
      </c>
      <c r="W224" s="39">
        <f t="shared" si="192"/>
        <v>2.0000000000000004E-2</v>
      </c>
      <c r="X224" s="39">
        <f t="shared" si="192"/>
        <v>1.0000000000000002E-2</v>
      </c>
      <c r="Y224" s="39">
        <f t="shared" si="192"/>
        <v>0</v>
      </c>
    </row>
    <row r="225" spans="4:25" ht="17.25" customHeight="1" x14ac:dyDescent="0.25">
      <c r="D225" s="32" t="s">
        <v>26</v>
      </c>
      <c r="E225" s="32" t="s">
        <v>211</v>
      </c>
      <c r="F225" s="33" t="s">
        <v>173</v>
      </c>
      <c r="G225" s="34" t="s">
        <v>163</v>
      </c>
      <c r="H225" s="23">
        <v>550</v>
      </c>
      <c r="I225" s="35" t="str">
        <f t="shared" si="190"/>
        <v>SERV CONTROLE DE PRAGAS DRONE TERCEIRO</v>
      </c>
      <c r="J225" s="35" t="s">
        <v>35</v>
      </c>
      <c r="K225" s="36">
        <f t="shared" si="172"/>
        <v>6.6666666666666666E-2</v>
      </c>
      <c r="L225" s="35" t="s">
        <v>55</v>
      </c>
      <c r="M225" s="37">
        <f>ROUND(0.25%*20,1)</f>
        <v>0.1</v>
      </c>
      <c r="N225" s="44">
        <f>SUM(N223:N224)</f>
        <v>0.01</v>
      </c>
      <c r="O225" s="39">
        <f t="shared" ref="O225:Y225" si="193">SUM(O223:O224)</f>
        <v>0.03</v>
      </c>
      <c r="P225" s="39">
        <f t="shared" si="193"/>
        <v>0.05</v>
      </c>
      <c r="Q225" s="39">
        <f t="shared" si="193"/>
        <v>0.05</v>
      </c>
      <c r="R225" s="39">
        <f t="shared" si="193"/>
        <v>0.06</v>
      </c>
      <c r="S225" s="39">
        <f t="shared" si="193"/>
        <v>7.0000000000000007E-2</v>
      </c>
      <c r="T225" s="39">
        <f t="shared" si="193"/>
        <v>0.11</v>
      </c>
      <c r="U225" s="39">
        <f t="shared" si="193"/>
        <v>0.18</v>
      </c>
      <c r="V225" s="39">
        <f t="shared" si="193"/>
        <v>0.11</v>
      </c>
      <c r="W225" s="39">
        <f t="shared" si="193"/>
        <v>7.0000000000000007E-2</v>
      </c>
      <c r="X225" s="39">
        <f t="shared" si="193"/>
        <v>0.05</v>
      </c>
      <c r="Y225" s="39">
        <f t="shared" si="193"/>
        <v>0.01</v>
      </c>
    </row>
    <row r="226" spans="4:25" ht="17.25" customHeight="1" x14ac:dyDescent="0.25">
      <c r="D226" s="23" t="s">
        <v>26</v>
      </c>
      <c r="E226" s="23" t="s">
        <v>211</v>
      </c>
      <c r="F226" s="24" t="s">
        <v>174</v>
      </c>
      <c r="G226" s="25" t="s">
        <v>163</v>
      </c>
      <c r="H226" s="23">
        <v>600</v>
      </c>
      <c r="I226" s="26" t="s">
        <v>175</v>
      </c>
      <c r="J226" s="26" t="s">
        <v>34</v>
      </c>
      <c r="K226" s="27">
        <f t="shared" si="172"/>
        <v>0.25</v>
      </c>
      <c r="L226" s="28" t="s">
        <v>28</v>
      </c>
      <c r="M226" s="29" t="s">
        <v>28</v>
      </c>
      <c r="N226" s="30">
        <v>0.25</v>
      </c>
      <c r="O226" s="31">
        <v>0.25</v>
      </c>
      <c r="P226" s="31">
        <v>0.25</v>
      </c>
      <c r="Q226" s="31">
        <v>0.25</v>
      </c>
      <c r="R226" s="31">
        <v>0.25</v>
      </c>
      <c r="S226" s="31">
        <v>0.25</v>
      </c>
      <c r="T226" s="31">
        <v>0.25</v>
      </c>
      <c r="U226" s="31">
        <v>0.25</v>
      </c>
      <c r="V226" s="31">
        <v>0.25</v>
      </c>
      <c r="W226" s="31">
        <v>0.25</v>
      </c>
      <c r="X226" s="31">
        <v>0.25</v>
      </c>
      <c r="Y226" s="31">
        <v>0.25</v>
      </c>
    </row>
    <row r="227" spans="4:25" ht="17.25" customHeight="1" x14ac:dyDescent="0.25">
      <c r="D227" s="32" t="s">
        <v>26</v>
      </c>
      <c r="E227" s="32" t="s">
        <v>211</v>
      </c>
      <c r="F227" s="33" t="s">
        <v>174</v>
      </c>
      <c r="G227" s="34" t="s">
        <v>163</v>
      </c>
      <c r="H227" s="32">
        <v>600</v>
      </c>
      <c r="I227" s="35" t="str">
        <f t="shared" ref="I227:I229" si="194">I226</f>
        <v>SERV CAP QUIM MEC 4ª BARRA AGRIC</v>
      </c>
      <c r="J227" s="35" t="s">
        <v>35</v>
      </c>
      <c r="K227" s="36">
        <f t="shared" si="172"/>
        <v>0.25</v>
      </c>
      <c r="L227" s="85" t="s">
        <v>54</v>
      </c>
      <c r="M227" s="37">
        <v>2.5</v>
      </c>
      <c r="N227" s="44">
        <f>N226</f>
        <v>0.25</v>
      </c>
      <c r="O227" s="39">
        <f t="shared" ref="O227:Y227" si="195">O226</f>
        <v>0.25</v>
      </c>
      <c r="P227" s="39">
        <f t="shared" si="195"/>
        <v>0.25</v>
      </c>
      <c r="Q227" s="39">
        <f t="shared" si="195"/>
        <v>0.25</v>
      </c>
      <c r="R227" s="39">
        <f t="shared" si="195"/>
        <v>0.25</v>
      </c>
      <c r="S227" s="39">
        <f t="shared" si="195"/>
        <v>0.25</v>
      </c>
      <c r="T227" s="39">
        <f t="shared" si="195"/>
        <v>0.25</v>
      </c>
      <c r="U227" s="39">
        <f t="shared" si="195"/>
        <v>0.25</v>
      </c>
      <c r="V227" s="39">
        <f t="shared" si="195"/>
        <v>0.25</v>
      </c>
      <c r="W227" s="39">
        <f t="shared" si="195"/>
        <v>0.25</v>
      </c>
      <c r="X227" s="39">
        <f t="shared" si="195"/>
        <v>0.25</v>
      </c>
      <c r="Y227" s="39">
        <f t="shared" si="195"/>
        <v>0.25</v>
      </c>
    </row>
    <row r="228" spans="4:25" ht="17.25" customHeight="1" x14ac:dyDescent="0.25">
      <c r="D228" s="32" t="s">
        <v>26</v>
      </c>
      <c r="E228" s="32" t="s">
        <v>211</v>
      </c>
      <c r="F228" s="33" t="s">
        <v>174</v>
      </c>
      <c r="G228" s="34" t="s">
        <v>163</v>
      </c>
      <c r="H228" s="32">
        <v>600</v>
      </c>
      <c r="I228" s="35" t="str">
        <f t="shared" si="194"/>
        <v>SERV CAP QUIM MEC 4ª BARRA AGRIC</v>
      </c>
      <c r="J228" s="35" t="s">
        <v>35</v>
      </c>
      <c r="K228" s="36">
        <f>IFERROR(AVERAGE(N228:Y228),"n/a")</f>
        <v>0.12999999999999998</v>
      </c>
      <c r="L228" s="35" t="s">
        <v>55</v>
      </c>
      <c r="M228" s="37">
        <f>ROUND(0.5%*230,1)</f>
        <v>1.2</v>
      </c>
      <c r="N228" s="44">
        <f>N229</f>
        <v>0.13</v>
      </c>
      <c r="O228" s="39">
        <f t="shared" ref="O228:Y228" si="196">O229</f>
        <v>0.13</v>
      </c>
      <c r="P228" s="39">
        <f t="shared" si="196"/>
        <v>0.13</v>
      </c>
      <c r="Q228" s="39">
        <f t="shared" si="196"/>
        <v>0.13</v>
      </c>
      <c r="R228" s="39">
        <f t="shared" si="196"/>
        <v>0.13</v>
      </c>
      <c r="S228" s="39">
        <f t="shared" si="196"/>
        <v>0.13</v>
      </c>
      <c r="T228" s="39">
        <f t="shared" si="196"/>
        <v>0.13</v>
      </c>
      <c r="U228" s="39">
        <f t="shared" si="196"/>
        <v>0.13</v>
      </c>
      <c r="V228" s="39">
        <f t="shared" si="196"/>
        <v>0.13</v>
      </c>
      <c r="W228" s="39">
        <f t="shared" si="196"/>
        <v>0.13</v>
      </c>
      <c r="X228" s="39">
        <f t="shared" si="196"/>
        <v>0.13</v>
      </c>
      <c r="Y228" s="39">
        <f t="shared" si="196"/>
        <v>0.13</v>
      </c>
    </row>
    <row r="229" spans="4:25" ht="17.25" customHeight="1" x14ac:dyDescent="0.25">
      <c r="D229" s="32" t="s">
        <v>26</v>
      </c>
      <c r="E229" s="32" t="s">
        <v>211</v>
      </c>
      <c r="F229" s="33" t="s">
        <v>174</v>
      </c>
      <c r="G229" s="34" t="s">
        <v>163</v>
      </c>
      <c r="H229" s="32">
        <v>600</v>
      </c>
      <c r="I229" s="35" t="str">
        <f t="shared" si="194"/>
        <v>SERV CAP QUIM MEC 4ª BARRA AGRIC</v>
      </c>
      <c r="J229" s="35" t="s">
        <v>35</v>
      </c>
      <c r="K229" s="36">
        <f>IFERROR(AVERAGE(N229:Y229),"n/a")</f>
        <v>0.12999999999999998</v>
      </c>
      <c r="L229" s="35" t="s">
        <v>51</v>
      </c>
      <c r="M229" s="37">
        <v>1.5</v>
      </c>
      <c r="N229" s="44">
        <f>ROUND(N226*50%,2)</f>
        <v>0.13</v>
      </c>
      <c r="O229" s="39">
        <f t="shared" ref="O229:Y229" si="197">ROUND(O226*50%,2)</f>
        <v>0.13</v>
      </c>
      <c r="P229" s="39">
        <f t="shared" si="197"/>
        <v>0.13</v>
      </c>
      <c r="Q229" s="39">
        <f t="shared" si="197"/>
        <v>0.13</v>
      </c>
      <c r="R229" s="39">
        <f t="shared" si="197"/>
        <v>0.13</v>
      </c>
      <c r="S229" s="39">
        <f t="shared" si="197"/>
        <v>0.13</v>
      </c>
      <c r="T229" s="39">
        <f t="shared" si="197"/>
        <v>0.13</v>
      </c>
      <c r="U229" s="39">
        <f t="shared" si="197"/>
        <v>0.13</v>
      </c>
      <c r="V229" s="39">
        <f t="shared" si="197"/>
        <v>0.13</v>
      </c>
      <c r="W229" s="39">
        <f t="shared" si="197"/>
        <v>0.13</v>
      </c>
      <c r="X229" s="39">
        <f t="shared" si="197"/>
        <v>0.13</v>
      </c>
      <c r="Y229" s="39">
        <f t="shared" si="197"/>
        <v>0.13</v>
      </c>
    </row>
    <row r="230" spans="4:25" ht="17.25" customHeight="1" x14ac:dyDescent="0.25">
      <c r="D230" s="11" t="s">
        <v>26</v>
      </c>
      <c r="E230" s="11" t="s">
        <v>211</v>
      </c>
      <c r="F230" s="12" t="s">
        <v>28</v>
      </c>
      <c r="G230" s="13" t="s">
        <v>176</v>
      </c>
      <c r="H230" s="11" t="s">
        <v>28</v>
      </c>
      <c r="I230" s="14" t="s">
        <v>28</v>
      </c>
      <c r="J230" s="14" t="s">
        <v>28</v>
      </c>
      <c r="K230" s="11" t="str">
        <f t="shared" si="172"/>
        <v>n/a</v>
      </c>
      <c r="L230" s="14" t="s">
        <v>28</v>
      </c>
      <c r="M230" s="15" t="s">
        <v>28</v>
      </c>
      <c r="N230" s="16" t="s">
        <v>28</v>
      </c>
      <c r="O230" s="11" t="s">
        <v>28</v>
      </c>
      <c r="P230" s="11" t="s">
        <v>28</v>
      </c>
      <c r="Q230" s="11" t="s">
        <v>28</v>
      </c>
      <c r="R230" s="11" t="s">
        <v>28</v>
      </c>
      <c r="S230" s="11" t="s">
        <v>28</v>
      </c>
      <c r="T230" s="11" t="s">
        <v>28</v>
      </c>
      <c r="U230" s="11" t="s">
        <v>28</v>
      </c>
      <c r="V230" s="11" t="s">
        <v>28</v>
      </c>
      <c r="W230" s="11" t="s">
        <v>28</v>
      </c>
      <c r="X230" s="11" t="s">
        <v>28</v>
      </c>
      <c r="Y230" s="11" t="s">
        <v>28</v>
      </c>
    </row>
    <row r="231" spans="4:25" ht="17.25" customHeight="1" x14ac:dyDescent="0.25">
      <c r="D231" s="17" t="s">
        <v>26</v>
      </c>
      <c r="E231" s="17" t="s">
        <v>211</v>
      </c>
      <c r="F231" s="18" t="s">
        <v>28</v>
      </c>
      <c r="G231" s="19" t="s">
        <v>177</v>
      </c>
      <c r="H231" s="17" t="s">
        <v>28</v>
      </c>
      <c r="I231" s="20" t="s">
        <v>28</v>
      </c>
      <c r="J231" s="20" t="s">
        <v>28</v>
      </c>
      <c r="K231" s="17" t="str">
        <f t="shared" si="172"/>
        <v>n/a</v>
      </c>
      <c r="L231" s="20" t="s">
        <v>28</v>
      </c>
      <c r="M231" s="21" t="s">
        <v>28</v>
      </c>
      <c r="N231" s="22" t="s">
        <v>28</v>
      </c>
      <c r="O231" s="17" t="s">
        <v>28</v>
      </c>
      <c r="P231" s="17" t="s">
        <v>28</v>
      </c>
      <c r="Q231" s="17" t="s">
        <v>28</v>
      </c>
      <c r="R231" s="17" t="s">
        <v>28</v>
      </c>
      <c r="S231" s="17" t="s">
        <v>28</v>
      </c>
      <c r="T231" s="17" t="s">
        <v>28</v>
      </c>
      <c r="U231" s="17" t="s">
        <v>28</v>
      </c>
      <c r="V231" s="17" t="s">
        <v>28</v>
      </c>
      <c r="W231" s="17" t="s">
        <v>28</v>
      </c>
      <c r="X231" s="17" t="s">
        <v>28</v>
      </c>
      <c r="Y231" s="17" t="s">
        <v>28</v>
      </c>
    </row>
    <row r="232" spans="4:25" ht="17.25" customHeight="1" x14ac:dyDescent="0.25">
      <c r="D232" s="23" t="s">
        <v>26</v>
      </c>
      <c r="E232" s="23" t="s">
        <v>211</v>
      </c>
      <c r="F232" s="24" t="s">
        <v>178</v>
      </c>
      <c r="G232" s="25" t="s">
        <v>179</v>
      </c>
      <c r="H232" s="23">
        <v>900</v>
      </c>
      <c r="I232" s="26" t="s">
        <v>147</v>
      </c>
      <c r="J232" s="26" t="s">
        <v>34</v>
      </c>
      <c r="K232" s="27">
        <f t="shared" si="172"/>
        <v>1</v>
      </c>
      <c r="L232" s="28" t="s">
        <v>28</v>
      </c>
      <c r="M232" s="29" t="s">
        <v>28</v>
      </c>
      <c r="N232" s="30">
        <v>1</v>
      </c>
      <c r="O232" s="31">
        <v>1</v>
      </c>
      <c r="P232" s="31">
        <v>1</v>
      </c>
      <c r="Q232" s="31">
        <v>1</v>
      </c>
      <c r="R232" s="31">
        <v>1</v>
      </c>
      <c r="S232" s="31">
        <v>1</v>
      </c>
      <c r="T232" s="31">
        <v>1</v>
      </c>
      <c r="U232" s="31">
        <v>1</v>
      </c>
      <c r="V232" s="31">
        <v>1</v>
      </c>
      <c r="W232" s="31">
        <v>1</v>
      </c>
      <c r="X232" s="31">
        <v>1</v>
      </c>
      <c r="Y232" s="31">
        <v>1</v>
      </c>
    </row>
    <row r="233" spans="4:25" ht="17.25" customHeight="1" x14ac:dyDescent="0.25">
      <c r="D233" s="23" t="s">
        <v>26</v>
      </c>
      <c r="E233" s="23" t="s">
        <v>211</v>
      </c>
      <c r="F233" s="24" t="s">
        <v>180</v>
      </c>
      <c r="G233" s="25" t="s">
        <v>179</v>
      </c>
      <c r="H233" s="23">
        <v>950</v>
      </c>
      <c r="I233" s="26" t="s">
        <v>129</v>
      </c>
      <c r="J233" s="26" t="s">
        <v>34</v>
      </c>
      <c r="K233" s="27">
        <f t="shared" si="172"/>
        <v>0.99999999999999989</v>
      </c>
      <c r="L233" s="28" t="s">
        <v>28</v>
      </c>
      <c r="M233" s="29" t="s">
        <v>28</v>
      </c>
      <c r="N233" s="30">
        <v>0.85</v>
      </c>
      <c r="O233" s="31">
        <v>0.9</v>
      </c>
      <c r="P233" s="31">
        <v>0.9</v>
      </c>
      <c r="Q233" s="31">
        <v>0.95</v>
      </c>
      <c r="R233" s="31">
        <v>1</v>
      </c>
      <c r="S233" s="31">
        <v>1.05</v>
      </c>
      <c r="T233" s="31">
        <v>1.1000000000000001</v>
      </c>
      <c r="U233" s="31">
        <v>1.2</v>
      </c>
      <c r="V233" s="31">
        <v>1.3</v>
      </c>
      <c r="W233" s="31">
        <v>1.2</v>
      </c>
      <c r="X233" s="31">
        <v>0.85</v>
      </c>
      <c r="Y233" s="31">
        <v>0.7</v>
      </c>
    </row>
    <row r="234" spans="4:25" ht="17.25" customHeight="1" x14ac:dyDescent="0.25">
      <c r="D234" s="32" t="s">
        <v>26</v>
      </c>
      <c r="E234" s="32" t="s">
        <v>211</v>
      </c>
      <c r="F234" s="33" t="s">
        <v>180</v>
      </c>
      <c r="G234" s="34" t="s">
        <v>179</v>
      </c>
      <c r="H234" s="32">
        <v>950</v>
      </c>
      <c r="I234" s="35" t="str">
        <f t="shared" ref="I234:I236" si="198">I233</f>
        <v>SERV COMB FORMIGA MANUAL 1 RUA AGRIC</v>
      </c>
      <c r="J234" s="35" t="s">
        <v>35</v>
      </c>
      <c r="K234" s="36">
        <f t="shared" si="172"/>
        <v>5.0166666666666667E-3</v>
      </c>
      <c r="L234" s="35" t="s">
        <v>36</v>
      </c>
      <c r="M234" s="37">
        <f>10*(5*6)/10^3</f>
        <v>0.3</v>
      </c>
      <c r="N234" s="38">
        <f>ROUND(0.5%*N233,4)</f>
        <v>4.3E-3</v>
      </c>
      <c r="O234" s="39">
        <f t="shared" ref="O234:Y234" si="199">ROUND(0.5%*O233,4)</f>
        <v>4.4999999999999997E-3</v>
      </c>
      <c r="P234" s="39">
        <f t="shared" si="199"/>
        <v>4.4999999999999997E-3</v>
      </c>
      <c r="Q234" s="39">
        <f t="shared" si="199"/>
        <v>4.7999999999999996E-3</v>
      </c>
      <c r="R234" s="39">
        <f t="shared" si="199"/>
        <v>5.0000000000000001E-3</v>
      </c>
      <c r="S234" s="39">
        <f t="shared" si="199"/>
        <v>5.3E-3</v>
      </c>
      <c r="T234" s="39">
        <f t="shared" si="199"/>
        <v>5.4999999999999997E-3</v>
      </c>
      <c r="U234" s="39">
        <f t="shared" si="199"/>
        <v>6.0000000000000001E-3</v>
      </c>
      <c r="V234" s="39">
        <f t="shared" si="199"/>
        <v>6.4999999999999997E-3</v>
      </c>
      <c r="W234" s="39">
        <f t="shared" si="199"/>
        <v>6.0000000000000001E-3</v>
      </c>
      <c r="X234" s="39">
        <f t="shared" si="199"/>
        <v>4.3E-3</v>
      </c>
      <c r="Y234" s="39">
        <f t="shared" si="199"/>
        <v>3.5000000000000001E-3</v>
      </c>
    </row>
    <row r="235" spans="4:25" ht="17.25" customHeight="1" x14ac:dyDescent="0.25">
      <c r="D235" s="32" t="s">
        <v>26</v>
      </c>
      <c r="E235" s="32" t="s">
        <v>211</v>
      </c>
      <c r="F235" s="33" t="s">
        <v>180</v>
      </c>
      <c r="G235" s="34" t="s">
        <v>179</v>
      </c>
      <c r="H235" s="32">
        <v>950</v>
      </c>
      <c r="I235" s="35" t="str">
        <f t="shared" si="198"/>
        <v>SERV COMB FORMIGA MANUAL 1 RUA AGRIC</v>
      </c>
      <c r="J235" s="35" t="s">
        <v>35</v>
      </c>
      <c r="K235" s="36">
        <f t="shared" si="172"/>
        <v>0.64083333333333325</v>
      </c>
      <c r="L235" s="35" t="s">
        <v>37</v>
      </c>
      <c r="M235" s="37">
        <v>4.5</v>
      </c>
      <c r="N235" s="40">
        <f>ROUND($N$44*N233,2)</f>
        <v>0.17</v>
      </c>
      <c r="O235" s="41">
        <f>ROUND($O$44*O233,2)</f>
        <v>0.27</v>
      </c>
      <c r="P235" s="41">
        <f>ROUND($P$44*P233,2)</f>
        <v>0.36</v>
      </c>
      <c r="Q235" s="41">
        <f>ROUND($Q$44*Q233,2)</f>
        <v>0.48</v>
      </c>
      <c r="R235" s="41">
        <f>ROUND($R$44*R233,2)</f>
        <v>0.7</v>
      </c>
      <c r="S235" s="41">
        <f>ROUND($S$44*S233,2)</f>
        <v>0.84</v>
      </c>
      <c r="T235" s="41">
        <f>ROUND($T$44*T233,2)</f>
        <v>0.99</v>
      </c>
      <c r="U235" s="41">
        <f>ROUND($U$44*U233,2)</f>
        <v>1.08</v>
      </c>
      <c r="V235" s="41">
        <f>ROUND($V$44*V233,2)</f>
        <v>1.17</v>
      </c>
      <c r="W235" s="41">
        <f>ROUND($W$44*W233,2)</f>
        <v>0.84</v>
      </c>
      <c r="X235" s="41">
        <f>ROUND($X$44*X233,2)</f>
        <v>0.51</v>
      </c>
      <c r="Y235" s="41">
        <f>ROUND($Y$44*Y233,2)</f>
        <v>0.28000000000000003</v>
      </c>
    </row>
    <row r="236" spans="4:25" ht="17.25" customHeight="1" x14ac:dyDescent="0.25">
      <c r="D236" s="32" t="s">
        <v>26</v>
      </c>
      <c r="E236" s="32" t="s">
        <v>211</v>
      </c>
      <c r="F236" s="33" t="s">
        <v>180</v>
      </c>
      <c r="G236" s="34" t="s">
        <v>179</v>
      </c>
      <c r="H236" s="32">
        <v>950</v>
      </c>
      <c r="I236" s="35" t="str">
        <f t="shared" si="198"/>
        <v>SERV COMB FORMIGA MANUAL 1 RUA AGRIC</v>
      </c>
      <c r="J236" s="35" t="s">
        <v>35</v>
      </c>
      <c r="K236" s="36">
        <f t="shared" si="172"/>
        <v>0.35415000000000002</v>
      </c>
      <c r="L236" s="35" t="s">
        <v>38</v>
      </c>
      <c r="M236" s="37">
        <v>4.5</v>
      </c>
      <c r="N236" s="40">
        <f>N233-SUM(N234:N235)</f>
        <v>0.67569999999999997</v>
      </c>
      <c r="O236" s="41">
        <f t="shared" ref="O236" si="200">O233-SUM(O234:O235)</f>
        <v>0.62549999999999994</v>
      </c>
      <c r="P236" s="41">
        <f t="shared" ref="P236:Y236" si="201">P233-SUM(P234:P235)</f>
        <v>0.53550000000000009</v>
      </c>
      <c r="Q236" s="41">
        <f t="shared" si="201"/>
        <v>0.46519999999999995</v>
      </c>
      <c r="R236" s="41">
        <f t="shared" si="201"/>
        <v>0.29500000000000004</v>
      </c>
      <c r="S236" s="41">
        <f t="shared" si="201"/>
        <v>0.2047000000000001</v>
      </c>
      <c r="T236" s="41">
        <f t="shared" si="201"/>
        <v>0.10450000000000015</v>
      </c>
      <c r="U236" s="41">
        <f t="shared" si="201"/>
        <v>0.11399999999999988</v>
      </c>
      <c r="V236" s="41">
        <f t="shared" si="201"/>
        <v>0.12350000000000017</v>
      </c>
      <c r="W236" s="41">
        <f t="shared" si="201"/>
        <v>0.35399999999999998</v>
      </c>
      <c r="X236" s="41">
        <f t="shared" si="201"/>
        <v>0.3357</v>
      </c>
      <c r="Y236" s="41">
        <f t="shared" si="201"/>
        <v>0.41649999999999993</v>
      </c>
    </row>
    <row r="237" spans="4:25" ht="17.25" customHeight="1" x14ac:dyDescent="0.25">
      <c r="D237" s="23" t="s">
        <v>26</v>
      </c>
      <c r="E237" s="23" t="s">
        <v>211</v>
      </c>
      <c r="F237" s="24" t="s">
        <v>181</v>
      </c>
      <c r="G237" s="25" t="s">
        <v>179</v>
      </c>
      <c r="H237" s="23">
        <f t="shared" ref="H237:H244" si="202">H218+365</f>
        <v>915</v>
      </c>
      <c r="I237" s="26" t="s">
        <v>155</v>
      </c>
      <c r="J237" s="26" t="s">
        <v>34</v>
      </c>
      <c r="K237" s="27">
        <f t="shared" si="172"/>
        <v>6.6666666666666666E-2</v>
      </c>
      <c r="L237" s="28" t="s">
        <v>28</v>
      </c>
      <c r="M237" s="29" t="s">
        <v>28</v>
      </c>
      <c r="N237" s="30">
        <v>0.01</v>
      </c>
      <c r="O237" s="31">
        <v>0.03</v>
      </c>
      <c r="P237" s="31">
        <v>0.05</v>
      </c>
      <c r="Q237" s="31">
        <v>0.05</v>
      </c>
      <c r="R237" s="31">
        <v>0.06</v>
      </c>
      <c r="S237" s="31">
        <v>7.0000000000000007E-2</v>
      </c>
      <c r="T237" s="31">
        <v>0.11</v>
      </c>
      <c r="U237" s="31">
        <v>0.18</v>
      </c>
      <c r="V237" s="31">
        <v>0.11</v>
      </c>
      <c r="W237" s="31">
        <v>7.0000000000000007E-2</v>
      </c>
      <c r="X237" s="31">
        <v>0.05</v>
      </c>
      <c r="Y237" s="31">
        <v>0.01</v>
      </c>
    </row>
    <row r="238" spans="4:25" ht="17.25" customHeight="1" x14ac:dyDescent="0.25">
      <c r="D238" s="32" t="s">
        <v>26</v>
      </c>
      <c r="E238" s="32" t="s">
        <v>211</v>
      </c>
      <c r="F238" s="33" t="s">
        <v>181</v>
      </c>
      <c r="G238" s="34" t="s">
        <v>179</v>
      </c>
      <c r="H238" s="32">
        <f t="shared" si="202"/>
        <v>915</v>
      </c>
      <c r="I238" s="35" t="str">
        <f t="shared" ref="I238:I240" si="203">I237</f>
        <v>SERV CONTROLE DE PRAGAS AGRIC</v>
      </c>
      <c r="J238" s="35" t="s">
        <v>35</v>
      </c>
      <c r="K238" s="36">
        <f t="shared" si="172"/>
        <v>4.9166666666666671E-2</v>
      </c>
      <c r="L238" s="35" t="s">
        <v>156</v>
      </c>
      <c r="M238" s="37">
        <v>120</v>
      </c>
      <c r="N238" s="44">
        <f>ROUND(N237*0.7,2)</f>
        <v>0.01</v>
      </c>
      <c r="O238" s="39">
        <f t="shared" ref="O238:Y238" si="204">ROUND(O237*0.7,2)</f>
        <v>0.02</v>
      </c>
      <c r="P238" s="39">
        <f t="shared" si="204"/>
        <v>0.04</v>
      </c>
      <c r="Q238" s="39">
        <f t="shared" si="204"/>
        <v>0.04</v>
      </c>
      <c r="R238" s="39">
        <f t="shared" si="204"/>
        <v>0.04</v>
      </c>
      <c r="S238" s="39">
        <f t="shared" si="204"/>
        <v>0.05</v>
      </c>
      <c r="T238" s="39">
        <f t="shared" si="204"/>
        <v>0.08</v>
      </c>
      <c r="U238" s="39">
        <f t="shared" si="204"/>
        <v>0.13</v>
      </c>
      <c r="V238" s="39">
        <f t="shared" si="204"/>
        <v>0.08</v>
      </c>
      <c r="W238" s="39">
        <f t="shared" si="204"/>
        <v>0.05</v>
      </c>
      <c r="X238" s="39">
        <f t="shared" si="204"/>
        <v>0.04</v>
      </c>
      <c r="Y238" s="39">
        <f t="shared" si="204"/>
        <v>0.01</v>
      </c>
    </row>
    <row r="239" spans="4:25" ht="17.25" customHeight="1" x14ac:dyDescent="0.25">
      <c r="D239" s="32" t="s">
        <v>26</v>
      </c>
      <c r="E239" s="32" t="s">
        <v>211</v>
      </c>
      <c r="F239" s="33" t="s">
        <v>181</v>
      </c>
      <c r="G239" s="34" t="s">
        <v>179</v>
      </c>
      <c r="H239" s="32">
        <f t="shared" si="202"/>
        <v>915</v>
      </c>
      <c r="I239" s="35" t="str">
        <f t="shared" si="203"/>
        <v>SERV CONTROLE DE PRAGAS AGRIC</v>
      </c>
      <c r="J239" s="35" t="s">
        <v>35</v>
      </c>
      <c r="K239" s="36">
        <f t="shared" si="172"/>
        <v>1.7500000000000002E-2</v>
      </c>
      <c r="L239" s="35" t="s">
        <v>157</v>
      </c>
      <c r="M239" s="37">
        <v>0.75</v>
      </c>
      <c r="N239" s="44">
        <f>N237-N238</f>
        <v>0</v>
      </c>
      <c r="O239" s="39">
        <f t="shared" ref="O239:Y239" si="205">O237-O238</f>
        <v>9.9999999999999985E-3</v>
      </c>
      <c r="P239" s="39">
        <f t="shared" si="205"/>
        <v>1.0000000000000002E-2</v>
      </c>
      <c r="Q239" s="39">
        <f t="shared" si="205"/>
        <v>1.0000000000000002E-2</v>
      </c>
      <c r="R239" s="39">
        <f t="shared" si="205"/>
        <v>1.9999999999999997E-2</v>
      </c>
      <c r="S239" s="39">
        <f t="shared" si="205"/>
        <v>2.0000000000000004E-2</v>
      </c>
      <c r="T239" s="39">
        <f t="shared" si="205"/>
        <v>0.03</v>
      </c>
      <c r="U239" s="39">
        <f t="shared" si="205"/>
        <v>4.9999999999999989E-2</v>
      </c>
      <c r="V239" s="39">
        <f t="shared" si="205"/>
        <v>0.03</v>
      </c>
      <c r="W239" s="39">
        <f t="shared" si="205"/>
        <v>2.0000000000000004E-2</v>
      </c>
      <c r="X239" s="39">
        <f t="shared" si="205"/>
        <v>1.0000000000000002E-2</v>
      </c>
      <c r="Y239" s="39">
        <f t="shared" si="205"/>
        <v>0</v>
      </c>
    </row>
    <row r="240" spans="4:25" ht="17.25" customHeight="1" x14ac:dyDescent="0.25">
      <c r="D240" s="32" t="s">
        <v>26</v>
      </c>
      <c r="E240" s="32" t="s">
        <v>211</v>
      </c>
      <c r="F240" s="33" t="s">
        <v>181</v>
      </c>
      <c r="G240" s="34" t="s">
        <v>179</v>
      </c>
      <c r="H240" s="32">
        <f t="shared" si="202"/>
        <v>915</v>
      </c>
      <c r="I240" s="35" t="str">
        <f t="shared" si="203"/>
        <v>SERV CONTROLE DE PRAGAS AGRIC</v>
      </c>
      <c r="J240" s="35" t="s">
        <v>35</v>
      </c>
      <c r="K240" s="36">
        <f t="shared" si="172"/>
        <v>6.6666666666666666E-2</v>
      </c>
      <c r="L240" s="35" t="s">
        <v>55</v>
      </c>
      <c r="M240" s="37">
        <f>ROUND(50%*20,1)</f>
        <v>10</v>
      </c>
      <c r="N240" s="44">
        <f>SUM(N238:N239)</f>
        <v>0.01</v>
      </c>
      <c r="O240" s="39">
        <f t="shared" ref="O240:Y240" si="206">SUM(O238:O239)</f>
        <v>0.03</v>
      </c>
      <c r="P240" s="39">
        <f t="shared" si="206"/>
        <v>0.05</v>
      </c>
      <c r="Q240" s="39">
        <f t="shared" si="206"/>
        <v>0.05</v>
      </c>
      <c r="R240" s="39">
        <f t="shared" si="206"/>
        <v>0.06</v>
      </c>
      <c r="S240" s="39">
        <f t="shared" si="206"/>
        <v>7.0000000000000007E-2</v>
      </c>
      <c r="T240" s="39">
        <f t="shared" si="206"/>
        <v>0.11</v>
      </c>
      <c r="U240" s="39">
        <f t="shared" si="206"/>
        <v>0.18</v>
      </c>
      <c r="V240" s="39">
        <f t="shared" si="206"/>
        <v>0.11</v>
      </c>
      <c r="W240" s="39">
        <f t="shared" si="206"/>
        <v>7.0000000000000007E-2</v>
      </c>
      <c r="X240" s="39">
        <f t="shared" si="206"/>
        <v>0.05</v>
      </c>
      <c r="Y240" s="39">
        <f t="shared" si="206"/>
        <v>0.01</v>
      </c>
    </row>
    <row r="241" spans="4:25" ht="17.25" customHeight="1" x14ac:dyDescent="0.25">
      <c r="D241" s="23" t="s">
        <v>26</v>
      </c>
      <c r="E241" s="23" t="s">
        <v>211</v>
      </c>
      <c r="F241" s="24" t="s">
        <v>181</v>
      </c>
      <c r="G241" s="25" t="s">
        <v>179</v>
      </c>
      <c r="H241" s="23">
        <f t="shared" si="202"/>
        <v>915</v>
      </c>
      <c r="I241" s="26" t="s">
        <v>158</v>
      </c>
      <c r="J241" s="26" t="s">
        <v>34</v>
      </c>
      <c r="K241" s="27">
        <f t="shared" si="172"/>
        <v>6.6666666666666666E-2</v>
      </c>
      <c r="L241" s="28" t="s">
        <v>28</v>
      </c>
      <c r="M241" s="29" t="s">
        <v>28</v>
      </c>
      <c r="N241" s="30">
        <v>0.01</v>
      </c>
      <c r="O241" s="31">
        <v>0.03</v>
      </c>
      <c r="P241" s="31">
        <v>0.05</v>
      </c>
      <c r="Q241" s="31">
        <v>0.05</v>
      </c>
      <c r="R241" s="31">
        <v>0.06</v>
      </c>
      <c r="S241" s="31">
        <v>7.0000000000000007E-2</v>
      </c>
      <c r="T241" s="31">
        <v>0.11</v>
      </c>
      <c r="U241" s="31">
        <v>0.18</v>
      </c>
      <c r="V241" s="31">
        <v>0.11</v>
      </c>
      <c r="W241" s="31">
        <v>7.0000000000000007E-2</v>
      </c>
      <c r="X241" s="31">
        <v>0.05</v>
      </c>
      <c r="Y241" s="31">
        <v>0.01</v>
      </c>
    </row>
    <row r="242" spans="4:25" ht="17.25" customHeight="1" x14ac:dyDescent="0.25">
      <c r="D242" s="32" t="s">
        <v>26</v>
      </c>
      <c r="E242" s="32" t="s">
        <v>211</v>
      </c>
      <c r="F242" s="33" t="s">
        <v>181</v>
      </c>
      <c r="G242" s="34" t="s">
        <v>179</v>
      </c>
      <c r="H242" s="32">
        <f t="shared" si="202"/>
        <v>915</v>
      </c>
      <c r="I242" s="35" t="str">
        <f t="shared" ref="I242:I244" si="207">I241</f>
        <v>SERV CONTROLE DE PRAGAS DRONE TERCEIRO</v>
      </c>
      <c r="J242" s="35" t="s">
        <v>35</v>
      </c>
      <c r="K242" s="36">
        <f t="shared" si="172"/>
        <v>4.9166666666666671E-2</v>
      </c>
      <c r="L242" s="35" t="s">
        <v>156</v>
      </c>
      <c r="M242" s="37">
        <v>120</v>
      </c>
      <c r="N242" s="44">
        <f>ROUND(N241*0.7,2)</f>
        <v>0.01</v>
      </c>
      <c r="O242" s="39">
        <f t="shared" ref="O242:Y242" si="208">ROUND(O241*0.7,2)</f>
        <v>0.02</v>
      </c>
      <c r="P242" s="39">
        <f t="shared" si="208"/>
        <v>0.04</v>
      </c>
      <c r="Q242" s="39">
        <f t="shared" si="208"/>
        <v>0.04</v>
      </c>
      <c r="R242" s="39">
        <f t="shared" si="208"/>
        <v>0.04</v>
      </c>
      <c r="S242" s="39">
        <f t="shared" si="208"/>
        <v>0.05</v>
      </c>
      <c r="T242" s="39">
        <f t="shared" si="208"/>
        <v>0.08</v>
      </c>
      <c r="U242" s="39">
        <f t="shared" si="208"/>
        <v>0.13</v>
      </c>
      <c r="V242" s="39">
        <f t="shared" si="208"/>
        <v>0.08</v>
      </c>
      <c r="W242" s="39">
        <f t="shared" si="208"/>
        <v>0.05</v>
      </c>
      <c r="X242" s="39">
        <f t="shared" si="208"/>
        <v>0.04</v>
      </c>
      <c r="Y242" s="39">
        <f t="shared" si="208"/>
        <v>0.01</v>
      </c>
    </row>
    <row r="243" spans="4:25" ht="17.25" customHeight="1" x14ac:dyDescent="0.25">
      <c r="D243" s="32" t="s">
        <v>26</v>
      </c>
      <c r="E243" s="32" t="s">
        <v>211</v>
      </c>
      <c r="F243" s="33" t="s">
        <v>181</v>
      </c>
      <c r="G243" s="34" t="s">
        <v>179</v>
      </c>
      <c r="H243" s="32">
        <f t="shared" si="202"/>
        <v>915</v>
      </c>
      <c r="I243" s="35" t="str">
        <f t="shared" si="207"/>
        <v>SERV CONTROLE DE PRAGAS DRONE TERCEIRO</v>
      </c>
      <c r="J243" s="35" t="s">
        <v>35</v>
      </c>
      <c r="K243" s="36">
        <f t="shared" si="172"/>
        <v>1.7500000000000002E-2</v>
      </c>
      <c r="L243" s="35" t="s">
        <v>157</v>
      </c>
      <c r="M243" s="37">
        <v>0.75</v>
      </c>
      <c r="N243" s="44">
        <f>N241-N242</f>
        <v>0</v>
      </c>
      <c r="O243" s="39">
        <f t="shared" ref="O243:Y243" si="209">O241-O242</f>
        <v>9.9999999999999985E-3</v>
      </c>
      <c r="P243" s="39">
        <f t="shared" si="209"/>
        <v>1.0000000000000002E-2</v>
      </c>
      <c r="Q243" s="39">
        <f t="shared" si="209"/>
        <v>1.0000000000000002E-2</v>
      </c>
      <c r="R243" s="39">
        <f t="shared" si="209"/>
        <v>1.9999999999999997E-2</v>
      </c>
      <c r="S243" s="39">
        <f t="shared" si="209"/>
        <v>2.0000000000000004E-2</v>
      </c>
      <c r="T243" s="39">
        <f t="shared" si="209"/>
        <v>0.03</v>
      </c>
      <c r="U243" s="39">
        <f t="shared" si="209"/>
        <v>4.9999999999999989E-2</v>
      </c>
      <c r="V243" s="39">
        <f t="shared" si="209"/>
        <v>0.03</v>
      </c>
      <c r="W243" s="39">
        <f t="shared" si="209"/>
        <v>2.0000000000000004E-2</v>
      </c>
      <c r="X243" s="39">
        <f t="shared" si="209"/>
        <v>1.0000000000000002E-2</v>
      </c>
      <c r="Y243" s="39">
        <f t="shared" si="209"/>
        <v>0</v>
      </c>
    </row>
    <row r="244" spans="4:25" ht="17.25" customHeight="1" x14ac:dyDescent="0.25">
      <c r="D244" s="32" t="s">
        <v>26</v>
      </c>
      <c r="E244" s="32" t="s">
        <v>211</v>
      </c>
      <c r="F244" s="33" t="s">
        <v>181</v>
      </c>
      <c r="G244" s="34" t="s">
        <v>179</v>
      </c>
      <c r="H244" s="32">
        <f t="shared" si="202"/>
        <v>915</v>
      </c>
      <c r="I244" s="35" t="str">
        <f t="shared" si="207"/>
        <v>SERV CONTROLE DE PRAGAS DRONE TERCEIRO</v>
      </c>
      <c r="J244" s="35" t="s">
        <v>35</v>
      </c>
      <c r="K244" s="36">
        <f t="shared" si="172"/>
        <v>6.6666666666666666E-2</v>
      </c>
      <c r="L244" s="35" t="s">
        <v>55</v>
      </c>
      <c r="M244" s="37">
        <f>ROUND(0.25%*20,1)</f>
        <v>0.1</v>
      </c>
      <c r="N244" s="44">
        <f>SUM(N242:N243)</f>
        <v>0.01</v>
      </c>
      <c r="O244" s="39">
        <f t="shared" ref="O244:Y244" si="210">SUM(O242:O243)</f>
        <v>0.03</v>
      </c>
      <c r="P244" s="39">
        <f t="shared" si="210"/>
        <v>0.05</v>
      </c>
      <c r="Q244" s="39">
        <f t="shared" si="210"/>
        <v>0.05</v>
      </c>
      <c r="R244" s="39">
        <f t="shared" si="210"/>
        <v>0.06</v>
      </c>
      <c r="S244" s="39">
        <f t="shared" si="210"/>
        <v>7.0000000000000007E-2</v>
      </c>
      <c r="T244" s="39">
        <f t="shared" si="210"/>
        <v>0.11</v>
      </c>
      <c r="U244" s="39">
        <f t="shared" si="210"/>
        <v>0.18</v>
      </c>
      <c r="V244" s="39">
        <f t="shared" si="210"/>
        <v>0.11</v>
      </c>
      <c r="W244" s="39">
        <f t="shared" si="210"/>
        <v>7.0000000000000007E-2</v>
      </c>
      <c r="X244" s="39">
        <f t="shared" si="210"/>
        <v>0.05</v>
      </c>
      <c r="Y244" s="39">
        <f t="shared" si="210"/>
        <v>0.01</v>
      </c>
    </row>
    <row r="245" spans="4:25" ht="17.25" customHeight="1" x14ac:dyDescent="0.25">
      <c r="D245" s="23" t="s">
        <v>26</v>
      </c>
      <c r="E245" s="23" t="s">
        <v>211</v>
      </c>
      <c r="F245" s="24" t="s">
        <v>182</v>
      </c>
      <c r="G245" s="25" t="s">
        <v>179</v>
      </c>
      <c r="H245" s="23">
        <v>950</v>
      </c>
      <c r="I245" s="26" t="s">
        <v>134</v>
      </c>
      <c r="J245" s="26" t="s">
        <v>34</v>
      </c>
      <c r="K245" s="27">
        <f t="shared" si="172"/>
        <v>0.25</v>
      </c>
      <c r="L245" s="28" t="s">
        <v>28</v>
      </c>
      <c r="M245" s="29" t="s">
        <v>28</v>
      </c>
      <c r="N245" s="30">
        <v>0.25</v>
      </c>
      <c r="O245" s="31">
        <v>0.25</v>
      </c>
      <c r="P245" s="31">
        <v>0.25</v>
      </c>
      <c r="Q245" s="31">
        <v>0.25</v>
      </c>
      <c r="R245" s="31">
        <v>0.25</v>
      </c>
      <c r="S245" s="31">
        <v>0.25</v>
      </c>
      <c r="T245" s="31">
        <v>0.25</v>
      </c>
      <c r="U245" s="31">
        <v>0.25</v>
      </c>
      <c r="V245" s="31">
        <v>0.25</v>
      </c>
      <c r="W245" s="31">
        <v>0.25</v>
      </c>
      <c r="X245" s="31">
        <v>0.25</v>
      </c>
      <c r="Y245" s="31">
        <v>0.25</v>
      </c>
    </row>
    <row r="246" spans="4:25" ht="17.25" customHeight="1" x14ac:dyDescent="0.25">
      <c r="D246" s="32" t="s">
        <v>26</v>
      </c>
      <c r="E246" s="32" t="s">
        <v>211</v>
      </c>
      <c r="F246" s="33" t="s">
        <v>182</v>
      </c>
      <c r="G246" s="34" t="s">
        <v>179</v>
      </c>
      <c r="H246" s="32">
        <v>950</v>
      </c>
      <c r="I246" s="35" t="str">
        <f>I245</f>
        <v>SERV CAP QUIM MEC BARRA AGRIC</v>
      </c>
      <c r="J246" s="35" t="s">
        <v>35</v>
      </c>
      <c r="K246" s="36">
        <f t="shared" si="172"/>
        <v>0.25</v>
      </c>
      <c r="L246" s="85" t="s">
        <v>54</v>
      </c>
      <c r="M246" s="37">
        <v>2.5</v>
      </c>
      <c r="N246" s="44">
        <f>N245</f>
        <v>0.25</v>
      </c>
      <c r="O246" s="39">
        <f t="shared" ref="O246:Y246" si="211">O245</f>
        <v>0.25</v>
      </c>
      <c r="P246" s="39">
        <f t="shared" si="211"/>
        <v>0.25</v>
      </c>
      <c r="Q246" s="39">
        <f t="shared" si="211"/>
        <v>0.25</v>
      </c>
      <c r="R246" s="39">
        <f t="shared" si="211"/>
        <v>0.25</v>
      </c>
      <c r="S246" s="39">
        <f t="shared" si="211"/>
        <v>0.25</v>
      </c>
      <c r="T246" s="39">
        <f t="shared" si="211"/>
        <v>0.25</v>
      </c>
      <c r="U246" s="39">
        <f t="shared" si="211"/>
        <v>0.25</v>
      </c>
      <c r="V246" s="39">
        <f t="shared" si="211"/>
        <v>0.25</v>
      </c>
      <c r="W246" s="39">
        <f t="shared" si="211"/>
        <v>0.25</v>
      </c>
      <c r="X246" s="39">
        <f t="shared" si="211"/>
        <v>0.25</v>
      </c>
      <c r="Y246" s="39">
        <f t="shared" si="211"/>
        <v>0.25</v>
      </c>
    </row>
    <row r="247" spans="4:25" ht="17.25" customHeight="1" x14ac:dyDescent="0.25">
      <c r="D247" s="17" t="s">
        <v>26</v>
      </c>
      <c r="E247" s="17" t="s">
        <v>211</v>
      </c>
      <c r="F247" s="18" t="s">
        <v>28</v>
      </c>
      <c r="G247" s="19" t="s">
        <v>183</v>
      </c>
      <c r="H247" s="17" t="s">
        <v>28</v>
      </c>
      <c r="I247" s="20" t="s">
        <v>28</v>
      </c>
      <c r="J247" s="20" t="s">
        <v>28</v>
      </c>
      <c r="K247" s="17" t="str">
        <f t="shared" si="172"/>
        <v>n/a</v>
      </c>
      <c r="L247" s="20" t="s">
        <v>28</v>
      </c>
      <c r="M247" s="21" t="s">
        <v>28</v>
      </c>
      <c r="N247" s="22" t="s">
        <v>28</v>
      </c>
      <c r="O247" s="17" t="s">
        <v>28</v>
      </c>
      <c r="P247" s="17" t="s">
        <v>28</v>
      </c>
      <c r="Q247" s="17" t="s">
        <v>28</v>
      </c>
      <c r="R247" s="17" t="s">
        <v>28</v>
      </c>
      <c r="S247" s="17" t="s">
        <v>28</v>
      </c>
      <c r="T247" s="17" t="s">
        <v>28</v>
      </c>
      <c r="U247" s="17" t="s">
        <v>28</v>
      </c>
      <c r="V247" s="17" t="s">
        <v>28</v>
      </c>
      <c r="W247" s="17" t="s">
        <v>28</v>
      </c>
      <c r="X247" s="17" t="s">
        <v>28</v>
      </c>
      <c r="Y247" s="17" t="s">
        <v>28</v>
      </c>
    </row>
    <row r="248" spans="4:25" ht="17.25" customHeight="1" x14ac:dyDescent="0.25">
      <c r="D248" s="23" t="s">
        <v>26</v>
      </c>
      <c r="E248" s="23" t="s">
        <v>211</v>
      </c>
      <c r="F248" s="24" t="s">
        <v>184</v>
      </c>
      <c r="G248" s="25" t="s">
        <v>185</v>
      </c>
      <c r="H248" s="23">
        <v>1260</v>
      </c>
      <c r="I248" s="26" t="s">
        <v>147</v>
      </c>
      <c r="J248" s="26" t="s">
        <v>34</v>
      </c>
      <c r="K248" s="27">
        <f t="shared" si="172"/>
        <v>1</v>
      </c>
      <c r="L248" s="28" t="s">
        <v>28</v>
      </c>
      <c r="M248" s="29" t="s">
        <v>28</v>
      </c>
      <c r="N248" s="30">
        <v>1</v>
      </c>
      <c r="O248" s="31">
        <v>1</v>
      </c>
      <c r="P248" s="31">
        <v>1</v>
      </c>
      <c r="Q248" s="31">
        <v>1</v>
      </c>
      <c r="R248" s="31">
        <v>1</v>
      </c>
      <c r="S248" s="31">
        <v>1</v>
      </c>
      <c r="T248" s="31">
        <v>1</v>
      </c>
      <c r="U248" s="31">
        <v>1</v>
      </c>
      <c r="V248" s="31">
        <v>1</v>
      </c>
      <c r="W248" s="31">
        <v>1</v>
      </c>
      <c r="X248" s="31">
        <v>1</v>
      </c>
      <c r="Y248" s="31">
        <v>1</v>
      </c>
    </row>
    <row r="249" spans="4:25" ht="17.25" customHeight="1" x14ac:dyDescent="0.25">
      <c r="D249" s="23" t="s">
        <v>26</v>
      </c>
      <c r="E249" s="23" t="s">
        <v>211</v>
      </c>
      <c r="F249" s="24" t="s">
        <v>186</v>
      </c>
      <c r="G249" s="25" t="s">
        <v>185</v>
      </c>
      <c r="H249" s="23">
        <v>1290</v>
      </c>
      <c r="I249" s="26" t="s">
        <v>129</v>
      </c>
      <c r="J249" s="26" t="s">
        <v>34</v>
      </c>
      <c r="K249" s="27">
        <f t="shared" si="172"/>
        <v>0.99999999999999989</v>
      </c>
      <c r="L249" s="28" t="s">
        <v>28</v>
      </c>
      <c r="M249" s="29" t="s">
        <v>28</v>
      </c>
      <c r="N249" s="30">
        <v>0.85</v>
      </c>
      <c r="O249" s="31">
        <v>0.9</v>
      </c>
      <c r="P249" s="31">
        <v>0.9</v>
      </c>
      <c r="Q249" s="31">
        <v>0.95</v>
      </c>
      <c r="R249" s="31">
        <v>1</v>
      </c>
      <c r="S249" s="31">
        <v>1.05</v>
      </c>
      <c r="T249" s="31">
        <v>1.1000000000000001</v>
      </c>
      <c r="U249" s="31">
        <v>1.2</v>
      </c>
      <c r="V249" s="31">
        <v>1.3</v>
      </c>
      <c r="W249" s="31">
        <v>1.2</v>
      </c>
      <c r="X249" s="31">
        <v>0.85</v>
      </c>
      <c r="Y249" s="31">
        <v>0.7</v>
      </c>
    </row>
    <row r="250" spans="4:25" ht="17.25" customHeight="1" x14ac:dyDescent="0.25">
      <c r="D250" s="32" t="s">
        <v>26</v>
      </c>
      <c r="E250" s="32" t="s">
        <v>211</v>
      </c>
      <c r="F250" s="33" t="s">
        <v>186</v>
      </c>
      <c r="G250" s="34" t="s">
        <v>185</v>
      </c>
      <c r="H250" s="32">
        <v>1290</v>
      </c>
      <c r="I250" s="35" t="str">
        <f t="shared" ref="I250:I252" si="212">I249</f>
        <v>SERV COMB FORMIGA MANUAL 1 RUA AGRIC</v>
      </c>
      <c r="J250" s="35" t="s">
        <v>35</v>
      </c>
      <c r="K250" s="36">
        <f t="shared" si="172"/>
        <v>5.0166666666666667E-3</v>
      </c>
      <c r="L250" s="35" t="s">
        <v>36</v>
      </c>
      <c r="M250" s="37">
        <f>10*(5*6)/10^3</f>
        <v>0.3</v>
      </c>
      <c r="N250" s="38">
        <f>ROUND(0.5%*N249,4)</f>
        <v>4.3E-3</v>
      </c>
      <c r="O250" s="39">
        <f t="shared" ref="O250:Y250" si="213">ROUND(0.5%*O249,4)</f>
        <v>4.4999999999999997E-3</v>
      </c>
      <c r="P250" s="39">
        <f t="shared" si="213"/>
        <v>4.4999999999999997E-3</v>
      </c>
      <c r="Q250" s="39">
        <f t="shared" si="213"/>
        <v>4.7999999999999996E-3</v>
      </c>
      <c r="R250" s="39">
        <f t="shared" si="213"/>
        <v>5.0000000000000001E-3</v>
      </c>
      <c r="S250" s="39">
        <f t="shared" si="213"/>
        <v>5.3E-3</v>
      </c>
      <c r="T250" s="39">
        <f t="shared" si="213"/>
        <v>5.4999999999999997E-3</v>
      </c>
      <c r="U250" s="39">
        <f t="shared" si="213"/>
        <v>6.0000000000000001E-3</v>
      </c>
      <c r="V250" s="39">
        <f t="shared" si="213"/>
        <v>6.4999999999999997E-3</v>
      </c>
      <c r="W250" s="39">
        <f t="shared" si="213"/>
        <v>6.0000000000000001E-3</v>
      </c>
      <c r="X250" s="39">
        <f t="shared" si="213"/>
        <v>4.3E-3</v>
      </c>
      <c r="Y250" s="39">
        <f t="shared" si="213"/>
        <v>3.5000000000000001E-3</v>
      </c>
    </row>
    <row r="251" spans="4:25" ht="17.25" customHeight="1" x14ac:dyDescent="0.25">
      <c r="D251" s="32" t="s">
        <v>26</v>
      </c>
      <c r="E251" s="32" t="s">
        <v>211</v>
      </c>
      <c r="F251" s="33" t="s">
        <v>186</v>
      </c>
      <c r="G251" s="34" t="s">
        <v>185</v>
      </c>
      <c r="H251" s="32">
        <v>1290</v>
      </c>
      <c r="I251" s="35" t="str">
        <f t="shared" si="212"/>
        <v>SERV COMB FORMIGA MANUAL 1 RUA AGRIC</v>
      </c>
      <c r="J251" s="35" t="s">
        <v>35</v>
      </c>
      <c r="K251" s="36">
        <f t="shared" si="172"/>
        <v>0.64083333333333325</v>
      </c>
      <c r="L251" s="35" t="s">
        <v>37</v>
      </c>
      <c r="M251" s="37">
        <v>4.5</v>
      </c>
      <c r="N251" s="40">
        <f>ROUND($N$44*N249,2)</f>
        <v>0.17</v>
      </c>
      <c r="O251" s="41">
        <f>ROUND($O$44*O249,2)</f>
        <v>0.27</v>
      </c>
      <c r="P251" s="41">
        <f>ROUND($P$44*P249,2)</f>
        <v>0.36</v>
      </c>
      <c r="Q251" s="41">
        <f>ROUND($Q$44*Q249,2)</f>
        <v>0.48</v>
      </c>
      <c r="R251" s="41">
        <f>ROUND($R$44*R249,2)</f>
        <v>0.7</v>
      </c>
      <c r="S251" s="41">
        <f>ROUND($S$44*S249,2)</f>
        <v>0.84</v>
      </c>
      <c r="T251" s="41">
        <f>ROUND($T$44*T249,2)</f>
        <v>0.99</v>
      </c>
      <c r="U251" s="41">
        <f>ROUND($U$44*U249,2)</f>
        <v>1.08</v>
      </c>
      <c r="V251" s="41">
        <f>ROUND($V$44*V249,2)</f>
        <v>1.17</v>
      </c>
      <c r="W251" s="41">
        <f>ROUND($W$44*W249,2)</f>
        <v>0.84</v>
      </c>
      <c r="X251" s="41">
        <f>ROUND($X$44*X249,2)</f>
        <v>0.51</v>
      </c>
      <c r="Y251" s="41">
        <f>ROUND($Y$44*Y249,2)</f>
        <v>0.28000000000000003</v>
      </c>
    </row>
    <row r="252" spans="4:25" ht="17.25" customHeight="1" x14ac:dyDescent="0.25">
      <c r="D252" s="32" t="s">
        <v>26</v>
      </c>
      <c r="E252" s="32" t="s">
        <v>211</v>
      </c>
      <c r="F252" s="33" t="s">
        <v>186</v>
      </c>
      <c r="G252" s="34" t="s">
        <v>185</v>
      </c>
      <c r="H252" s="32">
        <v>1290</v>
      </c>
      <c r="I252" s="35" t="str">
        <f t="shared" si="212"/>
        <v>SERV COMB FORMIGA MANUAL 1 RUA AGRIC</v>
      </c>
      <c r="J252" s="35" t="s">
        <v>35</v>
      </c>
      <c r="K252" s="36">
        <f t="shared" si="172"/>
        <v>0.35415000000000002</v>
      </c>
      <c r="L252" s="35" t="s">
        <v>38</v>
      </c>
      <c r="M252" s="37">
        <v>4.5</v>
      </c>
      <c r="N252" s="40">
        <f>N249-SUM(N250:N251)</f>
        <v>0.67569999999999997</v>
      </c>
      <c r="O252" s="41">
        <f t="shared" ref="O252" si="214">O249-SUM(O250:O251)</f>
        <v>0.62549999999999994</v>
      </c>
      <c r="P252" s="41">
        <f t="shared" ref="P252:Y252" si="215">P249-SUM(P250:P251)</f>
        <v>0.53550000000000009</v>
      </c>
      <c r="Q252" s="41">
        <f t="shared" si="215"/>
        <v>0.46519999999999995</v>
      </c>
      <c r="R252" s="41">
        <f t="shared" si="215"/>
        <v>0.29500000000000004</v>
      </c>
      <c r="S252" s="41">
        <f t="shared" si="215"/>
        <v>0.2047000000000001</v>
      </c>
      <c r="T252" s="41">
        <f t="shared" si="215"/>
        <v>0.10450000000000015</v>
      </c>
      <c r="U252" s="41">
        <f t="shared" si="215"/>
        <v>0.11399999999999988</v>
      </c>
      <c r="V252" s="41">
        <f t="shared" si="215"/>
        <v>0.12350000000000017</v>
      </c>
      <c r="W252" s="41">
        <f t="shared" si="215"/>
        <v>0.35399999999999998</v>
      </c>
      <c r="X252" s="41">
        <f t="shared" si="215"/>
        <v>0.3357</v>
      </c>
      <c r="Y252" s="41">
        <f t="shared" si="215"/>
        <v>0.41649999999999993</v>
      </c>
    </row>
    <row r="253" spans="4:25" ht="17.25" customHeight="1" x14ac:dyDescent="0.25">
      <c r="D253" s="23" t="s">
        <v>26</v>
      </c>
      <c r="E253" s="23" t="s">
        <v>211</v>
      </c>
      <c r="F253" s="24" t="s">
        <v>187</v>
      </c>
      <c r="G253" s="25" t="s">
        <v>185</v>
      </c>
      <c r="H253" s="23">
        <v>1290</v>
      </c>
      <c r="I253" s="26" t="s">
        <v>134</v>
      </c>
      <c r="J253" s="26" t="s">
        <v>34</v>
      </c>
      <c r="K253" s="27">
        <f t="shared" si="172"/>
        <v>0.25</v>
      </c>
      <c r="L253" s="28" t="s">
        <v>28</v>
      </c>
      <c r="M253" s="29" t="s">
        <v>28</v>
      </c>
      <c r="N253" s="30">
        <v>0.25</v>
      </c>
      <c r="O253" s="31">
        <v>0.25</v>
      </c>
      <c r="P253" s="31">
        <v>0.25</v>
      </c>
      <c r="Q253" s="31">
        <v>0.25</v>
      </c>
      <c r="R253" s="31">
        <v>0.25</v>
      </c>
      <c r="S253" s="31">
        <v>0.25</v>
      </c>
      <c r="T253" s="31">
        <v>0.25</v>
      </c>
      <c r="U253" s="31">
        <v>0.25</v>
      </c>
      <c r="V253" s="31">
        <v>0.25</v>
      </c>
      <c r="W253" s="31">
        <v>0.25</v>
      </c>
      <c r="X253" s="31">
        <v>0.25</v>
      </c>
      <c r="Y253" s="31">
        <v>0.25</v>
      </c>
    </row>
    <row r="254" spans="4:25" ht="17.25" customHeight="1" x14ac:dyDescent="0.25">
      <c r="D254" s="32" t="s">
        <v>26</v>
      </c>
      <c r="E254" s="32" t="s">
        <v>211</v>
      </c>
      <c r="F254" s="33" t="s">
        <v>187</v>
      </c>
      <c r="G254" s="34" t="s">
        <v>185</v>
      </c>
      <c r="H254" s="32">
        <v>1290</v>
      </c>
      <c r="I254" s="35" t="str">
        <f t="shared" ref="I254:I258" si="216">I253</f>
        <v>SERV CAP QUIM MEC BARRA AGRIC</v>
      </c>
      <c r="J254" s="35" t="s">
        <v>35</v>
      </c>
      <c r="K254" s="36">
        <f t="shared" si="172"/>
        <v>0.25</v>
      </c>
      <c r="L254" s="85" t="s">
        <v>54</v>
      </c>
      <c r="M254" s="37">
        <v>2.5</v>
      </c>
      <c r="N254" s="142">
        <f>N253</f>
        <v>0.25</v>
      </c>
      <c r="O254" s="143">
        <f t="shared" ref="O254:Y254" si="217">O253</f>
        <v>0.25</v>
      </c>
      <c r="P254" s="143">
        <f t="shared" si="217"/>
        <v>0.25</v>
      </c>
      <c r="Q254" s="143">
        <f t="shared" si="217"/>
        <v>0.25</v>
      </c>
      <c r="R254" s="143">
        <f t="shared" si="217"/>
        <v>0.25</v>
      </c>
      <c r="S254" s="143">
        <f t="shared" si="217"/>
        <v>0.25</v>
      </c>
      <c r="T254" s="143">
        <f t="shared" si="217"/>
        <v>0.25</v>
      </c>
      <c r="U254" s="143">
        <f t="shared" si="217"/>
        <v>0.25</v>
      </c>
      <c r="V254" s="143">
        <f t="shared" si="217"/>
        <v>0.25</v>
      </c>
      <c r="W254" s="143">
        <f t="shared" si="217"/>
        <v>0.25</v>
      </c>
      <c r="X254" s="143">
        <f t="shared" si="217"/>
        <v>0.25</v>
      </c>
      <c r="Y254" s="143">
        <f t="shared" si="217"/>
        <v>0.25</v>
      </c>
    </row>
    <row r="255" spans="4:25" ht="17.25" customHeight="1" x14ac:dyDescent="0.25">
      <c r="D255" s="32" t="s">
        <v>26</v>
      </c>
      <c r="E255" s="32" t="s">
        <v>211</v>
      </c>
      <c r="F255" s="33" t="s">
        <v>187</v>
      </c>
      <c r="G255" s="34" t="s">
        <v>185</v>
      </c>
      <c r="H255" s="32">
        <v>1290</v>
      </c>
      <c r="I255" s="35" t="str">
        <f t="shared" si="216"/>
        <v>SERV CAP QUIM MEC BARRA AGRIC</v>
      </c>
      <c r="J255" s="35" t="s">
        <v>35</v>
      </c>
      <c r="K255" s="36">
        <f>IFERROR(AVERAGE(N255:Y255),"n/a")</f>
        <v>6.0000000000000019E-2</v>
      </c>
      <c r="L255" s="35" t="s">
        <v>55</v>
      </c>
      <c r="M255" s="37">
        <f>ROUND(0.5%*230,1)</f>
        <v>1.2</v>
      </c>
      <c r="N255" s="142">
        <f>N256</f>
        <v>0.06</v>
      </c>
      <c r="O255" s="143">
        <f t="shared" ref="O255:Y255" si="218">O256</f>
        <v>0.06</v>
      </c>
      <c r="P255" s="143">
        <f t="shared" si="218"/>
        <v>0.06</v>
      </c>
      <c r="Q255" s="143">
        <f t="shared" si="218"/>
        <v>0.06</v>
      </c>
      <c r="R255" s="143">
        <f t="shared" si="218"/>
        <v>0.06</v>
      </c>
      <c r="S255" s="143">
        <f t="shared" si="218"/>
        <v>0.06</v>
      </c>
      <c r="T255" s="143">
        <f t="shared" si="218"/>
        <v>0.06</v>
      </c>
      <c r="U255" s="143">
        <f t="shared" si="218"/>
        <v>0.06</v>
      </c>
      <c r="V255" s="143">
        <f t="shared" si="218"/>
        <v>0.06</v>
      </c>
      <c r="W255" s="143">
        <f t="shared" si="218"/>
        <v>0.06</v>
      </c>
      <c r="X255" s="143">
        <f t="shared" si="218"/>
        <v>0.06</v>
      </c>
      <c r="Y255" s="143">
        <f t="shared" si="218"/>
        <v>0.06</v>
      </c>
    </row>
    <row r="256" spans="4:25" ht="17.25" customHeight="1" x14ac:dyDescent="0.25">
      <c r="D256" s="32" t="s">
        <v>26</v>
      </c>
      <c r="E256" s="32" t="s">
        <v>211</v>
      </c>
      <c r="F256" s="33" t="s">
        <v>187</v>
      </c>
      <c r="G256" s="34" t="s">
        <v>185</v>
      </c>
      <c r="H256" s="32">
        <v>1290</v>
      </c>
      <c r="I256" s="35" t="str">
        <f t="shared" si="216"/>
        <v>SERV CAP QUIM MEC BARRA AGRIC</v>
      </c>
      <c r="J256" s="35" t="s">
        <v>35</v>
      </c>
      <c r="K256" s="36">
        <f>IFERROR(AVERAGE(N256:Y256),"n/a")</f>
        <v>6.0000000000000019E-2</v>
      </c>
      <c r="L256" s="35" t="s">
        <v>51</v>
      </c>
      <c r="M256" s="37">
        <v>1.5</v>
      </c>
      <c r="N256" s="142">
        <f>ROUND(25%*N253,2)</f>
        <v>0.06</v>
      </c>
      <c r="O256" s="143">
        <f t="shared" ref="O256:Y256" si="219">ROUND(25%*O253,2)</f>
        <v>0.06</v>
      </c>
      <c r="P256" s="143">
        <f t="shared" si="219"/>
        <v>0.06</v>
      </c>
      <c r="Q256" s="143">
        <f t="shared" si="219"/>
        <v>0.06</v>
      </c>
      <c r="R256" s="143">
        <f t="shared" si="219"/>
        <v>0.06</v>
      </c>
      <c r="S256" s="143">
        <f t="shared" si="219"/>
        <v>0.06</v>
      </c>
      <c r="T256" s="143">
        <f t="shared" si="219"/>
        <v>0.06</v>
      </c>
      <c r="U256" s="143">
        <f t="shared" si="219"/>
        <v>0.06</v>
      </c>
      <c r="V256" s="143">
        <f t="shared" si="219"/>
        <v>0.06</v>
      </c>
      <c r="W256" s="143">
        <f t="shared" si="219"/>
        <v>0.06</v>
      </c>
      <c r="X256" s="143">
        <f t="shared" si="219"/>
        <v>0.06</v>
      </c>
      <c r="Y256" s="143">
        <f t="shared" si="219"/>
        <v>0.06</v>
      </c>
    </row>
    <row r="257" spans="4:25" ht="17.25" customHeight="1" x14ac:dyDescent="0.25">
      <c r="D257" s="32" t="s">
        <v>26</v>
      </c>
      <c r="E257" s="32" t="s">
        <v>211</v>
      </c>
      <c r="F257" s="33" t="s">
        <v>187</v>
      </c>
      <c r="G257" s="34" t="s">
        <v>185</v>
      </c>
      <c r="H257" s="32">
        <v>1290</v>
      </c>
      <c r="I257" s="35" t="str">
        <f t="shared" si="216"/>
        <v>SERV CAP QUIM MEC BARRA AGRIC</v>
      </c>
      <c r="J257" s="35" t="s">
        <v>35</v>
      </c>
      <c r="K257" s="36">
        <f t="shared" si="172"/>
        <v>0</v>
      </c>
      <c r="L257" s="35" t="s">
        <v>135</v>
      </c>
      <c r="M257" s="37">
        <f>ROUNDUP(1.5*(2.5/3.1),2)</f>
        <v>1.21</v>
      </c>
      <c r="N257" s="144">
        <v>0</v>
      </c>
      <c r="O257" s="145">
        <v>0</v>
      </c>
      <c r="P257" s="145">
        <v>0</v>
      </c>
      <c r="Q257" s="145">
        <v>0</v>
      </c>
      <c r="R257" s="145">
        <v>0</v>
      </c>
      <c r="S257" s="145">
        <v>0</v>
      </c>
      <c r="T257" s="145">
        <v>0</v>
      </c>
      <c r="U257" s="145">
        <v>0</v>
      </c>
      <c r="V257" s="145">
        <v>0</v>
      </c>
      <c r="W257" s="145">
        <v>0</v>
      </c>
      <c r="X257" s="145">
        <v>0</v>
      </c>
      <c r="Y257" s="145">
        <v>0</v>
      </c>
    </row>
    <row r="258" spans="4:25" ht="17.25" customHeight="1" x14ac:dyDescent="0.25">
      <c r="D258" s="32" t="s">
        <v>26</v>
      </c>
      <c r="E258" s="32" t="s">
        <v>211</v>
      </c>
      <c r="F258" s="33" t="s">
        <v>187</v>
      </c>
      <c r="G258" s="34" t="s">
        <v>185</v>
      </c>
      <c r="H258" s="32">
        <v>1290</v>
      </c>
      <c r="I258" s="35" t="str">
        <f t="shared" si="216"/>
        <v>SERV CAP QUIM MEC BARRA AGRIC</v>
      </c>
      <c r="J258" s="35" t="s">
        <v>35</v>
      </c>
      <c r="K258" s="36">
        <f t="shared" si="172"/>
        <v>0</v>
      </c>
      <c r="L258" s="35" t="s">
        <v>136</v>
      </c>
      <c r="M258" s="37">
        <f>0.15*(2.5/3.1)</f>
        <v>0.12096774193548386</v>
      </c>
      <c r="N258" s="144">
        <v>0</v>
      </c>
      <c r="O258" s="145">
        <v>0</v>
      </c>
      <c r="P258" s="145">
        <v>0</v>
      </c>
      <c r="Q258" s="145">
        <v>0</v>
      </c>
      <c r="R258" s="145">
        <v>0</v>
      </c>
      <c r="S258" s="145">
        <v>0</v>
      </c>
      <c r="T258" s="145">
        <v>0</v>
      </c>
      <c r="U258" s="145">
        <v>0</v>
      </c>
      <c r="V258" s="145">
        <v>0</v>
      </c>
      <c r="W258" s="145">
        <v>0</v>
      </c>
      <c r="X258" s="145">
        <v>0</v>
      </c>
      <c r="Y258" s="145">
        <v>0</v>
      </c>
    </row>
    <row r="259" spans="4:25" ht="17.25" customHeight="1" x14ac:dyDescent="0.25">
      <c r="D259" s="23" t="s">
        <v>26</v>
      </c>
      <c r="E259" s="23" t="s">
        <v>211</v>
      </c>
      <c r="F259" s="24" t="s">
        <v>188</v>
      </c>
      <c r="G259" s="25" t="s">
        <v>185</v>
      </c>
      <c r="H259" s="23">
        <f t="shared" ref="H259:H266" si="220">H237+365</f>
        <v>1280</v>
      </c>
      <c r="I259" s="26" t="s">
        <v>155</v>
      </c>
      <c r="J259" s="26" t="s">
        <v>34</v>
      </c>
      <c r="K259" s="27">
        <f t="shared" si="172"/>
        <v>6.6666666666666666E-2</v>
      </c>
      <c r="L259" s="28" t="s">
        <v>28</v>
      </c>
      <c r="M259" s="29" t="s">
        <v>28</v>
      </c>
      <c r="N259" s="30">
        <v>0.01</v>
      </c>
      <c r="O259" s="31">
        <v>0.03</v>
      </c>
      <c r="P259" s="31">
        <v>0.05</v>
      </c>
      <c r="Q259" s="31">
        <v>0.05</v>
      </c>
      <c r="R259" s="31">
        <v>0.06</v>
      </c>
      <c r="S259" s="31">
        <v>7.0000000000000007E-2</v>
      </c>
      <c r="T259" s="31">
        <v>0.11</v>
      </c>
      <c r="U259" s="31">
        <v>0.18</v>
      </c>
      <c r="V259" s="31">
        <v>0.11</v>
      </c>
      <c r="W259" s="31">
        <v>7.0000000000000007E-2</v>
      </c>
      <c r="X259" s="31">
        <v>0.05</v>
      </c>
      <c r="Y259" s="31">
        <v>0.01</v>
      </c>
    </row>
    <row r="260" spans="4:25" ht="17.25" customHeight="1" x14ac:dyDescent="0.25">
      <c r="D260" s="32" t="s">
        <v>26</v>
      </c>
      <c r="E260" s="32" t="s">
        <v>211</v>
      </c>
      <c r="F260" s="33" t="s">
        <v>188</v>
      </c>
      <c r="G260" s="34" t="s">
        <v>185</v>
      </c>
      <c r="H260" s="32">
        <f t="shared" si="220"/>
        <v>1280</v>
      </c>
      <c r="I260" s="35" t="str">
        <f t="shared" ref="I260:I262" si="221">I259</f>
        <v>SERV CONTROLE DE PRAGAS AGRIC</v>
      </c>
      <c r="J260" s="35" t="s">
        <v>35</v>
      </c>
      <c r="K260" s="36">
        <f t="shared" si="172"/>
        <v>4.9166666666666671E-2</v>
      </c>
      <c r="L260" s="35" t="s">
        <v>156</v>
      </c>
      <c r="M260" s="37">
        <v>120</v>
      </c>
      <c r="N260" s="44">
        <f>ROUND(N259*0.7,2)</f>
        <v>0.01</v>
      </c>
      <c r="O260" s="39">
        <f t="shared" ref="O260:Y260" si="222">ROUND(O259*0.7,2)</f>
        <v>0.02</v>
      </c>
      <c r="P260" s="39">
        <f t="shared" si="222"/>
        <v>0.04</v>
      </c>
      <c r="Q260" s="39">
        <f t="shared" si="222"/>
        <v>0.04</v>
      </c>
      <c r="R260" s="39">
        <f t="shared" si="222"/>
        <v>0.04</v>
      </c>
      <c r="S260" s="39">
        <f t="shared" si="222"/>
        <v>0.05</v>
      </c>
      <c r="T260" s="39">
        <f t="shared" si="222"/>
        <v>0.08</v>
      </c>
      <c r="U260" s="39">
        <f t="shared" si="222"/>
        <v>0.13</v>
      </c>
      <c r="V260" s="39">
        <f t="shared" si="222"/>
        <v>0.08</v>
      </c>
      <c r="W260" s="39">
        <f t="shared" si="222"/>
        <v>0.05</v>
      </c>
      <c r="X260" s="39">
        <f t="shared" si="222"/>
        <v>0.04</v>
      </c>
      <c r="Y260" s="39">
        <f t="shared" si="222"/>
        <v>0.01</v>
      </c>
    </row>
    <row r="261" spans="4:25" ht="17.25" customHeight="1" x14ac:dyDescent="0.25">
      <c r="D261" s="32" t="s">
        <v>26</v>
      </c>
      <c r="E261" s="32" t="s">
        <v>211</v>
      </c>
      <c r="F261" s="33" t="s">
        <v>188</v>
      </c>
      <c r="G261" s="34" t="s">
        <v>185</v>
      </c>
      <c r="H261" s="32">
        <f t="shared" si="220"/>
        <v>1280</v>
      </c>
      <c r="I261" s="35" t="str">
        <f t="shared" si="221"/>
        <v>SERV CONTROLE DE PRAGAS AGRIC</v>
      </c>
      <c r="J261" s="35" t="s">
        <v>35</v>
      </c>
      <c r="K261" s="36">
        <f t="shared" si="172"/>
        <v>1.7500000000000002E-2</v>
      </c>
      <c r="L261" s="35" t="s">
        <v>157</v>
      </c>
      <c r="M261" s="37">
        <v>0.75</v>
      </c>
      <c r="N261" s="44">
        <f>N259-N260</f>
        <v>0</v>
      </c>
      <c r="O261" s="39">
        <f t="shared" ref="O261:Y261" si="223">O259-O260</f>
        <v>9.9999999999999985E-3</v>
      </c>
      <c r="P261" s="39">
        <f t="shared" si="223"/>
        <v>1.0000000000000002E-2</v>
      </c>
      <c r="Q261" s="39">
        <f t="shared" si="223"/>
        <v>1.0000000000000002E-2</v>
      </c>
      <c r="R261" s="39">
        <f t="shared" si="223"/>
        <v>1.9999999999999997E-2</v>
      </c>
      <c r="S261" s="39">
        <f t="shared" si="223"/>
        <v>2.0000000000000004E-2</v>
      </c>
      <c r="T261" s="39">
        <f t="shared" si="223"/>
        <v>0.03</v>
      </c>
      <c r="U261" s="39">
        <f t="shared" si="223"/>
        <v>4.9999999999999989E-2</v>
      </c>
      <c r="V261" s="39">
        <f t="shared" si="223"/>
        <v>0.03</v>
      </c>
      <c r="W261" s="39">
        <f t="shared" si="223"/>
        <v>2.0000000000000004E-2</v>
      </c>
      <c r="X261" s="39">
        <f t="shared" si="223"/>
        <v>1.0000000000000002E-2</v>
      </c>
      <c r="Y261" s="39">
        <f t="shared" si="223"/>
        <v>0</v>
      </c>
    </row>
    <row r="262" spans="4:25" ht="17.25" customHeight="1" x14ac:dyDescent="0.25">
      <c r="D262" s="32" t="s">
        <v>26</v>
      </c>
      <c r="E262" s="32" t="s">
        <v>211</v>
      </c>
      <c r="F262" s="33" t="s">
        <v>188</v>
      </c>
      <c r="G262" s="34" t="s">
        <v>185</v>
      </c>
      <c r="H262" s="32">
        <f t="shared" si="220"/>
        <v>1280</v>
      </c>
      <c r="I262" s="35" t="str">
        <f t="shared" si="221"/>
        <v>SERV CONTROLE DE PRAGAS AGRIC</v>
      </c>
      <c r="J262" s="35" t="s">
        <v>35</v>
      </c>
      <c r="K262" s="36">
        <f t="shared" si="172"/>
        <v>6.6666666666666666E-2</v>
      </c>
      <c r="L262" s="35" t="s">
        <v>55</v>
      </c>
      <c r="M262" s="37">
        <f>ROUND(50%*20,1)</f>
        <v>10</v>
      </c>
      <c r="N262" s="44">
        <f>SUM(N260:N261)</f>
        <v>0.01</v>
      </c>
      <c r="O262" s="39">
        <f t="shared" ref="O262:Y262" si="224">SUM(O260:O261)</f>
        <v>0.03</v>
      </c>
      <c r="P262" s="39">
        <f t="shared" si="224"/>
        <v>0.05</v>
      </c>
      <c r="Q262" s="39">
        <f t="shared" si="224"/>
        <v>0.05</v>
      </c>
      <c r="R262" s="39">
        <f t="shared" si="224"/>
        <v>0.06</v>
      </c>
      <c r="S262" s="39">
        <f t="shared" si="224"/>
        <v>7.0000000000000007E-2</v>
      </c>
      <c r="T262" s="39">
        <f t="shared" si="224"/>
        <v>0.11</v>
      </c>
      <c r="U262" s="39">
        <f t="shared" si="224"/>
        <v>0.18</v>
      </c>
      <c r="V262" s="39">
        <f t="shared" si="224"/>
        <v>0.11</v>
      </c>
      <c r="W262" s="39">
        <f t="shared" si="224"/>
        <v>7.0000000000000007E-2</v>
      </c>
      <c r="X262" s="39">
        <f t="shared" si="224"/>
        <v>0.05</v>
      </c>
      <c r="Y262" s="39">
        <f t="shared" si="224"/>
        <v>0.01</v>
      </c>
    </row>
    <row r="263" spans="4:25" ht="17.25" customHeight="1" x14ac:dyDescent="0.25">
      <c r="D263" s="23" t="s">
        <v>26</v>
      </c>
      <c r="E263" s="23" t="s">
        <v>211</v>
      </c>
      <c r="F263" s="24" t="s">
        <v>188</v>
      </c>
      <c r="G263" s="25" t="s">
        <v>185</v>
      </c>
      <c r="H263" s="23">
        <f t="shared" si="220"/>
        <v>1280</v>
      </c>
      <c r="I263" s="26" t="s">
        <v>158</v>
      </c>
      <c r="J263" s="26" t="s">
        <v>34</v>
      </c>
      <c r="K263" s="27">
        <f t="shared" si="172"/>
        <v>6.6666666666666666E-2</v>
      </c>
      <c r="L263" s="28" t="s">
        <v>28</v>
      </c>
      <c r="M263" s="29" t="s">
        <v>28</v>
      </c>
      <c r="N263" s="30">
        <v>0.01</v>
      </c>
      <c r="O263" s="31">
        <v>0.03</v>
      </c>
      <c r="P263" s="31">
        <v>0.05</v>
      </c>
      <c r="Q263" s="31">
        <v>0.05</v>
      </c>
      <c r="R263" s="31">
        <v>0.06</v>
      </c>
      <c r="S263" s="31">
        <v>7.0000000000000007E-2</v>
      </c>
      <c r="T263" s="31">
        <v>0.11</v>
      </c>
      <c r="U263" s="31">
        <v>0.18</v>
      </c>
      <c r="V263" s="31">
        <v>0.11</v>
      </c>
      <c r="W263" s="31">
        <v>7.0000000000000007E-2</v>
      </c>
      <c r="X263" s="31">
        <v>0.05</v>
      </c>
      <c r="Y263" s="31">
        <v>0.01</v>
      </c>
    </row>
    <row r="264" spans="4:25" ht="17.25" customHeight="1" x14ac:dyDescent="0.25">
      <c r="D264" s="32" t="s">
        <v>26</v>
      </c>
      <c r="E264" s="32" t="s">
        <v>211</v>
      </c>
      <c r="F264" s="33" t="s">
        <v>188</v>
      </c>
      <c r="G264" s="34" t="s">
        <v>185</v>
      </c>
      <c r="H264" s="32">
        <f t="shared" si="220"/>
        <v>1280</v>
      </c>
      <c r="I264" s="35" t="str">
        <f t="shared" ref="I264:I266" si="225">I263</f>
        <v>SERV CONTROLE DE PRAGAS DRONE TERCEIRO</v>
      </c>
      <c r="J264" s="35" t="s">
        <v>35</v>
      </c>
      <c r="K264" s="36">
        <f t="shared" si="172"/>
        <v>4.9166666666666671E-2</v>
      </c>
      <c r="L264" s="35" t="s">
        <v>156</v>
      </c>
      <c r="M264" s="37">
        <v>120</v>
      </c>
      <c r="N264" s="44">
        <f>ROUND(N263*0.7,2)</f>
        <v>0.01</v>
      </c>
      <c r="O264" s="39">
        <f t="shared" ref="O264:Y264" si="226">ROUND(O263*0.7,2)</f>
        <v>0.02</v>
      </c>
      <c r="P264" s="39">
        <f t="shared" si="226"/>
        <v>0.04</v>
      </c>
      <c r="Q264" s="39">
        <f t="shared" si="226"/>
        <v>0.04</v>
      </c>
      <c r="R264" s="39">
        <f t="shared" si="226"/>
        <v>0.04</v>
      </c>
      <c r="S264" s="39">
        <f t="shared" si="226"/>
        <v>0.05</v>
      </c>
      <c r="T264" s="39">
        <f t="shared" si="226"/>
        <v>0.08</v>
      </c>
      <c r="U264" s="39">
        <f t="shared" si="226"/>
        <v>0.13</v>
      </c>
      <c r="V264" s="39">
        <f t="shared" si="226"/>
        <v>0.08</v>
      </c>
      <c r="W264" s="39">
        <f t="shared" si="226"/>
        <v>0.05</v>
      </c>
      <c r="X264" s="39">
        <f t="shared" si="226"/>
        <v>0.04</v>
      </c>
      <c r="Y264" s="39">
        <f t="shared" si="226"/>
        <v>0.01</v>
      </c>
    </row>
    <row r="265" spans="4:25" ht="17.25" customHeight="1" x14ac:dyDescent="0.25">
      <c r="D265" s="32" t="s">
        <v>26</v>
      </c>
      <c r="E265" s="32" t="s">
        <v>211</v>
      </c>
      <c r="F265" s="33" t="s">
        <v>188</v>
      </c>
      <c r="G265" s="34" t="s">
        <v>185</v>
      </c>
      <c r="H265" s="32">
        <f t="shared" si="220"/>
        <v>1280</v>
      </c>
      <c r="I265" s="35" t="str">
        <f t="shared" si="225"/>
        <v>SERV CONTROLE DE PRAGAS DRONE TERCEIRO</v>
      </c>
      <c r="J265" s="35" t="s">
        <v>35</v>
      </c>
      <c r="K265" s="36">
        <f t="shared" si="172"/>
        <v>1.7500000000000002E-2</v>
      </c>
      <c r="L265" s="35" t="s">
        <v>157</v>
      </c>
      <c r="M265" s="37">
        <v>0.75</v>
      </c>
      <c r="N265" s="44">
        <f>N263-N264</f>
        <v>0</v>
      </c>
      <c r="O265" s="39">
        <f t="shared" ref="O265:Y265" si="227">O263-O264</f>
        <v>9.9999999999999985E-3</v>
      </c>
      <c r="P265" s="39">
        <f t="shared" si="227"/>
        <v>1.0000000000000002E-2</v>
      </c>
      <c r="Q265" s="39">
        <f t="shared" si="227"/>
        <v>1.0000000000000002E-2</v>
      </c>
      <c r="R265" s="39">
        <f t="shared" si="227"/>
        <v>1.9999999999999997E-2</v>
      </c>
      <c r="S265" s="39">
        <f t="shared" si="227"/>
        <v>2.0000000000000004E-2</v>
      </c>
      <c r="T265" s="39">
        <f t="shared" si="227"/>
        <v>0.03</v>
      </c>
      <c r="U265" s="39">
        <f t="shared" si="227"/>
        <v>4.9999999999999989E-2</v>
      </c>
      <c r="V265" s="39">
        <f t="shared" si="227"/>
        <v>0.03</v>
      </c>
      <c r="W265" s="39">
        <f t="shared" si="227"/>
        <v>2.0000000000000004E-2</v>
      </c>
      <c r="X265" s="39">
        <f t="shared" si="227"/>
        <v>1.0000000000000002E-2</v>
      </c>
      <c r="Y265" s="39">
        <f t="shared" si="227"/>
        <v>0</v>
      </c>
    </row>
    <row r="266" spans="4:25" ht="17.25" customHeight="1" x14ac:dyDescent="0.25">
      <c r="D266" s="32" t="s">
        <v>26</v>
      </c>
      <c r="E266" s="32" t="s">
        <v>211</v>
      </c>
      <c r="F266" s="33" t="s">
        <v>188</v>
      </c>
      <c r="G266" s="34" t="s">
        <v>185</v>
      </c>
      <c r="H266" s="32">
        <f t="shared" si="220"/>
        <v>1280</v>
      </c>
      <c r="I266" s="35" t="str">
        <f t="shared" si="225"/>
        <v>SERV CONTROLE DE PRAGAS DRONE TERCEIRO</v>
      </c>
      <c r="J266" s="35" t="s">
        <v>35</v>
      </c>
      <c r="K266" s="36">
        <f t="shared" si="172"/>
        <v>6.6666666666666666E-2</v>
      </c>
      <c r="L266" s="35" t="s">
        <v>55</v>
      </c>
      <c r="M266" s="37">
        <f>ROUND(0.25%*20,1)</f>
        <v>0.1</v>
      </c>
      <c r="N266" s="44">
        <f>SUM(N264:N265)</f>
        <v>0.01</v>
      </c>
      <c r="O266" s="39">
        <f t="shared" ref="O266:Y266" si="228">SUM(O264:O265)</f>
        <v>0.03</v>
      </c>
      <c r="P266" s="39">
        <f t="shared" si="228"/>
        <v>0.05</v>
      </c>
      <c r="Q266" s="39">
        <f t="shared" si="228"/>
        <v>0.05</v>
      </c>
      <c r="R266" s="39">
        <f t="shared" si="228"/>
        <v>0.06</v>
      </c>
      <c r="S266" s="39">
        <f t="shared" si="228"/>
        <v>7.0000000000000007E-2</v>
      </c>
      <c r="T266" s="39">
        <f t="shared" si="228"/>
        <v>0.11</v>
      </c>
      <c r="U266" s="39">
        <f t="shared" si="228"/>
        <v>0.18</v>
      </c>
      <c r="V266" s="39">
        <f t="shared" si="228"/>
        <v>0.11</v>
      </c>
      <c r="W266" s="39">
        <f t="shared" si="228"/>
        <v>7.0000000000000007E-2</v>
      </c>
      <c r="X266" s="39">
        <f t="shared" si="228"/>
        <v>0.05</v>
      </c>
      <c r="Y266" s="39">
        <f t="shared" si="228"/>
        <v>0.01</v>
      </c>
    </row>
    <row r="267" spans="4:25" ht="17.25" customHeight="1" x14ac:dyDescent="0.25">
      <c r="D267" s="92" t="s">
        <v>26</v>
      </c>
      <c r="E267" s="92" t="s">
        <v>211</v>
      </c>
      <c r="F267" s="93" t="s">
        <v>28</v>
      </c>
      <c r="G267" s="94" t="s">
        <v>189</v>
      </c>
      <c r="H267" s="92" t="s">
        <v>28</v>
      </c>
      <c r="I267" s="95" t="s">
        <v>28</v>
      </c>
      <c r="J267" s="95" t="s">
        <v>28</v>
      </c>
      <c r="K267" s="96" t="str">
        <f t="shared" si="172"/>
        <v>n/a</v>
      </c>
      <c r="L267" s="95" t="s">
        <v>28</v>
      </c>
      <c r="M267" s="97" t="s">
        <v>28</v>
      </c>
      <c r="N267" s="98" t="s">
        <v>28</v>
      </c>
      <c r="O267" s="96" t="s">
        <v>28</v>
      </c>
      <c r="P267" s="96" t="s">
        <v>28</v>
      </c>
      <c r="Q267" s="96" t="s">
        <v>28</v>
      </c>
      <c r="R267" s="96" t="s">
        <v>28</v>
      </c>
      <c r="S267" s="96" t="s">
        <v>28</v>
      </c>
      <c r="T267" s="96" t="s">
        <v>28</v>
      </c>
      <c r="U267" s="96" t="s">
        <v>28</v>
      </c>
      <c r="V267" s="96" t="s">
        <v>28</v>
      </c>
      <c r="W267" s="96" t="s">
        <v>28</v>
      </c>
      <c r="X267" s="96" t="s">
        <v>28</v>
      </c>
      <c r="Y267" s="96" t="s">
        <v>28</v>
      </c>
    </row>
    <row r="268" spans="4:25" ht="17.25" customHeight="1" x14ac:dyDescent="0.25">
      <c r="D268" s="99" t="s">
        <v>26</v>
      </c>
      <c r="E268" s="99" t="s">
        <v>211</v>
      </c>
      <c r="F268" s="100" t="s">
        <v>28</v>
      </c>
      <c r="G268" s="101" t="s">
        <v>190</v>
      </c>
      <c r="H268" s="99" t="s">
        <v>28</v>
      </c>
      <c r="I268" s="102" t="s">
        <v>28</v>
      </c>
      <c r="J268" s="102" t="s">
        <v>28</v>
      </c>
      <c r="K268" s="103" t="str">
        <f t="shared" si="172"/>
        <v>n/a</v>
      </c>
      <c r="L268" s="102" t="s">
        <v>28</v>
      </c>
      <c r="M268" s="104" t="s">
        <v>28</v>
      </c>
      <c r="N268" s="105" t="s">
        <v>28</v>
      </c>
      <c r="O268" s="103" t="s">
        <v>28</v>
      </c>
      <c r="P268" s="103" t="s">
        <v>28</v>
      </c>
      <c r="Q268" s="103" t="s">
        <v>28</v>
      </c>
      <c r="R268" s="103" t="s">
        <v>28</v>
      </c>
      <c r="S268" s="103" t="s">
        <v>28</v>
      </c>
      <c r="T268" s="103" t="s">
        <v>28</v>
      </c>
      <c r="U268" s="103" t="s">
        <v>28</v>
      </c>
      <c r="V268" s="103" t="s">
        <v>28</v>
      </c>
      <c r="W268" s="103" t="s">
        <v>28</v>
      </c>
      <c r="X268" s="103" t="s">
        <v>28</v>
      </c>
      <c r="Y268" s="103" t="s">
        <v>28</v>
      </c>
    </row>
    <row r="269" spans="4:25" ht="17.25" customHeight="1" x14ac:dyDescent="0.25">
      <c r="D269" s="23" t="s">
        <v>26</v>
      </c>
      <c r="E269" s="23" t="s">
        <v>211</v>
      </c>
      <c r="F269" s="24" t="s">
        <v>191</v>
      </c>
      <c r="G269" s="25" t="s">
        <v>192</v>
      </c>
      <c r="H269" s="23">
        <v>1560</v>
      </c>
      <c r="I269" s="26" t="s">
        <v>147</v>
      </c>
      <c r="J269" s="26" t="s">
        <v>34</v>
      </c>
      <c r="K269" s="27">
        <f t="shared" si="172"/>
        <v>1</v>
      </c>
      <c r="L269" s="28" t="s">
        <v>28</v>
      </c>
      <c r="M269" s="29" t="s">
        <v>28</v>
      </c>
      <c r="N269" s="30">
        <v>1</v>
      </c>
      <c r="O269" s="31">
        <v>1</v>
      </c>
      <c r="P269" s="31">
        <v>1</v>
      </c>
      <c r="Q269" s="31">
        <v>1</v>
      </c>
      <c r="R269" s="31">
        <v>1</v>
      </c>
      <c r="S269" s="31">
        <v>1</v>
      </c>
      <c r="T269" s="31">
        <v>1</v>
      </c>
      <c r="U269" s="31">
        <v>1</v>
      </c>
      <c r="V269" s="31">
        <v>1</v>
      </c>
      <c r="W269" s="31">
        <v>1</v>
      </c>
      <c r="X269" s="31">
        <v>1</v>
      </c>
      <c r="Y269" s="31">
        <v>1</v>
      </c>
    </row>
    <row r="270" spans="4:25" ht="17.25" customHeight="1" x14ac:dyDescent="0.25">
      <c r="D270" s="23" t="s">
        <v>26</v>
      </c>
      <c r="E270" s="23" t="s">
        <v>211</v>
      </c>
      <c r="F270" s="24" t="s">
        <v>193</v>
      </c>
      <c r="G270" s="25" t="s">
        <v>192</v>
      </c>
      <c r="H270" s="23">
        <v>1590</v>
      </c>
      <c r="I270" s="26" t="s">
        <v>129</v>
      </c>
      <c r="J270" s="26" t="s">
        <v>34</v>
      </c>
      <c r="K270" s="27">
        <f t="shared" si="172"/>
        <v>0.99999999999999989</v>
      </c>
      <c r="L270" s="28" t="s">
        <v>28</v>
      </c>
      <c r="M270" s="29" t="s">
        <v>28</v>
      </c>
      <c r="N270" s="30">
        <v>0.85</v>
      </c>
      <c r="O270" s="31">
        <v>0.9</v>
      </c>
      <c r="P270" s="31">
        <v>0.9</v>
      </c>
      <c r="Q270" s="31">
        <v>0.95</v>
      </c>
      <c r="R270" s="31">
        <v>1</v>
      </c>
      <c r="S270" s="31">
        <v>1.05</v>
      </c>
      <c r="T270" s="31">
        <v>1.1000000000000001</v>
      </c>
      <c r="U270" s="31">
        <v>1.2</v>
      </c>
      <c r="V270" s="31">
        <v>1.3</v>
      </c>
      <c r="W270" s="31">
        <v>1.2</v>
      </c>
      <c r="X270" s="31">
        <v>0.85</v>
      </c>
      <c r="Y270" s="31">
        <v>0.7</v>
      </c>
    </row>
    <row r="271" spans="4:25" ht="17.25" customHeight="1" x14ac:dyDescent="0.25">
      <c r="D271" s="32" t="s">
        <v>26</v>
      </c>
      <c r="E271" s="32" t="s">
        <v>211</v>
      </c>
      <c r="F271" s="33" t="s">
        <v>193</v>
      </c>
      <c r="G271" s="34" t="s">
        <v>192</v>
      </c>
      <c r="H271" s="32">
        <v>1590</v>
      </c>
      <c r="I271" s="35" t="str">
        <f t="shared" ref="I271:I273" si="229">I270</f>
        <v>SERV COMB FORMIGA MANUAL 1 RUA AGRIC</v>
      </c>
      <c r="J271" s="35" t="s">
        <v>35</v>
      </c>
      <c r="K271" s="36">
        <f t="shared" si="172"/>
        <v>5.0166666666666667E-3</v>
      </c>
      <c r="L271" s="35" t="s">
        <v>36</v>
      </c>
      <c r="M271" s="37">
        <f>10*(5*6)/10^3</f>
        <v>0.3</v>
      </c>
      <c r="N271" s="38">
        <f>ROUND(0.5%*N270,4)</f>
        <v>4.3E-3</v>
      </c>
      <c r="O271" s="39">
        <f t="shared" ref="O271:Y271" si="230">ROUND(0.5%*O270,4)</f>
        <v>4.4999999999999997E-3</v>
      </c>
      <c r="P271" s="39">
        <f t="shared" si="230"/>
        <v>4.4999999999999997E-3</v>
      </c>
      <c r="Q271" s="39">
        <f t="shared" si="230"/>
        <v>4.7999999999999996E-3</v>
      </c>
      <c r="R271" s="39">
        <f t="shared" si="230"/>
        <v>5.0000000000000001E-3</v>
      </c>
      <c r="S271" s="39">
        <f t="shared" si="230"/>
        <v>5.3E-3</v>
      </c>
      <c r="T271" s="39">
        <f t="shared" si="230"/>
        <v>5.4999999999999997E-3</v>
      </c>
      <c r="U271" s="39">
        <f t="shared" si="230"/>
        <v>6.0000000000000001E-3</v>
      </c>
      <c r="V271" s="39">
        <f t="shared" si="230"/>
        <v>6.4999999999999997E-3</v>
      </c>
      <c r="W271" s="39">
        <f t="shared" si="230"/>
        <v>6.0000000000000001E-3</v>
      </c>
      <c r="X271" s="39">
        <f t="shared" si="230"/>
        <v>4.3E-3</v>
      </c>
      <c r="Y271" s="39">
        <f t="shared" si="230"/>
        <v>3.5000000000000001E-3</v>
      </c>
    </row>
    <row r="272" spans="4:25" ht="17.25" customHeight="1" x14ac:dyDescent="0.25">
      <c r="D272" s="32" t="s">
        <v>26</v>
      </c>
      <c r="E272" s="32" t="s">
        <v>211</v>
      </c>
      <c r="F272" s="33" t="s">
        <v>193</v>
      </c>
      <c r="G272" s="34" t="s">
        <v>192</v>
      </c>
      <c r="H272" s="32">
        <v>1590</v>
      </c>
      <c r="I272" s="35" t="str">
        <f t="shared" si="229"/>
        <v>SERV COMB FORMIGA MANUAL 1 RUA AGRIC</v>
      </c>
      <c r="J272" s="35" t="s">
        <v>35</v>
      </c>
      <c r="K272" s="36">
        <f t="shared" si="172"/>
        <v>0.64083333333333325</v>
      </c>
      <c r="L272" s="35" t="s">
        <v>37</v>
      </c>
      <c r="M272" s="37">
        <v>4.5</v>
      </c>
      <c r="N272" s="40">
        <f>ROUND($N$44*N270,2)</f>
        <v>0.17</v>
      </c>
      <c r="O272" s="41">
        <f>ROUND($O$44*O270,2)</f>
        <v>0.27</v>
      </c>
      <c r="P272" s="41">
        <f>ROUND($P$44*P270,2)</f>
        <v>0.36</v>
      </c>
      <c r="Q272" s="41">
        <f>ROUND($Q$44*Q270,2)</f>
        <v>0.48</v>
      </c>
      <c r="R272" s="41">
        <f>ROUND($R$44*R270,2)</f>
        <v>0.7</v>
      </c>
      <c r="S272" s="41">
        <f>ROUND($S$44*S270,2)</f>
        <v>0.84</v>
      </c>
      <c r="T272" s="41">
        <f>ROUND($T$44*T270,2)</f>
        <v>0.99</v>
      </c>
      <c r="U272" s="41">
        <f>ROUND($U$44*U270,2)</f>
        <v>1.08</v>
      </c>
      <c r="V272" s="41">
        <f>ROUND($V$44*V270,2)</f>
        <v>1.17</v>
      </c>
      <c r="W272" s="41">
        <f>ROUND($W$44*W270,2)</f>
        <v>0.84</v>
      </c>
      <c r="X272" s="41">
        <f>ROUND($X$44*X270,2)</f>
        <v>0.51</v>
      </c>
      <c r="Y272" s="41">
        <f>ROUND($Y$44*Y270,2)</f>
        <v>0.28000000000000003</v>
      </c>
    </row>
    <row r="273" spans="4:25" ht="17.25" customHeight="1" x14ac:dyDescent="0.25">
      <c r="D273" s="32" t="s">
        <v>26</v>
      </c>
      <c r="E273" s="32" t="s">
        <v>211</v>
      </c>
      <c r="F273" s="33" t="s">
        <v>193</v>
      </c>
      <c r="G273" s="34" t="s">
        <v>192</v>
      </c>
      <c r="H273" s="32">
        <v>1590</v>
      </c>
      <c r="I273" s="35" t="str">
        <f t="shared" si="229"/>
        <v>SERV COMB FORMIGA MANUAL 1 RUA AGRIC</v>
      </c>
      <c r="J273" s="35" t="s">
        <v>35</v>
      </c>
      <c r="K273" s="36">
        <f t="shared" si="172"/>
        <v>0.35415000000000002</v>
      </c>
      <c r="L273" s="35" t="s">
        <v>38</v>
      </c>
      <c r="M273" s="37">
        <v>4.5</v>
      </c>
      <c r="N273" s="40">
        <f>N270-SUM(N271:N272)</f>
        <v>0.67569999999999997</v>
      </c>
      <c r="O273" s="41">
        <f t="shared" ref="O273" si="231">O270-SUM(O271:O272)</f>
        <v>0.62549999999999994</v>
      </c>
      <c r="P273" s="41">
        <f t="shared" ref="P273:Y273" si="232">P270-SUM(P271:P272)</f>
        <v>0.53550000000000009</v>
      </c>
      <c r="Q273" s="41">
        <f t="shared" si="232"/>
        <v>0.46519999999999995</v>
      </c>
      <c r="R273" s="41">
        <f t="shared" si="232"/>
        <v>0.29500000000000004</v>
      </c>
      <c r="S273" s="41">
        <f t="shared" si="232"/>
        <v>0.2047000000000001</v>
      </c>
      <c r="T273" s="41">
        <f t="shared" si="232"/>
        <v>0.10450000000000015</v>
      </c>
      <c r="U273" s="41">
        <f t="shared" si="232"/>
        <v>0.11399999999999988</v>
      </c>
      <c r="V273" s="41">
        <f t="shared" si="232"/>
        <v>0.12350000000000017</v>
      </c>
      <c r="W273" s="41">
        <f t="shared" si="232"/>
        <v>0.35399999999999998</v>
      </c>
      <c r="X273" s="41">
        <f t="shared" si="232"/>
        <v>0.3357</v>
      </c>
      <c r="Y273" s="41">
        <f t="shared" si="232"/>
        <v>0.41649999999999993</v>
      </c>
    </row>
    <row r="274" spans="4:25" ht="17.25" customHeight="1" x14ac:dyDescent="0.25">
      <c r="D274" s="23" t="s">
        <v>26</v>
      </c>
      <c r="E274" s="23" t="s">
        <v>211</v>
      </c>
      <c r="F274" s="24" t="s">
        <v>194</v>
      </c>
      <c r="G274" s="25" t="s">
        <v>192</v>
      </c>
      <c r="H274" s="23">
        <v>1700</v>
      </c>
      <c r="I274" s="26" t="s">
        <v>134</v>
      </c>
      <c r="J274" s="26" t="s">
        <v>34</v>
      </c>
      <c r="K274" s="27">
        <f t="shared" si="172"/>
        <v>0.25</v>
      </c>
      <c r="L274" s="28" t="s">
        <v>28</v>
      </c>
      <c r="M274" s="29" t="s">
        <v>28</v>
      </c>
      <c r="N274" s="30">
        <v>0.25</v>
      </c>
      <c r="O274" s="31">
        <v>0.25</v>
      </c>
      <c r="P274" s="31">
        <v>0.25</v>
      </c>
      <c r="Q274" s="31">
        <v>0.25</v>
      </c>
      <c r="R274" s="31">
        <v>0.25</v>
      </c>
      <c r="S274" s="31">
        <v>0.25</v>
      </c>
      <c r="T274" s="31">
        <v>0.25</v>
      </c>
      <c r="U274" s="31">
        <v>0.25</v>
      </c>
      <c r="V274" s="31">
        <v>0.25</v>
      </c>
      <c r="W274" s="31">
        <v>0.25</v>
      </c>
      <c r="X274" s="31">
        <v>0.25</v>
      </c>
      <c r="Y274" s="31">
        <v>0.25</v>
      </c>
    </row>
    <row r="275" spans="4:25" ht="17.25" customHeight="1" x14ac:dyDescent="0.25">
      <c r="D275" s="32" t="s">
        <v>26</v>
      </c>
      <c r="E275" s="32" t="s">
        <v>211</v>
      </c>
      <c r="F275" s="33" t="s">
        <v>194</v>
      </c>
      <c r="G275" s="34" t="s">
        <v>192</v>
      </c>
      <c r="H275" s="32">
        <v>1700</v>
      </c>
      <c r="I275" s="35" t="str">
        <f t="shared" ref="I275:I279" si="233">I274</f>
        <v>SERV CAP QUIM MEC BARRA AGRIC</v>
      </c>
      <c r="J275" s="35" t="s">
        <v>35</v>
      </c>
      <c r="K275" s="36">
        <f t="shared" si="172"/>
        <v>0.25</v>
      </c>
      <c r="L275" s="85" t="s">
        <v>54</v>
      </c>
      <c r="M275" s="37">
        <v>2.5</v>
      </c>
      <c r="N275" s="142">
        <f>N274</f>
        <v>0.25</v>
      </c>
      <c r="O275" s="143">
        <f t="shared" ref="O275:Y275" si="234">O274</f>
        <v>0.25</v>
      </c>
      <c r="P275" s="143">
        <f t="shared" si="234"/>
        <v>0.25</v>
      </c>
      <c r="Q275" s="143">
        <f t="shared" si="234"/>
        <v>0.25</v>
      </c>
      <c r="R275" s="143">
        <f t="shared" si="234"/>
        <v>0.25</v>
      </c>
      <c r="S275" s="143">
        <f t="shared" si="234"/>
        <v>0.25</v>
      </c>
      <c r="T275" s="143">
        <f t="shared" si="234"/>
        <v>0.25</v>
      </c>
      <c r="U275" s="143">
        <f t="shared" si="234"/>
        <v>0.25</v>
      </c>
      <c r="V275" s="143">
        <f t="shared" si="234"/>
        <v>0.25</v>
      </c>
      <c r="W275" s="143">
        <f t="shared" si="234"/>
        <v>0.25</v>
      </c>
      <c r="X275" s="143">
        <f t="shared" si="234"/>
        <v>0.25</v>
      </c>
      <c r="Y275" s="143">
        <f t="shared" si="234"/>
        <v>0.25</v>
      </c>
    </row>
    <row r="276" spans="4:25" ht="17.25" customHeight="1" x14ac:dyDescent="0.25">
      <c r="D276" s="32" t="s">
        <v>26</v>
      </c>
      <c r="E276" s="32" t="s">
        <v>211</v>
      </c>
      <c r="F276" s="33" t="s">
        <v>194</v>
      </c>
      <c r="G276" s="34" t="s">
        <v>192</v>
      </c>
      <c r="H276" s="32">
        <v>1700</v>
      </c>
      <c r="I276" s="35" t="str">
        <f t="shared" si="233"/>
        <v>SERV CAP QUIM MEC BARRA AGRIC</v>
      </c>
      <c r="J276" s="35" t="s">
        <v>35</v>
      </c>
      <c r="K276" s="36">
        <f>IFERROR(AVERAGE(N276:Y276),"n/a")</f>
        <v>6.0000000000000019E-2</v>
      </c>
      <c r="L276" s="35" t="s">
        <v>55</v>
      </c>
      <c r="M276" s="37">
        <f>ROUND(0.5%*230,1)</f>
        <v>1.2</v>
      </c>
      <c r="N276" s="142">
        <f>N277</f>
        <v>0.06</v>
      </c>
      <c r="O276" s="143">
        <f t="shared" ref="O276:Y276" si="235">O277</f>
        <v>0.06</v>
      </c>
      <c r="P276" s="143">
        <f t="shared" si="235"/>
        <v>0.06</v>
      </c>
      <c r="Q276" s="143">
        <f t="shared" si="235"/>
        <v>0.06</v>
      </c>
      <c r="R276" s="143">
        <f t="shared" si="235"/>
        <v>0.06</v>
      </c>
      <c r="S276" s="143">
        <f t="shared" si="235"/>
        <v>0.06</v>
      </c>
      <c r="T276" s="143">
        <f t="shared" si="235"/>
        <v>0.06</v>
      </c>
      <c r="U276" s="143">
        <f t="shared" si="235"/>
        <v>0.06</v>
      </c>
      <c r="V276" s="143">
        <f t="shared" si="235"/>
        <v>0.06</v>
      </c>
      <c r="W276" s="143">
        <f t="shared" si="235"/>
        <v>0.06</v>
      </c>
      <c r="X276" s="143">
        <f t="shared" si="235"/>
        <v>0.06</v>
      </c>
      <c r="Y276" s="143">
        <f t="shared" si="235"/>
        <v>0.06</v>
      </c>
    </row>
    <row r="277" spans="4:25" ht="17.25" customHeight="1" x14ac:dyDescent="0.25">
      <c r="D277" s="32" t="s">
        <v>26</v>
      </c>
      <c r="E277" s="32" t="s">
        <v>211</v>
      </c>
      <c r="F277" s="33" t="s">
        <v>194</v>
      </c>
      <c r="G277" s="34" t="s">
        <v>192</v>
      </c>
      <c r="H277" s="32">
        <v>1700</v>
      </c>
      <c r="I277" s="35" t="str">
        <f t="shared" si="233"/>
        <v>SERV CAP QUIM MEC BARRA AGRIC</v>
      </c>
      <c r="J277" s="35" t="s">
        <v>35</v>
      </c>
      <c r="K277" s="36">
        <f>IFERROR(AVERAGE(N277:Y277),"n/a")</f>
        <v>6.0000000000000019E-2</v>
      </c>
      <c r="L277" s="35" t="s">
        <v>51</v>
      </c>
      <c r="M277" s="37">
        <v>1.5</v>
      </c>
      <c r="N277" s="142">
        <f>ROUND(25%*N274,2)</f>
        <v>0.06</v>
      </c>
      <c r="O277" s="143">
        <f t="shared" ref="O277:Y277" si="236">ROUND(25%*O274,2)</f>
        <v>0.06</v>
      </c>
      <c r="P277" s="143">
        <f t="shared" si="236"/>
        <v>0.06</v>
      </c>
      <c r="Q277" s="143">
        <f t="shared" si="236"/>
        <v>0.06</v>
      </c>
      <c r="R277" s="143">
        <f t="shared" si="236"/>
        <v>0.06</v>
      </c>
      <c r="S277" s="143">
        <f t="shared" si="236"/>
        <v>0.06</v>
      </c>
      <c r="T277" s="143">
        <f t="shared" si="236"/>
        <v>0.06</v>
      </c>
      <c r="U277" s="143">
        <f t="shared" si="236"/>
        <v>0.06</v>
      </c>
      <c r="V277" s="143">
        <f t="shared" si="236"/>
        <v>0.06</v>
      </c>
      <c r="W277" s="143">
        <f t="shared" si="236"/>
        <v>0.06</v>
      </c>
      <c r="X277" s="143">
        <f t="shared" si="236"/>
        <v>0.06</v>
      </c>
      <c r="Y277" s="143">
        <f t="shared" si="236"/>
        <v>0.06</v>
      </c>
    </row>
    <row r="278" spans="4:25" ht="17.25" customHeight="1" x14ac:dyDescent="0.25">
      <c r="D278" s="32" t="s">
        <v>26</v>
      </c>
      <c r="E278" s="32" t="s">
        <v>211</v>
      </c>
      <c r="F278" s="33" t="s">
        <v>194</v>
      </c>
      <c r="G278" s="34" t="s">
        <v>192</v>
      </c>
      <c r="H278" s="32">
        <v>1700</v>
      </c>
      <c r="I278" s="35" t="str">
        <f t="shared" si="233"/>
        <v>SERV CAP QUIM MEC BARRA AGRIC</v>
      </c>
      <c r="J278" s="35" t="s">
        <v>35</v>
      </c>
      <c r="K278" s="36">
        <f t="shared" si="172"/>
        <v>0</v>
      </c>
      <c r="L278" s="35" t="s">
        <v>135</v>
      </c>
      <c r="M278" s="37">
        <f>ROUNDUP(1.5*(2.5/3.1),2)</f>
        <v>1.21</v>
      </c>
      <c r="N278" s="144">
        <v>0</v>
      </c>
      <c r="O278" s="145">
        <v>0</v>
      </c>
      <c r="P278" s="145">
        <v>0</v>
      </c>
      <c r="Q278" s="145">
        <v>0</v>
      </c>
      <c r="R278" s="145">
        <v>0</v>
      </c>
      <c r="S278" s="145">
        <v>0</v>
      </c>
      <c r="T278" s="145">
        <v>0</v>
      </c>
      <c r="U278" s="145">
        <v>0</v>
      </c>
      <c r="V278" s="145">
        <v>0</v>
      </c>
      <c r="W278" s="145">
        <v>0</v>
      </c>
      <c r="X278" s="145">
        <v>0</v>
      </c>
      <c r="Y278" s="145">
        <v>0</v>
      </c>
    </row>
    <row r="279" spans="4:25" ht="17.25" customHeight="1" x14ac:dyDescent="0.25">
      <c r="D279" s="32" t="s">
        <v>26</v>
      </c>
      <c r="E279" s="32" t="s">
        <v>211</v>
      </c>
      <c r="F279" s="33" t="s">
        <v>194</v>
      </c>
      <c r="G279" s="34" t="s">
        <v>192</v>
      </c>
      <c r="H279" s="32">
        <v>1700</v>
      </c>
      <c r="I279" s="35" t="str">
        <f t="shared" si="233"/>
        <v>SERV CAP QUIM MEC BARRA AGRIC</v>
      </c>
      <c r="J279" s="35" t="s">
        <v>35</v>
      </c>
      <c r="K279" s="36">
        <f t="shared" si="172"/>
        <v>0</v>
      </c>
      <c r="L279" s="35" t="s">
        <v>136</v>
      </c>
      <c r="M279" s="37">
        <f>0.15*(2.5/3.1)</f>
        <v>0.12096774193548386</v>
      </c>
      <c r="N279" s="144">
        <f>ROUND($N$76/$N$74*N274*60%,2)</f>
        <v>0</v>
      </c>
      <c r="O279" s="145">
        <f>ROUND($O$76/$O$74*O274*60%,2)</f>
        <v>0</v>
      </c>
      <c r="P279" s="145">
        <f>ROUND($P$76/$P$74*P274*60%,2)</f>
        <v>0</v>
      </c>
      <c r="Q279" s="145">
        <f>ROUND($Q$76/$Q$74*Q274*60%,2)</f>
        <v>0</v>
      </c>
      <c r="R279" s="145">
        <f>ROUND($R$76/$R$74*R274*60%,2)</f>
        <v>0</v>
      </c>
      <c r="S279" s="145">
        <f>ROUND($S$76/$S$74*S274*60%,2)</f>
        <v>0</v>
      </c>
      <c r="T279" s="145">
        <f>ROUND($T$76/$T$74*T274*60%,2)</f>
        <v>0</v>
      </c>
      <c r="U279" s="145">
        <f>ROUND($U$76/$U$74*U274*60%,2)</f>
        <v>0</v>
      </c>
      <c r="V279" s="145">
        <f>ROUND($V$76/$V$74*V274*60%,2)</f>
        <v>0</v>
      </c>
      <c r="W279" s="145">
        <f>ROUND($W$76/$W$74*W274*60%,2)</f>
        <v>0</v>
      </c>
      <c r="X279" s="145">
        <f>ROUND($X$76/$X$74*X274*60%,2)</f>
        <v>0</v>
      </c>
      <c r="Y279" s="145">
        <f>ROUND($Y$76/$Y$74*Y274*60%,2)</f>
        <v>0</v>
      </c>
    </row>
    <row r="280" spans="4:25" ht="17.25" customHeight="1" x14ac:dyDescent="0.25">
      <c r="D280" s="23" t="s">
        <v>26</v>
      </c>
      <c r="E280" s="23" t="s">
        <v>211</v>
      </c>
      <c r="F280" s="24" t="s">
        <v>196</v>
      </c>
      <c r="G280" s="25" t="s">
        <v>192</v>
      </c>
      <c r="H280" s="23">
        <f t="shared" ref="H280:H287" si="237">H259+365</f>
        <v>1645</v>
      </c>
      <c r="I280" s="26" t="s">
        <v>155</v>
      </c>
      <c r="J280" s="26" t="s">
        <v>34</v>
      </c>
      <c r="K280" s="27">
        <f t="shared" si="172"/>
        <v>6.6666666666666666E-2</v>
      </c>
      <c r="L280" s="28" t="s">
        <v>28</v>
      </c>
      <c r="M280" s="29" t="s">
        <v>28</v>
      </c>
      <c r="N280" s="30">
        <v>0.01</v>
      </c>
      <c r="O280" s="31">
        <v>0.03</v>
      </c>
      <c r="P280" s="31">
        <v>0.05</v>
      </c>
      <c r="Q280" s="31">
        <v>0.05</v>
      </c>
      <c r="R280" s="31">
        <v>0.06</v>
      </c>
      <c r="S280" s="31">
        <v>7.0000000000000007E-2</v>
      </c>
      <c r="T280" s="31">
        <v>0.11</v>
      </c>
      <c r="U280" s="31">
        <v>0.18</v>
      </c>
      <c r="V280" s="31">
        <v>0.11</v>
      </c>
      <c r="W280" s="31">
        <v>7.0000000000000007E-2</v>
      </c>
      <c r="X280" s="31">
        <v>0.05</v>
      </c>
      <c r="Y280" s="31">
        <v>0.01</v>
      </c>
    </row>
    <row r="281" spans="4:25" ht="17.25" customHeight="1" x14ac:dyDescent="0.25">
      <c r="D281" s="32" t="s">
        <v>26</v>
      </c>
      <c r="E281" s="32" t="s">
        <v>211</v>
      </c>
      <c r="F281" s="33" t="s">
        <v>196</v>
      </c>
      <c r="G281" s="34" t="s">
        <v>192</v>
      </c>
      <c r="H281" s="32">
        <f t="shared" si="237"/>
        <v>1645</v>
      </c>
      <c r="I281" s="35" t="str">
        <f t="shared" ref="I281:I283" si="238">I280</f>
        <v>SERV CONTROLE DE PRAGAS AGRIC</v>
      </c>
      <c r="J281" s="35" t="s">
        <v>35</v>
      </c>
      <c r="K281" s="36">
        <f t="shared" ref="K281:K287" si="239">IFERROR(AVERAGE(N281:Y281),"n/a")</f>
        <v>4.9166666666666671E-2</v>
      </c>
      <c r="L281" s="35" t="s">
        <v>156</v>
      </c>
      <c r="M281" s="37">
        <v>120</v>
      </c>
      <c r="N281" s="44">
        <f>ROUND(N280*0.7,2)</f>
        <v>0.01</v>
      </c>
      <c r="O281" s="39">
        <f t="shared" ref="O281:Y281" si="240">ROUND(O280*0.7,2)</f>
        <v>0.02</v>
      </c>
      <c r="P281" s="39">
        <f t="shared" si="240"/>
        <v>0.04</v>
      </c>
      <c r="Q281" s="39">
        <f t="shared" si="240"/>
        <v>0.04</v>
      </c>
      <c r="R281" s="39">
        <f t="shared" si="240"/>
        <v>0.04</v>
      </c>
      <c r="S281" s="39">
        <f t="shared" si="240"/>
        <v>0.05</v>
      </c>
      <c r="T281" s="39">
        <f t="shared" si="240"/>
        <v>0.08</v>
      </c>
      <c r="U281" s="39">
        <f t="shared" si="240"/>
        <v>0.13</v>
      </c>
      <c r="V281" s="39">
        <f t="shared" si="240"/>
        <v>0.08</v>
      </c>
      <c r="W281" s="39">
        <f t="shared" si="240"/>
        <v>0.05</v>
      </c>
      <c r="X281" s="39">
        <f t="shared" si="240"/>
        <v>0.04</v>
      </c>
      <c r="Y281" s="39">
        <f t="shared" si="240"/>
        <v>0.01</v>
      </c>
    </row>
    <row r="282" spans="4:25" ht="17.25" customHeight="1" x14ac:dyDescent="0.25">
      <c r="D282" s="32" t="s">
        <v>26</v>
      </c>
      <c r="E282" s="32" t="s">
        <v>211</v>
      </c>
      <c r="F282" s="33" t="s">
        <v>196</v>
      </c>
      <c r="G282" s="34" t="s">
        <v>192</v>
      </c>
      <c r="H282" s="32">
        <f t="shared" si="237"/>
        <v>1645</v>
      </c>
      <c r="I282" s="35" t="str">
        <f t="shared" si="238"/>
        <v>SERV CONTROLE DE PRAGAS AGRIC</v>
      </c>
      <c r="J282" s="35" t="s">
        <v>35</v>
      </c>
      <c r="K282" s="36">
        <f t="shared" si="239"/>
        <v>1.7500000000000002E-2</v>
      </c>
      <c r="L282" s="35" t="s">
        <v>157</v>
      </c>
      <c r="M282" s="37">
        <v>0.75</v>
      </c>
      <c r="N282" s="44">
        <f>N280-N281</f>
        <v>0</v>
      </c>
      <c r="O282" s="39">
        <f t="shared" ref="O282:Y282" si="241">O280-O281</f>
        <v>9.9999999999999985E-3</v>
      </c>
      <c r="P282" s="39">
        <f t="shared" si="241"/>
        <v>1.0000000000000002E-2</v>
      </c>
      <c r="Q282" s="39">
        <f t="shared" si="241"/>
        <v>1.0000000000000002E-2</v>
      </c>
      <c r="R282" s="39">
        <f t="shared" si="241"/>
        <v>1.9999999999999997E-2</v>
      </c>
      <c r="S282" s="39">
        <f t="shared" si="241"/>
        <v>2.0000000000000004E-2</v>
      </c>
      <c r="T282" s="39">
        <f t="shared" si="241"/>
        <v>0.03</v>
      </c>
      <c r="U282" s="39">
        <f t="shared" si="241"/>
        <v>4.9999999999999989E-2</v>
      </c>
      <c r="V282" s="39">
        <f t="shared" si="241"/>
        <v>0.03</v>
      </c>
      <c r="W282" s="39">
        <f t="shared" si="241"/>
        <v>2.0000000000000004E-2</v>
      </c>
      <c r="X282" s="39">
        <f t="shared" si="241"/>
        <v>1.0000000000000002E-2</v>
      </c>
      <c r="Y282" s="39">
        <f t="shared" si="241"/>
        <v>0</v>
      </c>
    </row>
    <row r="283" spans="4:25" ht="17.25" customHeight="1" x14ac:dyDescent="0.25">
      <c r="D283" s="32" t="s">
        <v>26</v>
      </c>
      <c r="E283" s="32" t="s">
        <v>211</v>
      </c>
      <c r="F283" s="33" t="s">
        <v>196</v>
      </c>
      <c r="G283" s="34" t="s">
        <v>192</v>
      </c>
      <c r="H283" s="32">
        <f t="shared" si="237"/>
        <v>1645</v>
      </c>
      <c r="I283" s="35" t="str">
        <f t="shared" si="238"/>
        <v>SERV CONTROLE DE PRAGAS AGRIC</v>
      </c>
      <c r="J283" s="35" t="s">
        <v>35</v>
      </c>
      <c r="K283" s="36">
        <f t="shared" si="239"/>
        <v>6.6666666666666666E-2</v>
      </c>
      <c r="L283" s="35" t="s">
        <v>55</v>
      </c>
      <c r="M283" s="37">
        <f>ROUND(75%*20,1)</f>
        <v>15</v>
      </c>
      <c r="N283" s="44">
        <f>SUM(N281:N282)</f>
        <v>0.01</v>
      </c>
      <c r="O283" s="39">
        <f t="shared" ref="O283:Y283" si="242">SUM(O281:O282)</f>
        <v>0.03</v>
      </c>
      <c r="P283" s="39">
        <f t="shared" si="242"/>
        <v>0.05</v>
      </c>
      <c r="Q283" s="39">
        <f t="shared" si="242"/>
        <v>0.05</v>
      </c>
      <c r="R283" s="39">
        <f t="shared" si="242"/>
        <v>0.06</v>
      </c>
      <c r="S283" s="39">
        <f t="shared" si="242"/>
        <v>7.0000000000000007E-2</v>
      </c>
      <c r="T283" s="39">
        <f t="shared" si="242"/>
        <v>0.11</v>
      </c>
      <c r="U283" s="39">
        <f t="shared" si="242"/>
        <v>0.18</v>
      </c>
      <c r="V283" s="39">
        <f t="shared" si="242"/>
        <v>0.11</v>
      </c>
      <c r="W283" s="39">
        <f t="shared" si="242"/>
        <v>7.0000000000000007E-2</v>
      </c>
      <c r="X283" s="39">
        <f t="shared" si="242"/>
        <v>0.05</v>
      </c>
      <c r="Y283" s="39">
        <f t="shared" si="242"/>
        <v>0.01</v>
      </c>
    </row>
    <row r="284" spans="4:25" ht="17.25" customHeight="1" x14ac:dyDescent="0.25">
      <c r="D284" s="23" t="s">
        <v>26</v>
      </c>
      <c r="E284" s="23" t="s">
        <v>211</v>
      </c>
      <c r="F284" s="24" t="s">
        <v>196</v>
      </c>
      <c r="G284" s="25" t="s">
        <v>192</v>
      </c>
      <c r="H284" s="23">
        <f t="shared" si="237"/>
        <v>1645</v>
      </c>
      <c r="I284" s="26" t="s">
        <v>158</v>
      </c>
      <c r="J284" s="26" t="s">
        <v>34</v>
      </c>
      <c r="K284" s="27">
        <f t="shared" si="239"/>
        <v>6.6666666666666666E-2</v>
      </c>
      <c r="L284" s="28" t="s">
        <v>28</v>
      </c>
      <c r="M284" s="29" t="s">
        <v>28</v>
      </c>
      <c r="N284" s="30">
        <v>0.01</v>
      </c>
      <c r="O284" s="31">
        <v>0.03</v>
      </c>
      <c r="P284" s="31">
        <v>0.05</v>
      </c>
      <c r="Q284" s="31">
        <v>0.05</v>
      </c>
      <c r="R284" s="31">
        <v>0.06</v>
      </c>
      <c r="S284" s="31">
        <v>7.0000000000000007E-2</v>
      </c>
      <c r="T284" s="31">
        <v>0.11</v>
      </c>
      <c r="U284" s="31">
        <v>0.18</v>
      </c>
      <c r="V284" s="31">
        <v>0.11</v>
      </c>
      <c r="W284" s="31">
        <v>7.0000000000000007E-2</v>
      </c>
      <c r="X284" s="31">
        <v>0.05</v>
      </c>
      <c r="Y284" s="31">
        <v>0.01</v>
      </c>
    </row>
    <row r="285" spans="4:25" ht="17.25" customHeight="1" x14ac:dyDescent="0.25">
      <c r="D285" s="32" t="s">
        <v>26</v>
      </c>
      <c r="E285" s="32" t="s">
        <v>211</v>
      </c>
      <c r="F285" s="33" t="s">
        <v>196</v>
      </c>
      <c r="G285" s="34" t="s">
        <v>192</v>
      </c>
      <c r="H285" s="32">
        <f t="shared" si="237"/>
        <v>1645</v>
      </c>
      <c r="I285" s="35" t="str">
        <f t="shared" ref="I285:I287" si="243">I284</f>
        <v>SERV CONTROLE DE PRAGAS DRONE TERCEIRO</v>
      </c>
      <c r="J285" s="35" t="s">
        <v>35</v>
      </c>
      <c r="K285" s="36">
        <f t="shared" si="239"/>
        <v>4.9166666666666671E-2</v>
      </c>
      <c r="L285" s="35" t="s">
        <v>156</v>
      </c>
      <c r="M285" s="37">
        <v>120</v>
      </c>
      <c r="N285" s="44">
        <f>ROUND(N284*0.7,2)</f>
        <v>0.01</v>
      </c>
      <c r="O285" s="39">
        <f t="shared" ref="O285:Y285" si="244">ROUND(O284*0.7,2)</f>
        <v>0.02</v>
      </c>
      <c r="P285" s="39">
        <f t="shared" si="244"/>
        <v>0.04</v>
      </c>
      <c r="Q285" s="39">
        <f t="shared" si="244"/>
        <v>0.04</v>
      </c>
      <c r="R285" s="39">
        <f t="shared" si="244"/>
        <v>0.04</v>
      </c>
      <c r="S285" s="39">
        <f t="shared" si="244"/>
        <v>0.05</v>
      </c>
      <c r="T285" s="39">
        <f t="shared" si="244"/>
        <v>0.08</v>
      </c>
      <c r="U285" s="39">
        <f t="shared" si="244"/>
        <v>0.13</v>
      </c>
      <c r="V285" s="39">
        <f t="shared" si="244"/>
        <v>0.08</v>
      </c>
      <c r="W285" s="39">
        <f t="shared" si="244"/>
        <v>0.05</v>
      </c>
      <c r="X285" s="39">
        <f t="shared" si="244"/>
        <v>0.04</v>
      </c>
      <c r="Y285" s="39">
        <f t="shared" si="244"/>
        <v>0.01</v>
      </c>
    </row>
    <row r="286" spans="4:25" ht="17.25" customHeight="1" x14ac:dyDescent="0.25">
      <c r="D286" s="32" t="s">
        <v>26</v>
      </c>
      <c r="E286" s="32" t="s">
        <v>211</v>
      </c>
      <c r="F286" s="33" t="s">
        <v>196</v>
      </c>
      <c r="G286" s="34" t="s">
        <v>192</v>
      </c>
      <c r="H286" s="32">
        <f t="shared" si="237"/>
        <v>1645</v>
      </c>
      <c r="I286" s="35" t="str">
        <f t="shared" si="243"/>
        <v>SERV CONTROLE DE PRAGAS DRONE TERCEIRO</v>
      </c>
      <c r="J286" s="35" t="s">
        <v>35</v>
      </c>
      <c r="K286" s="36">
        <f t="shared" si="239"/>
        <v>1.7500000000000002E-2</v>
      </c>
      <c r="L286" s="35" t="s">
        <v>157</v>
      </c>
      <c r="M286" s="37">
        <v>0.75</v>
      </c>
      <c r="N286" s="44">
        <f>N284-N285</f>
        <v>0</v>
      </c>
      <c r="O286" s="39">
        <f t="shared" ref="O286:Y286" si="245">O284-O285</f>
        <v>9.9999999999999985E-3</v>
      </c>
      <c r="P286" s="39">
        <f t="shared" si="245"/>
        <v>1.0000000000000002E-2</v>
      </c>
      <c r="Q286" s="39">
        <f t="shared" si="245"/>
        <v>1.0000000000000002E-2</v>
      </c>
      <c r="R286" s="39">
        <f t="shared" si="245"/>
        <v>1.9999999999999997E-2</v>
      </c>
      <c r="S286" s="39">
        <f t="shared" si="245"/>
        <v>2.0000000000000004E-2</v>
      </c>
      <c r="T286" s="39">
        <f t="shared" si="245"/>
        <v>0.03</v>
      </c>
      <c r="U286" s="39">
        <f t="shared" si="245"/>
        <v>4.9999999999999989E-2</v>
      </c>
      <c r="V286" s="39">
        <f t="shared" si="245"/>
        <v>0.03</v>
      </c>
      <c r="W286" s="39">
        <f t="shared" si="245"/>
        <v>2.0000000000000004E-2</v>
      </c>
      <c r="X286" s="39">
        <f t="shared" si="245"/>
        <v>1.0000000000000002E-2</v>
      </c>
      <c r="Y286" s="39">
        <f t="shared" si="245"/>
        <v>0</v>
      </c>
    </row>
    <row r="287" spans="4:25" ht="17.25" customHeight="1" x14ac:dyDescent="0.25">
      <c r="D287" s="32" t="s">
        <v>26</v>
      </c>
      <c r="E287" s="32" t="s">
        <v>211</v>
      </c>
      <c r="F287" s="33" t="s">
        <v>196</v>
      </c>
      <c r="G287" s="34" t="s">
        <v>192</v>
      </c>
      <c r="H287" s="32">
        <f t="shared" si="237"/>
        <v>1645</v>
      </c>
      <c r="I287" s="35" t="str">
        <f t="shared" si="243"/>
        <v>SERV CONTROLE DE PRAGAS DRONE TERCEIRO</v>
      </c>
      <c r="J287" s="35" t="s">
        <v>35</v>
      </c>
      <c r="K287" s="36">
        <f t="shared" si="239"/>
        <v>6.6666666666666666E-2</v>
      </c>
      <c r="L287" s="35" t="s">
        <v>55</v>
      </c>
      <c r="M287" s="37">
        <f>ROUND(0.25%*20,1)</f>
        <v>0.1</v>
      </c>
      <c r="N287" s="44">
        <f>SUM(N285:N286)</f>
        <v>0.01</v>
      </c>
      <c r="O287" s="39">
        <f t="shared" ref="O287:Y287" si="246">SUM(O285:O286)</f>
        <v>0.03</v>
      </c>
      <c r="P287" s="39">
        <f t="shared" si="246"/>
        <v>0.05</v>
      </c>
      <c r="Q287" s="39">
        <f t="shared" si="246"/>
        <v>0.05</v>
      </c>
      <c r="R287" s="39">
        <f t="shared" si="246"/>
        <v>0.06</v>
      </c>
      <c r="S287" s="39">
        <f t="shared" si="246"/>
        <v>7.0000000000000007E-2</v>
      </c>
      <c r="T287" s="39">
        <f t="shared" si="246"/>
        <v>0.11</v>
      </c>
      <c r="U287" s="39">
        <f t="shared" si="246"/>
        <v>0.18</v>
      </c>
      <c r="V287" s="39">
        <f t="shared" si="246"/>
        <v>0.11</v>
      </c>
      <c r="W287" s="39">
        <f t="shared" si="246"/>
        <v>7.0000000000000007E-2</v>
      </c>
      <c r="X287" s="39">
        <f t="shared" si="246"/>
        <v>0.05</v>
      </c>
      <c r="Y287" s="39">
        <f t="shared" si="246"/>
        <v>0.01</v>
      </c>
    </row>
    <row r="288" spans="4:25" ht="17.25" customHeight="1" x14ac:dyDescent="0.25">
      <c r="D288" s="99" t="s">
        <v>26</v>
      </c>
      <c r="E288" s="99" t="s">
        <v>211</v>
      </c>
      <c r="F288" s="100" t="s">
        <v>28</v>
      </c>
      <c r="G288" s="101" t="s">
        <v>197</v>
      </c>
      <c r="H288" s="99" t="s">
        <v>28</v>
      </c>
      <c r="I288" s="102" t="s">
        <v>28</v>
      </c>
      <c r="J288" s="102" t="s">
        <v>28</v>
      </c>
      <c r="K288" s="103" t="str">
        <f>IFERROR(AVERAGE(N288:Y288),"n/a")</f>
        <v>n/a</v>
      </c>
      <c r="L288" s="102" t="s">
        <v>28</v>
      </c>
      <c r="M288" s="104" t="s">
        <v>28</v>
      </c>
      <c r="N288" s="105" t="s">
        <v>28</v>
      </c>
      <c r="O288" s="103" t="s">
        <v>28</v>
      </c>
      <c r="P288" s="103" t="s">
        <v>28</v>
      </c>
      <c r="Q288" s="103" t="s">
        <v>28</v>
      </c>
      <c r="R288" s="103" t="s">
        <v>28</v>
      </c>
      <c r="S288" s="103" t="s">
        <v>28</v>
      </c>
      <c r="T288" s="103" t="s">
        <v>28</v>
      </c>
      <c r="U288" s="103" t="s">
        <v>28</v>
      </c>
      <c r="V288" s="103" t="s">
        <v>28</v>
      </c>
      <c r="W288" s="103" t="s">
        <v>28</v>
      </c>
      <c r="X288" s="103" t="s">
        <v>28</v>
      </c>
      <c r="Y288" s="103" t="s">
        <v>28</v>
      </c>
    </row>
    <row r="289" spans="4:25" ht="17.25" customHeight="1" x14ac:dyDescent="0.25">
      <c r="D289" s="23" t="s">
        <v>26</v>
      </c>
      <c r="E289" s="23" t="s">
        <v>211</v>
      </c>
      <c r="F289" s="24" t="s">
        <v>198</v>
      </c>
      <c r="G289" s="25" t="s">
        <v>195</v>
      </c>
      <c r="H289" s="23">
        <v>1980</v>
      </c>
      <c r="I289" s="26" t="s">
        <v>147</v>
      </c>
      <c r="J289" s="26" t="s">
        <v>34</v>
      </c>
      <c r="K289" s="27">
        <f t="shared" ref="K289:K315" si="247">IFERROR(AVERAGE(N289:Y289),"n/a")</f>
        <v>1</v>
      </c>
      <c r="L289" s="28" t="s">
        <v>28</v>
      </c>
      <c r="M289" s="29" t="s">
        <v>28</v>
      </c>
      <c r="N289" s="30">
        <v>1</v>
      </c>
      <c r="O289" s="31">
        <v>1</v>
      </c>
      <c r="P289" s="31">
        <v>1</v>
      </c>
      <c r="Q289" s="31">
        <v>1</v>
      </c>
      <c r="R289" s="31">
        <v>1</v>
      </c>
      <c r="S289" s="31">
        <v>1</v>
      </c>
      <c r="T289" s="31">
        <v>1</v>
      </c>
      <c r="U289" s="31">
        <v>1</v>
      </c>
      <c r="V289" s="31">
        <v>1</v>
      </c>
      <c r="W289" s="31">
        <v>1</v>
      </c>
      <c r="X289" s="31">
        <v>1</v>
      </c>
      <c r="Y289" s="31">
        <v>1</v>
      </c>
    </row>
    <row r="290" spans="4:25" ht="17.25" customHeight="1" x14ac:dyDescent="0.25">
      <c r="D290" s="23" t="s">
        <v>26</v>
      </c>
      <c r="E290" s="23" t="s">
        <v>211</v>
      </c>
      <c r="F290" s="24" t="s">
        <v>199</v>
      </c>
      <c r="G290" s="25" t="s">
        <v>195</v>
      </c>
      <c r="H290" s="23">
        <v>2010</v>
      </c>
      <c r="I290" s="26" t="s">
        <v>129</v>
      </c>
      <c r="J290" s="26" t="s">
        <v>34</v>
      </c>
      <c r="K290" s="27">
        <f t="shared" si="247"/>
        <v>0.99999999999999989</v>
      </c>
      <c r="L290" s="28" t="s">
        <v>28</v>
      </c>
      <c r="M290" s="29" t="s">
        <v>28</v>
      </c>
      <c r="N290" s="30">
        <v>0.85</v>
      </c>
      <c r="O290" s="31">
        <v>0.9</v>
      </c>
      <c r="P290" s="31">
        <v>0.9</v>
      </c>
      <c r="Q290" s="31">
        <v>0.95</v>
      </c>
      <c r="R290" s="31">
        <v>1</v>
      </c>
      <c r="S290" s="31">
        <v>1.05</v>
      </c>
      <c r="T290" s="31">
        <v>1.1000000000000001</v>
      </c>
      <c r="U290" s="31">
        <v>1.2</v>
      </c>
      <c r="V290" s="31">
        <v>1.3</v>
      </c>
      <c r="W290" s="31">
        <v>1.2</v>
      </c>
      <c r="X290" s="31">
        <v>0.85</v>
      </c>
      <c r="Y290" s="31">
        <v>0.7</v>
      </c>
    </row>
    <row r="291" spans="4:25" ht="17.25" customHeight="1" x14ac:dyDescent="0.25">
      <c r="D291" s="32" t="s">
        <v>26</v>
      </c>
      <c r="E291" s="32" t="s">
        <v>211</v>
      </c>
      <c r="F291" s="33" t="s">
        <v>199</v>
      </c>
      <c r="G291" s="34" t="s">
        <v>195</v>
      </c>
      <c r="H291" s="32">
        <v>2010</v>
      </c>
      <c r="I291" s="35" t="str">
        <f t="shared" ref="I291:I293" si="248">I290</f>
        <v>SERV COMB FORMIGA MANUAL 1 RUA AGRIC</v>
      </c>
      <c r="J291" s="35" t="s">
        <v>35</v>
      </c>
      <c r="K291" s="36">
        <f t="shared" si="247"/>
        <v>5.0166666666666667E-3</v>
      </c>
      <c r="L291" s="35" t="s">
        <v>36</v>
      </c>
      <c r="M291" s="37">
        <f>10*(5*6)/10^3</f>
        <v>0.3</v>
      </c>
      <c r="N291" s="38">
        <f>ROUND(0.5%*N290,4)</f>
        <v>4.3E-3</v>
      </c>
      <c r="O291" s="39">
        <f t="shared" ref="O291:Y291" si="249">ROUND(0.5%*O290,4)</f>
        <v>4.4999999999999997E-3</v>
      </c>
      <c r="P291" s="39">
        <f t="shared" si="249"/>
        <v>4.4999999999999997E-3</v>
      </c>
      <c r="Q291" s="39">
        <f t="shared" si="249"/>
        <v>4.7999999999999996E-3</v>
      </c>
      <c r="R291" s="39">
        <f t="shared" si="249"/>
        <v>5.0000000000000001E-3</v>
      </c>
      <c r="S291" s="39">
        <f t="shared" si="249"/>
        <v>5.3E-3</v>
      </c>
      <c r="T291" s="39">
        <f t="shared" si="249"/>
        <v>5.4999999999999997E-3</v>
      </c>
      <c r="U291" s="39">
        <f t="shared" si="249"/>
        <v>6.0000000000000001E-3</v>
      </c>
      <c r="V291" s="39">
        <f t="shared" si="249"/>
        <v>6.4999999999999997E-3</v>
      </c>
      <c r="W291" s="39">
        <f t="shared" si="249"/>
        <v>6.0000000000000001E-3</v>
      </c>
      <c r="X291" s="39">
        <f t="shared" si="249"/>
        <v>4.3E-3</v>
      </c>
      <c r="Y291" s="39">
        <f t="shared" si="249"/>
        <v>3.5000000000000001E-3</v>
      </c>
    </row>
    <row r="292" spans="4:25" ht="17.25" customHeight="1" x14ac:dyDescent="0.25">
      <c r="D292" s="32" t="s">
        <v>26</v>
      </c>
      <c r="E292" s="32" t="s">
        <v>211</v>
      </c>
      <c r="F292" s="33" t="s">
        <v>199</v>
      </c>
      <c r="G292" s="34" t="s">
        <v>195</v>
      </c>
      <c r="H292" s="32">
        <v>2010</v>
      </c>
      <c r="I292" s="35" t="str">
        <f t="shared" si="248"/>
        <v>SERV COMB FORMIGA MANUAL 1 RUA AGRIC</v>
      </c>
      <c r="J292" s="35" t="s">
        <v>35</v>
      </c>
      <c r="K292" s="36">
        <f t="shared" si="247"/>
        <v>0.64083333333333325</v>
      </c>
      <c r="L292" s="35" t="s">
        <v>37</v>
      </c>
      <c r="M292" s="37">
        <v>6</v>
      </c>
      <c r="N292" s="40">
        <f>ROUND($N$44*N290,2)</f>
        <v>0.17</v>
      </c>
      <c r="O292" s="41">
        <f>ROUND($O$44*O290,2)</f>
        <v>0.27</v>
      </c>
      <c r="P292" s="41">
        <f>ROUND($P$44*P290,2)</f>
        <v>0.36</v>
      </c>
      <c r="Q292" s="41">
        <f>ROUND($Q$44*Q290,2)</f>
        <v>0.48</v>
      </c>
      <c r="R292" s="41">
        <f>ROUND($R$44*R290,2)</f>
        <v>0.7</v>
      </c>
      <c r="S292" s="41">
        <f>ROUND($S$44*S290,2)</f>
        <v>0.84</v>
      </c>
      <c r="T292" s="41">
        <f>ROUND($T$44*T290,2)</f>
        <v>0.99</v>
      </c>
      <c r="U292" s="41">
        <f>ROUND($U$44*U290,2)</f>
        <v>1.08</v>
      </c>
      <c r="V292" s="41">
        <f>ROUND($V$44*V290,2)</f>
        <v>1.17</v>
      </c>
      <c r="W292" s="41">
        <f>ROUND($W$44*W290,2)</f>
        <v>0.84</v>
      </c>
      <c r="X292" s="41">
        <f>ROUND($X$44*X290,2)</f>
        <v>0.51</v>
      </c>
      <c r="Y292" s="41">
        <f>ROUND($Y$44*Y290,2)</f>
        <v>0.28000000000000003</v>
      </c>
    </row>
    <row r="293" spans="4:25" ht="17.25" customHeight="1" x14ac:dyDescent="0.25">
      <c r="D293" s="32" t="s">
        <v>26</v>
      </c>
      <c r="E293" s="32" t="s">
        <v>211</v>
      </c>
      <c r="F293" s="33" t="s">
        <v>199</v>
      </c>
      <c r="G293" s="34" t="s">
        <v>195</v>
      </c>
      <c r="H293" s="32">
        <v>2010</v>
      </c>
      <c r="I293" s="35" t="str">
        <f t="shared" si="248"/>
        <v>SERV COMB FORMIGA MANUAL 1 RUA AGRIC</v>
      </c>
      <c r="J293" s="35" t="s">
        <v>35</v>
      </c>
      <c r="K293" s="36">
        <f t="shared" si="247"/>
        <v>0.35415000000000002</v>
      </c>
      <c r="L293" s="35" t="s">
        <v>38</v>
      </c>
      <c r="M293" s="37">
        <v>6</v>
      </c>
      <c r="N293" s="40">
        <f>N290-SUM(N291:N292)</f>
        <v>0.67569999999999997</v>
      </c>
      <c r="O293" s="41">
        <f t="shared" ref="O293" si="250">O290-SUM(O291:O292)</f>
        <v>0.62549999999999994</v>
      </c>
      <c r="P293" s="41">
        <f t="shared" ref="P293:Y293" si="251">P290-SUM(P291:P292)</f>
        <v>0.53550000000000009</v>
      </c>
      <c r="Q293" s="41">
        <f t="shared" si="251"/>
        <v>0.46519999999999995</v>
      </c>
      <c r="R293" s="41">
        <f t="shared" si="251"/>
        <v>0.29500000000000004</v>
      </c>
      <c r="S293" s="41">
        <f t="shared" si="251"/>
        <v>0.2047000000000001</v>
      </c>
      <c r="T293" s="41">
        <f t="shared" si="251"/>
        <v>0.10450000000000015</v>
      </c>
      <c r="U293" s="41">
        <f t="shared" si="251"/>
        <v>0.11399999999999988</v>
      </c>
      <c r="V293" s="41">
        <f t="shared" si="251"/>
        <v>0.12350000000000017</v>
      </c>
      <c r="W293" s="41">
        <f t="shared" si="251"/>
        <v>0.35399999999999998</v>
      </c>
      <c r="X293" s="41">
        <f t="shared" si="251"/>
        <v>0.3357</v>
      </c>
      <c r="Y293" s="41">
        <f t="shared" si="251"/>
        <v>0.41649999999999993</v>
      </c>
    </row>
    <row r="294" spans="4:25" ht="17.25" customHeight="1" x14ac:dyDescent="0.25">
      <c r="D294" s="23" t="s">
        <v>26</v>
      </c>
      <c r="E294" s="23" t="s">
        <v>211</v>
      </c>
      <c r="F294" s="24" t="s">
        <v>200</v>
      </c>
      <c r="G294" s="25" t="s">
        <v>195</v>
      </c>
      <c r="H294" s="23">
        <v>2010</v>
      </c>
      <c r="I294" s="26" t="s">
        <v>155</v>
      </c>
      <c r="J294" s="26" t="s">
        <v>34</v>
      </c>
      <c r="K294" s="27">
        <f t="shared" si="247"/>
        <v>6.6666666666666666E-2</v>
      </c>
      <c r="L294" s="28" t="s">
        <v>28</v>
      </c>
      <c r="M294" s="29" t="s">
        <v>28</v>
      </c>
      <c r="N294" s="30">
        <v>0.01</v>
      </c>
      <c r="O294" s="31">
        <v>0.03</v>
      </c>
      <c r="P294" s="31">
        <v>0.05</v>
      </c>
      <c r="Q294" s="31">
        <v>0.05</v>
      </c>
      <c r="R294" s="31">
        <v>0.06</v>
      </c>
      <c r="S294" s="31">
        <v>7.0000000000000007E-2</v>
      </c>
      <c r="T294" s="31">
        <v>0.11</v>
      </c>
      <c r="U294" s="31">
        <v>0.18</v>
      </c>
      <c r="V294" s="31">
        <v>0.11</v>
      </c>
      <c r="W294" s="31">
        <v>7.0000000000000007E-2</v>
      </c>
      <c r="X294" s="31">
        <v>0.05</v>
      </c>
      <c r="Y294" s="31">
        <v>0.01</v>
      </c>
    </row>
    <row r="295" spans="4:25" ht="17.25" customHeight="1" x14ac:dyDescent="0.25">
      <c r="D295" s="32" t="s">
        <v>26</v>
      </c>
      <c r="E295" s="32" t="s">
        <v>211</v>
      </c>
      <c r="F295" s="33" t="s">
        <v>200</v>
      </c>
      <c r="G295" s="34" t="s">
        <v>195</v>
      </c>
      <c r="H295" s="32">
        <v>2010</v>
      </c>
      <c r="I295" s="35" t="str">
        <f t="shared" ref="I295:I297" si="252">I294</f>
        <v>SERV CONTROLE DE PRAGAS AGRIC</v>
      </c>
      <c r="J295" s="35" t="s">
        <v>35</v>
      </c>
      <c r="K295" s="36">
        <f t="shared" si="247"/>
        <v>4.9166666666666671E-2</v>
      </c>
      <c r="L295" s="35" t="s">
        <v>156</v>
      </c>
      <c r="M295" s="37">
        <v>120</v>
      </c>
      <c r="N295" s="44">
        <f>ROUND(N294*0.7,2)</f>
        <v>0.01</v>
      </c>
      <c r="O295" s="39">
        <f t="shared" ref="O295:Y295" si="253">ROUND(O294*0.7,2)</f>
        <v>0.02</v>
      </c>
      <c r="P295" s="39">
        <f t="shared" si="253"/>
        <v>0.04</v>
      </c>
      <c r="Q295" s="39">
        <f t="shared" si="253"/>
        <v>0.04</v>
      </c>
      <c r="R295" s="39">
        <f t="shared" si="253"/>
        <v>0.04</v>
      </c>
      <c r="S295" s="39">
        <f t="shared" si="253"/>
        <v>0.05</v>
      </c>
      <c r="T295" s="39">
        <f t="shared" si="253"/>
        <v>0.08</v>
      </c>
      <c r="U295" s="39">
        <f t="shared" si="253"/>
        <v>0.13</v>
      </c>
      <c r="V295" s="39">
        <f t="shared" si="253"/>
        <v>0.08</v>
      </c>
      <c r="W295" s="39">
        <f t="shared" si="253"/>
        <v>0.05</v>
      </c>
      <c r="X295" s="39">
        <f t="shared" si="253"/>
        <v>0.04</v>
      </c>
      <c r="Y295" s="39">
        <f t="shared" si="253"/>
        <v>0.01</v>
      </c>
    </row>
    <row r="296" spans="4:25" ht="17.25" customHeight="1" x14ac:dyDescent="0.25">
      <c r="D296" s="32" t="s">
        <v>26</v>
      </c>
      <c r="E296" s="32" t="s">
        <v>211</v>
      </c>
      <c r="F296" s="33" t="s">
        <v>200</v>
      </c>
      <c r="G296" s="34" t="s">
        <v>195</v>
      </c>
      <c r="H296" s="32">
        <v>2010</v>
      </c>
      <c r="I296" s="35" t="str">
        <f t="shared" si="252"/>
        <v>SERV CONTROLE DE PRAGAS AGRIC</v>
      </c>
      <c r="J296" s="35" t="s">
        <v>35</v>
      </c>
      <c r="K296" s="36">
        <f t="shared" si="247"/>
        <v>1.7500000000000002E-2</v>
      </c>
      <c r="L296" s="35" t="s">
        <v>157</v>
      </c>
      <c r="M296" s="37">
        <v>0.75</v>
      </c>
      <c r="N296" s="44">
        <f>N294-N295</f>
        <v>0</v>
      </c>
      <c r="O296" s="39">
        <f t="shared" ref="O296:Y296" si="254">O294-O295</f>
        <v>9.9999999999999985E-3</v>
      </c>
      <c r="P296" s="39">
        <f t="shared" si="254"/>
        <v>1.0000000000000002E-2</v>
      </c>
      <c r="Q296" s="39">
        <f t="shared" si="254"/>
        <v>1.0000000000000002E-2</v>
      </c>
      <c r="R296" s="39">
        <f t="shared" si="254"/>
        <v>1.9999999999999997E-2</v>
      </c>
      <c r="S296" s="39">
        <f t="shared" si="254"/>
        <v>2.0000000000000004E-2</v>
      </c>
      <c r="T296" s="39">
        <f t="shared" si="254"/>
        <v>0.03</v>
      </c>
      <c r="U296" s="39">
        <f t="shared" si="254"/>
        <v>4.9999999999999989E-2</v>
      </c>
      <c r="V296" s="39">
        <f t="shared" si="254"/>
        <v>0.03</v>
      </c>
      <c r="W296" s="39">
        <f t="shared" si="254"/>
        <v>2.0000000000000004E-2</v>
      </c>
      <c r="X296" s="39">
        <f t="shared" si="254"/>
        <v>1.0000000000000002E-2</v>
      </c>
      <c r="Y296" s="39">
        <f t="shared" si="254"/>
        <v>0</v>
      </c>
    </row>
    <row r="297" spans="4:25" ht="17.25" customHeight="1" x14ac:dyDescent="0.25">
      <c r="D297" s="32" t="s">
        <v>26</v>
      </c>
      <c r="E297" s="32" t="s">
        <v>211</v>
      </c>
      <c r="F297" s="33" t="s">
        <v>200</v>
      </c>
      <c r="G297" s="34" t="s">
        <v>195</v>
      </c>
      <c r="H297" s="32">
        <v>2010</v>
      </c>
      <c r="I297" s="35" t="str">
        <f t="shared" si="252"/>
        <v>SERV CONTROLE DE PRAGAS AGRIC</v>
      </c>
      <c r="J297" s="35" t="s">
        <v>35</v>
      </c>
      <c r="K297" s="36">
        <f t="shared" si="247"/>
        <v>6.6666666666666666E-2</v>
      </c>
      <c r="L297" s="35" t="s">
        <v>55</v>
      </c>
      <c r="M297" s="37">
        <f>ROUND(75%*20,1)</f>
        <v>15</v>
      </c>
      <c r="N297" s="44">
        <f>SUM(N295:N296)</f>
        <v>0.01</v>
      </c>
      <c r="O297" s="39">
        <f t="shared" ref="O297:Y297" si="255">SUM(O295:O296)</f>
        <v>0.03</v>
      </c>
      <c r="P297" s="39">
        <f t="shared" si="255"/>
        <v>0.05</v>
      </c>
      <c r="Q297" s="39">
        <f t="shared" si="255"/>
        <v>0.05</v>
      </c>
      <c r="R297" s="39">
        <f t="shared" si="255"/>
        <v>0.06</v>
      </c>
      <c r="S297" s="39">
        <f t="shared" si="255"/>
        <v>7.0000000000000007E-2</v>
      </c>
      <c r="T297" s="39">
        <f t="shared" si="255"/>
        <v>0.11</v>
      </c>
      <c r="U297" s="39">
        <f t="shared" si="255"/>
        <v>0.18</v>
      </c>
      <c r="V297" s="39">
        <f t="shared" si="255"/>
        <v>0.11</v>
      </c>
      <c r="W297" s="39">
        <f t="shared" si="255"/>
        <v>7.0000000000000007E-2</v>
      </c>
      <c r="X297" s="39">
        <f t="shared" si="255"/>
        <v>0.05</v>
      </c>
      <c r="Y297" s="39">
        <f t="shared" si="255"/>
        <v>0.01</v>
      </c>
    </row>
    <row r="298" spans="4:25" ht="17.25" customHeight="1" x14ac:dyDescent="0.25">
      <c r="D298" s="23" t="s">
        <v>26</v>
      </c>
      <c r="E298" s="23" t="s">
        <v>211</v>
      </c>
      <c r="F298" s="24" t="s">
        <v>200</v>
      </c>
      <c r="G298" s="25" t="s">
        <v>195</v>
      </c>
      <c r="H298" s="23">
        <v>2010</v>
      </c>
      <c r="I298" s="26" t="s">
        <v>158</v>
      </c>
      <c r="J298" s="26" t="s">
        <v>34</v>
      </c>
      <c r="K298" s="27">
        <f t="shared" si="247"/>
        <v>6.6666666666666666E-2</v>
      </c>
      <c r="L298" s="28" t="s">
        <v>28</v>
      </c>
      <c r="M298" s="29" t="s">
        <v>28</v>
      </c>
      <c r="N298" s="30">
        <v>0.01</v>
      </c>
      <c r="O298" s="31">
        <v>0.03</v>
      </c>
      <c r="P298" s="31">
        <v>0.05</v>
      </c>
      <c r="Q298" s="31">
        <v>0.05</v>
      </c>
      <c r="R298" s="31">
        <v>0.06</v>
      </c>
      <c r="S298" s="31">
        <v>7.0000000000000007E-2</v>
      </c>
      <c r="T298" s="31">
        <v>0.11</v>
      </c>
      <c r="U298" s="31">
        <v>0.18</v>
      </c>
      <c r="V298" s="31">
        <v>0.11</v>
      </c>
      <c r="W298" s="31">
        <v>7.0000000000000007E-2</v>
      </c>
      <c r="X298" s="31">
        <v>0.05</v>
      </c>
      <c r="Y298" s="31">
        <v>0.01</v>
      </c>
    </row>
    <row r="299" spans="4:25" ht="17.25" customHeight="1" x14ac:dyDescent="0.25">
      <c r="D299" s="32" t="s">
        <v>26</v>
      </c>
      <c r="E299" s="32" t="s">
        <v>211</v>
      </c>
      <c r="F299" s="33" t="s">
        <v>200</v>
      </c>
      <c r="G299" s="34" t="s">
        <v>195</v>
      </c>
      <c r="H299" s="32">
        <v>2010</v>
      </c>
      <c r="I299" s="35" t="str">
        <f t="shared" ref="I299:I301" si="256">I298</f>
        <v>SERV CONTROLE DE PRAGAS DRONE TERCEIRO</v>
      </c>
      <c r="J299" s="35" t="s">
        <v>35</v>
      </c>
      <c r="K299" s="36">
        <f t="shared" si="247"/>
        <v>4.9166666666666671E-2</v>
      </c>
      <c r="L299" s="35" t="s">
        <v>156</v>
      </c>
      <c r="M299" s="37">
        <v>120</v>
      </c>
      <c r="N299" s="44">
        <f>ROUND(N298*0.7,2)</f>
        <v>0.01</v>
      </c>
      <c r="O299" s="39">
        <f t="shared" ref="O299:Y299" si="257">ROUND(O298*0.7,2)</f>
        <v>0.02</v>
      </c>
      <c r="P299" s="39">
        <f t="shared" si="257"/>
        <v>0.04</v>
      </c>
      <c r="Q299" s="39">
        <f t="shared" si="257"/>
        <v>0.04</v>
      </c>
      <c r="R299" s="39">
        <f t="shared" si="257"/>
        <v>0.04</v>
      </c>
      <c r="S299" s="39">
        <f t="shared" si="257"/>
        <v>0.05</v>
      </c>
      <c r="T299" s="39">
        <f t="shared" si="257"/>
        <v>0.08</v>
      </c>
      <c r="U299" s="39">
        <f t="shared" si="257"/>
        <v>0.13</v>
      </c>
      <c r="V299" s="39">
        <f t="shared" si="257"/>
        <v>0.08</v>
      </c>
      <c r="W299" s="39">
        <f t="shared" si="257"/>
        <v>0.05</v>
      </c>
      <c r="X299" s="39">
        <f t="shared" si="257"/>
        <v>0.04</v>
      </c>
      <c r="Y299" s="39">
        <f t="shared" si="257"/>
        <v>0.01</v>
      </c>
    </row>
    <row r="300" spans="4:25" ht="17.25" customHeight="1" x14ac:dyDescent="0.25">
      <c r="D300" s="32" t="s">
        <v>26</v>
      </c>
      <c r="E300" s="32" t="s">
        <v>211</v>
      </c>
      <c r="F300" s="33" t="s">
        <v>200</v>
      </c>
      <c r="G300" s="34" t="s">
        <v>195</v>
      </c>
      <c r="H300" s="32">
        <v>2010</v>
      </c>
      <c r="I300" s="35" t="str">
        <f t="shared" si="256"/>
        <v>SERV CONTROLE DE PRAGAS DRONE TERCEIRO</v>
      </c>
      <c r="J300" s="35" t="s">
        <v>35</v>
      </c>
      <c r="K300" s="36">
        <f t="shared" si="247"/>
        <v>1.7500000000000002E-2</v>
      </c>
      <c r="L300" s="35" t="s">
        <v>157</v>
      </c>
      <c r="M300" s="37">
        <v>0.75</v>
      </c>
      <c r="N300" s="44">
        <f>N298-N299</f>
        <v>0</v>
      </c>
      <c r="O300" s="39">
        <f t="shared" ref="O300:Y300" si="258">O298-O299</f>
        <v>9.9999999999999985E-3</v>
      </c>
      <c r="P300" s="39">
        <f t="shared" si="258"/>
        <v>1.0000000000000002E-2</v>
      </c>
      <c r="Q300" s="39">
        <f t="shared" si="258"/>
        <v>1.0000000000000002E-2</v>
      </c>
      <c r="R300" s="39">
        <f t="shared" si="258"/>
        <v>1.9999999999999997E-2</v>
      </c>
      <c r="S300" s="39">
        <f t="shared" si="258"/>
        <v>2.0000000000000004E-2</v>
      </c>
      <c r="T300" s="39">
        <f t="shared" si="258"/>
        <v>0.03</v>
      </c>
      <c r="U300" s="39">
        <f t="shared" si="258"/>
        <v>4.9999999999999989E-2</v>
      </c>
      <c r="V300" s="39">
        <f t="shared" si="258"/>
        <v>0.03</v>
      </c>
      <c r="W300" s="39">
        <f t="shared" si="258"/>
        <v>2.0000000000000004E-2</v>
      </c>
      <c r="X300" s="39">
        <f t="shared" si="258"/>
        <v>1.0000000000000002E-2</v>
      </c>
      <c r="Y300" s="39">
        <f t="shared" si="258"/>
        <v>0</v>
      </c>
    </row>
    <row r="301" spans="4:25" ht="17.25" customHeight="1" x14ac:dyDescent="0.25">
      <c r="D301" s="32" t="s">
        <v>26</v>
      </c>
      <c r="E301" s="32" t="s">
        <v>211</v>
      </c>
      <c r="F301" s="33" t="s">
        <v>200</v>
      </c>
      <c r="G301" s="34" t="s">
        <v>195</v>
      </c>
      <c r="H301" s="32">
        <v>2010</v>
      </c>
      <c r="I301" s="35" t="str">
        <f t="shared" si="256"/>
        <v>SERV CONTROLE DE PRAGAS DRONE TERCEIRO</v>
      </c>
      <c r="J301" s="35" t="s">
        <v>35</v>
      </c>
      <c r="K301" s="36">
        <f t="shared" si="247"/>
        <v>6.6666666666666666E-2</v>
      </c>
      <c r="L301" s="35" t="s">
        <v>55</v>
      </c>
      <c r="M301" s="37">
        <f>ROUND(0.25%*20,1)</f>
        <v>0.1</v>
      </c>
      <c r="N301" s="44">
        <f>SUM(N299:N300)</f>
        <v>0.01</v>
      </c>
      <c r="O301" s="39">
        <f t="shared" ref="O301:Y301" si="259">SUM(O299:O300)</f>
        <v>0.03</v>
      </c>
      <c r="P301" s="39">
        <f t="shared" si="259"/>
        <v>0.05</v>
      </c>
      <c r="Q301" s="39">
        <f t="shared" si="259"/>
        <v>0.05</v>
      </c>
      <c r="R301" s="39">
        <f t="shared" si="259"/>
        <v>0.06</v>
      </c>
      <c r="S301" s="39">
        <f t="shared" si="259"/>
        <v>7.0000000000000007E-2</v>
      </c>
      <c r="T301" s="39">
        <f t="shared" si="259"/>
        <v>0.11</v>
      </c>
      <c r="U301" s="39">
        <f t="shared" si="259"/>
        <v>0.18</v>
      </c>
      <c r="V301" s="39">
        <f t="shared" si="259"/>
        <v>0.11</v>
      </c>
      <c r="W301" s="39">
        <f t="shared" si="259"/>
        <v>7.0000000000000007E-2</v>
      </c>
      <c r="X301" s="39">
        <f t="shared" si="259"/>
        <v>0.05</v>
      </c>
      <c r="Y301" s="39">
        <f t="shared" si="259"/>
        <v>0.01</v>
      </c>
    </row>
    <row r="302" spans="4:25" ht="17.25" customHeight="1" x14ac:dyDescent="0.25">
      <c r="D302" s="23" t="s">
        <v>26</v>
      </c>
      <c r="E302" s="23" t="s">
        <v>211</v>
      </c>
      <c r="F302" s="24" t="s">
        <v>199</v>
      </c>
      <c r="G302" s="25" t="s">
        <v>201</v>
      </c>
      <c r="H302" s="23">
        <v>2100</v>
      </c>
      <c r="I302" s="26" t="s">
        <v>129</v>
      </c>
      <c r="J302" s="26" t="s">
        <v>34</v>
      </c>
      <c r="K302" s="27">
        <f t="shared" si="247"/>
        <v>0.99999999999999989</v>
      </c>
      <c r="L302" s="28" t="s">
        <v>28</v>
      </c>
      <c r="M302" s="29" t="s">
        <v>28</v>
      </c>
      <c r="N302" s="30">
        <v>0.85</v>
      </c>
      <c r="O302" s="31">
        <v>0.9</v>
      </c>
      <c r="P302" s="31">
        <v>0.9</v>
      </c>
      <c r="Q302" s="31">
        <v>0.95</v>
      </c>
      <c r="R302" s="31">
        <v>1</v>
      </c>
      <c r="S302" s="31">
        <v>1.05</v>
      </c>
      <c r="T302" s="31">
        <v>1.1000000000000001</v>
      </c>
      <c r="U302" s="31">
        <v>1.2</v>
      </c>
      <c r="V302" s="31">
        <v>1.3</v>
      </c>
      <c r="W302" s="31">
        <v>1.2</v>
      </c>
      <c r="X302" s="31">
        <v>0.85</v>
      </c>
      <c r="Y302" s="31">
        <v>0.7</v>
      </c>
    </row>
    <row r="303" spans="4:25" ht="17.25" customHeight="1" x14ac:dyDescent="0.25">
      <c r="D303" s="32" t="s">
        <v>26</v>
      </c>
      <c r="E303" s="32" t="s">
        <v>211</v>
      </c>
      <c r="F303" s="33" t="s">
        <v>199</v>
      </c>
      <c r="G303" s="34" t="s">
        <v>201</v>
      </c>
      <c r="H303" s="32">
        <v>2100</v>
      </c>
      <c r="I303" s="35" t="str">
        <f t="shared" ref="I303:I305" si="260">I302</f>
        <v>SERV COMB FORMIGA MANUAL 1 RUA AGRIC</v>
      </c>
      <c r="J303" s="35" t="s">
        <v>35</v>
      </c>
      <c r="K303" s="36">
        <f t="shared" si="247"/>
        <v>5.0166666666666667E-3</v>
      </c>
      <c r="L303" s="35" t="s">
        <v>36</v>
      </c>
      <c r="M303" s="37">
        <f>10*(5*6)/10^3</f>
        <v>0.3</v>
      </c>
      <c r="N303" s="38">
        <f>ROUND(0.5%*N302,4)</f>
        <v>4.3E-3</v>
      </c>
      <c r="O303" s="39">
        <f t="shared" ref="O303:Y303" si="261">ROUND(0.5%*O302,4)</f>
        <v>4.4999999999999997E-3</v>
      </c>
      <c r="P303" s="39">
        <f t="shared" si="261"/>
        <v>4.4999999999999997E-3</v>
      </c>
      <c r="Q303" s="39">
        <f t="shared" si="261"/>
        <v>4.7999999999999996E-3</v>
      </c>
      <c r="R303" s="39">
        <f t="shared" si="261"/>
        <v>5.0000000000000001E-3</v>
      </c>
      <c r="S303" s="39">
        <f t="shared" si="261"/>
        <v>5.3E-3</v>
      </c>
      <c r="T303" s="39">
        <f t="shared" si="261"/>
        <v>5.4999999999999997E-3</v>
      </c>
      <c r="U303" s="39">
        <f t="shared" si="261"/>
        <v>6.0000000000000001E-3</v>
      </c>
      <c r="V303" s="39">
        <f t="shared" si="261"/>
        <v>6.4999999999999997E-3</v>
      </c>
      <c r="W303" s="39">
        <f t="shared" si="261"/>
        <v>6.0000000000000001E-3</v>
      </c>
      <c r="X303" s="39">
        <f t="shared" si="261"/>
        <v>4.3E-3</v>
      </c>
      <c r="Y303" s="39">
        <f t="shared" si="261"/>
        <v>3.5000000000000001E-3</v>
      </c>
    </row>
    <row r="304" spans="4:25" ht="17.25" customHeight="1" x14ac:dyDescent="0.25">
      <c r="D304" s="32" t="s">
        <v>26</v>
      </c>
      <c r="E304" s="32" t="s">
        <v>211</v>
      </c>
      <c r="F304" s="33" t="s">
        <v>199</v>
      </c>
      <c r="G304" s="34" t="s">
        <v>201</v>
      </c>
      <c r="H304" s="32">
        <v>2100</v>
      </c>
      <c r="I304" s="35" t="str">
        <f t="shared" si="260"/>
        <v>SERV COMB FORMIGA MANUAL 1 RUA AGRIC</v>
      </c>
      <c r="J304" s="35" t="s">
        <v>35</v>
      </c>
      <c r="K304" s="36">
        <f t="shared" si="247"/>
        <v>0.64083333333333325</v>
      </c>
      <c r="L304" s="35" t="s">
        <v>37</v>
      </c>
      <c r="M304" s="37">
        <v>6</v>
      </c>
      <c r="N304" s="40">
        <f>ROUND($N$44*N302,2)</f>
        <v>0.17</v>
      </c>
      <c r="O304" s="41">
        <f>ROUND($O$44*O302,2)</f>
        <v>0.27</v>
      </c>
      <c r="P304" s="41">
        <f>ROUND($P$44*P302,2)</f>
        <v>0.36</v>
      </c>
      <c r="Q304" s="41">
        <f>ROUND($Q$44*Q302,2)</f>
        <v>0.48</v>
      </c>
      <c r="R304" s="41">
        <f>ROUND($R$44*R302,2)</f>
        <v>0.7</v>
      </c>
      <c r="S304" s="41">
        <f>ROUND($S$44*S302,2)</f>
        <v>0.84</v>
      </c>
      <c r="T304" s="41">
        <f>ROUND($T$44*T302,2)</f>
        <v>0.99</v>
      </c>
      <c r="U304" s="41">
        <f>ROUND($U$44*U302,2)</f>
        <v>1.08</v>
      </c>
      <c r="V304" s="41">
        <f>ROUND($V$44*V302,2)</f>
        <v>1.17</v>
      </c>
      <c r="W304" s="41">
        <f>ROUND($W$44*W302,2)</f>
        <v>0.84</v>
      </c>
      <c r="X304" s="41">
        <f>ROUND($X$44*X302,2)</f>
        <v>0.51</v>
      </c>
      <c r="Y304" s="41">
        <f>ROUND($Y$44*Y302,2)</f>
        <v>0.28000000000000003</v>
      </c>
    </row>
    <row r="305" spans="4:25" ht="17.25" customHeight="1" x14ac:dyDescent="0.25">
      <c r="D305" s="32" t="s">
        <v>26</v>
      </c>
      <c r="E305" s="32" t="s">
        <v>211</v>
      </c>
      <c r="F305" s="33" t="s">
        <v>199</v>
      </c>
      <c r="G305" s="34" t="s">
        <v>201</v>
      </c>
      <c r="H305" s="32">
        <v>2100</v>
      </c>
      <c r="I305" s="35" t="str">
        <f t="shared" si="260"/>
        <v>SERV COMB FORMIGA MANUAL 1 RUA AGRIC</v>
      </c>
      <c r="J305" s="35" t="s">
        <v>35</v>
      </c>
      <c r="K305" s="36">
        <f t="shared" si="247"/>
        <v>0.35415000000000002</v>
      </c>
      <c r="L305" s="35" t="s">
        <v>38</v>
      </c>
      <c r="M305" s="37">
        <v>6</v>
      </c>
      <c r="N305" s="40">
        <f>N302-SUM(N303:N304)</f>
        <v>0.67569999999999997</v>
      </c>
      <c r="O305" s="41">
        <f t="shared" ref="O305" si="262">O302-SUM(O303:O304)</f>
        <v>0.62549999999999994</v>
      </c>
      <c r="P305" s="41">
        <f t="shared" ref="P305:Y305" si="263">P302-SUM(P303:P304)</f>
        <v>0.53550000000000009</v>
      </c>
      <c r="Q305" s="41">
        <f t="shared" si="263"/>
        <v>0.46519999999999995</v>
      </c>
      <c r="R305" s="41">
        <f t="shared" si="263"/>
        <v>0.29500000000000004</v>
      </c>
      <c r="S305" s="41">
        <f t="shared" si="263"/>
        <v>0.2047000000000001</v>
      </c>
      <c r="T305" s="41">
        <f t="shared" si="263"/>
        <v>0.10450000000000015</v>
      </c>
      <c r="U305" s="41">
        <f t="shared" si="263"/>
        <v>0.11399999999999988</v>
      </c>
      <c r="V305" s="41">
        <f t="shared" si="263"/>
        <v>0.12350000000000017</v>
      </c>
      <c r="W305" s="41">
        <f t="shared" si="263"/>
        <v>0.35399999999999998</v>
      </c>
      <c r="X305" s="41">
        <f t="shared" si="263"/>
        <v>0.3357</v>
      </c>
      <c r="Y305" s="41">
        <f t="shared" si="263"/>
        <v>0.41649999999999993</v>
      </c>
    </row>
    <row r="306" spans="4:25" ht="17.25" customHeight="1" x14ac:dyDescent="0.25">
      <c r="D306" s="23" t="s">
        <v>26</v>
      </c>
      <c r="E306" s="23" t="s">
        <v>211</v>
      </c>
      <c r="F306" s="24" t="s">
        <v>202</v>
      </c>
      <c r="G306" s="25" t="s">
        <v>201</v>
      </c>
      <c r="H306" s="23">
        <v>2100</v>
      </c>
      <c r="I306" s="26" t="s">
        <v>63</v>
      </c>
      <c r="J306" s="26" t="s">
        <v>34</v>
      </c>
      <c r="K306" s="27">
        <f>IFERROR(AVERAGE(N306:Y306),"n/a")</f>
        <v>0.14999999999999997</v>
      </c>
      <c r="L306" s="28" t="s">
        <v>28</v>
      </c>
      <c r="M306" s="29" t="s">
        <v>28</v>
      </c>
      <c r="N306" s="30">
        <v>0.15</v>
      </c>
      <c r="O306" s="31">
        <v>0.15</v>
      </c>
      <c r="P306" s="31">
        <v>0.15</v>
      </c>
      <c r="Q306" s="31">
        <v>0.15</v>
      </c>
      <c r="R306" s="31">
        <v>0.15</v>
      </c>
      <c r="S306" s="31">
        <v>0.15</v>
      </c>
      <c r="T306" s="31">
        <v>0.15</v>
      </c>
      <c r="U306" s="31">
        <v>0.15</v>
      </c>
      <c r="V306" s="31">
        <v>0.15</v>
      </c>
      <c r="W306" s="31">
        <v>0.15</v>
      </c>
      <c r="X306" s="31">
        <v>0.15</v>
      </c>
      <c r="Y306" s="31">
        <v>0.15</v>
      </c>
    </row>
    <row r="307" spans="4:25" ht="17.25" customHeight="1" x14ac:dyDescent="0.25">
      <c r="D307" s="32" t="s">
        <v>26</v>
      </c>
      <c r="E307" s="32" t="s">
        <v>211</v>
      </c>
      <c r="F307" s="33" t="s">
        <v>202</v>
      </c>
      <c r="G307" s="34" t="s">
        <v>201</v>
      </c>
      <c r="H307" s="32">
        <v>2100</v>
      </c>
      <c r="I307" s="35" t="str">
        <f t="shared" ref="I307:I308" si="264">I306</f>
        <v>SERV COMB FORMIGA TERMONEBULIZADOR</v>
      </c>
      <c r="J307" s="35" t="s">
        <v>35</v>
      </c>
      <c r="K307" s="36">
        <f>IFERROR(AVERAGE(N307:Y307),"n/a")</f>
        <v>0.14999999999999997</v>
      </c>
      <c r="L307" s="35" t="s">
        <v>65</v>
      </c>
      <c r="M307" s="37">
        <v>0.52462334039425962</v>
      </c>
      <c r="N307" s="44">
        <f t="shared" ref="N307:Y308" si="265">N306</f>
        <v>0.15</v>
      </c>
      <c r="O307" s="39">
        <f t="shared" si="265"/>
        <v>0.15</v>
      </c>
      <c r="P307" s="39">
        <f t="shared" si="265"/>
        <v>0.15</v>
      </c>
      <c r="Q307" s="39">
        <f t="shared" si="265"/>
        <v>0.15</v>
      </c>
      <c r="R307" s="39">
        <f t="shared" si="265"/>
        <v>0.15</v>
      </c>
      <c r="S307" s="39">
        <f t="shared" si="265"/>
        <v>0.15</v>
      </c>
      <c r="T307" s="39">
        <f t="shared" si="265"/>
        <v>0.15</v>
      </c>
      <c r="U307" s="39">
        <f t="shared" si="265"/>
        <v>0.15</v>
      </c>
      <c r="V307" s="39">
        <f t="shared" si="265"/>
        <v>0.15</v>
      </c>
      <c r="W307" s="39">
        <f t="shared" si="265"/>
        <v>0.15</v>
      </c>
      <c r="X307" s="39">
        <f t="shared" si="265"/>
        <v>0.15</v>
      </c>
      <c r="Y307" s="39">
        <f t="shared" si="265"/>
        <v>0.15</v>
      </c>
    </row>
    <row r="308" spans="4:25" ht="17.25" customHeight="1" x14ac:dyDescent="0.25">
      <c r="D308" s="32" t="s">
        <v>26</v>
      </c>
      <c r="E308" s="32" t="s">
        <v>211</v>
      </c>
      <c r="F308" s="33" t="s">
        <v>202</v>
      </c>
      <c r="G308" s="34" t="s">
        <v>201</v>
      </c>
      <c r="H308" s="32">
        <v>2100</v>
      </c>
      <c r="I308" s="35" t="str">
        <f t="shared" si="264"/>
        <v>SERV COMB FORMIGA TERMONEBULIZADOR</v>
      </c>
      <c r="J308" s="35" t="s">
        <v>35</v>
      </c>
      <c r="K308" s="36">
        <f>IFERROR(AVERAGE(N308:Y308),"n/a")</f>
        <v>0.14999999999999997</v>
      </c>
      <c r="L308" s="35" t="s">
        <v>55</v>
      </c>
      <c r="M308" s="37">
        <v>1.1693651261422116</v>
      </c>
      <c r="N308" s="44">
        <f>N307</f>
        <v>0.15</v>
      </c>
      <c r="O308" s="39">
        <f t="shared" si="265"/>
        <v>0.15</v>
      </c>
      <c r="P308" s="39">
        <f t="shared" si="265"/>
        <v>0.15</v>
      </c>
      <c r="Q308" s="39">
        <f t="shared" si="265"/>
        <v>0.15</v>
      </c>
      <c r="R308" s="39">
        <f t="shared" si="265"/>
        <v>0.15</v>
      </c>
      <c r="S308" s="39">
        <f t="shared" si="265"/>
        <v>0.15</v>
      </c>
      <c r="T308" s="39">
        <f t="shared" si="265"/>
        <v>0.15</v>
      </c>
      <c r="U308" s="39">
        <f t="shared" si="265"/>
        <v>0.15</v>
      </c>
      <c r="V308" s="39">
        <f t="shared" si="265"/>
        <v>0.15</v>
      </c>
      <c r="W308" s="39">
        <f t="shared" si="265"/>
        <v>0.15</v>
      </c>
      <c r="X308" s="39">
        <f t="shared" si="265"/>
        <v>0.15</v>
      </c>
      <c r="Y308" s="39">
        <f t="shared" si="265"/>
        <v>0.15</v>
      </c>
    </row>
    <row r="309" spans="4:25" ht="17.25" customHeight="1" x14ac:dyDescent="0.25">
      <c r="D309" s="23" t="s">
        <v>26</v>
      </c>
      <c r="E309" s="23" t="s">
        <v>211</v>
      </c>
      <c r="F309" s="24" t="s">
        <v>203</v>
      </c>
      <c r="G309" s="25" t="s">
        <v>201</v>
      </c>
      <c r="H309" s="23">
        <v>2100</v>
      </c>
      <c r="I309" s="26" t="s">
        <v>204</v>
      </c>
      <c r="J309" s="26" t="s">
        <v>34</v>
      </c>
      <c r="K309" s="27">
        <f t="shared" si="247"/>
        <v>4.9999999999999996E-2</v>
      </c>
      <c r="L309" s="28" t="s">
        <v>28</v>
      </c>
      <c r="M309" s="29" t="s">
        <v>28</v>
      </c>
      <c r="N309" s="30">
        <v>0.05</v>
      </c>
      <c r="O309" s="31">
        <v>0.05</v>
      </c>
      <c r="P309" s="31">
        <v>0.05</v>
      </c>
      <c r="Q309" s="31">
        <v>0.05</v>
      </c>
      <c r="R309" s="31">
        <v>0.05</v>
      </c>
      <c r="S309" s="31">
        <v>0.05</v>
      </c>
      <c r="T309" s="31">
        <v>0.05</v>
      </c>
      <c r="U309" s="31">
        <v>0.05</v>
      </c>
      <c r="V309" s="31">
        <v>0.05</v>
      </c>
      <c r="W309" s="31">
        <v>0.05</v>
      </c>
      <c r="X309" s="31">
        <v>0.05</v>
      </c>
      <c r="Y309" s="31">
        <v>0.05</v>
      </c>
    </row>
    <row r="310" spans="4:25" ht="17.25" customHeight="1" x14ac:dyDescent="0.25">
      <c r="D310" s="23" t="s">
        <v>26</v>
      </c>
      <c r="E310" s="23" t="s">
        <v>211</v>
      </c>
      <c r="F310" s="24" t="s">
        <v>205</v>
      </c>
      <c r="G310" s="25" t="s">
        <v>201</v>
      </c>
      <c r="H310" s="23">
        <v>2100</v>
      </c>
      <c r="I310" s="26" t="s">
        <v>206</v>
      </c>
      <c r="J310" s="26" t="s">
        <v>34</v>
      </c>
      <c r="K310" s="27">
        <f t="shared" si="247"/>
        <v>0.59999999999999987</v>
      </c>
      <c r="L310" s="28" t="s">
        <v>28</v>
      </c>
      <c r="M310" s="29" t="s">
        <v>28</v>
      </c>
      <c r="N310" s="30">
        <v>0.6</v>
      </c>
      <c r="O310" s="31">
        <v>0.6</v>
      </c>
      <c r="P310" s="31">
        <v>0.6</v>
      </c>
      <c r="Q310" s="31">
        <v>0.6</v>
      </c>
      <c r="R310" s="31">
        <v>0.6</v>
      </c>
      <c r="S310" s="31">
        <v>0.6</v>
      </c>
      <c r="T310" s="31">
        <v>0.6</v>
      </c>
      <c r="U310" s="31">
        <v>0.6</v>
      </c>
      <c r="V310" s="31">
        <v>0.6</v>
      </c>
      <c r="W310" s="31">
        <v>0.6</v>
      </c>
      <c r="X310" s="31">
        <v>0.6</v>
      </c>
      <c r="Y310" s="31">
        <v>0.6</v>
      </c>
    </row>
    <row r="311" spans="4:25" ht="17.25" customHeight="1" x14ac:dyDescent="0.25">
      <c r="D311" s="32" t="s">
        <v>26</v>
      </c>
      <c r="E311" s="32" t="s">
        <v>211</v>
      </c>
      <c r="F311" s="33" t="s">
        <v>205</v>
      </c>
      <c r="G311" s="34" t="s">
        <v>201</v>
      </c>
      <c r="H311" s="32">
        <v>2100</v>
      </c>
      <c r="I311" s="35" t="str">
        <f t="shared" ref="I311:I315" si="266">I310</f>
        <v>SERV CAP QUIM MEC BARRA ABERTA AGRIC</v>
      </c>
      <c r="J311" s="35" t="s">
        <v>35</v>
      </c>
      <c r="K311" s="36">
        <f t="shared" si="247"/>
        <v>0.59999999999999987</v>
      </c>
      <c r="L311" s="85" t="s">
        <v>54</v>
      </c>
      <c r="M311" s="37">
        <v>2.5</v>
      </c>
      <c r="N311" s="142">
        <f>N310</f>
        <v>0.6</v>
      </c>
      <c r="O311" s="143">
        <f t="shared" ref="O311:Y311" si="267">O310</f>
        <v>0.6</v>
      </c>
      <c r="P311" s="143">
        <f t="shared" si="267"/>
        <v>0.6</v>
      </c>
      <c r="Q311" s="143">
        <f t="shared" si="267"/>
        <v>0.6</v>
      </c>
      <c r="R311" s="143">
        <f t="shared" si="267"/>
        <v>0.6</v>
      </c>
      <c r="S311" s="143">
        <f t="shared" si="267"/>
        <v>0.6</v>
      </c>
      <c r="T311" s="143">
        <f t="shared" si="267"/>
        <v>0.6</v>
      </c>
      <c r="U311" s="143">
        <f t="shared" si="267"/>
        <v>0.6</v>
      </c>
      <c r="V311" s="143">
        <f t="shared" si="267"/>
        <v>0.6</v>
      </c>
      <c r="W311" s="143">
        <f t="shared" si="267"/>
        <v>0.6</v>
      </c>
      <c r="X311" s="143">
        <f t="shared" si="267"/>
        <v>0.6</v>
      </c>
      <c r="Y311" s="143">
        <f t="shared" si="267"/>
        <v>0.6</v>
      </c>
    </row>
    <row r="312" spans="4:25" ht="17.25" customHeight="1" x14ac:dyDescent="0.25">
      <c r="D312" s="32" t="s">
        <v>26</v>
      </c>
      <c r="E312" s="32" t="s">
        <v>211</v>
      </c>
      <c r="F312" s="33" t="s">
        <v>205</v>
      </c>
      <c r="G312" s="34" t="s">
        <v>201</v>
      </c>
      <c r="H312" s="32">
        <v>2100</v>
      </c>
      <c r="I312" s="35" t="str">
        <f t="shared" si="266"/>
        <v>SERV CAP QUIM MEC BARRA ABERTA AGRIC</v>
      </c>
      <c r="J312" s="35" t="s">
        <v>35</v>
      </c>
      <c r="K312" s="36">
        <f>IFERROR(AVERAGE(N312:Y312),"n/a")</f>
        <v>0.14999999999999997</v>
      </c>
      <c r="L312" s="35" t="s">
        <v>55</v>
      </c>
      <c r="M312" s="37">
        <f>ROUND(0.5%*230,1)</f>
        <v>1.2</v>
      </c>
      <c r="N312" s="142">
        <f>N313</f>
        <v>0.15</v>
      </c>
      <c r="O312" s="143">
        <f t="shared" ref="O312:Y312" si="268">O313</f>
        <v>0.15</v>
      </c>
      <c r="P312" s="143">
        <f t="shared" si="268"/>
        <v>0.15</v>
      </c>
      <c r="Q312" s="143">
        <f t="shared" si="268"/>
        <v>0.15</v>
      </c>
      <c r="R312" s="143">
        <f t="shared" si="268"/>
        <v>0.15</v>
      </c>
      <c r="S312" s="143">
        <f t="shared" si="268"/>
        <v>0.15</v>
      </c>
      <c r="T312" s="143">
        <f t="shared" si="268"/>
        <v>0.15</v>
      </c>
      <c r="U312" s="143">
        <f t="shared" si="268"/>
        <v>0.15</v>
      </c>
      <c r="V312" s="143">
        <f t="shared" si="268"/>
        <v>0.15</v>
      </c>
      <c r="W312" s="143">
        <f t="shared" si="268"/>
        <v>0.15</v>
      </c>
      <c r="X312" s="143">
        <f t="shared" si="268"/>
        <v>0.15</v>
      </c>
      <c r="Y312" s="143">
        <f t="shared" si="268"/>
        <v>0.15</v>
      </c>
    </row>
    <row r="313" spans="4:25" ht="17.25" customHeight="1" x14ac:dyDescent="0.25">
      <c r="D313" s="32" t="s">
        <v>26</v>
      </c>
      <c r="E313" s="32" t="s">
        <v>211</v>
      </c>
      <c r="F313" s="33" t="s">
        <v>205</v>
      </c>
      <c r="G313" s="34" t="s">
        <v>201</v>
      </c>
      <c r="H313" s="32">
        <v>2100</v>
      </c>
      <c r="I313" s="35" t="str">
        <f t="shared" si="266"/>
        <v>SERV CAP QUIM MEC BARRA ABERTA AGRIC</v>
      </c>
      <c r="J313" s="35" t="s">
        <v>35</v>
      </c>
      <c r="K313" s="36">
        <f>IFERROR(AVERAGE(N313:Y313),"n/a")</f>
        <v>0.14999999999999997</v>
      </c>
      <c r="L313" s="35" t="s">
        <v>51</v>
      </c>
      <c r="M313" s="37">
        <v>1.5</v>
      </c>
      <c r="N313" s="142">
        <f>ROUND(25%*N310,2)</f>
        <v>0.15</v>
      </c>
      <c r="O313" s="143">
        <f t="shared" ref="O313:Y313" si="269">ROUND(25%*O310,2)</f>
        <v>0.15</v>
      </c>
      <c r="P313" s="143">
        <f t="shared" si="269"/>
        <v>0.15</v>
      </c>
      <c r="Q313" s="143">
        <f t="shared" si="269"/>
        <v>0.15</v>
      </c>
      <c r="R313" s="143">
        <f t="shared" si="269"/>
        <v>0.15</v>
      </c>
      <c r="S313" s="143">
        <f t="shared" si="269"/>
        <v>0.15</v>
      </c>
      <c r="T313" s="143">
        <f t="shared" si="269"/>
        <v>0.15</v>
      </c>
      <c r="U313" s="143">
        <f t="shared" si="269"/>
        <v>0.15</v>
      </c>
      <c r="V313" s="143">
        <f t="shared" si="269"/>
        <v>0.15</v>
      </c>
      <c r="W313" s="143">
        <f t="shared" si="269"/>
        <v>0.15</v>
      </c>
      <c r="X313" s="143">
        <f t="shared" si="269"/>
        <v>0.15</v>
      </c>
      <c r="Y313" s="143">
        <f t="shared" si="269"/>
        <v>0.15</v>
      </c>
    </row>
    <row r="314" spans="4:25" ht="17.25" customHeight="1" x14ac:dyDescent="0.25">
      <c r="D314" s="32" t="s">
        <v>26</v>
      </c>
      <c r="E314" s="32" t="s">
        <v>211</v>
      </c>
      <c r="F314" s="33" t="s">
        <v>205</v>
      </c>
      <c r="G314" s="34" t="s">
        <v>201</v>
      </c>
      <c r="H314" s="32">
        <v>2100</v>
      </c>
      <c r="I314" s="35" t="str">
        <f t="shared" si="266"/>
        <v>SERV CAP QUIM MEC BARRA ABERTA AGRIC</v>
      </c>
      <c r="J314" s="35" t="s">
        <v>35</v>
      </c>
      <c r="K314" s="36">
        <f t="shared" si="247"/>
        <v>0.35999999999999993</v>
      </c>
      <c r="L314" s="35" t="s">
        <v>135</v>
      </c>
      <c r="M314" s="37">
        <f>ROUNDUP(1.5*(3.1/3.1),2)</f>
        <v>1.5</v>
      </c>
      <c r="N314" s="144">
        <f>ROUND(60%*N310-N315,2)</f>
        <v>0.36</v>
      </c>
      <c r="O314" s="145">
        <f t="shared" ref="O314:Y314" si="270">ROUND(60%*O310-O315,2)</f>
        <v>0.36</v>
      </c>
      <c r="P314" s="145">
        <f t="shared" si="270"/>
        <v>0.36</v>
      </c>
      <c r="Q314" s="145">
        <f t="shared" si="270"/>
        <v>0.36</v>
      </c>
      <c r="R314" s="145">
        <f t="shared" si="270"/>
        <v>0.36</v>
      </c>
      <c r="S314" s="145">
        <f t="shared" si="270"/>
        <v>0.36</v>
      </c>
      <c r="T314" s="145">
        <f t="shared" si="270"/>
        <v>0.36</v>
      </c>
      <c r="U314" s="145">
        <f t="shared" si="270"/>
        <v>0.36</v>
      </c>
      <c r="V314" s="145">
        <f t="shared" si="270"/>
        <v>0.36</v>
      </c>
      <c r="W314" s="145">
        <f t="shared" si="270"/>
        <v>0.36</v>
      </c>
      <c r="X314" s="145">
        <f t="shared" si="270"/>
        <v>0.36</v>
      </c>
      <c r="Y314" s="145">
        <f t="shared" si="270"/>
        <v>0.36</v>
      </c>
    </row>
    <row r="315" spans="4:25" ht="17.25" customHeight="1" x14ac:dyDescent="0.25">
      <c r="D315" s="32" t="s">
        <v>26</v>
      </c>
      <c r="E315" s="32" t="s">
        <v>211</v>
      </c>
      <c r="F315" s="33" t="s">
        <v>205</v>
      </c>
      <c r="G315" s="34" t="s">
        <v>201</v>
      </c>
      <c r="H315" s="32">
        <v>2100</v>
      </c>
      <c r="I315" s="35" t="str">
        <f t="shared" si="266"/>
        <v>SERV CAP QUIM MEC BARRA ABERTA AGRIC</v>
      </c>
      <c r="J315" s="35" t="s">
        <v>35</v>
      </c>
      <c r="K315" s="36">
        <f t="shared" si="247"/>
        <v>0</v>
      </c>
      <c r="L315" s="35" t="s">
        <v>136</v>
      </c>
      <c r="M315" s="37">
        <f>0.15*(3.1/3.1)</f>
        <v>0.15</v>
      </c>
      <c r="N315" s="144">
        <f>ROUND($N$76/$N$74*N310*60%,2)</f>
        <v>0</v>
      </c>
      <c r="O315" s="145">
        <f>ROUND($O$76/$O$74*O310*60%,2)</f>
        <v>0</v>
      </c>
      <c r="P315" s="145">
        <f>ROUND($P$76/$P$74*P310*60%,2)</f>
        <v>0</v>
      </c>
      <c r="Q315" s="145">
        <f>ROUND($Q$76/$Q$74*Q310*60%,2)</f>
        <v>0</v>
      </c>
      <c r="R315" s="145">
        <f>ROUND($R$76/$R$74*R310*60%,2)</f>
        <v>0</v>
      </c>
      <c r="S315" s="145">
        <f>ROUND($S$76/$S$74*S310*60%,2)</f>
        <v>0</v>
      </c>
      <c r="T315" s="145">
        <f>ROUND($T$76/$T$74*T310*60%,2)</f>
        <v>0</v>
      </c>
      <c r="U315" s="145">
        <f>ROUND($U$76/$U$74*U310*60%,2)</f>
        <v>0</v>
      </c>
      <c r="V315" s="145">
        <f>ROUND($V$76/$V$74*V310*60%,2)</f>
        <v>0</v>
      </c>
      <c r="W315" s="145">
        <f>ROUND($W$76/$W$74*W310*60%,2)</f>
        <v>0</v>
      </c>
      <c r="X315" s="145">
        <f>ROUND($X$76/$X$74*X310*60%,2)</f>
        <v>0</v>
      </c>
      <c r="Y315" s="145">
        <f>ROUND($Y$76/$Y$74*Y310*60%,2)</f>
        <v>0</v>
      </c>
    </row>
    <row r="316" spans="4:25" ht="17.25" customHeight="1" x14ac:dyDescent="0.25"/>
    <row r="317" spans="4:25" ht="17.25" customHeight="1" x14ac:dyDescent="0.25"/>
    <row r="318" spans="4:25" ht="17.25" customHeight="1" x14ac:dyDescent="0.25"/>
    <row r="319" spans="4:25" ht="17.25" customHeight="1" x14ac:dyDescent="0.25"/>
    <row r="320" spans="4:25" ht="17.25" customHeight="1" x14ac:dyDescent="0.25"/>
    <row r="321" ht="17.25" customHeight="1" x14ac:dyDescent="0.25"/>
    <row r="322" ht="17.25" customHeight="1" x14ac:dyDescent="0.25"/>
    <row r="323" ht="17.25" customHeight="1" x14ac:dyDescent="0.25"/>
    <row r="324" ht="17.25" customHeight="1" x14ac:dyDescent="0.25"/>
    <row r="325" ht="17.25" customHeight="1" x14ac:dyDescent="0.25"/>
    <row r="326" ht="17.25" customHeight="1" x14ac:dyDescent="0.25"/>
    <row r="327" ht="17.25" customHeight="1" x14ac:dyDescent="0.25"/>
    <row r="328" ht="17.25" customHeight="1" x14ac:dyDescent="0.25"/>
    <row r="329" ht="17.25" customHeight="1" x14ac:dyDescent="0.25"/>
  </sheetData>
  <autoFilter ref="D2:M329" xr:uid="{00000000-0009-0000-0000-000003000000}"/>
  <pageMargins left="0.511811024" right="0.511811024" top="0.78740157499999996" bottom="0.78740157499999996" header="0.31496062000000002" footer="0.31496062000000002"/>
  <pageSetup paperSize="9" scale="17"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53041-AB27-49FC-8937-340E5F6C8619}">
  <sheetPr>
    <tabColor theme="3" tint="0.39997558519241921"/>
    <pageSetUpPr fitToPage="1"/>
  </sheetPr>
  <dimension ref="C1:AO329"/>
  <sheetViews>
    <sheetView showGridLines="0" topLeftCell="D1" zoomScale="55" zoomScaleNormal="55" workbookViewId="0">
      <pane ySplit="2" topLeftCell="A69" activePane="bottomLeft" state="frozen"/>
      <selection activeCell="H84" sqref="H84"/>
      <selection pane="bottomLeft" activeCell="H84" sqref="H84"/>
    </sheetView>
  </sheetViews>
  <sheetFormatPr defaultColWidth="9.140625" defaultRowHeight="15" x14ac:dyDescent="0.25"/>
  <cols>
    <col min="1" max="2" width="9.140625" style="1"/>
    <col min="3" max="3" width="5.42578125" customWidth="1"/>
    <col min="4" max="5" width="18.7109375" style="1" bestFit="1" customWidth="1"/>
    <col min="6" max="6" width="15.5703125" style="1" customWidth="1"/>
    <col min="7" max="7" width="48.140625" style="1" customWidth="1"/>
    <col min="8" max="8" width="17.7109375" style="1" customWidth="1"/>
    <col min="9" max="9" width="70.28515625" style="1" customWidth="1"/>
    <col min="10" max="10" width="16.7109375" style="1" customWidth="1"/>
    <col min="11" max="11" width="15.7109375" style="1" bestFit="1" customWidth="1"/>
    <col min="12" max="12" width="42" style="1" bestFit="1" customWidth="1"/>
    <col min="13" max="13" width="25.28515625" style="1" bestFit="1" customWidth="1"/>
    <col min="14" max="25" width="15.7109375" style="1" bestFit="1" customWidth="1"/>
    <col min="26" max="26" width="11" style="1" bestFit="1" customWidth="1"/>
    <col min="27" max="27" width="11.5703125" style="1" bestFit="1" customWidth="1"/>
    <col min="28" max="28" width="9.140625" style="1"/>
    <col min="29" max="29" width="11.42578125" style="1" customWidth="1"/>
    <col min="30" max="35" width="12" style="1" customWidth="1"/>
    <col min="36" max="16384" width="9.140625" style="1"/>
  </cols>
  <sheetData>
    <row r="1" spans="4:25" ht="78" customHeight="1" x14ac:dyDescent="0.25">
      <c r="F1" s="2" t="s">
        <v>212</v>
      </c>
      <c r="K1" s="3" t="s">
        <v>1</v>
      </c>
      <c r="N1" s="4" t="s">
        <v>2</v>
      </c>
      <c r="Y1" s="5" t="s">
        <v>3</v>
      </c>
    </row>
    <row r="2" spans="4:25" ht="17.25" customHeight="1" x14ac:dyDescent="0.25">
      <c r="D2" s="6" t="s">
        <v>4</v>
      </c>
      <c r="E2" s="6" t="s">
        <v>5</v>
      </c>
      <c r="F2" s="7" t="s">
        <v>6</v>
      </c>
      <c r="G2" s="7" t="s">
        <v>7</v>
      </c>
      <c r="H2" s="6" t="s">
        <v>8</v>
      </c>
      <c r="I2" s="8" t="s">
        <v>9</v>
      </c>
      <c r="J2" s="8" t="s">
        <v>10</v>
      </c>
      <c r="K2" s="9" t="s">
        <v>11</v>
      </c>
      <c r="L2" s="8" t="s">
        <v>12</v>
      </c>
      <c r="M2" s="8" t="s">
        <v>13</v>
      </c>
      <c r="N2" s="10" t="s">
        <v>14</v>
      </c>
      <c r="O2" s="9" t="s">
        <v>15</v>
      </c>
      <c r="P2" s="9" t="s">
        <v>16</v>
      </c>
      <c r="Q2" s="9" t="s">
        <v>17</v>
      </c>
      <c r="R2" s="9" t="s">
        <v>18</v>
      </c>
      <c r="S2" s="9" t="s">
        <v>19</v>
      </c>
      <c r="T2" s="9" t="s">
        <v>20</v>
      </c>
      <c r="U2" s="9" t="s">
        <v>21</v>
      </c>
      <c r="V2" s="9" t="s">
        <v>22</v>
      </c>
      <c r="W2" s="9" t="s">
        <v>23</v>
      </c>
      <c r="X2" s="9" t="s">
        <v>24</v>
      </c>
      <c r="Y2" s="9" t="s">
        <v>25</v>
      </c>
    </row>
    <row r="3" spans="4:25" ht="17.25" customHeight="1" x14ac:dyDescent="0.25">
      <c r="D3" s="11" t="s">
        <v>26</v>
      </c>
      <c r="E3" s="11" t="s">
        <v>213</v>
      </c>
      <c r="F3" s="12" t="s">
        <v>28</v>
      </c>
      <c r="G3" s="13" t="s">
        <v>29</v>
      </c>
      <c r="H3" s="11" t="s">
        <v>28</v>
      </c>
      <c r="I3" s="14" t="s">
        <v>28</v>
      </c>
      <c r="J3" s="14" t="s">
        <v>28</v>
      </c>
      <c r="K3" s="11" t="str">
        <f>IFERROR(AVERAGE(N3:Y3),"n/a")</f>
        <v>n/a</v>
      </c>
      <c r="L3" s="14" t="s">
        <v>28</v>
      </c>
      <c r="M3" s="15" t="s">
        <v>28</v>
      </c>
      <c r="N3" s="16" t="s">
        <v>28</v>
      </c>
      <c r="O3" s="11" t="s">
        <v>28</v>
      </c>
      <c r="P3" s="11" t="s">
        <v>28</v>
      </c>
      <c r="Q3" s="11" t="s">
        <v>28</v>
      </c>
      <c r="R3" s="11" t="s">
        <v>28</v>
      </c>
      <c r="S3" s="11" t="s">
        <v>28</v>
      </c>
      <c r="T3" s="11" t="s">
        <v>28</v>
      </c>
      <c r="U3" s="11" t="s">
        <v>28</v>
      </c>
      <c r="V3" s="11" t="s">
        <v>28</v>
      </c>
      <c r="W3" s="11" t="s">
        <v>28</v>
      </c>
      <c r="X3" s="11" t="s">
        <v>28</v>
      </c>
      <c r="Y3" s="11" t="s">
        <v>28</v>
      </c>
    </row>
    <row r="4" spans="4:25" ht="17.25" customHeight="1" x14ac:dyDescent="0.25">
      <c r="D4" s="17" t="s">
        <v>26</v>
      </c>
      <c r="E4" s="17" t="s">
        <v>213</v>
      </c>
      <c r="F4" s="18" t="s">
        <v>28</v>
      </c>
      <c r="G4" s="19" t="s">
        <v>30</v>
      </c>
      <c r="H4" s="17" t="s">
        <v>28</v>
      </c>
      <c r="I4" s="20" t="s">
        <v>28</v>
      </c>
      <c r="J4" s="20" t="s">
        <v>28</v>
      </c>
      <c r="K4" s="17" t="str">
        <f t="shared" ref="K4:K133" si="0">IFERROR(AVERAGE(N4:Y4),"n/a")</f>
        <v>n/a</v>
      </c>
      <c r="L4" s="20" t="s">
        <v>28</v>
      </c>
      <c r="M4" s="21" t="s">
        <v>28</v>
      </c>
      <c r="N4" s="22" t="s">
        <v>28</v>
      </c>
      <c r="O4" s="17" t="s">
        <v>28</v>
      </c>
      <c r="P4" s="17" t="s">
        <v>28</v>
      </c>
      <c r="Q4" s="17" t="s">
        <v>28</v>
      </c>
      <c r="R4" s="17" t="s">
        <v>28</v>
      </c>
      <c r="S4" s="17" t="s">
        <v>28</v>
      </c>
      <c r="T4" s="17" t="s">
        <v>28</v>
      </c>
      <c r="U4" s="17" t="s">
        <v>28</v>
      </c>
      <c r="V4" s="17" t="s">
        <v>28</v>
      </c>
      <c r="W4" s="17" t="s">
        <v>28</v>
      </c>
      <c r="X4" s="17" t="s">
        <v>28</v>
      </c>
      <c r="Y4" s="17" t="s">
        <v>28</v>
      </c>
    </row>
    <row r="5" spans="4:25" ht="17.25" customHeight="1" x14ac:dyDescent="0.25">
      <c r="D5" s="23" t="s">
        <v>26</v>
      </c>
      <c r="E5" s="23" t="s">
        <v>213</v>
      </c>
      <c r="F5" s="24" t="s">
        <v>31</v>
      </c>
      <c r="G5" s="25" t="s">
        <v>32</v>
      </c>
      <c r="H5" s="23">
        <v>-150</v>
      </c>
      <c r="I5" s="26" t="s">
        <v>33</v>
      </c>
      <c r="J5" s="26" t="s">
        <v>34</v>
      </c>
      <c r="K5" s="27">
        <f t="shared" si="0"/>
        <v>0.29999999999999993</v>
      </c>
      <c r="L5" s="28" t="s">
        <v>28</v>
      </c>
      <c r="M5" s="29" t="s">
        <v>28</v>
      </c>
      <c r="N5" s="30">
        <v>0.3</v>
      </c>
      <c r="O5" s="31">
        <v>0.3</v>
      </c>
      <c r="P5" s="31">
        <v>0.3</v>
      </c>
      <c r="Q5" s="31">
        <v>0.3</v>
      </c>
      <c r="R5" s="31">
        <v>0.3</v>
      </c>
      <c r="S5" s="31">
        <v>0.3</v>
      </c>
      <c r="T5" s="31">
        <v>0.3</v>
      </c>
      <c r="U5" s="31">
        <v>0.3</v>
      </c>
      <c r="V5" s="31">
        <v>0.3</v>
      </c>
      <c r="W5" s="31">
        <v>0.3</v>
      </c>
      <c r="X5" s="31">
        <v>0.3</v>
      </c>
      <c r="Y5" s="31">
        <v>0.3</v>
      </c>
    </row>
    <row r="6" spans="4:25" ht="17.25" customHeight="1" x14ac:dyDescent="0.25">
      <c r="D6" s="32" t="s">
        <v>26</v>
      </c>
      <c r="E6" s="32" t="s">
        <v>213</v>
      </c>
      <c r="F6" s="33" t="s">
        <v>31</v>
      </c>
      <c r="G6" s="34" t="s">
        <v>32</v>
      </c>
      <c r="H6" s="32">
        <v>-150</v>
      </c>
      <c r="I6" s="35" t="str">
        <f>I5</f>
        <v>SERV COMB FORMIGA PRE PLANTIO 1ª</v>
      </c>
      <c r="J6" s="35" t="s">
        <v>35</v>
      </c>
      <c r="K6" s="36">
        <f t="shared" si="0"/>
        <v>1.4999999999999998E-3</v>
      </c>
      <c r="L6" s="35" t="s">
        <v>36</v>
      </c>
      <c r="M6" s="37">
        <f>10*5/10^3</f>
        <v>0.05</v>
      </c>
      <c r="N6" s="38">
        <f>ROUND(0.5%*N5,4)</f>
        <v>1.5E-3</v>
      </c>
      <c r="O6" s="39">
        <f t="shared" ref="O6:Y6" si="1">ROUND(0.5%*O5,4)</f>
        <v>1.5E-3</v>
      </c>
      <c r="P6" s="39">
        <f t="shared" si="1"/>
        <v>1.5E-3</v>
      </c>
      <c r="Q6" s="39">
        <f t="shared" si="1"/>
        <v>1.5E-3</v>
      </c>
      <c r="R6" s="39">
        <f t="shared" si="1"/>
        <v>1.5E-3</v>
      </c>
      <c r="S6" s="39">
        <f t="shared" si="1"/>
        <v>1.5E-3</v>
      </c>
      <c r="T6" s="39">
        <f t="shared" si="1"/>
        <v>1.5E-3</v>
      </c>
      <c r="U6" s="39">
        <f t="shared" si="1"/>
        <v>1.5E-3</v>
      </c>
      <c r="V6" s="39">
        <f t="shared" si="1"/>
        <v>1.5E-3</v>
      </c>
      <c r="W6" s="39">
        <f t="shared" si="1"/>
        <v>1.5E-3</v>
      </c>
      <c r="X6" s="39">
        <f t="shared" si="1"/>
        <v>1.5E-3</v>
      </c>
      <c r="Y6" s="39">
        <f t="shared" si="1"/>
        <v>1.5E-3</v>
      </c>
    </row>
    <row r="7" spans="4:25" ht="17.25" customHeight="1" x14ac:dyDescent="0.25">
      <c r="D7" s="32" t="s">
        <v>26</v>
      </c>
      <c r="E7" s="32" t="s">
        <v>213</v>
      </c>
      <c r="F7" s="33" t="s">
        <v>31</v>
      </c>
      <c r="G7" s="34" t="s">
        <v>32</v>
      </c>
      <c r="H7" s="32">
        <v>-150</v>
      </c>
      <c r="I7" s="35" t="str">
        <f t="shared" ref="I7:I8" si="2">I6</f>
        <v>SERV COMB FORMIGA PRE PLANTIO 1ª</v>
      </c>
      <c r="J7" s="35" t="s">
        <v>35</v>
      </c>
      <c r="K7" s="36">
        <f t="shared" si="0"/>
        <v>0.18250000000000002</v>
      </c>
      <c r="L7" s="35" t="s">
        <v>37</v>
      </c>
      <c r="M7" s="37">
        <v>8</v>
      </c>
      <c r="N7" s="40">
        <f>ROUND($N$44*N5,2)</f>
        <v>0.06</v>
      </c>
      <c r="O7" s="41">
        <f>ROUND($O$44*O5,2)</f>
        <v>0.09</v>
      </c>
      <c r="P7" s="41">
        <f>ROUND($P$44*P5,2)</f>
        <v>0.12</v>
      </c>
      <c r="Q7" s="41">
        <f>ROUND($Q$44*Q5,2)</f>
        <v>0.15</v>
      </c>
      <c r="R7" s="41">
        <f>ROUND($R$44*R5,2)</f>
        <v>0.21</v>
      </c>
      <c r="S7" s="41">
        <f>ROUND($S$44*S5,2)</f>
        <v>0.24</v>
      </c>
      <c r="T7" s="41">
        <f>ROUND($T$44*T5,2)</f>
        <v>0.27</v>
      </c>
      <c r="U7" s="41">
        <f>ROUND($U$44*U5,2)</f>
        <v>0.27</v>
      </c>
      <c r="V7" s="41">
        <f>ROUND($V$44*V5,2)</f>
        <v>0.27</v>
      </c>
      <c r="W7" s="41">
        <f>ROUND($W$44*W5,2)</f>
        <v>0.21</v>
      </c>
      <c r="X7" s="41">
        <f>ROUND($X$44*X5,2)</f>
        <v>0.18</v>
      </c>
      <c r="Y7" s="41">
        <f>ROUND($Y$44*Y5,2)</f>
        <v>0.12</v>
      </c>
    </row>
    <row r="8" spans="4:25" ht="17.25" customHeight="1" x14ac:dyDescent="0.25">
      <c r="D8" s="32" t="s">
        <v>26</v>
      </c>
      <c r="E8" s="32" t="s">
        <v>213</v>
      </c>
      <c r="F8" s="33" t="s">
        <v>31</v>
      </c>
      <c r="G8" s="34" t="s">
        <v>32</v>
      </c>
      <c r="H8" s="32">
        <v>-150</v>
      </c>
      <c r="I8" s="35" t="str">
        <f t="shared" si="2"/>
        <v>SERV COMB FORMIGA PRE PLANTIO 1ª</v>
      </c>
      <c r="J8" s="35" t="s">
        <v>35</v>
      </c>
      <c r="K8" s="36">
        <f t="shared" si="0"/>
        <v>0.11599999999999999</v>
      </c>
      <c r="L8" s="35" t="s">
        <v>38</v>
      </c>
      <c r="M8" s="37">
        <v>8</v>
      </c>
      <c r="N8" s="40">
        <f>N5-SUM(N6:N7)</f>
        <v>0.23849999999999999</v>
      </c>
      <c r="O8" s="41">
        <f t="shared" ref="O8" si="3">O5-SUM(O6:O7)</f>
        <v>0.20849999999999999</v>
      </c>
      <c r="P8" s="41">
        <f t="shared" ref="P8:Y8" si="4">P5-SUM(P6:P7)</f>
        <v>0.17849999999999999</v>
      </c>
      <c r="Q8" s="41">
        <f t="shared" si="4"/>
        <v>0.14849999999999999</v>
      </c>
      <c r="R8" s="41">
        <f t="shared" si="4"/>
        <v>8.8499999999999995E-2</v>
      </c>
      <c r="S8" s="41">
        <f t="shared" si="4"/>
        <v>5.8499999999999996E-2</v>
      </c>
      <c r="T8" s="41">
        <f t="shared" si="4"/>
        <v>2.849999999999997E-2</v>
      </c>
      <c r="U8" s="41">
        <f t="shared" si="4"/>
        <v>2.849999999999997E-2</v>
      </c>
      <c r="V8" s="41">
        <f t="shared" si="4"/>
        <v>2.849999999999997E-2</v>
      </c>
      <c r="W8" s="41">
        <f t="shared" si="4"/>
        <v>8.8499999999999995E-2</v>
      </c>
      <c r="X8" s="41">
        <f t="shared" si="4"/>
        <v>0.11849999999999999</v>
      </c>
      <c r="Y8" s="41">
        <f t="shared" si="4"/>
        <v>0.17849999999999999</v>
      </c>
    </row>
    <row r="9" spans="4:25" ht="17.25" customHeight="1" x14ac:dyDescent="0.25">
      <c r="D9" s="23" t="s">
        <v>26</v>
      </c>
      <c r="E9" s="23" t="s">
        <v>213</v>
      </c>
      <c r="F9" s="24" t="s">
        <v>39</v>
      </c>
      <c r="G9" s="25" t="s">
        <v>32</v>
      </c>
      <c r="H9" s="23">
        <v>-80</v>
      </c>
      <c r="I9" s="26" t="s">
        <v>40</v>
      </c>
      <c r="J9" s="26" t="s">
        <v>34</v>
      </c>
      <c r="K9" s="27">
        <f t="shared" si="0"/>
        <v>0</v>
      </c>
      <c r="L9" s="28" t="s">
        <v>28</v>
      </c>
      <c r="M9" s="29" t="s">
        <v>28</v>
      </c>
      <c r="N9" s="30">
        <v>0</v>
      </c>
      <c r="O9" s="31">
        <v>0</v>
      </c>
      <c r="P9" s="31">
        <v>0</v>
      </c>
      <c r="Q9" s="31">
        <v>0</v>
      </c>
      <c r="R9" s="31">
        <v>0</v>
      </c>
      <c r="S9" s="31">
        <v>0</v>
      </c>
      <c r="T9" s="31">
        <v>0</v>
      </c>
      <c r="U9" s="31">
        <v>0</v>
      </c>
      <c r="V9" s="31">
        <v>0</v>
      </c>
      <c r="W9" s="31">
        <v>0</v>
      </c>
      <c r="X9" s="31">
        <v>0</v>
      </c>
      <c r="Y9" s="31">
        <v>0</v>
      </c>
    </row>
    <row r="10" spans="4:25" ht="17.25" customHeight="1" x14ac:dyDescent="0.25">
      <c r="D10" s="23" t="s">
        <v>26</v>
      </c>
      <c r="E10" s="23" t="s">
        <v>213</v>
      </c>
      <c r="F10" s="24" t="s">
        <v>41</v>
      </c>
      <c r="G10" s="25" t="s">
        <v>32</v>
      </c>
      <c r="H10" s="23">
        <v>-80</v>
      </c>
      <c r="I10" s="26" t="s">
        <v>42</v>
      </c>
      <c r="J10" s="26" t="s">
        <v>34</v>
      </c>
      <c r="K10" s="27">
        <f t="shared" si="0"/>
        <v>0</v>
      </c>
      <c r="L10" s="28" t="s">
        <v>28</v>
      </c>
      <c r="M10" s="29" t="s">
        <v>28</v>
      </c>
      <c r="N10" s="30">
        <v>0</v>
      </c>
      <c r="O10" s="31">
        <v>0</v>
      </c>
      <c r="P10" s="31">
        <v>0</v>
      </c>
      <c r="Q10" s="31">
        <v>0</v>
      </c>
      <c r="R10" s="31">
        <v>0</v>
      </c>
      <c r="S10" s="31">
        <v>0</v>
      </c>
      <c r="T10" s="31">
        <v>0</v>
      </c>
      <c r="U10" s="31">
        <v>0</v>
      </c>
      <c r="V10" s="31">
        <v>0</v>
      </c>
      <c r="W10" s="31">
        <v>0</v>
      </c>
      <c r="X10" s="31">
        <v>0</v>
      </c>
      <c r="Y10" s="31">
        <v>0</v>
      </c>
    </row>
    <row r="11" spans="4:25" ht="17.25" customHeight="1" x14ac:dyDescent="0.25">
      <c r="D11" s="23" t="s">
        <v>26</v>
      </c>
      <c r="E11" s="23" t="s">
        <v>213</v>
      </c>
      <c r="F11" s="24" t="s">
        <v>43</v>
      </c>
      <c r="G11" s="25" t="s">
        <v>32</v>
      </c>
      <c r="H11" s="23">
        <v>-80</v>
      </c>
      <c r="I11" s="26" t="s">
        <v>44</v>
      </c>
      <c r="J11" s="26" t="s">
        <v>34</v>
      </c>
      <c r="K11" s="27">
        <f t="shared" si="0"/>
        <v>0.98791666666666667</v>
      </c>
      <c r="L11" s="28" t="s">
        <v>28</v>
      </c>
      <c r="M11" s="29" t="s">
        <v>28</v>
      </c>
      <c r="N11" s="50">
        <f>(1-N14)*1.15</f>
        <v>1.0924999999999998</v>
      </c>
      <c r="O11" s="51">
        <f t="shared" ref="O11:Q11" si="5">(1-O14)*1.15</f>
        <v>1.0924999999999998</v>
      </c>
      <c r="P11" s="51">
        <f t="shared" si="5"/>
        <v>1.0924999999999998</v>
      </c>
      <c r="Q11" s="51">
        <f t="shared" si="5"/>
        <v>1.0924999999999998</v>
      </c>
      <c r="R11" s="51">
        <f>(1-R14)*1.15-5%</f>
        <v>1.0424999999999998</v>
      </c>
      <c r="S11" s="51">
        <f>(1-S14)*1.15-5%</f>
        <v>1.0424999999999998</v>
      </c>
      <c r="T11" s="43">
        <f>1-T14-5%</f>
        <v>0.89999999999999991</v>
      </c>
      <c r="U11" s="43">
        <f t="shared" ref="U11:Y11" si="6">1-U14-5%</f>
        <v>0.89999999999999991</v>
      </c>
      <c r="V11" s="43">
        <f t="shared" si="6"/>
        <v>0.89999999999999991</v>
      </c>
      <c r="W11" s="43">
        <f t="shared" si="6"/>
        <v>0.89999999999999991</v>
      </c>
      <c r="X11" s="43">
        <f t="shared" si="6"/>
        <v>0.89999999999999991</v>
      </c>
      <c r="Y11" s="43">
        <f t="shared" si="6"/>
        <v>0.89999999999999991</v>
      </c>
    </row>
    <row r="12" spans="4:25" ht="17.25" customHeight="1" x14ac:dyDescent="0.25">
      <c r="D12" s="32" t="s">
        <v>26</v>
      </c>
      <c r="E12" s="32" t="s">
        <v>213</v>
      </c>
      <c r="F12" s="33" t="s">
        <v>43</v>
      </c>
      <c r="G12" s="34" t="s">
        <v>32</v>
      </c>
      <c r="H12" s="32">
        <v>-80</v>
      </c>
      <c r="I12" s="35" t="str">
        <f t="shared" ref="I12:I13" si="7">I11</f>
        <v>SERV APLIC CALCARIO NIVEL 1 AGRIC</v>
      </c>
      <c r="J12" s="35" t="s">
        <v>35</v>
      </c>
      <c r="K12" s="36">
        <f t="shared" si="0"/>
        <v>0</v>
      </c>
      <c r="L12" s="35" t="s">
        <v>45</v>
      </c>
      <c r="M12" s="37">
        <v>1850</v>
      </c>
      <c r="N12" s="44">
        <f>N11-N13</f>
        <v>0</v>
      </c>
      <c r="O12" s="39">
        <f t="shared" ref="O12:Y12" si="8">O11-O13</f>
        <v>0</v>
      </c>
      <c r="P12" s="39">
        <f t="shared" si="8"/>
        <v>0</v>
      </c>
      <c r="Q12" s="39">
        <f t="shared" si="8"/>
        <v>0</v>
      </c>
      <c r="R12" s="39">
        <f t="shared" si="8"/>
        <v>0</v>
      </c>
      <c r="S12" s="39">
        <f t="shared" si="8"/>
        <v>0</v>
      </c>
      <c r="T12" s="39">
        <f t="shared" si="8"/>
        <v>0</v>
      </c>
      <c r="U12" s="39">
        <f t="shared" si="8"/>
        <v>0</v>
      </c>
      <c r="V12" s="39">
        <f t="shared" si="8"/>
        <v>0</v>
      </c>
      <c r="W12" s="39">
        <f t="shared" si="8"/>
        <v>0</v>
      </c>
      <c r="X12" s="39">
        <f t="shared" si="8"/>
        <v>0</v>
      </c>
      <c r="Y12" s="39">
        <f t="shared" si="8"/>
        <v>0</v>
      </c>
    </row>
    <row r="13" spans="4:25" ht="17.25" customHeight="1" x14ac:dyDescent="0.25">
      <c r="D13" s="32" t="s">
        <v>26</v>
      </c>
      <c r="E13" s="32" t="s">
        <v>213</v>
      </c>
      <c r="F13" s="33" t="s">
        <v>43</v>
      </c>
      <c r="G13" s="34" t="s">
        <v>32</v>
      </c>
      <c r="H13" s="32">
        <v>-80</v>
      </c>
      <c r="I13" s="35" t="str">
        <f t="shared" si="7"/>
        <v>SERV APLIC CALCARIO NIVEL 1 AGRIC</v>
      </c>
      <c r="J13" s="35" t="s">
        <v>35</v>
      </c>
      <c r="K13" s="36">
        <f t="shared" ref="K13" si="9">IFERROR(AVERAGE(N13:Y13),"n/a")</f>
        <v>0.98791666666666667</v>
      </c>
      <c r="L13" s="35" t="s">
        <v>258</v>
      </c>
      <c r="M13" s="37">
        <v>1850</v>
      </c>
      <c r="N13" s="156">
        <f t="shared" ref="N13:S13" si="10">N11</f>
        <v>1.0924999999999998</v>
      </c>
      <c r="O13" s="157">
        <f t="shared" si="10"/>
        <v>1.0924999999999998</v>
      </c>
      <c r="P13" s="157">
        <f t="shared" si="10"/>
        <v>1.0924999999999998</v>
      </c>
      <c r="Q13" s="157">
        <f t="shared" si="10"/>
        <v>1.0924999999999998</v>
      </c>
      <c r="R13" s="157">
        <f t="shared" si="10"/>
        <v>1.0424999999999998</v>
      </c>
      <c r="S13" s="157">
        <f t="shared" si="10"/>
        <v>1.0424999999999998</v>
      </c>
      <c r="T13" s="157">
        <f>T11</f>
        <v>0.89999999999999991</v>
      </c>
      <c r="U13" s="157">
        <f t="shared" ref="U13:Y13" si="11">U11</f>
        <v>0.89999999999999991</v>
      </c>
      <c r="V13" s="157">
        <f t="shared" si="11"/>
        <v>0.89999999999999991</v>
      </c>
      <c r="W13" s="157">
        <f t="shared" si="11"/>
        <v>0.89999999999999991</v>
      </c>
      <c r="X13" s="157">
        <f t="shared" si="11"/>
        <v>0.89999999999999991</v>
      </c>
      <c r="Y13" s="157">
        <f t="shared" si="11"/>
        <v>0.89999999999999991</v>
      </c>
    </row>
    <row r="14" spans="4:25" ht="17.25" customHeight="1" x14ac:dyDescent="0.25">
      <c r="D14" s="23" t="s">
        <v>26</v>
      </c>
      <c r="E14" s="23" t="s">
        <v>213</v>
      </c>
      <c r="F14" s="24" t="s">
        <v>43</v>
      </c>
      <c r="G14" s="25" t="s">
        <v>32</v>
      </c>
      <c r="H14" s="23">
        <v>-80</v>
      </c>
      <c r="I14" s="26" t="s">
        <v>46</v>
      </c>
      <c r="J14" s="26" t="s">
        <v>34</v>
      </c>
      <c r="K14" s="27">
        <f t="shared" si="0"/>
        <v>4.9999999999999996E-2</v>
      </c>
      <c r="L14" s="28" t="s">
        <v>28</v>
      </c>
      <c r="M14" s="29" t="s">
        <v>28</v>
      </c>
      <c r="N14" s="30">
        <v>0.05</v>
      </c>
      <c r="O14" s="31">
        <v>0.05</v>
      </c>
      <c r="P14" s="31">
        <v>0.05</v>
      </c>
      <c r="Q14" s="31">
        <v>0.05</v>
      </c>
      <c r="R14" s="31">
        <v>0.05</v>
      </c>
      <c r="S14" s="31">
        <v>0.05</v>
      </c>
      <c r="T14" s="31">
        <v>0.05</v>
      </c>
      <c r="U14" s="31">
        <v>0.05</v>
      </c>
      <c r="V14" s="31">
        <v>0.05</v>
      </c>
      <c r="W14" s="31">
        <v>0.05</v>
      </c>
      <c r="X14" s="31">
        <v>0.05</v>
      </c>
      <c r="Y14" s="31">
        <v>0.05</v>
      </c>
    </row>
    <row r="15" spans="4:25" ht="17.25" customHeight="1" x14ac:dyDescent="0.25">
      <c r="D15" s="32" t="s">
        <v>26</v>
      </c>
      <c r="E15" s="32" t="s">
        <v>213</v>
      </c>
      <c r="F15" s="33" t="s">
        <v>43</v>
      </c>
      <c r="G15" s="34" t="s">
        <v>32</v>
      </c>
      <c r="H15" s="32">
        <v>-80</v>
      </c>
      <c r="I15" s="35" t="str">
        <f t="shared" ref="I15:I16" si="12">I14</f>
        <v>SERV APLIC CALCARIO NIVEL 1 DECL AGRIC</v>
      </c>
      <c r="J15" s="35" t="s">
        <v>35</v>
      </c>
      <c r="K15" s="36">
        <f t="shared" si="0"/>
        <v>0</v>
      </c>
      <c r="L15" s="35" t="s">
        <v>45</v>
      </c>
      <c r="M15" s="37">
        <v>1850</v>
      </c>
      <c r="N15" s="44">
        <f>N14-N16</f>
        <v>0</v>
      </c>
      <c r="O15" s="39">
        <f t="shared" ref="O15:Y15" si="13">O14-O16</f>
        <v>0</v>
      </c>
      <c r="P15" s="39">
        <f t="shared" si="13"/>
        <v>0</v>
      </c>
      <c r="Q15" s="39">
        <f t="shared" si="13"/>
        <v>0</v>
      </c>
      <c r="R15" s="39">
        <f t="shared" si="13"/>
        <v>0</v>
      </c>
      <c r="S15" s="39">
        <f t="shared" si="13"/>
        <v>0</v>
      </c>
      <c r="T15" s="39">
        <f t="shared" si="13"/>
        <v>0</v>
      </c>
      <c r="U15" s="39">
        <f t="shared" si="13"/>
        <v>0</v>
      </c>
      <c r="V15" s="39">
        <f t="shared" si="13"/>
        <v>0</v>
      </c>
      <c r="W15" s="39">
        <f t="shared" si="13"/>
        <v>0</v>
      </c>
      <c r="X15" s="39">
        <f t="shared" si="13"/>
        <v>0</v>
      </c>
      <c r="Y15" s="39">
        <f t="shared" si="13"/>
        <v>0</v>
      </c>
    </row>
    <row r="16" spans="4:25" ht="17.25" customHeight="1" x14ac:dyDescent="0.25">
      <c r="D16" s="32" t="s">
        <v>26</v>
      </c>
      <c r="E16" s="32" t="s">
        <v>213</v>
      </c>
      <c r="F16" s="33" t="s">
        <v>43</v>
      </c>
      <c r="G16" s="34" t="s">
        <v>32</v>
      </c>
      <c r="H16" s="32">
        <v>-80</v>
      </c>
      <c r="I16" s="35" t="str">
        <f t="shared" si="12"/>
        <v>SERV APLIC CALCARIO NIVEL 1 DECL AGRIC</v>
      </c>
      <c r="J16" s="35" t="s">
        <v>35</v>
      </c>
      <c r="K16" s="36">
        <f t="shared" si="0"/>
        <v>4.9999999999999996E-2</v>
      </c>
      <c r="L16" s="35" t="s">
        <v>258</v>
      </c>
      <c r="M16" s="37">
        <v>1850</v>
      </c>
      <c r="N16" s="156">
        <f t="shared" ref="N16:S16" si="14">N14</f>
        <v>0.05</v>
      </c>
      <c r="O16" s="157">
        <f t="shared" si="14"/>
        <v>0.05</v>
      </c>
      <c r="P16" s="157">
        <f t="shared" si="14"/>
        <v>0.05</v>
      </c>
      <c r="Q16" s="157">
        <f t="shared" si="14"/>
        <v>0.05</v>
      </c>
      <c r="R16" s="157">
        <f t="shared" si="14"/>
        <v>0.05</v>
      </c>
      <c r="S16" s="157">
        <f t="shared" si="14"/>
        <v>0.05</v>
      </c>
      <c r="T16" s="157">
        <f>T14</f>
        <v>0.05</v>
      </c>
      <c r="U16" s="157">
        <f t="shared" ref="U16:Y16" si="15">U14</f>
        <v>0.05</v>
      </c>
      <c r="V16" s="157">
        <f t="shared" si="15"/>
        <v>0.05</v>
      </c>
      <c r="W16" s="157">
        <f t="shared" si="15"/>
        <v>0.05</v>
      </c>
      <c r="X16" s="157">
        <f t="shared" si="15"/>
        <v>0.05</v>
      </c>
      <c r="Y16" s="157">
        <f t="shared" si="15"/>
        <v>0.05</v>
      </c>
    </row>
    <row r="17" spans="4:25" ht="17.25" customHeight="1" x14ac:dyDescent="0.25">
      <c r="D17" s="17" t="s">
        <v>26</v>
      </c>
      <c r="E17" s="17" t="s">
        <v>213</v>
      </c>
      <c r="F17" s="18" t="s">
        <v>28</v>
      </c>
      <c r="G17" s="19" t="s">
        <v>47</v>
      </c>
      <c r="H17" s="17" t="s">
        <v>28</v>
      </c>
      <c r="I17" s="20" t="s">
        <v>28</v>
      </c>
      <c r="J17" s="20" t="s">
        <v>28</v>
      </c>
      <c r="K17" s="17" t="str">
        <f t="shared" si="0"/>
        <v>n/a</v>
      </c>
      <c r="L17" s="20" t="s">
        <v>28</v>
      </c>
      <c r="M17" s="21" t="s">
        <v>28</v>
      </c>
      <c r="N17" s="22" t="s">
        <v>28</v>
      </c>
      <c r="O17" s="17" t="s">
        <v>28</v>
      </c>
      <c r="P17" s="17" t="s">
        <v>28</v>
      </c>
      <c r="Q17" s="17" t="s">
        <v>28</v>
      </c>
      <c r="R17" s="17" t="s">
        <v>28</v>
      </c>
      <c r="S17" s="17" t="s">
        <v>28</v>
      </c>
      <c r="T17" s="17" t="s">
        <v>28</v>
      </c>
      <c r="U17" s="17" t="s">
        <v>28</v>
      </c>
      <c r="V17" s="17" t="s">
        <v>28</v>
      </c>
      <c r="W17" s="17" t="s">
        <v>28</v>
      </c>
      <c r="X17" s="17" t="s">
        <v>28</v>
      </c>
      <c r="Y17" s="17" t="s">
        <v>28</v>
      </c>
    </row>
    <row r="18" spans="4:25" ht="17.25" customHeight="1" x14ac:dyDescent="0.25">
      <c r="D18" s="23" t="s">
        <v>26</v>
      </c>
      <c r="E18" s="23" t="s">
        <v>213</v>
      </c>
      <c r="F18" s="24" t="s">
        <v>48</v>
      </c>
      <c r="G18" s="25" t="s">
        <v>32</v>
      </c>
      <c r="H18" s="23">
        <v>-45</v>
      </c>
      <c r="I18" s="26" t="s">
        <v>49</v>
      </c>
      <c r="J18" s="26" t="s">
        <v>34</v>
      </c>
      <c r="K18" s="27">
        <f t="shared" si="0"/>
        <v>0.55000000000000004</v>
      </c>
      <c r="L18" s="28" t="s">
        <v>28</v>
      </c>
      <c r="M18" s="29" t="s">
        <v>28</v>
      </c>
      <c r="N18" s="30">
        <v>0.4</v>
      </c>
      <c r="O18" s="31">
        <v>0.49</v>
      </c>
      <c r="P18" s="31">
        <v>0.49</v>
      </c>
      <c r="Q18" s="31">
        <v>0.49</v>
      </c>
      <c r="R18" s="45">
        <v>0.55000000000000004</v>
      </c>
      <c r="S18" s="45">
        <v>0.64</v>
      </c>
      <c r="T18" s="45">
        <v>0.59</v>
      </c>
      <c r="U18" s="45">
        <v>0.67</v>
      </c>
      <c r="V18" s="45">
        <v>0.56999999999999995</v>
      </c>
      <c r="W18" s="45">
        <v>0.53</v>
      </c>
      <c r="X18" s="31">
        <v>0.59</v>
      </c>
      <c r="Y18" s="31">
        <v>0.59</v>
      </c>
    </row>
    <row r="19" spans="4:25" ht="17.25" customHeight="1" x14ac:dyDescent="0.25">
      <c r="D19" s="32" t="s">
        <v>26</v>
      </c>
      <c r="E19" s="32" t="s">
        <v>213</v>
      </c>
      <c r="F19" s="33" t="s">
        <v>48</v>
      </c>
      <c r="G19" s="34" t="s">
        <v>32</v>
      </c>
      <c r="H19" s="32">
        <v>-45</v>
      </c>
      <c r="I19" s="35" t="str">
        <f t="shared" ref="I19:I21" si="16">I18</f>
        <v>SERV CAPINA AREA TOTAL DRONE PROPRIO</v>
      </c>
      <c r="J19" s="35" t="s">
        <v>35</v>
      </c>
      <c r="K19" s="36">
        <f t="shared" si="0"/>
        <v>0.55000000000000004</v>
      </c>
      <c r="L19" s="35" t="s">
        <v>50</v>
      </c>
      <c r="M19" s="37">
        <v>3.6</v>
      </c>
      <c r="N19" s="40">
        <f>N18</f>
        <v>0.4</v>
      </c>
      <c r="O19" s="41">
        <f t="shared" ref="O19:Y19" si="17">O18</f>
        <v>0.49</v>
      </c>
      <c r="P19" s="41">
        <f t="shared" si="17"/>
        <v>0.49</v>
      </c>
      <c r="Q19" s="41">
        <f t="shared" si="17"/>
        <v>0.49</v>
      </c>
      <c r="R19" s="46">
        <f t="shared" si="17"/>
        <v>0.55000000000000004</v>
      </c>
      <c r="S19" s="46">
        <f t="shared" si="17"/>
        <v>0.64</v>
      </c>
      <c r="T19" s="46">
        <f t="shared" si="17"/>
        <v>0.59</v>
      </c>
      <c r="U19" s="46">
        <f t="shared" si="17"/>
        <v>0.67</v>
      </c>
      <c r="V19" s="46">
        <f t="shared" si="17"/>
        <v>0.56999999999999995</v>
      </c>
      <c r="W19" s="46">
        <f t="shared" si="17"/>
        <v>0.53</v>
      </c>
      <c r="X19" s="41">
        <f t="shared" si="17"/>
        <v>0.59</v>
      </c>
      <c r="Y19" s="41">
        <f t="shared" si="17"/>
        <v>0.59</v>
      </c>
    </row>
    <row r="20" spans="4:25" ht="17.25" customHeight="1" x14ac:dyDescent="0.25">
      <c r="D20" s="32" t="s">
        <v>26</v>
      </c>
      <c r="E20" s="32" t="s">
        <v>213</v>
      </c>
      <c r="F20" s="33" t="s">
        <v>48</v>
      </c>
      <c r="G20" s="34" t="s">
        <v>32</v>
      </c>
      <c r="H20" s="32">
        <v>-45</v>
      </c>
      <c r="I20" s="35" t="str">
        <f t="shared" si="16"/>
        <v>SERV CAPINA AREA TOTAL DRONE PROPRIO</v>
      </c>
      <c r="J20" s="35" t="s">
        <v>35</v>
      </c>
      <c r="K20" s="36">
        <f t="shared" si="0"/>
        <v>0</v>
      </c>
      <c r="L20" s="35" t="s">
        <v>51</v>
      </c>
      <c r="M20" s="37">
        <v>1.5</v>
      </c>
      <c r="N20" s="156">
        <v>0</v>
      </c>
      <c r="O20" s="157">
        <v>0</v>
      </c>
      <c r="P20" s="157">
        <v>0</v>
      </c>
      <c r="Q20" s="157">
        <v>0</v>
      </c>
      <c r="R20" s="211">
        <v>0</v>
      </c>
      <c r="S20" s="211">
        <v>0</v>
      </c>
      <c r="T20" s="211">
        <v>0</v>
      </c>
      <c r="U20" s="211">
        <v>0</v>
      </c>
      <c r="V20" s="211">
        <v>0</v>
      </c>
      <c r="W20" s="211">
        <v>0</v>
      </c>
      <c r="X20" s="157">
        <v>0</v>
      </c>
      <c r="Y20" s="157">
        <v>0</v>
      </c>
    </row>
    <row r="21" spans="4:25" ht="17.25" customHeight="1" x14ac:dyDescent="0.25">
      <c r="D21" s="32" t="s">
        <v>26</v>
      </c>
      <c r="E21" s="32" t="s">
        <v>213</v>
      </c>
      <c r="F21" s="33" t="s">
        <v>48</v>
      </c>
      <c r="G21" s="34" t="s">
        <v>32</v>
      </c>
      <c r="H21" s="32">
        <v>-45</v>
      </c>
      <c r="I21" s="35" t="str">
        <f t="shared" si="16"/>
        <v>SERV CAPINA AREA TOTAL DRONE PROPRIO</v>
      </c>
      <c r="J21" s="35" t="s">
        <v>35</v>
      </c>
      <c r="K21" s="36">
        <f t="shared" si="0"/>
        <v>0</v>
      </c>
      <c r="L21" s="35" t="s">
        <v>52</v>
      </c>
      <c r="M21" s="37">
        <f>15*0.5%</f>
        <v>7.4999999999999997E-2</v>
      </c>
      <c r="N21" s="40">
        <f>N20</f>
        <v>0</v>
      </c>
      <c r="O21" s="41">
        <f t="shared" ref="O21:Y21" si="18">O20</f>
        <v>0</v>
      </c>
      <c r="P21" s="41">
        <f t="shared" si="18"/>
        <v>0</v>
      </c>
      <c r="Q21" s="41">
        <f t="shared" si="18"/>
        <v>0</v>
      </c>
      <c r="R21" s="46">
        <f t="shared" si="18"/>
        <v>0</v>
      </c>
      <c r="S21" s="46">
        <f t="shared" si="18"/>
        <v>0</v>
      </c>
      <c r="T21" s="46">
        <f t="shared" si="18"/>
        <v>0</v>
      </c>
      <c r="U21" s="46">
        <f t="shared" si="18"/>
        <v>0</v>
      </c>
      <c r="V21" s="46">
        <f t="shared" si="18"/>
        <v>0</v>
      </c>
      <c r="W21" s="46">
        <f t="shared" si="18"/>
        <v>0</v>
      </c>
      <c r="X21" s="41">
        <f t="shared" si="18"/>
        <v>0</v>
      </c>
      <c r="Y21" s="41">
        <f t="shared" si="18"/>
        <v>0</v>
      </c>
    </row>
    <row r="22" spans="4:25" ht="17.25" customHeight="1" x14ac:dyDescent="0.25">
      <c r="D22" s="23" t="s">
        <v>26</v>
      </c>
      <c r="E22" s="23" t="s">
        <v>213</v>
      </c>
      <c r="F22" s="24" t="s">
        <v>48</v>
      </c>
      <c r="G22" s="25" t="s">
        <v>32</v>
      </c>
      <c r="H22" s="23">
        <v>-45</v>
      </c>
      <c r="I22" s="26" t="s">
        <v>53</v>
      </c>
      <c r="J22" s="26" t="s">
        <v>34</v>
      </c>
      <c r="K22" s="27">
        <f t="shared" si="0"/>
        <v>0.35337500000000005</v>
      </c>
      <c r="L22" s="28" t="s">
        <v>28</v>
      </c>
      <c r="M22" s="29" t="s">
        <v>28</v>
      </c>
      <c r="N22" s="68">
        <f>(100%-N18-N27-N32)*1.15</f>
        <v>0.64399999999999991</v>
      </c>
      <c r="O22" s="69">
        <f>(100%-O18-O27-O32)*1.15</f>
        <v>0.50600000000000001</v>
      </c>
      <c r="P22" s="69">
        <f>(100%-P18-P27-P32)*1.15</f>
        <v>0.50600000000000001</v>
      </c>
      <c r="Q22" s="69">
        <f>(100%-Q18-Q27-Q32)*1.15</f>
        <v>0.49449999999999994</v>
      </c>
      <c r="R22" s="49">
        <f t="shared" ref="R22:W22" si="19">ROUND((100%-R18-R27-R32)*1-AD42,2)</f>
        <v>0.37</v>
      </c>
      <c r="S22" s="49">
        <f t="shared" si="19"/>
        <v>0.27</v>
      </c>
      <c r="T22" s="49">
        <f t="shared" si="19"/>
        <v>0.22</v>
      </c>
      <c r="U22" s="49">
        <f t="shared" si="19"/>
        <v>0.08</v>
      </c>
      <c r="V22" s="49">
        <f t="shared" si="19"/>
        <v>0.13</v>
      </c>
      <c r="W22" s="49">
        <f t="shared" si="19"/>
        <v>0.38</v>
      </c>
      <c r="X22" s="48">
        <f>100%-X18-X27-X32</f>
        <v>0.32000000000000006</v>
      </c>
      <c r="Y22" s="48">
        <f>100%-Y18-Y27-Y32</f>
        <v>0.32000000000000006</v>
      </c>
    </row>
    <row r="23" spans="4:25" ht="17.25" customHeight="1" x14ac:dyDescent="0.25">
      <c r="D23" s="32" t="s">
        <v>26</v>
      </c>
      <c r="E23" s="32" t="s">
        <v>213</v>
      </c>
      <c r="F23" s="33" t="s">
        <v>48</v>
      </c>
      <c r="G23" s="34" t="s">
        <v>32</v>
      </c>
      <c r="H23" s="32">
        <v>-45</v>
      </c>
      <c r="I23" s="35" t="str">
        <f t="shared" ref="I23:I26" si="20">I22</f>
        <v>SERV APLIC HERB AREA TOTAL NIVEL 1 AGRIC</v>
      </c>
      <c r="J23" s="35" t="s">
        <v>35</v>
      </c>
      <c r="K23" s="36">
        <f t="shared" si="0"/>
        <v>0.35337500000000005</v>
      </c>
      <c r="L23" s="35" t="s">
        <v>54</v>
      </c>
      <c r="M23" s="37">
        <v>2.5</v>
      </c>
      <c r="N23" s="40">
        <f>N22</f>
        <v>0.64399999999999991</v>
      </c>
      <c r="O23" s="41">
        <f t="shared" ref="O23:Y23" si="21">O22</f>
        <v>0.50600000000000001</v>
      </c>
      <c r="P23" s="41">
        <f t="shared" si="21"/>
        <v>0.50600000000000001</v>
      </c>
      <c r="Q23" s="41">
        <f t="shared" si="21"/>
        <v>0.49449999999999994</v>
      </c>
      <c r="R23" s="46">
        <f t="shared" si="21"/>
        <v>0.37</v>
      </c>
      <c r="S23" s="46">
        <f t="shared" si="21"/>
        <v>0.27</v>
      </c>
      <c r="T23" s="46">
        <f t="shared" si="21"/>
        <v>0.22</v>
      </c>
      <c r="U23" s="46">
        <f t="shared" si="21"/>
        <v>0.08</v>
      </c>
      <c r="V23" s="46">
        <f t="shared" si="21"/>
        <v>0.13</v>
      </c>
      <c r="W23" s="46">
        <f t="shared" si="21"/>
        <v>0.38</v>
      </c>
      <c r="X23" s="41">
        <f t="shared" si="21"/>
        <v>0.32000000000000006</v>
      </c>
      <c r="Y23" s="41">
        <f t="shared" si="21"/>
        <v>0.32000000000000006</v>
      </c>
    </row>
    <row r="24" spans="4:25" ht="17.25" customHeight="1" x14ac:dyDescent="0.25">
      <c r="D24" s="32" t="s">
        <v>26</v>
      </c>
      <c r="E24" s="32" t="s">
        <v>213</v>
      </c>
      <c r="F24" s="33" t="s">
        <v>48</v>
      </c>
      <c r="G24" s="34" t="s">
        <v>32</v>
      </c>
      <c r="H24" s="32">
        <v>-45</v>
      </c>
      <c r="I24" s="35" t="str">
        <f t="shared" si="20"/>
        <v>SERV APLIC HERB AREA TOTAL NIVEL 1 AGRIC</v>
      </c>
      <c r="J24" s="35" t="s">
        <v>35</v>
      </c>
      <c r="K24" s="36">
        <f t="shared" si="0"/>
        <v>0.21166666666666667</v>
      </c>
      <c r="L24" s="35" t="s">
        <v>55</v>
      </c>
      <c r="M24" s="37">
        <f>ROUND(0.5%*230,1)</f>
        <v>1.2</v>
      </c>
      <c r="N24" s="40">
        <f t="shared" ref="N24:Y24" si="22">SUM(N25:N26)</f>
        <v>0.39</v>
      </c>
      <c r="O24" s="41">
        <f t="shared" si="22"/>
        <v>0.3</v>
      </c>
      <c r="P24" s="41">
        <f t="shared" si="22"/>
        <v>0.3</v>
      </c>
      <c r="Q24" s="41">
        <f t="shared" si="22"/>
        <v>0.3</v>
      </c>
      <c r="R24" s="46">
        <f t="shared" si="22"/>
        <v>0.22</v>
      </c>
      <c r="S24" s="46">
        <f t="shared" si="22"/>
        <v>0.16</v>
      </c>
      <c r="T24" s="46">
        <f t="shared" si="22"/>
        <v>0.13</v>
      </c>
      <c r="U24" s="46">
        <f t="shared" si="22"/>
        <v>0.05</v>
      </c>
      <c r="V24" s="46">
        <f t="shared" si="22"/>
        <v>0.08</v>
      </c>
      <c r="W24" s="46">
        <f t="shared" si="22"/>
        <v>0.23</v>
      </c>
      <c r="X24" s="41">
        <f t="shared" si="22"/>
        <v>0.19</v>
      </c>
      <c r="Y24" s="41">
        <f t="shared" si="22"/>
        <v>0.19</v>
      </c>
    </row>
    <row r="25" spans="4:25" ht="17.25" customHeight="1" x14ac:dyDescent="0.25">
      <c r="D25" s="32" t="s">
        <v>26</v>
      </c>
      <c r="E25" s="32" t="s">
        <v>213</v>
      </c>
      <c r="F25" s="33" t="s">
        <v>48</v>
      </c>
      <c r="G25" s="34" t="s">
        <v>32</v>
      </c>
      <c r="H25" s="32">
        <v>-45</v>
      </c>
      <c r="I25" s="35" t="str">
        <f t="shared" si="20"/>
        <v>SERV APLIC HERB AREA TOTAL NIVEL 1 AGRIC</v>
      </c>
      <c r="J25" s="35" t="s">
        <v>35</v>
      </c>
      <c r="K25" s="36">
        <f t="shared" si="0"/>
        <v>0</v>
      </c>
      <c r="L25" s="35" t="s">
        <v>56</v>
      </c>
      <c r="M25" s="37">
        <v>0.1</v>
      </c>
      <c r="N25" s="156">
        <v>0</v>
      </c>
      <c r="O25" s="157">
        <v>0</v>
      </c>
      <c r="P25" s="157">
        <v>0</v>
      </c>
      <c r="Q25" s="157">
        <v>0</v>
      </c>
      <c r="R25" s="211">
        <v>0</v>
      </c>
      <c r="S25" s="211">
        <v>0</v>
      </c>
      <c r="T25" s="211">
        <v>0</v>
      </c>
      <c r="U25" s="211">
        <v>0</v>
      </c>
      <c r="V25" s="211">
        <v>0</v>
      </c>
      <c r="W25" s="211">
        <v>0</v>
      </c>
      <c r="X25" s="157">
        <v>0</v>
      </c>
      <c r="Y25" s="157">
        <v>0</v>
      </c>
    </row>
    <row r="26" spans="4:25" ht="17.25" customHeight="1" x14ac:dyDescent="0.25">
      <c r="D26" s="32" t="s">
        <v>26</v>
      </c>
      <c r="E26" s="32" t="s">
        <v>213</v>
      </c>
      <c r="F26" s="33" t="s">
        <v>48</v>
      </c>
      <c r="G26" s="34" t="s">
        <v>32</v>
      </c>
      <c r="H26" s="32">
        <v>-45</v>
      </c>
      <c r="I26" s="35" t="str">
        <f t="shared" si="20"/>
        <v>SERV APLIC HERB AREA TOTAL NIVEL 1 AGRIC</v>
      </c>
      <c r="J26" s="35" t="s">
        <v>35</v>
      </c>
      <c r="K26" s="36">
        <f t="shared" si="0"/>
        <v>0.21166666666666667</v>
      </c>
      <c r="L26" s="35" t="s">
        <v>51</v>
      </c>
      <c r="M26" s="37">
        <v>1.5</v>
      </c>
      <c r="N26" s="40">
        <f t="shared" ref="N26:Y26" si="23">ROUND(60%*N22,2)-N25</f>
        <v>0.39</v>
      </c>
      <c r="O26" s="41">
        <f t="shared" si="23"/>
        <v>0.3</v>
      </c>
      <c r="P26" s="41">
        <f t="shared" si="23"/>
        <v>0.3</v>
      </c>
      <c r="Q26" s="41">
        <f t="shared" si="23"/>
        <v>0.3</v>
      </c>
      <c r="R26" s="46">
        <f t="shared" si="23"/>
        <v>0.22</v>
      </c>
      <c r="S26" s="46">
        <f t="shared" si="23"/>
        <v>0.16</v>
      </c>
      <c r="T26" s="46">
        <f t="shared" si="23"/>
        <v>0.13</v>
      </c>
      <c r="U26" s="46">
        <f t="shared" si="23"/>
        <v>0.05</v>
      </c>
      <c r="V26" s="46">
        <f t="shared" si="23"/>
        <v>0.08</v>
      </c>
      <c r="W26" s="46">
        <f t="shared" si="23"/>
        <v>0.23</v>
      </c>
      <c r="X26" s="41">
        <f t="shared" si="23"/>
        <v>0.19</v>
      </c>
      <c r="Y26" s="41">
        <f t="shared" si="23"/>
        <v>0.19</v>
      </c>
    </row>
    <row r="27" spans="4:25" ht="17.25" customHeight="1" x14ac:dyDescent="0.25">
      <c r="D27" s="23" t="s">
        <v>26</v>
      </c>
      <c r="E27" s="23" t="s">
        <v>213</v>
      </c>
      <c r="F27" s="24" t="s">
        <v>48</v>
      </c>
      <c r="G27" s="25" t="s">
        <v>32</v>
      </c>
      <c r="H27" s="23">
        <v>-45</v>
      </c>
      <c r="I27" s="26" t="s">
        <v>57</v>
      </c>
      <c r="J27" s="26" t="s">
        <v>34</v>
      </c>
      <c r="K27" s="27">
        <f t="shared" si="0"/>
        <v>8.249999999999999E-2</v>
      </c>
      <c r="L27" s="28" t="s">
        <v>28</v>
      </c>
      <c r="M27" s="29" t="s">
        <v>28</v>
      </c>
      <c r="N27" s="30">
        <v>0.04</v>
      </c>
      <c r="O27" s="31">
        <v>7.0000000000000007E-2</v>
      </c>
      <c r="P27" s="31">
        <v>7.0000000000000007E-2</v>
      </c>
      <c r="Q27" s="31">
        <v>0.08</v>
      </c>
      <c r="R27" s="45">
        <v>0.08</v>
      </c>
      <c r="S27" s="45">
        <v>0.09</v>
      </c>
      <c r="T27" s="45">
        <v>0.09</v>
      </c>
      <c r="U27" s="45">
        <v>0.1</v>
      </c>
      <c r="V27" s="45">
        <v>0.1</v>
      </c>
      <c r="W27" s="45">
        <v>0.09</v>
      </c>
      <c r="X27" s="31">
        <v>0.09</v>
      </c>
      <c r="Y27" s="31">
        <v>0.09</v>
      </c>
    </row>
    <row r="28" spans="4:25" ht="17.25" customHeight="1" x14ac:dyDescent="0.25">
      <c r="D28" s="32" t="s">
        <v>26</v>
      </c>
      <c r="E28" s="32" t="s">
        <v>213</v>
      </c>
      <c r="F28" s="33" t="s">
        <v>48</v>
      </c>
      <c r="G28" s="34" t="s">
        <v>32</v>
      </c>
      <c r="H28" s="32">
        <v>-45</v>
      </c>
      <c r="I28" s="35" t="str">
        <f t="shared" ref="I28:I31" si="24">I27</f>
        <v>SERV CAPINA AREA TOTAL AUTOPROPELIDO PROPRIO</v>
      </c>
      <c r="J28" s="35" t="s">
        <v>35</v>
      </c>
      <c r="K28" s="36">
        <f t="shared" si="0"/>
        <v>8.249999999999999E-2</v>
      </c>
      <c r="L28" s="35" t="s">
        <v>54</v>
      </c>
      <c r="M28" s="37">
        <v>2.5</v>
      </c>
      <c r="N28" s="40">
        <f>N27</f>
        <v>0.04</v>
      </c>
      <c r="O28" s="41">
        <f t="shared" ref="O28:Y28" si="25">O27</f>
        <v>7.0000000000000007E-2</v>
      </c>
      <c r="P28" s="41">
        <f t="shared" si="25"/>
        <v>7.0000000000000007E-2</v>
      </c>
      <c r="Q28" s="41">
        <f t="shared" si="25"/>
        <v>0.08</v>
      </c>
      <c r="R28" s="46">
        <f t="shared" si="25"/>
        <v>0.08</v>
      </c>
      <c r="S28" s="46">
        <f t="shared" si="25"/>
        <v>0.09</v>
      </c>
      <c r="T28" s="46">
        <f t="shared" si="25"/>
        <v>0.09</v>
      </c>
      <c r="U28" s="46">
        <f t="shared" si="25"/>
        <v>0.1</v>
      </c>
      <c r="V28" s="46">
        <f t="shared" si="25"/>
        <v>0.1</v>
      </c>
      <c r="W28" s="46">
        <f t="shared" si="25"/>
        <v>0.09</v>
      </c>
      <c r="X28" s="41">
        <f t="shared" si="25"/>
        <v>0.09</v>
      </c>
      <c r="Y28" s="41">
        <f t="shared" si="25"/>
        <v>0.09</v>
      </c>
    </row>
    <row r="29" spans="4:25" ht="17.25" customHeight="1" x14ac:dyDescent="0.25">
      <c r="D29" s="32" t="s">
        <v>26</v>
      </c>
      <c r="E29" s="32" t="s">
        <v>213</v>
      </c>
      <c r="F29" s="33" t="s">
        <v>48</v>
      </c>
      <c r="G29" s="34" t="s">
        <v>32</v>
      </c>
      <c r="H29" s="32">
        <v>-45</v>
      </c>
      <c r="I29" s="35" t="str">
        <f t="shared" si="24"/>
        <v>SERV CAPINA AREA TOTAL AUTOPROPELIDO PROPRIO</v>
      </c>
      <c r="J29" s="35" t="s">
        <v>35</v>
      </c>
      <c r="K29" s="36">
        <f t="shared" si="0"/>
        <v>4.7500000000000007E-2</v>
      </c>
      <c r="L29" s="35" t="s">
        <v>55</v>
      </c>
      <c r="M29" s="37">
        <f>ROUND(0.5%*230,1)</f>
        <v>1.2</v>
      </c>
      <c r="N29" s="40">
        <f>SUM(N30:N31)</f>
        <v>0.02</v>
      </c>
      <c r="O29" s="41">
        <f t="shared" ref="O29:Y29" si="26">SUM(O30:O31)</f>
        <v>0.04</v>
      </c>
      <c r="P29" s="41">
        <f t="shared" si="26"/>
        <v>0.04</v>
      </c>
      <c r="Q29" s="41">
        <f t="shared" si="26"/>
        <v>0.05</v>
      </c>
      <c r="R29" s="46">
        <f t="shared" si="26"/>
        <v>0.05</v>
      </c>
      <c r="S29" s="46">
        <f t="shared" si="26"/>
        <v>0.05</v>
      </c>
      <c r="T29" s="46">
        <f t="shared" si="26"/>
        <v>0.05</v>
      </c>
      <c r="U29" s="46">
        <f t="shared" si="26"/>
        <v>0.06</v>
      </c>
      <c r="V29" s="46">
        <f t="shared" si="26"/>
        <v>0.06</v>
      </c>
      <c r="W29" s="46">
        <f t="shared" si="26"/>
        <v>0.05</v>
      </c>
      <c r="X29" s="41">
        <f t="shared" si="26"/>
        <v>0.05</v>
      </c>
      <c r="Y29" s="41">
        <f t="shared" si="26"/>
        <v>0.05</v>
      </c>
    </row>
    <row r="30" spans="4:25" ht="17.25" customHeight="1" x14ac:dyDescent="0.25">
      <c r="D30" s="32" t="s">
        <v>26</v>
      </c>
      <c r="E30" s="32" t="s">
        <v>213</v>
      </c>
      <c r="F30" s="33" t="s">
        <v>48</v>
      </c>
      <c r="G30" s="34" t="s">
        <v>32</v>
      </c>
      <c r="H30" s="32">
        <v>-45</v>
      </c>
      <c r="I30" s="35" t="str">
        <f t="shared" si="24"/>
        <v>SERV CAPINA AREA TOTAL AUTOPROPELIDO PROPRIO</v>
      </c>
      <c r="J30" s="35" t="s">
        <v>35</v>
      </c>
      <c r="K30" s="36">
        <f t="shared" si="0"/>
        <v>0</v>
      </c>
      <c r="L30" s="35" t="s">
        <v>56</v>
      </c>
      <c r="M30" s="37">
        <v>0.1</v>
      </c>
      <c r="N30" s="156">
        <v>0</v>
      </c>
      <c r="O30" s="157">
        <v>0</v>
      </c>
      <c r="P30" s="157">
        <v>0</v>
      </c>
      <c r="Q30" s="157">
        <v>0</v>
      </c>
      <c r="R30" s="211">
        <v>0</v>
      </c>
      <c r="S30" s="211">
        <v>0</v>
      </c>
      <c r="T30" s="211">
        <v>0</v>
      </c>
      <c r="U30" s="211">
        <v>0</v>
      </c>
      <c r="V30" s="211">
        <v>0</v>
      </c>
      <c r="W30" s="211">
        <v>0</v>
      </c>
      <c r="X30" s="157">
        <v>0</v>
      </c>
      <c r="Y30" s="157">
        <v>0</v>
      </c>
    </row>
    <row r="31" spans="4:25" ht="17.25" customHeight="1" x14ac:dyDescent="0.25">
      <c r="D31" s="32" t="s">
        <v>26</v>
      </c>
      <c r="E31" s="32" t="s">
        <v>213</v>
      </c>
      <c r="F31" s="33" t="s">
        <v>48</v>
      </c>
      <c r="G31" s="34" t="s">
        <v>32</v>
      </c>
      <c r="H31" s="32">
        <v>-45</v>
      </c>
      <c r="I31" s="35" t="str">
        <f t="shared" si="24"/>
        <v>SERV CAPINA AREA TOTAL AUTOPROPELIDO PROPRIO</v>
      </c>
      <c r="J31" s="35" t="s">
        <v>35</v>
      </c>
      <c r="K31" s="36">
        <f t="shared" si="0"/>
        <v>4.7500000000000007E-2</v>
      </c>
      <c r="L31" s="35" t="s">
        <v>51</v>
      </c>
      <c r="M31" s="37">
        <v>1.5</v>
      </c>
      <c r="N31" s="40">
        <f t="shared" ref="N31:Y31" si="27">ROUND(60%*N27,2)-N30</f>
        <v>0.02</v>
      </c>
      <c r="O31" s="41">
        <f t="shared" si="27"/>
        <v>0.04</v>
      </c>
      <c r="P31" s="41">
        <f t="shared" si="27"/>
        <v>0.04</v>
      </c>
      <c r="Q31" s="41">
        <f t="shared" si="27"/>
        <v>0.05</v>
      </c>
      <c r="R31" s="46">
        <f t="shared" si="27"/>
        <v>0.05</v>
      </c>
      <c r="S31" s="46">
        <f t="shared" si="27"/>
        <v>0.05</v>
      </c>
      <c r="T31" s="46">
        <f t="shared" si="27"/>
        <v>0.05</v>
      </c>
      <c r="U31" s="46">
        <f t="shared" si="27"/>
        <v>0.06</v>
      </c>
      <c r="V31" s="46">
        <f t="shared" si="27"/>
        <v>0.06</v>
      </c>
      <c r="W31" s="46">
        <f t="shared" si="27"/>
        <v>0.05</v>
      </c>
      <c r="X31" s="41">
        <f t="shared" si="27"/>
        <v>0.05</v>
      </c>
      <c r="Y31" s="41">
        <f t="shared" si="27"/>
        <v>0.05</v>
      </c>
    </row>
    <row r="32" spans="4:25" ht="17.25" customHeight="1" x14ac:dyDescent="0.25">
      <c r="D32" s="23" t="s">
        <v>26</v>
      </c>
      <c r="E32" s="23" t="s">
        <v>213</v>
      </c>
      <c r="F32" s="24" t="s">
        <v>48</v>
      </c>
      <c r="G32" s="25" t="s">
        <v>32</v>
      </c>
      <c r="H32" s="23">
        <v>-45</v>
      </c>
      <c r="I32" s="26" t="s">
        <v>58</v>
      </c>
      <c r="J32" s="26" t="s">
        <v>34</v>
      </c>
      <c r="K32" s="27">
        <f t="shared" si="0"/>
        <v>0</v>
      </c>
      <c r="L32" s="28" t="s">
        <v>28</v>
      </c>
      <c r="M32" s="29" t="s">
        <v>28</v>
      </c>
      <c r="N32" s="68">
        <v>0</v>
      </c>
      <c r="O32" s="69">
        <v>0</v>
      </c>
      <c r="P32" s="69">
        <v>0</v>
      </c>
      <c r="Q32" s="51">
        <f t="shared" ref="Q32:Y32" si="28">ROUNDDOWN(Q27*9%,2)</f>
        <v>0</v>
      </c>
      <c r="R32" s="52">
        <f t="shared" si="28"/>
        <v>0</v>
      </c>
      <c r="S32" s="52">
        <f t="shared" si="28"/>
        <v>0</v>
      </c>
      <c r="T32" s="52">
        <f t="shared" si="28"/>
        <v>0</v>
      </c>
      <c r="U32" s="52">
        <f t="shared" si="28"/>
        <v>0</v>
      </c>
      <c r="V32" s="52">
        <f t="shared" si="28"/>
        <v>0</v>
      </c>
      <c r="W32" s="52">
        <f t="shared" si="28"/>
        <v>0</v>
      </c>
      <c r="X32" s="51">
        <f t="shared" si="28"/>
        <v>0</v>
      </c>
      <c r="Y32" s="51">
        <f t="shared" si="28"/>
        <v>0</v>
      </c>
    </row>
    <row r="33" spans="4:35" ht="17.25" customHeight="1" x14ac:dyDescent="0.25">
      <c r="D33" s="32" t="s">
        <v>26</v>
      </c>
      <c r="E33" s="32" t="s">
        <v>213</v>
      </c>
      <c r="F33" s="33" t="s">
        <v>48</v>
      </c>
      <c r="G33" s="34" t="s">
        <v>32</v>
      </c>
      <c r="H33" s="32">
        <v>-45</v>
      </c>
      <c r="I33" s="35" t="str">
        <f t="shared" ref="I33:I36" si="29">I32</f>
        <v>APOIO AUTO-PROPELIDO</v>
      </c>
      <c r="J33" s="35" t="s">
        <v>35</v>
      </c>
      <c r="K33" s="36">
        <f t="shared" si="0"/>
        <v>0</v>
      </c>
      <c r="L33" s="35" t="s">
        <v>54</v>
      </c>
      <c r="M33" s="37">
        <v>2.5</v>
      </c>
      <c r="N33" s="40">
        <f t="shared" ref="N33:Y33" si="30">N32</f>
        <v>0</v>
      </c>
      <c r="O33" s="41">
        <f t="shared" si="30"/>
        <v>0</v>
      </c>
      <c r="P33" s="41">
        <f t="shared" si="30"/>
        <v>0</v>
      </c>
      <c r="Q33" s="41">
        <f t="shared" si="30"/>
        <v>0</v>
      </c>
      <c r="R33" s="46">
        <f t="shared" si="30"/>
        <v>0</v>
      </c>
      <c r="S33" s="46">
        <f t="shared" si="30"/>
        <v>0</v>
      </c>
      <c r="T33" s="46">
        <f t="shared" si="30"/>
        <v>0</v>
      </c>
      <c r="U33" s="46">
        <f t="shared" si="30"/>
        <v>0</v>
      </c>
      <c r="V33" s="46">
        <f t="shared" si="30"/>
        <v>0</v>
      </c>
      <c r="W33" s="46">
        <f t="shared" si="30"/>
        <v>0</v>
      </c>
      <c r="X33" s="41">
        <f t="shared" si="30"/>
        <v>0</v>
      </c>
      <c r="Y33" s="41">
        <f t="shared" si="30"/>
        <v>0</v>
      </c>
    </row>
    <row r="34" spans="4:35" ht="17.25" customHeight="1" x14ac:dyDescent="0.25">
      <c r="D34" s="32" t="s">
        <v>26</v>
      </c>
      <c r="E34" s="32" t="s">
        <v>213</v>
      </c>
      <c r="F34" s="33" t="s">
        <v>48</v>
      </c>
      <c r="G34" s="34" t="s">
        <v>32</v>
      </c>
      <c r="H34" s="32">
        <v>-45</v>
      </c>
      <c r="I34" s="35" t="str">
        <f t="shared" si="29"/>
        <v>APOIO AUTO-PROPELIDO</v>
      </c>
      <c r="J34" s="35" t="s">
        <v>35</v>
      </c>
      <c r="K34" s="36">
        <f t="shared" si="0"/>
        <v>0</v>
      </c>
      <c r="L34" s="35" t="s">
        <v>55</v>
      </c>
      <c r="M34" s="37">
        <f>ROUND(0.5%*230,1)</f>
        <v>1.2</v>
      </c>
      <c r="N34" s="40">
        <f>SUM(N35:N36)</f>
        <v>0</v>
      </c>
      <c r="O34" s="41">
        <f t="shared" ref="O34:Y34" si="31">SUM(O35:O36)</f>
        <v>0</v>
      </c>
      <c r="P34" s="41">
        <f t="shared" si="31"/>
        <v>0</v>
      </c>
      <c r="Q34" s="41">
        <f t="shared" si="31"/>
        <v>0</v>
      </c>
      <c r="R34" s="46">
        <f t="shared" si="31"/>
        <v>0</v>
      </c>
      <c r="S34" s="46">
        <f t="shared" si="31"/>
        <v>0</v>
      </c>
      <c r="T34" s="46">
        <f t="shared" si="31"/>
        <v>0</v>
      </c>
      <c r="U34" s="46">
        <f t="shared" si="31"/>
        <v>0</v>
      </c>
      <c r="V34" s="46">
        <f t="shared" si="31"/>
        <v>0</v>
      </c>
      <c r="W34" s="46">
        <f t="shared" si="31"/>
        <v>0</v>
      </c>
      <c r="X34" s="41">
        <f t="shared" si="31"/>
        <v>0</v>
      </c>
      <c r="Y34" s="41">
        <f t="shared" si="31"/>
        <v>0</v>
      </c>
    </row>
    <row r="35" spans="4:35" ht="17.25" customHeight="1" x14ac:dyDescent="0.25">
      <c r="D35" s="32" t="s">
        <v>26</v>
      </c>
      <c r="E35" s="32" t="s">
        <v>213</v>
      </c>
      <c r="F35" s="33" t="s">
        <v>48</v>
      </c>
      <c r="G35" s="34" t="s">
        <v>32</v>
      </c>
      <c r="H35" s="32">
        <v>-45</v>
      </c>
      <c r="I35" s="35" t="str">
        <f t="shared" si="29"/>
        <v>APOIO AUTO-PROPELIDO</v>
      </c>
      <c r="J35" s="35" t="s">
        <v>35</v>
      </c>
      <c r="K35" s="36">
        <f t="shared" si="0"/>
        <v>0</v>
      </c>
      <c r="L35" s="35" t="s">
        <v>56</v>
      </c>
      <c r="M35" s="37">
        <v>0.1</v>
      </c>
      <c r="N35" s="156">
        <v>0</v>
      </c>
      <c r="O35" s="157">
        <v>0</v>
      </c>
      <c r="P35" s="157">
        <v>0</v>
      </c>
      <c r="Q35" s="157">
        <v>0</v>
      </c>
      <c r="R35" s="211">
        <v>0</v>
      </c>
      <c r="S35" s="211">
        <v>0</v>
      </c>
      <c r="T35" s="211">
        <v>0</v>
      </c>
      <c r="U35" s="211">
        <v>0</v>
      </c>
      <c r="V35" s="211">
        <v>0</v>
      </c>
      <c r="W35" s="211">
        <v>0</v>
      </c>
      <c r="X35" s="157">
        <v>0</v>
      </c>
      <c r="Y35" s="157">
        <v>0</v>
      </c>
    </row>
    <row r="36" spans="4:35" ht="17.25" customHeight="1" x14ac:dyDescent="0.25">
      <c r="D36" s="32" t="s">
        <v>26</v>
      </c>
      <c r="E36" s="32" t="s">
        <v>213</v>
      </c>
      <c r="F36" s="33" t="s">
        <v>48</v>
      </c>
      <c r="G36" s="34" t="s">
        <v>32</v>
      </c>
      <c r="H36" s="32">
        <v>-45</v>
      </c>
      <c r="I36" s="35" t="str">
        <f t="shared" si="29"/>
        <v>APOIO AUTO-PROPELIDO</v>
      </c>
      <c r="J36" s="35" t="s">
        <v>35</v>
      </c>
      <c r="K36" s="36">
        <f t="shared" si="0"/>
        <v>0</v>
      </c>
      <c r="L36" s="35" t="s">
        <v>51</v>
      </c>
      <c r="M36" s="37">
        <v>1.5</v>
      </c>
      <c r="N36" s="40">
        <f t="shared" ref="N36:Y36" si="32">ROUND(60%*N32,2)-N35</f>
        <v>0</v>
      </c>
      <c r="O36" s="41">
        <f t="shared" si="32"/>
        <v>0</v>
      </c>
      <c r="P36" s="41">
        <f t="shared" si="32"/>
        <v>0</v>
      </c>
      <c r="Q36" s="41">
        <f t="shared" si="32"/>
        <v>0</v>
      </c>
      <c r="R36" s="46">
        <f t="shared" si="32"/>
        <v>0</v>
      </c>
      <c r="S36" s="46">
        <f t="shared" si="32"/>
        <v>0</v>
      </c>
      <c r="T36" s="46">
        <f t="shared" si="32"/>
        <v>0</v>
      </c>
      <c r="U36" s="46">
        <f t="shared" si="32"/>
        <v>0</v>
      </c>
      <c r="V36" s="46">
        <f t="shared" si="32"/>
        <v>0</v>
      </c>
      <c r="W36" s="46">
        <f t="shared" si="32"/>
        <v>0</v>
      </c>
      <c r="X36" s="41">
        <f t="shared" si="32"/>
        <v>0</v>
      </c>
      <c r="Y36" s="41">
        <f t="shared" si="32"/>
        <v>0</v>
      </c>
    </row>
    <row r="37" spans="4:35" ht="17.25" customHeight="1" x14ac:dyDescent="0.25">
      <c r="D37" s="17" t="s">
        <v>26</v>
      </c>
      <c r="E37" s="17" t="s">
        <v>213</v>
      </c>
      <c r="F37" s="18" t="s">
        <v>28</v>
      </c>
      <c r="G37" s="19" t="s">
        <v>59</v>
      </c>
      <c r="H37" s="17" t="s">
        <v>28</v>
      </c>
      <c r="I37" s="20" t="s">
        <v>28</v>
      </c>
      <c r="J37" s="20" t="s">
        <v>28</v>
      </c>
      <c r="K37" s="17" t="str">
        <f t="shared" si="0"/>
        <v>n/a</v>
      </c>
      <c r="L37" s="20" t="s">
        <v>28</v>
      </c>
      <c r="M37" s="21" t="s">
        <v>28</v>
      </c>
      <c r="N37" s="22" t="s">
        <v>28</v>
      </c>
      <c r="O37" s="17" t="s">
        <v>28</v>
      </c>
      <c r="P37" s="17" t="s">
        <v>28</v>
      </c>
      <c r="Q37" s="17" t="s">
        <v>28</v>
      </c>
      <c r="R37" s="17" t="s">
        <v>28</v>
      </c>
      <c r="S37" s="17" t="s">
        <v>28</v>
      </c>
      <c r="T37" s="17" t="s">
        <v>28</v>
      </c>
      <c r="U37" s="17" t="s">
        <v>28</v>
      </c>
      <c r="V37" s="17" t="s">
        <v>28</v>
      </c>
      <c r="W37" s="17" t="s">
        <v>28</v>
      </c>
      <c r="X37" s="17" t="s">
        <v>28</v>
      </c>
      <c r="Y37" s="17" t="s">
        <v>28</v>
      </c>
    </row>
    <row r="38" spans="4:35" ht="17.25" customHeight="1" x14ac:dyDescent="0.25">
      <c r="D38" s="23" t="s">
        <v>26</v>
      </c>
      <c r="E38" s="23" t="s">
        <v>213</v>
      </c>
      <c r="F38" s="24" t="s">
        <v>60</v>
      </c>
      <c r="G38" s="25" t="s">
        <v>32</v>
      </c>
      <c r="H38" s="23">
        <v>-30</v>
      </c>
      <c r="I38" s="26" t="s">
        <v>61</v>
      </c>
      <c r="J38" s="26" t="s">
        <v>34</v>
      </c>
      <c r="K38" s="27">
        <f t="shared" si="0"/>
        <v>0</v>
      </c>
      <c r="L38" s="28" t="s">
        <v>28</v>
      </c>
      <c r="M38" s="29" t="s">
        <v>28</v>
      </c>
      <c r="N38" s="30">
        <v>0</v>
      </c>
      <c r="O38" s="31">
        <v>0</v>
      </c>
      <c r="P38" s="31">
        <v>0</v>
      </c>
      <c r="Q38" s="31">
        <v>0</v>
      </c>
      <c r="R38" s="31">
        <v>0</v>
      </c>
      <c r="S38" s="31">
        <v>0</v>
      </c>
      <c r="T38" s="31">
        <v>0</v>
      </c>
      <c r="U38" s="31">
        <v>0</v>
      </c>
      <c r="V38" s="31">
        <v>0</v>
      </c>
      <c r="W38" s="31">
        <v>0</v>
      </c>
      <c r="X38" s="31">
        <v>0</v>
      </c>
      <c r="Y38" s="31">
        <v>0</v>
      </c>
    </row>
    <row r="39" spans="4:35" ht="17.25" customHeight="1" x14ac:dyDescent="0.25">
      <c r="D39" s="23" t="s">
        <v>26</v>
      </c>
      <c r="E39" s="23" t="s">
        <v>213</v>
      </c>
      <c r="F39" s="24" t="s">
        <v>62</v>
      </c>
      <c r="G39" s="25" t="s">
        <v>32</v>
      </c>
      <c r="H39" s="23">
        <v>-15</v>
      </c>
      <c r="I39" s="26" t="s">
        <v>63</v>
      </c>
      <c r="J39" s="26" t="s">
        <v>34</v>
      </c>
      <c r="K39" s="27">
        <f t="shared" si="0"/>
        <v>0.14999999999999997</v>
      </c>
      <c r="L39" s="28" t="s">
        <v>28</v>
      </c>
      <c r="M39" s="29" t="s">
        <v>28</v>
      </c>
      <c r="N39" s="30">
        <v>0.15</v>
      </c>
      <c r="O39" s="31">
        <v>0.15</v>
      </c>
      <c r="P39" s="31">
        <v>0.15</v>
      </c>
      <c r="Q39" s="31">
        <v>0.15</v>
      </c>
      <c r="R39" s="31">
        <v>0.15</v>
      </c>
      <c r="S39" s="31">
        <v>0.15</v>
      </c>
      <c r="T39" s="31">
        <v>0.15</v>
      </c>
      <c r="U39" s="31">
        <v>0.15</v>
      </c>
      <c r="V39" s="31">
        <v>0.15</v>
      </c>
      <c r="W39" s="31">
        <v>0.15</v>
      </c>
      <c r="X39" s="31">
        <v>0.15</v>
      </c>
      <c r="Y39" s="31">
        <v>0.15</v>
      </c>
      <c r="AD39" s="53" t="s">
        <v>64</v>
      </c>
    </row>
    <row r="40" spans="4:35" ht="17.25" customHeight="1" x14ac:dyDescent="0.25">
      <c r="D40" s="32" t="s">
        <v>26</v>
      </c>
      <c r="E40" s="32" t="s">
        <v>213</v>
      </c>
      <c r="F40" s="33" t="s">
        <v>62</v>
      </c>
      <c r="G40" s="34" t="s">
        <v>32</v>
      </c>
      <c r="H40" s="32">
        <v>-15</v>
      </c>
      <c r="I40" s="35" t="str">
        <f t="shared" ref="I40:I41" si="33">I39</f>
        <v>SERV COMB FORMIGA TERMONEBULIZADOR</v>
      </c>
      <c r="J40" s="35" t="s">
        <v>35</v>
      </c>
      <c r="K40" s="36">
        <f t="shared" si="0"/>
        <v>0.14999999999999997</v>
      </c>
      <c r="L40" s="35" t="s">
        <v>65</v>
      </c>
      <c r="M40" s="37">
        <v>0.52462334039425962</v>
      </c>
      <c r="N40" s="44">
        <f t="shared" ref="N40:Y41" si="34">N39</f>
        <v>0.15</v>
      </c>
      <c r="O40" s="39">
        <f t="shared" si="34"/>
        <v>0.15</v>
      </c>
      <c r="P40" s="39">
        <f t="shared" si="34"/>
        <v>0.15</v>
      </c>
      <c r="Q40" s="39">
        <f t="shared" si="34"/>
        <v>0.15</v>
      </c>
      <c r="R40" s="39">
        <f t="shared" si="34"/>
        <v>0.15</v>
      </c>
      <c r="S40" s="39">
        <f t="shared" si="34"/>
        <v>0.15</v>
      </c>
      <c r="T40" s="39">
        <f t="shared" si="34"/>
        <v>0.15</v>
      </c>
      <c r="U40" s="39">
        <f t="shared" si="34"/>
        <v>0.15</v>
      </c>
      <c r="V40" s="39">
        <f t="shared" si="34"/>
        <v>0.15</v>
      </c>
      <c r="W40" s="39">
        <f t="shared" si="34"/>
        <v>0.15</v>
      </c>
      <c r="X40" s="39">
        <f t="shared" si="34"/>
        <v>0.15</v>
      </c>
      <c r="Y40" s="39">
        <f t="shared" si="34"/>
        <v>0.15</v>
      </c>
    </row>
    <row r="41" spans="4:35" ht="17.25" customHeight="1" x14ac:dyDescent="0.25">
      <c r="D41" s="32" t="s">
        <v>26</v>
      </c>
      <c r="E41" s="32" t="s">
        <v>213</v>
      </c>
      <c r="F41" s="33" t="s">
        <v>62</v>
      </c>
      <c r="G41" s="34" t="s">
        <v>32</v>
      </c>
      <c r="H41" s="32">
        <v>-15</v>
      </c>
      <c r="I41" s="35" t="str">
        <f t="shared" si="33"/>
        <v>SERV COMB FORMIGA TERMONEBULIZADOR</v>
      </c>
      <c r="J41" s="35" t="s">
        <v>35</v>
      </c>
      <c r="K41" s="36">
        <f t="shared" si="0"/>
        <v>0.14999999999999997</v>
      </c>
      <c r="L41" s="35" t="s">
        <v>55</v>
      </c>
      <c r="M41" s="37">
        <v>1.1693651261422116</v>
      </c>
      <c r="N41" s="44">
        <f>N40</f>
        <v>0.15</v>
      </c>
      <c r="O41" s="39">
        <f t="shared" si="34"/>
        <v>0.15</v>
      </c>
      <c r="P41" s="39">
        <f t="shared" si="34"/>
        <v>0.15</v>
      </c>
      <c r="Q41" s="39">
        <f t="shared" si="34"/>
        <v>0.15</v>
      </c>
      <c r="R41" s="39">
        <f t="shared" si="34"/>
        <v>0.15</v>
      </c>
      <c r="S41" s="39">
        <f t="shared" si="34"/>
        <v>0.15</v>
      </c>
      <c r="T41" s="39">
        <f t="shared" si="34"/>
        <v>0.15</v>
      </c>
      <c r="U41" s="39">
        <f t="shared" si="34"/>
        <v>0.15</v>
      </c>
      <c r="V41" s="39">
        <f t="shared" si="34"/>
        <v>0.15</v>
      </c>
      <c r="W41" s="39">
        <f t="shared" si="34"/>
        <v>0.15</v>
      </c>
      <c r="X41" s="39">
        <f t="shared" si="34"/>
        <v>0.15</v>
      </c>
      <c r="Y41" s="39">
        <f t="shared" si="34"/>
        <v>0.15</v>
      </c>
      <c r="AD41" s="9" t="s">
        <v>18</v>
      </c>
      <c r="AE41" s="9" t="s">
        <v>19</v>
      </c>
      <c r="AF41" s="9" t="s">
        <v>20</v>
      </c>
      <c r="AG41" s="9" t="s">
        <v>21</v>
      </c>
      <c r="AH41" s="9" t="s">
        <v>22</v>
      </c>
      <c r="AI41" s="9" t="s">
        <v>23</v>
      </c>
    </row>
    <row r="42" spans="4:35" ht="17.25" customHeight="1" x14ac:dyDescent="0.25">
      <c r="D42" s="23" t="s">
        <v>26</v>
      </c>
      <c r="E42" s="23" t="s">
        <v>213</v>
      </c>
      <c r="F42" s="24" t="s">
        <v>66</v>
      </c>
      <c r="G42" s="25" t="s">
        <v>32</v>
      </c>
      <c r="H42" s="23">
        <v>-15</v>
      </c>
      <c r="I42" s="26" t="s">
        <v>67</v>
      </c>
      <c r="J42" s="26" t="s">
        <v>34</v>
      </c>
      <c r="K42" s="27">
        <f t="shared" si="0"/>
        <v>1</v>
      </c>
      <c r="L42" s="28" t="s">
        <v>28</v>
      </c>
      <c r="M42" s="29" t="s">
        <v>28</v>
      </c>
      <c r="N42" s="54">
        <v>1</v>
      </c>
      <c r="O42" s="55">
        <v>1</v>
      </c>
      <c r="P42" s="55">
        <v>1</v>
      </c>
      <c r="Q42" s="55">
        <v>1</v>
      </c>
      <c r="R42" s="55">
        <v>1</v>
      </c>
      <c r="S42" s="55">
        <v>1</v>
      </c>
      <c r="T42" s="55">
        <v>1</v>
      </c>
      <c r="U42" s="55">
        <v>1</v>
      </c>
      <c r="V42" s="55">
        <v>1</v>
      </c>
      <c r="W42" s="55">
        <v>1</v>
      </c>
      <c r="X42" s="55">
        <v>1</v>
      </c>
      <c r="Y42" s="55">
        <v>1</v>
      </c>
      <c r="AD42" s="56">
        <v>0</v>
      </c>
      <c r="AE42" s="56">
        <v>0</v>
      </c>
      <c r="AF42" s="56">
        <v>0.1</v>
      </c>
      <c r="AG42" s="56">
        <v>0.15</v>
      </c>
      <c r="AH42" s="56">
        <v>0.2</v>
      </c>
      <c r="AI42" s="56">
        <v>0</v>
      </c>
    </row>
    <row r="43" spans="4:35" ht="17.25" customHeight="1" x14ac:dyDescent="0.25">
      <c r="D43" s="32" t="s">
        <v>26</v>
      </c>
      <c r="E43" s="32" t="s">
        <v>213</v>
      </c>
      <c r="F43" s="33" t="s">
        <v>66</v>
      </c>
      <c r="G43" s="34" t="s">
        <v>32</v>
      </c>
      <c r="H43" s="32">
        <v>-15</v>
      </c>
      <c r="I43" s="35" t="str">
        <f t="shared" ref="I43:I45" si="35">I42</f>
        <v>SERV COMB FORMIGA PRE PLANTIO 2ª</v>
      </c>
      <c r="J43" s="35" t="s">
        <v>35</v>
      </c>
      <c r="K43" s="36">
        <f t="shared" si="0"/>
        <v>4.9999999999999992E-3</v>
      </c>
      <c r="L43" s="35" t="s">
        <v>36</v>
      </c>
      <c r="M43" s="37">
        <f>10*(5*6)/10^3</f>
        <v>0.3</v>
      </c>
      <c r="N43" s="38">
        <f>ROUND(0.5%*N42,4)</f>
        <v>5.0000000000000001E-3</v>
      </c>
      <c r="O43" s="39">
        <f t="shared" ref="O43:Y43" si="36">ROUND(0.5%*O42,4)</f>
        <v>5.0000000000000001E-3</v>
      </c>
      <c r="P43" s="39">
        <f t="shared" si="36"/>
        <v>5.0000000000000001E-3</v>
      </c>
      <c r="Q43" s="39">
        <f t="shared" si="36"/>
        <v>5.0000000000000001E-3</v>
      </c>
      <c r="R43" s="39">
        <f t="shared" si="36"/>
        <v>5.0000000000000001E-3</v>
      </c>
      <c r="S43" s="39">
        <f t="shared" si="36"/>
        <v>5.0000000000000001E-3</v>
      </c>
      <c r="T43" s="39">
        <f t="shared" si="36"/>
        <v>5.0000000000000001E-3</v>
      </c>
      <c r="U43" s="39">
        <f t="shared" si="36"/>
        <v>5.0000000000000001E-3</v>
      </c>
      <c r="V43" s="39">
        <f t="shared" si="36"/>
        <v>5.0000000000000001E-3</v>
      </c>
      <c r="W43" s="39">
        <f t="shared" si="36"/>
        <v>5.0000000000000001E-3</v>
      </c>
      <c r="X43" s="39">
        <f t="shared" si="36"/>
        <v>5.0000000000000001E-3</v>
      </c>
      <c r="Y43" s="39">
        <f t="shared" si="36"/>
        <v>5.0000000000000001E-3</v>
      </c>
      <c r="AC43" s="57" t="s">
        <v>68</v>
      </c>
      <c r="AD43" s="58">
        <f t="shared" ref="AD43:AI43" si="37">SUM(R18,R22,R27,R32)-(1-AD42)</f>
        <v>0</v>
      </c>
      <c r="AE43" s="58">
        <f t="shared" si="37"/>
        <v>0</v>
      </c>
      <c r="AF43" s="58">
        <f t="shared" si="37"/>
        <v>0</v>
      </c>
      <c r="AG43" s="58">
        <f t="shared" si="37"/>
        <v>0</v>
      </c>
      <c r="AH43" s="58">
        <f t="shared" si="37"/>
        <v>0</v>
      </c>
      <c r="AI43" s="58">
        <f t="shared" si="37"/>
        <v>0</v>
      </c>
    </row>
    <row r="44" spans="4:35" ht="17.25" customHeight="1" x14ac:dyDescent="0.25">
      <c r="D44" s="32" t="s">
        <v>26</v>
      </c>
      <c r="E44" s="32" t="s">
        <v>213</v>
      </c>
      <c r="F44" s="33" t="s">
        <v>66</v>
      </c>
      <c r="G44" s="34" t="s">
        <v>32</v>
      </c>
      <c r="H44" s="32">
        <v>-15</v>
      </c>
      <c r="I44" s="35" t="str">
        <f t="shared" si="35"/>
        <v>SERV COMB FORMIGA PRE PLANTIO 2ª</v>
      </c>
      <c r="J44" s="35" t="s">
        <v>35</v>
      </c>
      <c r="K44" s="36">
        <f t="shared" si="0"/>
        <v>0.60833333333333328</v>
      </c>
      <c r="L44" s="35" t="s">
        <v>37</v>
      </c>
      <c r="M44" s="37">
        <v>8</v>
      </c>
      <c r="N44" s="59">
        <v>0.2</v>
      </c>
      <c r="O44" s="60">
        <v>0.3</v>
      </c>
      <c r="P44" s="60">
        <v>0.4</v>
      </c>
      <c r="Q44" s="60">
        <v>0.5</v>
      </c>
      <c r="R44" s="60">
        <v>0.7</v>
      </c>
      <c r="S44" s="60">
        <v>0.8</v>
      </c>
      <c r="T44" s="60">
        <v>0.9</v>
      </c>
      <c r="U44" s="60">
        <v>0.9</v>
      </c>
      <c r="V44" s="60">
        <v>0.9</v>
      </c>
      <c r="W44" s="60">
        <v>0.7</v>
      </c>
      <c r="X44" s="60">
        <v>0.6</v>
      </c>
      <c r="Y44" s="60">
        <v>0.4</v>
      </c>
      <c r="AC44" s="57" t="s">
        <v>69</v>
      </c>
      <c r="AD44" s="61">
        <f>AVERAGE(R62/R58,R70/R66,R78/R74)-AD42</f>
        <v>0</v>
      </c>
      <c r="AE44" s="61">
        <f t="shared" ref="AE44:AI44" si="38">AVERAGE(S62/S58,S70/S66,S78/S74)-AE42</f>
        <v>0</v>
      </c>
      <c r="AF44" s="61">
        <f t="shared" si="38"/>
        <v>2.1517637787975705E-2</v>
      </c>
      <c r="AG44" s="61">
        <f t="shared" si="38"/>
        <v>-5.1923076923076933E-2</v>
      </c>
      <c r="AH44" s="61">
        <f t="shared" si="38"/>
        <v>-2.5876471709805088E-2</v>
      </c>
      <c r="AI44" s="61">
        <f t="shared" si="38"/>
        <v>0</v>
      </c>
    </row>
    <row r="45" spans="4:35" ht="17.25" customHeight="1" x14ac:dyDescent="0.25">
      <c r="D45" s="32" t="s">
        <v>26</v>
      </c>
      <c r="E45" s="32" t="s">
        <v>213</v>
      </c>
      <c r="F45" s="33" t="s">
        <v>66</v>
      </c>
      <c r="G45" s="34" t="s">
        <v>32</v>
      </c>
      <c r="H45" s="32">
        <v>-15</v>
      </c>
      <c r="I45" s="35" t="str">
        <f t="shared" si="35"/>
        <v>SERV COMB FORMIGA PRE PLANTIO 2ª</v>
      </c>
      <c r="J45" s="35" t="s">
        <v>35</v>
      </c>
      <c r="K45" s="36">
        <f t="shared" si="0"/>
        <v>0.38666666666666666</v>
      </c>
      <c r="L45" s="35" t="s">
        <v>38</v>
      </c>
      <c r="M45" s="37">
        <v>8</v>
      </c>
      <c r="N45" s="59">
        <v>0.79499999999999993</v>
      </c>
      <c r="O45" s="60">
        <v>0.69500000000000006</v>
      </c>
      <c r="P45" s="60">
        <v>0.59499999999999997</v>
      </c>
      <c r="Q45" s="60">
        <v>0.495</v>
      </c>
      <c r="R45" s="60">
        <v>0.29500000000000004</v>
      </c>
      <c r="S45" s="60">
        <v>0.19499999999999995</v>
      </c>
      <c r="T45" s="60">
        <v>9.4999999999999973E-2</v>
      </c>
      <c r="U45" s="60">
        <v>9.4999999999999973E-2</v>
      </c>
      <c r="V45" s="60">
        <v>9.4999999999999973E-2</v>
      </c>
      <c r="W45" s="60">
        <v>0.29500000000000004</v>
      </c>
      <c r="X45" s="60">
        <v>0.39500000000000002</v>
      </c>
      <c r="Y45" s="60">
        <v>0.59499999999999997</v>
      </c>
    </row>
    <row r="46" spans="4:35" ht="17.25" customHeight="1" x14ac:dyDescent="0.25">
      <c r="D46" s="62" t="s">
        <v>26</v>
      </c>
      <c r="E46" s="62" t="s">
        <v>213</v>
      </c>
      <c r="F46" s="63" t="s">
        <v>70</v>
      </c>
      <c r="G46" s="64" t="s">
        <v>32</v>
      </c>
      <c r="H46" s="62">
        <v>-15</v>
      </c>
      <c r="I46" s="65" t="s">
        <v>71</v>
      </c>
      <c r="J46" s="65" t="s">
        <v>34</v>
      </c>
      <c r="K46" s="27">
        <f t="shared" si="0"/>
        <v>0.17249999999999999</v>
      </c>
      <c r="L46" s="66" t="s">
        <v>28</v>
      </c>
      <c r="M46" s="67" t="s">
        <v>28</v>
      </c>
      <c r="N46" s="68">
        <v>0.14000000000000001</v>
      </c>
      <c r="O46" s="69">
        <v>0.12</v>
      </c>
      <c r="P46" s="69">
        <v>0.11</v>
      </c>
      <c r="Q46" s="69">
        <v>0.14000000000000001</v>
      </c>
      <c r="R46" s="69">
        <v>0.14000000000000001</v>
      </c>
      <c r="S46" s="69">
        <v>0.19</v>
      </c>
      <c r="T46" s="69">
        <v>0.21</v>
      </c>
      <c r="U46" s="69">
        <v>0.23</v>
      </c>
      <c r="V46" s="69">
        <v>0.23</v>
      </c>
      <c r="W46" s="69">
        <v>0.19</v>
      </c>
      <c r="X46" s="69">
        <v>0.18</v>
      </c>
      <c r="Y46" s="69">
        <v>0.19</v>
      </c>
    </row>
    <row r="47" spans="4:35" ht="17.25" customHeight="1" x14ac:dyDescent="0.25">
      <c r="D47" s="62" t="s">
        <v>26</v>
      </c>
      <c r="E47" s="62" t="s">
        <v>213</v>
      </c>
      <c r="F47" s="63" t="s">
        <v>72</v>
      </c>
      <c r="G47" s="64" t="s">
        <v>32</v>
      </c>
      <c r="H47" s="62">
        <v>-15</v>
      </c>
      <c r="I47" s="65" t="s">
        <v>73</v>
      </c>
      <c r="J47" s="65" t="s">
        <v>34</v>
      </c>
      <c r="K47" s="27">
        <f t="shared" si="0"/>
        <v>4.9999999999999996E-2</v>
      </c>
      <c r="L47" s="66" t="s">
        <v>28</v>
      </c>
      <c r="M47" s="67" t="s">
        <v>28</v>
      </c>
      <c r="N47" s="68">
        <v>0.05</v>
      </c>
      <c r="O47" s="69">
        <v>0.05</v>
      </c>
      <c r="P47" s="69">
        <v>0.05</v>
      </c>
      <c r="Q47" s="69">
        <v>0.05</v>
      </c>
      <c r="R47" s="69">
        <v>0.05</v>
      </c>
      <c r="S47" s="69">
        <v>0.05</v>
      </c>
      <c r="T47" s="69">
        <v>0.05</v>
      </c>
      <c r="U47" s="69">
        <v>0.05</v>
      </c>
      <c r="V47" s="69">
        <v>0.05</v>
      </c>
      <c r="W47" s="69">
        <v>0.05</v>
      </c>
      <c r="X47" s="69">
        <v>0.05</v>
      </c>
      <c r="Y47" s="69">
        <v>0.05</v>
      </c>
    </row>
    <row r="48" spans="4:35" ht="17.25" customHeight="1" x14ac:dyDescent="0.25">
      <c r="D48" s="62" t="s">
        <v>26</v>
      </c>
      <c r="E48" s="62" t="s">
        <v>213</v>
      </c>
      <c r="F48" s="63" t="s">
        <v>72</v>
      </c>
      <c r="G48" s="64" t="s">
        <v>32</v>
      </c>
      <c r="H48" s="62">
        <v>-15</v>
      </c>
      <c r="I48" s="65" t="s">
        <v>74</v>
      </c>
      <c r="J48" s="65" t="s">
        <v>34</v>
      </c>
      <c r="K48" s="27">
        <f t="shared" si="0"/>
        <v>5.7500000000000002E-2</v>
      </c>
      <c r="L48" s="66" t="s">
        <v>28</v>
      </c>
      <c r="M48" s="67" t="s">
        <v>28</v>
      </c>
      <c r="N48" s="68">
        <v>0.08</v>
      </c>
      <c r="O48" s="69">
        <v>0.08</v>
      </c>
      <c r="P48" s="69">
        <v>0.08</v>
      </c>
      <c r="Q48" s="69">
        <f>ROUND(8%*65%,2)</f>
        <v>0.05</v>
      </c>
      <c r="R48" s="69">
        <f t="shared" ref="R48:Y48" si="39">ROUND(8%*65%,2)</f>
        <v>0.05</v>
      </c>
      <c r="S48" s="69">
        <f t="shared" si="39"/>
        <v>0.05</v>
      </c>
      <c r="T48" s="69">
        <f t="shared" si="39"/>
        <v>0.05</v>
      </c>
      <c r="U48" s="69">
        <f t="shared" si="39"/>
        <v>0.05</v>
      </c>
      <c r="V48" s="69">
        <f t="shared" si="39"/>
        <v>0.05</v>
      </c>
      <c r="W48" s="69">
        <f t="shared" si="39"/>
        <v>0.05</v>
      </c>
      <c r="X48" s="69">
        <f t="shared" si="39"/>
        <v>0.05</v>
      </c>
      <c r="Y48" s="69">
        <f t="shared" si="39"/>
        <v>0.05</v>
      </c>
      <c r="Z48" s="56"/>
    </row>
    <row r="49" spans="4:37" ht="17.25" customHeight="1" x14ac:dyDescent="0.25">
      <c r="D49" s="62" t="s">
        <v>26</v>
      </c>
      <c r="E49" s="62" t="s">
        <v>213</v>
      </c>
      <c r="F49" s="63" t="s">
        <v>75</v>
      </c>
      <c r="G49" s="64" t="s">
        <v>32</v>
      </c>
      <c r="H49" s="62">
        <v>-15</v>
      </c>
      <c r="I49" s="65" t="s">
        <v>76</v>
      </c>
      <c r="J49" s="65" t="s">
        <v>34</v>
      </c>
      <c r="K49" s="27">
        <f>IFERROR(AVERAGE(N49:Y49),"n/a")</f>
        <v>0.5124458525333927</v>
      </c>
      <c r="L49" s="66" t="s">
        <v>28</v>
      </c>
      <c r="M49" s="67" t="s">
        <v>28</v>
      </c>
      <c r="N49" s="68">
        <v>0.4</v>
      </c>
      <c r="O49" s="69">
        <v>0.4</v>
      </c>
      <c r="P49" s="69">
        <v>0.4</v>
      </c>
      <c r="Q49" s="69">
        <v>0.45</v>
      </c>
      <c r="R49" s="69">
        <v>0.5</v>
      </c>
      <c r="S49" s="69">
        <v>0.5493502304007114</v>
      </c>
      <c r="T49" s="69">
        <v>0.6</v>
      </c>
      <c r="U49" s="69">
        <v>0.65</v>
      </c>
      <c r="V49" s="69">
        <v>0.65</v>
      </c>
      <c r="W49" s="69">
        <v>0.55000000000000004</v>
      </c>
      <c r="X49" s="69">
        <v>0.5</v>
      </c>
      <c r="Y49" s="69">
        <v>0.5</v>
      </c>
    </row>
    <row r="50" spans="4:37" ht="17.25" customHeight="1" x14ac:dyDescent="0.25">
      <c r="D50" s="71" t="s">
        <v>26</v>
      </c>
      <c r="E50" s="71" t="s">
        <v>213</v>
      </c>
      <c r="F50" s="18" t="s">
        <v>28</v>
      </c>
      <c r="G50" s="19" t="s">
        <v>77</v>
      </c>
      <c r="H50" s="71" t="s">
        <v>28</v>
      </c>
      <c r="I50" s="20" t="s">
        <v>28</v>
      </c>
      <c r="J50" s="20" t="s">
        <v>28</v>
      </c>
      <c r="K50" s="17" t="str">
        <f t="shared" si="0"/>
        <v>n/a</v>
      </c>
      <c r="L50" s="20" t="s">
        <v>28</v>
      </c>
      <c r="M50" s="21" t="s">
        <v>28</v>
      </c>
      <c r="N50" s="22" t="s">
        <v>28</v>
      </c>
      <c r="O50" s="17" t="s">
        <v>28</v>
      </c>
      <c r="P50" s="17" t="s">
        <v>28</v>
      </c>
      <c r="Q50" s="17" t="s">
        <v>28</v>
      </c>
      <c r="R50" s="17" t="s">
        <v>28</v>
      </c>
      <c r="S50" s="17" t="s">
        <v>28</v>
      </c>
      <c r="T50" s="17" t="s">
        <v>28</v>
      </c>
      <c r="U50" s="17" t="s">
        <v>28</v>
      </c>
      <c r="V50" s="17" t="s">
        <v>28</v>
      </c>
      <c r="W50" s="17" t="s">
        <v>28</v>
      </c>
      <c r="X50" s="17" t="s">
        <v>28</v>
      </c>
      <c r="Y50" s="17" t="s">
        <v>28</v>
      </c>
    </row>
    <row r="51" spans="4:37" ht="17.25" customHeight="1" x14ac:dyDescent="0.25">
      <c r="D51" s="23" t="s">
        <v>26</v>
      </c>
      <c r="E51" s="23" t="s">
        <v>213</v>
      </c>
      <c r="F51" s="24" t="s">
        <v>78</v>
      </c>
      <c r="G51" s="25" t="s">
        <v>32</v>
      </c>
      <c r="H51" s="23">
        <v>-10</v>
      </c>
      <c r="I51" s="26" t="s">
        <v>79</v>
      </c>
      <c r="J51" s="26" t="s">
        <v>34</v>
      </c>
      <c r="K51" s="27">
        <f t="shared" si="0"/>
        <v>1</v>
      </c>
      <c r="L51" s="26" t="s">
        <v>28</v>
      </c>
      <c r="M51" s="72" t="s">
        <v>28</v>
      </c>
      <c r="N51" s="30">
        <v>1</v>
      </c>
      <c r="O51" s="31">
        <v>1</v>
      </c>
      <c r="P51" s="31">
        <v>1</v>
      </c>
      <c r="Q51" s="31">
        <v>1</v>
      </c>
      <c r="R51" s="31">
        <v>1</v>
      </c>
      <c r="S51" s="31">
        <v>1</v>
      </c>
      <c r="T51" s="31">
        <v>1</v>
      </c>
      <c r="U51" s="31">
        <v>1</v>
      </c>
      <c r="V51" s="31">
        <v>1</v>
      </c>
      <c r="W51" s="31">
        <v>1</v>
      </c>
      <c r="X51" s="31">
        <v>1</v>
      </c>
      <c r="Y51" s="31">
        <v>1</v>
      </c>
    </row>
    <row r="52" spans="4:37" ht="17.25" customHeight="1" x14ac:dyDescent="0.25">
      <c r="D52" s="23" t="s">
        <v>26</v>
      </c>
      <c r="E52" s="23" t="s">
        <v>213</v>
      </c>
      <c r="F52" s="24" t="s">
        <v>80</v>
      </c>
      <c r="G52" s="25" t="s">
        <v>32</v>
      </c>
      <c r="H52" s="23">
        <v>-10</v>
      </c>
      <c r="I52" s="26" t="s">
        <v>81</v>
      </c>
      <c r="J52" s="26" t="s">
        <v>34</v>
      </c>
      <c r="K52" s="27">
        <f t="shared" si="0"/>
        <v>2.0833333333333332E-2</v>
      </c>
      <c r="L52" s="26" t="s">
        <v>28</v>
      </c>
      <c r="M52" s="72" t="s">
        <v>28</v>
      </c>
      <c r="N52" s="30">
        <v>0</v>
      </c>
      <c r="O52" s="31">
        <v>0</v>
      </c>
      <c r="P52" s="31">
        <v>0</v>
      </c>
      <c r="Q52" s="31">
        <v>0</v>
      </c>
      <c r="R52" s="31">
        <v>0</v>
      </c>
      <c r="S52" s="31">
        <v>0</v>
      </c>
      <c r="T52" s="31">
        <v>0</v>
      </c>
      <c r="U52" s="31">
        <v>0.05</v>
      </c>
      <c r="V52" s="31">
        <v>0.05</v>
      </c>
      <c r="W52" s="31">
        <v>0.05</v>
      </c>
      <c r="X52" s="31">
        <v>0.05</v>
      </c>
      <c r="Y52" s="31">
        <v>0.05</v>
      </c>
    </row>
    <row r="53" spans="4:37" ht="17.25" customHeight="1" x14ac:dyDescent="0.25">
      <c r="D53" s="32" t="s">
        <v>26</v>
      </c>
      <c r="E53" s="32" t="s">
        <v>213</v>
      </c>
      <c r="F53" s="33" t="s">
        <v>80</v>
      </c>
      <c r="G53" s="34" t="s">
        <v>32</v>
      </c>
      <c r="H53" s="32">
        <v>-10</v>
      </c>
      <c r="I53" s="35" t="str">
        <f>I52</f>
        <v>ESCAVADEIRA</v>
      </c>
      <c r="J53" s="35" t="s">
        <v>35</v>
      </c>
      <c r="K53" s="36">
        <f t="shared" si="0"/>
        <v>2.0833333333333332E-2</v>
      </c>
      <c r="L53" s="35" t="s">
        <v>82</v>
      </c>
      <c r="M53" s="37">
        <v>340</v>
      </c>
      <c r="N53" s="44">
        <f>N52</f>
        <v>0</v>
      </c>
      <c r="O53" s="39">
        <f t="shared" ref="O53:Y53" si="40">O52</f>
        <v>0</v>
      </c>
      <c r="P53" s="39">
        <f t="shared" si="40"/>
        <v>0</v>
      </c>
      <c r="Q53" s="39">
        <f t="shared" si="40"/>
        <v>0</v>
      </c>
      <c r="R53" s="39">
        <f t="shared" si="40"/>
        <v>0</v>
      </c>
      <c r="S53" s="39">
        <f t="shared" si="40"/>
        <v>0</v>
      </c>
      <c r="T53" s="39">
        <f t="shared" si="40"/>
        <v>0</v>
      </c>
      <c r="U53" s="39">
        <f t="shared" si="40"/>
        <v>0.05</v>
      </c>
      <c r="V53" s="39">
        <f t="shared" si="40"/>
        <v>0.05</v>
      </c>
      <c r="W53" s="39">
        <f t="shared" si="40"/>
        <v>0.05</v>
      </c>
      <c r="X53" s="39">
        <f t="shared" si="40"/>
        <v>0.05</v>
      </c>
      <c r="Y53" s="39">
        <f t="shared" si="40"/>
        <v>0.05</v>
      </c>
    </row>
    <row r="54" spans="4:37" x14ac:dyDescent="0.25">
      <c r="D54" s="62" t="s">
        <v>26</v>
      </c>
      <c r="E54" s="62" t="s">
        <v>213</v>
      </c>
      <c r="F54" s="63" t="s">
        <v>80</v>
      </c>
      <c r="G54" s="64" t="s">
        <v>32</v>
      </c>
      <c r="H54" s="62">
        <v>-10</v>
      </c>
      <c r="I54" s="65" t="s">
        <v>83</v>
      </c>
      <c r="J54" s="65" t="s">
        <v>34</v>
      </c>
      <c r="K54" s="27">
        <f t="shared" si="0"/>
        <v>0.6958333333333333</v>
      </c>
      <c r="L54" s="66" t="s">
        <v>28</v>
      </c>
      <c r="M54" s="67" t="s">
        <v>28</v>
      </c>
      <c r="N54" s="50">
        <f>IF(100%-N52-N56&lt;0,0,100%-N52-N56)+12.5%</f>
        <v>0.82499999999999996</v>
      </c>
      <c r="O54" s="51">
        <f>IF(100%-O52-O56&lt;0,0,100%-O52-O56)+12.5%</f>
        <v>0.82499999999999996</v>
      </c>
      <c r="P54" s="51">
        <f t="shared" ref="P54:W54" si="41">IF(100%-P52-P56&lt;0,0,100%-P52-P56)</f>
        <v>0.7</v>
      </c>
      <c r="Q54" s="51">
        <f t="shared" si="41"/>
        <v>0.7</v>
      </c>
      <c r="R54" s="51">
        <f t="shared" si="41"/>
        <v>0.7</v>
      </c>
      <c r="S54" s="51">
        <f t="shared" si="41"/>
        <v>0.7</v>
      </c>
      <c r="T54" s="51">
        <f t="shared" si="41"/>
        <v>0.65</v>
      </c>
      <c r="U54" s="51">
        <f t="shared" si="41"/>
        <v>0.6</v>
      </c>
      <c r="V54" s="51">
        <f t="shared" si="41"/>
        <v>0.6</v>
      </c>
      <c r="W54" s="51">
        <f t="shared" si="41"/>
        <v>0.6</v>
      </c>
      <c r="X54" s="51">
        <f>IF(100%-X52-X56&lt;0,0,100%-X52-X56)+12.5%</f>
        <v>0.72499999999999998</v>
      </c>
      <c r="Y54" s="51">
        <f>IF(100%-Y52-Y56&lt;0,0,100%-Y52-Y56)+12.5%</f>
        <v>0.72499999999999998</v>
      </c>
    </row>
    <row r="55" spans="4:37" x14ac:dyDescent="0.25">
      <c r="D55" s="73" t="s">
        <v>26</v>
      </c>
      <c r="E55" s="73" t="s">
        <v>213</v>
      </c>
      <c r="F55" s="74" t="s">
        <v>80</v>
      </c>
      <c r="G55" s="75" t="s">
        <v>32</v>
      </c>
      <c r="H55" s="73">
        <v>-10</v>
      </c>
      <c r="I55" s="35" t="str">
        <f>I54</f>
        <v>SUBSOLAGEM PROPRIA</v>
      </c>
      <c r="J55" s="76" t="s">
        <v>35</v>
      </c>
      <c r="K55" s="36">
        <f t="shared" si="0"/>
        <v>0.6958333333333333</v>
      </c>
      <c r="L55" s="76" t="s">
        <v>82</v>
      </c>
      <c r="M55" s="77">
        <v>340</v>
      </c>
      <c r="N55" s="185">
        <f>N54</f>
        <v>0.82499999999999996</v>
      </c>
      <c r="O55" s="186">
        <f t="shared" ref="O55:Y55" si="42">O54</f>
        <v>0.82499999999999996</v>
      </c>
      <c r="P55" s="186">
        <f t="shared" si="42"/>
        <v>0.7</v>
      </c>
      <c r="Q55" s="186">
        <f t="shared" si="42"/>
        <v>0.7</v>
      </c>
      <c r="R55" s="186">
        <f t="shared" si="42"/>
        <v>0.7</v>
      </c>
      <c r="S55" s="186">
        <f t="shared" si="42"/>
        <v>0.7</v>
      </c>
      <c r="T55" s="186">
        <f t="shared" si="42"/>
        <v>0.65</v>
      </c>
      <c r="U55" s="186">
        <f t="shared" si="42"/>
        <v>0.6</v>
      </c>
      <c r="V55" s="186">
        <f t="shared" si="42"/>
        <v>0.6</v>
      </c>
      <c r="W55" s="186">
        <f t="shared" si="42"/>
        <v>0.6</v>
      </c>
      <c r="X55" s="186">
        <f t="shared" si="42"/>
        <v>0.72499999999999998</v>
      </c>
      <c r="Y55" s="186">
        <f t="shared" si="42"/>
        <v>0.72499999999999998</v>
      </c>
    </row>
    <row r="56" spans="4:37" ht="17.25" customHeight="1" x14ac:dyDescent="0.25">
      <c r="D56" s="62" t="s">
        <v>26</v>
      </c>
      <c r="E56" s="62" t="s">
        <v>213</v>
      </c>
      <c r="F56" s="63" t="s">
        <v>80</v>
      </c>
      <c r="G56" s="64" t="s">
        <v>32</v>
      </c>
      <c r="H56" s="62">
        <v>-10</v>
      </c>
      <c r="I56" s="65" t="s">
        <v>84</v>
      </c>
      <c r="J56" s="65" t="s">
        <v>34</v>
      </c>
      <c r="K56" s="27">
        <f t="shared" si="0"/>
        <v>0.32500000000000001</v>
      </c>
      <c r="L56" s="66" t="s">
        <v>28</v>
      </c>
      <c r="M56" s="67" t="s">
        <v>28</v>
      </c>
      <c r="N56" s="68">
        <v>0.3</v>
      </c>
      <c r="O56" s="69">
        <v>0.3</v>
      </c>
      <c r="P56" s="69">
        <v>0.3</v>
      </c>
      <c r="Q56" s="69">
        <v>0.3</v>
      </c>
      <c r="R56" s="69">
        <v>0.3</v>
      </c>
      <c r="S56" s="69">
        <v>0.3</v>
      </c>
      <c r="T56" s="69">
        <v>0.35</v>
      </c>
      <c r="U56" s="69">
        <v>0.35</v>
      </c>
      <c r="V56" s="69">
        <v>0.35</v>
      </c>
      <c r="W56" s="69">
        <v>0.35</v>
      </c>
      <c r="X56" s="69">
        <v>0.35</v>
      </c>
      <c r="Y56" s="69">
        <v>0.35</v>
      </c>
      <c r="Z56" s="1">
        <f>100-65</f>
        <v>35</v>
      </c>
    </row>
    <row r="57" spans="4:37" ht="17.25" customHeight="1" x14ac:dyDescent="0.25">
      <c r="D57" s="73" t="s">
        <v>26</v>
      </c>
      <c r="E57" s="73" t="s">
        <v>213</v>
      </c>
      <c r="F57" s="74" t="s">
        <v>80</v>
      </c>
      <c r="G57" s="75" t="s">
        <v>32</v>
      </c>
      <c r="H57" s="73">
        <v>-10</v>
      </c>
      <c r="I57" s="35" t="str">
        <f>I56</f>
        <v>SERV GRADINHA HASTE NEGATIVA PROPRIO</v>
      </c>
      <c r="J57" s="76" t="s">
        <v>35</v>
      </c>
      <c r="K57" s="36">
        <f t="shared" si="0"/>
        <v>0.32500000000000001</v>
      </c>
      <c r="L57" s="76" t="s">
        <v>82</v>
      </c>
      <c r="M57" s="77">
        <v>340</v>
      </c>
      <c r="N57" s="185">
        <f>N56</f>
        <v>0.3</v>
      </c>
      <c r="O57" s="186">
        <f t="shared" ref="O57:Y57" si="43">O56</f>
        <v>0.3</v>
      </c>
      <c r="P57" s="186">
        <f t="shared" si="43"/>
        <v>0.3</v>
      </c>
      <c r="Q57" s="186">
        <f t="shared" si="43"/>
        <v>0.3</v>
      </c>
      <c r="R57" s="186">
        <f t="shared" si="43"/>
        <v>0.3</v>
      </c>
      <c r="S57" s="186">
        <f t="shared" si="43"/>
        <v>0.3</v>
      </c>
      <c r="T57" s="186">
        <f t="shared" si="43"/>
        <v>0.35</v>
      </c>
      <c r="U57" s="186">
        <f t="shared" si="43"/>
        <v>0.35</v>
      </c>
      <c r="V57" s="186">
        <f t="shared" si="43"/>
        <v>0.35</v>
      </c>
      <c r="W57" s="186">
        <f t="shared" si="43"/>
        <v>0.35</v>
      </c>
      <c r="X57" s="186">
        <f t="shared" si="43"/>
        <v>0.35</v>
      </c>
      <c r="Y57" s="186">
        <f t="shared" si="43"/>
        <v>0.35</v>
      </c>
    </row>
    <row r="58" spans="4:37" ht="17.25" customHeight="1" x14ac:dyDescent="0.25">
      <c r="D58" s="78" t="s">
        <v>26</v>
      </c>
      <c r="E58" s="78" t="s">
        <v>213</v>
      </c>
      <c r="F58" s="79" t="s">
        <v>85</v>
      </c>
      <c r="G58" s="80" t="s">
        <v>32</v>
      </c>
      <c r="H58" s="78">
        <v>-5</v>
      </c>
      <c r="I58" s="66" t="s">
        <v>86</v>
      </c>
      <c r="J58" s="66" t="s">
        <v>34</v>
      </c>
      <c r="K58" s="27">
        <f t="shared" si="0"/>
        <v>0.6276666666666666</v>
      </c>
      <c r="L58" s="66" t="s">
        <v>28</v>
      </c>
      <c r="M58" s="67" t="s">
        <v>28</v>
      </c>
      <c r="N58" s="187">
        <v>0.26</v>
      </c>
      <c r="O58" s="188">
        <v>0.37</v>
      </c>
      <c r="P58" s="188">
        <v>0.39</v>
      </c>
      <c r="Q58" s="188">
        <v>0.4</v>
      </c>
      <c r="R58" s="199">
        <f>(41%)*1.6</f>
        <v>0.65600000000000003</v>
      </c>
      <c r="S58" s="199">
        <f>(45%)*1.6</f>
        <v>0.72000000000000008</v>
      </c>
      <c r="T58" s="199">
        <f>(47%)*1.6</f>
        <v>0.752</v>
      </c>
      <c r="U58" s="199">
        <f>(52%)*1.6</f>
        <v>0.83200000000000007</v>
      </c>
      <c r="V58" s="199">
        <f>(54%)*1.6</f>
        <v>0.8640000000000001</v>
      </c>
      <c r="W58" s="199">
        <f>(49%)*1.6</f>
        <v>0.78400000000000003</v>
      </c>
      <c r="X58" s="199">
        <f>(47%)*1.6</f>
        <v>0.752</v>
      </c>
      <c r="Y58" s="199">
        <f>(47%)*1.6</f>
        <v>0.752</v>
      </c>
      <c r="AK58" s="81" t="s">
        <v>87</v>
      </c>
    </row>
    <row r="59" spans="4:37" ht="17.25" customHeight="1" x14ac:dyDescent="0.25">
      <c r="D59" s="82" t="s">
        <v>26</v>
      </c>
      <c r="E59" s="82" t="s">
        <v>213</v>
      </c>
      <c r="F59" s="83" t="s">
        <v>85</v>
      </c>
      <c r="G59" s="84" t="s">
        <v>32</v>
      </c>
      <c r="H59" s="82">
        <v>-5</v>
      </c>
      <c r="I59" s="35" t="str">
        <f t="shared" ref="I59:I65" si="44">I58</f>
        <v>SERV CAPINA AREA TOTAL AUTOPROPELIDO - pré emergente</v>
      </c>
      <c r="J59" s="85" t="s">
        <v>35</v>
      </c>
      <c r="K59" s="36">
        <f t="shared" si="0"/>
        <v>0.6276666666666666</v>
      </c>
      <c r="L59" s="85" t="s">
        <v>88</v>
      </c>
      <c r="M59" s="86">
        <v>0.3</v>
      </c>
      <c r="N59" s="189">
        <f>N58</f>
        <v>0.26</v>
      </c>
      <c r="O59" s="190">
        <f t="shared" ref="O59:Y59" si="45">O58</f>
        <v>0.37</v>
      </c>
      <c r="P59" s="190">
        <f t="shared" si="45"/>
        <v>0.39</v>
      </c>
      <c r="Q59" s="190">
        <f t="shared" si="45"/>
        <v>0.4</v>
      </c>
      <c r="R59" s="190">
        <f t="shared" si="45"/>
        <v>0.65600000000000003</v>
      </c>
      <c r="S59" s="190">
        <f t="shared" si="45"/>
        <v>0.72000000000000008</v>
      </c>
      <c r="T59" s="190">
        <f t="shared" si="45"/>
        <v>0.752</v>
      </c>
      <c r="U59" s="190">
        <f t="shared" si="45"/>
        <v>0.83200000000000007</v>
      </c>
      <c r="V59" s="190">
        <f t="shared" si="45"/>
        <v>0.8640000000000001</v>
      </c>
      <c r="W59" s="190">
        <f t="shared" si="45"/>
        <v>0.78400000000000003</v>
      </c>
      <c r="X59" s="190">
        <f t="shared" si="45"/>
        <v>0.752</v>
      </c>
      <c r="Y59" s="190">
        <f t="shared" si="45"/>
        <v>0.752</v>
      </c>
    </row>
    <row r="60" spans="4:37" ht="17.25" customHeight="1" x14ac:dyDescent="0.25">
      <c r="D60" s="82" t="s">
        <v>26</v>
      </c>
      <c r="E60" s="82" t="s">
        <v>213</v>
      </c>
      <c r="F60" s="83" t="s">
        <v>85</v>
      </c>
      <c r="G60" s="84" t="s">
        <v>32</v>
      </c>
      <c r="H60" s="82">
        <v>-5</v>
      </c>
      <c r="I60" s="35" t="str">
        <f t="shared" si="44"/>
        <v>SERV CAPINA AREA TOTAL AUTOPROPELIDO - pré emergente</v>
      </c>
      <c r="J60" s="85" t="s">
        <v>35</v>
      </c>
      <c r="K60" s="36">
        <f t="shared" si="0"/>
        <v>0</v>
      </c>
      <c r="L60" s="85" t="s">
        <v>89</v>
      </c>
      <c r="M60" s="86">
        <v>3</v>
      </c>
      <c r="N60" s="189">
        <v>0</v>
      </c>
      <c r="O60" s="190">
        <v>0</v>
      </c>
      <c r="P60" s="190">
        <v>0</v>
      </c>
      <c r="Q60" s="190">
        <v>0</v>
      </c>
      <c r="R60" s="190">
        <v>0</v>
      </c>
      <c r="S60" s="190">
        <v>0</v>
      </c>
      <c r="T60" s="190">
        <v>0</v>
      </c>
      <c r="U60" s="190">
        <v>0</v>
      </c>
      <c r="V60" s="190">
        <v>0</v>
      </c>
      <c r="W60" s="190">
        <v>0</v>
      </c>
      <c r="X60" s="190">
        <v>0</v>
      </c>
      <c r="Y60" s="190">
        <v>0</v>
      </c>
    </row>
    <row r="61" spans="4:37" ht="17.25" customHeight="1" x14ac:dyDescent="0.25">
      <c r="D61" s="82" t="s">
        <v>26</v>
      </c>
      <c r="E61" s="82" t="s">
        <v>213</v>
      </c>
      <c r="F61" s="83" t="s">
        <v>85</v>
      </c>
      <c r="G61" s="84" t="s">
        <v>32</v>
      </c>
      <c r="H61" s="82">
        <v>-5</v>
      </c>
      <c r="I61" s="35" t="str">
        <f t="shared" si="44"/>
        <v>SERV CAPINA AREA TOTAL AUTOPROPELIDO - pré emergente</v>
      </c>
      <c r="J61" s="85" t="s">
        <v>35</v>
      </c>
      <c r="K61" s="36">
        <f t="shared" si="0"/>
        <v>0.6276666666666666</v>
      </c>
      <c r="L61" s="35" t="s">
        <v>90</v>
      </c>
      <c r="M61" s="37">
        <v>0.1</v>
      </c>
      <c r="N61" s="191">
        <f>N58</f>
        <v>0.26</v>
      </c>
      <c r="O61" s="192">
        <f t="shared" ref="O61:Y61" si="46">O58</f>
        <v>0.37</v>
      </c>
      <c r="P61" s="192">
        <f t="shared" si="46"/>
        <v>0.39</v>
      </c>
      <c r="Q61" s="192">
        <f t="shared" si="46"/>
        <v>0.4</v>
      </c>
      <c r="R61" s="192">
        <f t="shared" si="46"/>
        <v>0.65600000000000003</v>
      </c>
      <c r="S61" s="192">
        <f t="shared" si="46"/>
        <v>0.72000000000000008</v>
      </c>
      <c r="T61" s="192">
        <f t="shared" si="46"/>
        <v>0.752</v>
      </c>
      <c r="U61" s="192">
        <f t="shared" si="46"/>
        <v>0.83200000000000007</v>
      </c>
      <c r="V61" s="192">
        <f t="shared" si="46"/>
        <v>0.8640000000000001</v>
      </c>
      <c r="W61" s="192">
        <f t="shared" si="46"/>
        <v>0.78400000000000003</v>
      </c>
      <c r="X61" s="192">
        <f t="shared" si="46"/>
        <v>0.752</v>
      </c>
      <c r="Y61" s="192">
        <f t="shared" si="46"/>
        <v>0.752</v>
      </c>
    </row>
    <row r="62" spans="4:37" ht="17.25" customHeight="1" x14ac:dyDescent="0.25">
      <c r="D62" s="82" t="s">
        <v>26</v>
      </c>
      <c r="E62" s="82" t="s">
        <v>213</v>
      </c>
      <c r="F62" s="83" t="s">
        <v>85</v>
      </c>
      <c r="G62" s="84" t="s">
        <v>32</v>
      </c>
      <c r="H62" s="82">
        <v>-5</v>
      </c>
      <c r="I62" s="35" t="str">
        <f t="shared" si="44"/>
        <v>SERV CAPINA AREA TOTAL AUTOPROPELIDO - pré emergente</v>
      </c>
      <c r="J62" s="85" t="s">
        <v>35</v>
      </c>
      <c r="K62" s="36">
        <f t="shared" si="0"/>
        <v>3.0833333333333334E-2</v>
      </c>
      <c r="L62" s="89" t="s">
        <v>54</v>
      </c>
      <c r="M62" s="90">
        <v>2.5</v>
      </c>
      <c r="N62" s="189">
        <v>0</v>
      </c>
      <c r="O62" s="190">
        <v>0</v>
      </c>
      <c r="P62" s="190">
        <v>0</v>
      </c>
      <c r="Q62" s="190">
        <v>0</v>
      </c>
      <c r="R62" s="190">
        <f>ROUND(AD42*R58,2)</f>
        <v>0</v>
      </c>
      <c r="S62" s="190">
        <f t="shared" ref="S62:W62" si="47">ROUND(AE42*S58,2)</f>
        <v>0</v>
      </c>
      <c r="T62" s="190">
        <f t="shared" si="47"/>
        <v>0.08</v>
      </c>
      <c r="U62" s="190">
        <f t="shared" si="47"/>
        <v>0.12</v>
      </c>
      <c r="V62" s="190">
        <f t="shared" si="47"/>
        <v>0.17</v>
      </c>
      <c r="W62" s="190">
        <f t="shared" si="47"/>
        <v>0</v>
      </c>
      <c r="X62" s="190">
        <v>0</v>
      </c>
      <c r="Y62" s="190">
        <v>0</v>
      </c>
    </row>
    <row r="63" spans="4:37" ht="17.25" customHeight="1" x14ac:dyDescent="0.25">
      <c r="D63" s="82" t="s">
        <v>26</v>
      </c>
      <c r="E63" s="82" t="s">
        <v>213</v>
      </c>
      <c r="F63" s="83" t="s">
        <v>85</v>
      </c>
      <c r="G63" s="84" t="s">
        <v>32</v>
      </c>
      <c r="H63" s="82">
        <v>-5</v>
      </c>
      <c r="I63" s="35" t="str">
        <f t="shared" si="44"/>
        <v>SERV CAPINA AREA TOTAL AUTOPROPELIDO - pré emergente</v>
      </c>
      <c r="J63" s="85" t="s">
        <v>35</v>
      </c>
      <c r="K63" s="36">
        <f t="shared" si="0"/>
        <v>1.8333333333333337E-2</v>
      </c>
      <c r="L63" s="89" t="s">
        <v>55</v>
      </c>
      <c r="M63" s="90">
        <f>ROUND(0.5%*230,1)</f>
        <v>1.2</v>
      </c>
      <c r="N63" s="189">
        <f t="shared" ref="N63:Y63" si="48">SUM(N64:N65)</f>
        <v>0</v>
      </c>
      <c r="O63" s="190">
        <f t="shared" si="48"/>
        <v>0</v>
      </c>
      <c r="P63" s="190">
        <f t="shared" si="48"/>
        <v>0</v>
      </c>
      <c r="Q63" s="190">
        <f t="shared" si="48"/>
        <v>0</v>
      </c>
      <c r="R63" s="190">
        <f t="shared" si="48"/>
        <v>0</v>
      </c>
      <c r="S63" s="190">
        <f t="shared" si="48"/>
        <v>0</v>
      </c>
      <c r="T63" s="190">
        <f t="shared" si="48"/>
        <v>0.05</v>
      </c>
      <c r="U63" s="190">
        <f t="shared" si="48"/>
        <v>7.0000000000000007E-2</v>
      </c>
      <c r="V63" s="190">
        <f t="shared" si="48"/>
        <v>0.1</v>
      </c>
      <c r="W63" s="190">
        <f t="shared" ref="W63" si="49">SUM(W64:W65)</f>
        <v>0</v>
      </c>
      <c r="X63" s="190">
        <f t="shared" si="48"/>
        <v>0</v>
      </c>
      <c r="Y63" s="190">
        <f t="shared" si="48"/>
        <v>0</v>
      </c>
    </row>
    <row r="64" spans="4:37" ht="17.25" customHeight="1" x14ac:dyDescent="0.25">
      <c r="D64" s="82" t="s">
        <v>26</v>
      </c>
      <c r="E64" s="82" t="s">
        <v>213</v>
      </c>
      <c r="F64" s="83" t="s">
        <v>85</v>
      </c>
      <c r="G64" s="84" t="s">
        <v>32</v>
      </c>
      <c r="H64" s="82">
        <v>-5</v>
      </c>
      <c r="I64" s="35" t="str">
        <f t="shared" si="44"/>
        <v>SERV CAPINA AREA TOTAL AUTOPROPELIDO - pré emergente</v>
      </c>
      <c r="J64" s="85" t="s">
        <v>35</v>
      </c>
      <c r="K64" s="36">
        <f t="shared" si="0"/>
        <v>0</v>
      </c>
      <c r="L64" s="89" t="s">
        <v>56</v>
      </c>
      <c r="M64" s="90">
        <v>0.1</v>
      </c>
      <c r="N64" s="189">
        <v>0</v>
      </c>
      <c r="O64" s="190">
        <v>0</v>
      </c>
      <c r="P64" s="190">
        <v>0</v>
      </c>
      <c r="Q64" s="190">
        <v>0</v>
      </c>
      <c r="R64" s="190">
        <v>0</v>
      </c>
      <c r="S64" s="190">
        <v>0</v>
      </c>
      <c r="T64" s="190">
        <v>0</v>
      </c>
      <c r="U64" s="190">
        <v>0</v>
      </c>
      <c r="V64" s="190">
        <v>0</v>
      </c>
      <c r="W64" s="190">
        <v>0</v>
      </c>
      <c r="X64" s="190">
        <v>0</v>
      </c>
      <c r="Y64" s="190">
        <v>0</v>
      </c>
    </row>
    <row r="65" spans="4:25" ht="17.25" customHeight="1" x14ac:dyDescent="0.25">
      <c r="D65" s="82" t="s">
        <v>26</v>
      </c>
      <c r="E65" s="82" t="s">
        <v>213</v>
      </c>
      <c r="F65" s="83" t="s">
        <v>85</v>
      </c>
      <c r="G65" s="84" t="s">
        <v>32</v>
      </c>
      <c r="H65" s="82">
        <v>-5</v>
      </c>
      <c r="I65" s="35" t="str">
        <f t="shared" si="44"/>
        <v>SERV CAPINA AREA TOTAL AUTOPROPELIDO - pré emergente</v>
      </c>
      <c r="J65" s="85" t="s">
        <v>35</v>
      </c>
      <c r="K65" s="36">
        <f t="shared" si="0"/>
        <v>1.8333333333333337E-2</v>
      </c>
      <c r="L65" s="89" t="s">
        <v>51</v>
      </c>
      <c r="M65" s="90">
        <v>1.5</v>
      </c>
      <c r="N65" s="189">
        <f t="shared" ref="N65:Y65" si="50">ROUND(60%*N60,2)-N64</f>
        <v>0</v>
      </c>
      <c r="O65" s="190">
        <f t="shared" si="50"/>
        <v>0</v>
      </c>
      <c r="P65" s="190">
        <f t="shared" si="50"/>
        <v>0</v>
      </c>
      <c r="Q65" s="190">
        <f t="shared" si="50"/>
        <v>0</v>
      </c>
      <c r="R65" s="190">
        <f t="shared" ref="R65:V65" si="51">ROUND(60%*R62,2)-R64</f>
        <v>0</v>
      </c>
      <c r="S65" s="190">
        <f t="shared" si="51"/>
        <v>0</v>
      </c>
      <c r="T65" s="190">
        <f t="shared" si="51"/>
        <v>0.05</v>
      </c>
      <c r="U65" s="190">
        <f t="shared" si="51"/>
        <v>7.0000000000000007E-2</v>
      </c>
      <c r="V65" s="190">
        <f t="shared" si="51"/>
        <v>0.1</v>
      </c>
      <c r="W65" s="190">
        <f>ROUND(60%*W62,2)-W64</f>
        <v>0</v>
      </c>
      <c r="X65" s="190">
        <f t="shared" si="50"/>
        <v>0</v>
      </c>
      <c r="Y65" s="190">
        <f t="shared" si="50"/>
        <v>0</v>
      </c>
    </row>
    <row r="66" spans="4:25" ht="17.25" customHeight="1" x14ac:dyDescent="0.25">
      <c r="D66" s="78" t="s">
        <v>26</v>
      </c>
      <c r="E66" s="78" t="s">
        <v>213</v>
      </c>
      <c r="F66" s="79" t="s">
        <v>85</v>
      </c>
      <c r="G66" s="80" t="s">
        <v>32</v>
      </c>
      <c r="H66" s="78">
        <v>-5</v>
      </c>
      <c r="I66" s="66" t="s">
        <v>58</v>
      </c>
      <c r="J66" s="66" t="s">
        <v>34</v>
      </c>
      <c r="K66" s="27">
        <f t="shared" si="0"/>
        <v>0.13166666666666665</v>
      </c>
      <c r="L66" s="28" t="s">
        <v>28</v>
      </c>
      <c r="M66" s="37">
        <v>1.5</v>
      </c>
      <c r="N66" s="187">
        <v>0</v>
      </c>
      <c r="O66" s="188">
        <v>0</v>
      </c>
      <c r="P66" s="188">
        <v>0</v>
      </c>
      <c r="Q66" s="193">
        <f t="shared" ref="Q66:Y66" si="52">ROUNDDOWN(Q58*25%,2)</f>
        <v>0.1</v>
      </c>
      <c r="R66" s="193">
        <f t="shared" si="52"/>
        <v>0.16</v>
      </c>
      <c r="S66" s="193">
        <f t="shared" si="52"/>
        <v>0.18</v>
      </c>
      <c r="T66" s="193">
        <f t="shared" si="52"/>
        <v>0.18</v>
      </c>
      <c r="U66" s="193">
        <f t="shared" si="52"/>
        <v>0.2</v>
      </c>
      <c r="V66" s="193">
        <f t="shared" si="52"/>
        <v>0.21</v>
      </c>
      <c r="W66" s="193">
        <f t="shared" si="52"/>
        <v>0.19</v>
      </c>
      <c r="X66" s="193">
        <f t="shared" si="52"/>
        <v>0.18</v>
      </c>
      <c r="Y66" s="193">
        <f t="shared" si="52"/>
        <v>0.18</v>
      </c>
    </row>
    <row r="67" spans="4:25" ht="17.25" customHeight="1" x14ac:dyDescent="0.25">
      <c r="D67" s="82" t="s">
        <v>26</v>
      </c>
      <c r="E67" s="82" t="s">
        <v>213</v>
      </c>
      <c r="F67" s="83" t="s">
        <v>85</v>
      </c>
      <c r="G67" s="84" t="s">
        <v>32</v>
      </c>
      <c r="H67" s="82">
        <v>-5</v>
      </c>
      <c r="I67" s="35" t="str">
        <f t="shared" ref="I67:I73" si="53">I66</f>
        <v>APOIO AUTO-PROPELIDO</v>
      </c>
      <c r="J67" s="85" t="s">
        <v>35</v>
      </c>
      <c r="K67" s="36">
        <f t="shared" si="0"/>
        <v>0.13166666666666665</v>
      </c>
      <c r="L67" s="85" t="s">
        <v>88</v>
      </c>
      <c r="M67" s="86">
        <v>0.3</v>
      </c>
      <c r="N67" s="189">
        <f>N66</f>
        <v>0</v>
      </c>
      <c r="O67" s="190">
        <f t="shared" ref="O67:Y67" si="54">O66</f>
        <v>0</v>
      </c>
      <c r="P67" s="190">
        <f t="shared" si="54"/>
        <v>0</v>
      </c>
      <c r="Q67" s="190">
        <f t="shared" si="54"/>
        <v>0.1</v>
      </c>
      <c r="R67" s="190">
        <f t="shared" si="54"/>
        <v>0.16</v>
      </c>
      <c r="S67" s="190">
        <f t="shared" si="54"/>
        <v>0.18</v>
      </c>
      <c r="T67" s="190">
        <f t="shared" si="54"/>
        <v>0.18</v>
      </c>
      <c r="U67" s="190">
        <f t="shared" si="54"/>
        <v>0.2</v>
      </c>
      <c r="V67" s="190">
        <f t="shared" si="54"/>
        <v>0.21</v>
      </c>
      <c r="W67" s="190">
        <f t="shared" si="54"/>
        <v>0.19</v>
      </c>
      <c r="X67" s="190">
        <f t="shared" si="54"/>
        <v>0.18</v>
      </c>
      <c r="Y67" s="190">
        <f t="shared" si="54"/>
        <v>0.18</v>
      </c>
    </row>
    <row r="68" spans="4:25" ht="17.25" customHeight="1" x14ac:dyDescent="0.25">
      <c r="D68" s="82" t="s">
        <v>26</v>
      </c>
      <c r="E68" s="82" t="s">
        <v>213</v>
      </c>
      <c r="F68" s="83" t="s">
        <v>85</v>
      </c>
      <c r="G68" s="84" t="s">
        <v>32</v>
      </c>
      <c r="H68" s="82">
        <v>-5</v>
      </c>
      <c r="I68" s="35" t="str">
        <f t="shared" si="53"/>
        <v>APOIO AUTO-PROPELIDO</v>
      </c>
      <c r="J68" s="85" t="s">
        <v>35</v>
      </c>
      <c r="K68" s="36">
        <f t="shared" si="0"/>
        <v>0</v>
      </c>
      <c r="L68" s="85" t="s">
        <v>89</v>
      </c>
      <c r="M68" s="86">
        <v>3</v>
      </c>
      <c r="N68" s="189">
        <v>0</v>
      </c>
      <c r="O68" s="190">
        <v>0</v>
      </c>
      <c r="P68" s="190">
        <v>0</v>
      </c>
      <c r="Q68" s="190">
        <v>0</v>
      </c>
      <c r="R68" s="190">
        <v>0</v>
      </c>
      <c r="S68" s="190">
        <v>0</v>
      </c>
      <c r="T68" s="190">
        <v>0</v>
      </c>
      <c r="U68" s="190">
        <v>0</v>
      </c>
      <c r="V68" s="190">
        <v>0</v>
      </c>
      <c r="W68" s="190">
        <v>0</v>
      </c>
      <c r="X68" s="190">
        <v>0</v>
      </c>
      <c r="Y68" s="190">
        <v>0</v>
      </c>
    </row>
    <row r="69" spans="4:25" ht="17.25" customHeight="1" x14ac:dyDescent="0.25">
      <c r="D69" s="82" t="s">
        <v>26</v>
      </c>
      <c r="E69" s="82" t="s">
        <v>213</v>
      </c>
      <c r="F69" s="83" t="s">
        <v>85</v>
      </c>
      <c r="G69" s="84" t="s">
        <v>32</v>
      </c>
      <c r="H69" s="82">
        <v>-5</v>
      </c>
      <c r="I69" s="35" t="str">
        <f t="shared" si="53"/>
        <v>APOIO AUTO-PROPELIDO</v>
      </c>
      <c r="J69" s="85" t="s">
        <v>35</v>
      </c>
      <c r="K69" s="36">
        <f t="shared" si="0"/>
        <v>0.13166666666666665</v>
      </c>
      <c r="L69" s="35" t="s">
        <v>90</v>
      </c>
      <c r="M69" s="37">
        <v>0.1</v>
      </c>
      <c r="N69" s="191">
        <f>N66</f>
        <v>0</v>
      </c>
      <c r="O69" s="192">
        <f t="shared" ref="O69:Y69" si="55">O66</f>
        <v>0</v>
      </c>
      <c r="P69" s="192">
        <f t="shared" si="55"/>
        <v>0</v>
      </c>
      <c r="Q69" s="192">
        <f t="shared" si="55"/>
        <v>0.1</v>
      </c>
      <c r="R69" s="192">
        <f t="shared" si="55"/>
        <v>0.16</v>
      </c>
      <c r="S69" s="192">
        <f t="shared" si="55"/>
        <v>0.18</v>
      </c>
      <c r="T69" s="192">
        <f t="shared" si="55"/>
        <v>0.18</v>
      </c>
      <c r="U69" s="192">
        <f t="shared" si="55"/>
        <v>0.2</v>
      </c>
      <c r="V69" s="192">
        <f t="shared" si="55"/>
        <v>0.21</v>
      </c>
      <c r="W69" s="192">
        <f t="shared" si="55"/>
        <v>0.19</v>
      </c>
      <c r="X69" s="192">
        <f t="shared" si="55"/>
        <v>0.18</v>
      </c>
      <c r="Y69" s="192">
        <f t="shared" si="55"/>
        <v>0.18</v>
      </c>
    </row>
    <row r="70" spans="4:25" ht="17.25" customHeight="1" x14ac:dyDescent="0.25">
      <c r="D70" s="82" t="s">
        <v>26</v>
      </c>
      <c r="E70" s="82" t="s">
        <v>213</v>
      </c>
      <c r="F70" s="83" t="s">
        <v>85</v>
      </c>
      <c r="G70" s="84" t="s">
        <v>32</v>
      </c>
      <c r="H70" s="82">
        <v>-5</v>
      </c>
      <c r="I70" s="35" t="str">
        <f t="shared" si="53"/>
        <v>APOIO AUTO-PROPELIDO</v>
      </c>
      <c r="J70" s="85" t="s">
        <v>35</v>
      </c>
      <c r="K70" s="36">
        <f t="shared" si="0"/>
        <v>7.4999999999999997E-3</v>
      </c>
      <c r="L70" s="89" t="s">
        <v>54</v>
      </c>
      <c r="M70" s="90">
        <v>2.5</v>
      </c>
      <c r="N70" s="189">
        <v>0</v>
      </c>
      <c r="O70" s="190">
        <v>0</v>
      </c>
      <c r="P70" s="190">
        <v>0</v>
      </c>
      <c r="Q70" s="190">
        <v>0</v>
      </c>
      <c r="R70" s="190">
        <f>ROUND(AD42*R66,2)</f>
        <v>0</v>
      </c>
      <c r="S70" s="190">
        <f t="shared" ref="S70:W70" si="56">ROUND(AE42*S66,2)</f>
        <v>0</v>
      </c>
      <c r="T70" s="190">
        <f t="shared" si="56"/>
        <v>0.02</v>
      </c>
      <c r="U70" s="190">
        <f t="shared" si="56"/>
        <v>0.03</v>
      </c>
      <c r="V70" s="190">
        <f t="shared" si="56"/>
        <v>0.04</v>
      </c>
      <c r="W70" s="190">
        <f t="shared" si="56"/>
        <v>0</v>
      </c>
      <c r="X70" s="190">
        <v>0</v>
      </c>
      <c r="Y70" s="190">
        <v>0</v>
      </c>
    </row>
    <row r="71" spans="4:25" ht="17.25" customHeight="1" x14ac:dyDescent="0.25">
      <c r="D71" s="82" t="s">
        <v>26</v>
      </c>
      <c r="E71" s="82" t="s">
        <v>213</v>
      </c>
      <c r="F71" s="83" t="s">
        <v>85</v>
      </c>
      <c r="G71" s="84" t="s">
        <v>32</v>
      </c>
      <c r="H71" s="82">
        <v>-5</v>
      </c>
      <c r="I71" s="35" t="str">
        <f t="shared" si="53"/>
        <v>APOIO AUTO-PROPELIDO</v>
      </c>
      <c r="J71" s="85" t="s">
        <v>35</v>
      </c>
      <c r="K71" s="36">
        <f t="shared" si="0"/>
        <v>4.1666666666666666E-3</v>
      </c>
      <c r="L71" s="89" t="s">
        <v>55</v>
      </c>
      <c r="M71" s="90">
        <f>ROUND(0.5%*230,1)</f>
        <v>1.2</v>
      </c>
      <c r="N71" s="189">
        <f t="shared" ref="N71:Y71" si="57">SUM(N72:N73)</f>
        <v>0</v>
      </c>
      <c r="O71" s="190">
        <f t="shared" si="57"/>
        <v>0</v>
      </c>
      <c r="P71" s="190">
        <f t="shared" si="57"/>
        <v>0</v>
      </c>
      <c r="Q71" s="190">
        <f t="shared" si="57"/>
        <v>0</v>
      </c>
      <c r="R71" s="190">
        <f t="shared" si="57"/>
        <v>0</v>
      </c>
      <c r="S71" s="190">
        <f t="shared" si="57"/>
        <v>0</v>
      </c>
      <c r="T71" s="190">
        <f t="shared" si="57"/>
        <v>0.01</v>
      </c>
      <c r="U71" s="190">
        <f t="shared" si="57"/>
        <v>0.02</v>
      </c>
      <c r="V71" s="190">
        <f t="shared" si="57"/>
        <v>0.02</v>
      </c>
      <c r="W71" s="190">
        <f t="shared" ref="W71" si="58">SUM(W72:W73)</f>
        <v>0</v>
      </c>
      <c r="X71" s="190">
        <f t="shared" si="57"/>
        <v>0</v>
      </c>
      <c r="Y71" s="190">
        <f t="shared" si="57"/>
        <v>0</v>
      </c>
    </row>
    <row r="72" spans="4:25" ht="17.25" customHeight="1" x14ac:dyDescent="0.25">
      <c r="D72" s="82" t="s">
        <v>26</v>
      </c>
      <c r="E72" s="82" t="s">
        <v>213</v>
      </c>
      <c r="F72" s="83" t="s">
        <v>85</v>
      </c>
      <c r="G72" s="84" t="s">
        <v>32</v>
      </c>
      <c r="H72" s="82">
        <v>-5</v>
      </c>
      <c r="I72" s="35" t="str">
        <f t="shared" si="53"/>
        <v>APOIO AUTO-PROPELIDO</v>
      </c>
      <c r="J72" s="85" t="s">
        <v>35</v>
      </c>
      <c r="K72" s="36">
        <f t="shared" si="0"/>
        <v>0</v>
      </c>
      <c r="L72" s="89" t="s">
        <v>56</v>
      </c>
      <c r="M72" s="90">
        <v>0.1</v>
      </c>
      <c r="N72" s="189">
        <v>0</v>
      </c>
      <c r="O72" s="190">
        <v>0</v>
      </c>
      <c r="P72" s="190">
        <v>0</v>
      </c>
      <c r="Q72" s="190">
        <v>0</v>
      </c>
      <c r="R72" s="190">
        <v>0</v>
      </c>
      <c r="S72" s="190">
        <v>0</v>
      </c>
      <c r="T72" s="190">
        <v>0</v>
      </c>
      <c r="U72" s="190">
        <v>0</v>
      </c>
      <c r="V72" s="190">
        <v>0</v>
      </c>
      <c r="W72" s="190">
        <v>0</v>
      </c>
      <c r="X72" s="190">
        <v>0</v>
      </c>
      <c r="Y72" s="190">
        <v>0</v>
      </c>
    </row>
    <row r="73" spans="4:25" ht="17.25" customHeight="1" x14ac:dyDescent="0.25">
      <c r="D73" s="82" t="s">
        <v>26</v>
      </c>
      <c r="E73" s="82" t="s">
        <v>213</v>
      </c>
      <c r="F73" s="83" t="s">
        <v>85</v>
      </c>
      <c r="G73" s="84" t="s">
        <v>32</v>
      </c>
      <c r="H73" s="82">
        <v>-5</v>
      </c>
      <c r="I73" s="35" t="str">
        <f t="shared" si="53"/>
        <v>APOIO AUTO-PROPELIDO</v>
      </c>
      <c r="J73" s="85" t="s">
        <v>35</v>
      </c>
      <c r="K73" s="36">
        <f t="shared" si="0"/>
        <v>4.1666666666666666E-3</v>
      </c>
      <c r="L73" s="89" t="s">
        <v>51</v>
      </c>
      <c r="M73" s="90">
        <v>1.5</v>
      </c>
      <c r="N73" s="189">
        <f t="shared" ref="N73:Y73" si="59">ROUND(60%*N68,2)-N72</f>
        <v>0</v>
      </c>
      <c r="O73" s="190">
        <f t="shared" si="59"/>
        <v>0</v>
      </c>
      <c r="P73" s="190">
        <f t="shared" si="59"/>
        <v>0</v>
      </c>
      <c r="Q73" s="190">
        <f t="shared" si="59"/>
        <v>0</v>
      </c>
      <c r="R73" s="190">
        <f t="shared" ref="R73:V73" si="60">ROUND(60%*R70,2)-R72</f>
        <v>0</v>
      </c>
      <c r="S73" s="190">
        <f t="shared" si="60"/>
        <v>0</v>
      </c>
      <c r="T73" s="190">
        <f t="shared" si="60"/>
        <v>0.01</v>
      </c>
      <c r="U73" s="190">
        <f t="shared" si="60"/>
        <v>0.02</v>
      </c>
      <c r="V73" s="190">
        <f t="shared" si="60"/>
        <v>0.02</v>
      </c>
      <c r="W73" s="190">
        <f>ROUND(60%*W70,2)-W72</f>
        <v>0</v>
      </c>
      <c r="X73" s="190">
        <f t="shared" si="59"/>
        <v>0</v>
      </c>
      <c r="Y73" s="190">
        <f t="shared" si="59"/>
        <v>0</v>
      </c>
    </row>
    <row r="74" spans="4:25" ht="17.25" customHeight="1" x14ac:dyDescent="0.25">
      <c r="D74" s="23" t="s">
        <v>26</v>
      </c>
      <c r="E74" s="23" t="s">
        <v>213</v>
      </c>
      <c r="F74" s="24" t="s">
        <v>85</v>
      </c>
      <c r="G74" s="25" t="s">
        <v>32</v>
      </c>
      <c r="H74" s="23">
        <v>-5</v>
      </c>
      <c r="I74" s="26" t="s">
        <v>91</v>
      </c>
      <c r="J74" s="26" t="s">
        <v>34</v>
      </c>
      <c r="K74" s="27">
        <f t="shared" si="0"/>
        <v>0.24066666666666667</v>
      </c>
      <c r="L74" s="26" t="s">
        <v>28</v>
      </c>
      <c r="M74" s="72" t="s">
        <v>28</v>
      </c>
      <c r="N74" s="194">
        <f>1-N58-N66</f>
        <v>0.74</v>
      </c>
      <c r="O74" s="193">
        <f t="shared" ref="O74:Y74" si="61">1-O58-O66</f>
        <v>0.63</v>
      </c>
      <c r="P74" s="193">
        <f t="shared" si="61"/>
        <v>0.61</v>
      </c>
      <c r="Q74" s="193">
        <f t="shared" si="61"/>
        <v>0.5</v>
      </c>
      <c r="R74" s="193">
        <f t="shared" si="61"/>
        <v>0.18399999999999997</v>
      </c>
      <c r="S74" s="193">
        <f t="shared" si="61"/>
        <v>9.9999999999999922E-2</v>
      </c>
      <c r="T74" s="193">
        <f t="shared" si="61"/>
        <v>6.8000000000000005E-2</v>
      </c>
      <c r="U74" s="193">
        <f t="shared" si="61"/>
        <v>-3.2000000000000084E-2</v>
      </c>
      <c r="V74" s="193">
        <f t="shared" si="61"/>
        <v>-7.4000000000000093E-2</v>
      </c>
      <c r="W74" s="193">
        <f t="shared" si="61"/>
        <v>2.5999999999999968E-2</v>
      </c>
      <c r="X74" s="193">
        <f t="shared" si="61"/>
        <v>6.8000000000000005E-2</v>
      </c>
      <c r="Y74" s="193">
        <f t="shared" si="61"/>
        <v>6.8000000000000005E-2</v>
      </c>
    </row>
    <row r="75" spans="4:25" ht="17.25" customHeight="1" x14ac:dyDescent="0.25">
      <c r="D75" s="32" t="s">
        <v>26</v>
      </c>
      <c r="E75" s="32" t="s">
        <v>213</v>
      </c>
      <c r="F75" s="33" t="s">
        <v>85</v>
      </c>
      <c r="G75" s="34" t="s">
        <v>32</v>
      </c>
      <c r="H75" s="32">
        <v>-5</v>
      </c>
      <c r="I75" s="35" t="str">
        <f t="shared" ref="I75:I81" si="62">I74</f>
        <v>SERV CAP QUIM 1 PRE EMERG AREA TOT AGRIC</v>
      </c>
      <c r="J75" s="35" t="s">
        <v>35</v>
      </c>
      <c r="K75" s="36">
        <f t="shared" si="0"/>
        <v>0.24066666666666667</v>
      </c>
      <c r="L75" s="85" t="s">
        <v>88</v>
      </c>
      <c r="M75" s="86">
        <v>0.3</v>
      </c>
      <c r="N75" s="189">
        <f>N74</f>
        <v>0.74</v>
      </c>
      <c r="O75" s="190">
        <f t="shared" ref="O75:Y75" si="63">O74</f>
        <v>0.63</v>
      </c>
      <c r="P75" s="190">
        <f t="shared" si="63"/>
        <v>0.61</v>
      </c>
      <c r="Q75" s="190">
        <f t="shared" si="63"/>
        <v>0.5</v>
      </c>
      <c r="R75" s="190">
        <f t="shared" si="63"/>
        <v>0.18399999999999997</v>
      </c>
      <c r="S75" s="190">
        <f t="shared" si="63"/>
        <v>9.9999999999999922E-2</v>
      </c>
      <c r="T75" s="190">
        <f t="shared" si="63"/>
        <v>6.8000000000000005E-2</v>
      </c>
      <c r="U75" s="190">
        <f t="shared" si="63"/>
        <v>-3.2000000000000084E-2</v>
      </c>
      <c r="V75" s="190">
        <f t="shared" si="63"/>
        <v>-7.4000000000000093E-2</v>
      </c>
      <c r="W75" s="190">
        <f t="shared" si="63"/>
        <v>2.5999999999999968E-2</v>
      </c>
      <c r="X75" s="190">
        <f t="shared" si="63"/>
        <v>6.8000000000000005E-2</v>
      </c>
      <c r="Y75" s="190">
        <f t="shared" si="63"/>
        <v>6.8000000000000005E-2</v>
      </c>
    </row>
    <row r="76" spans="4:25" ht="17.25" customHeight="1" x14ac:dyDescent="0.25">
      <c r="D76" s="32" t="s">
        <v>26</v>
      </c>
      <c r="E76" s="32" t="s">
        <v>213</v>
      </c>
      <c r="F76" s="33" t="s">
        <v>85</v>
      </c>
      <c r="G76" s="34" t="s">
        <v>32</v>
      </c>
      <c r="H76" s="32">
        <v>-5</v>
      </c>
      <c r="I76" s="35" t="str">
        <f t="shared" si="62"/>
        <v>SERV CAP QUIM 1 PRE EMERG AREA TOT AGRIC</v>
      </c>
      <c r="J76" s="35" t="s">
        <v>35</v>
      </c>
      <c r="K76" s="36">
        <f t="shared" si="0"/>
        <v>0</v>
      </c>
      <c r="L76" s="85" t="s">
        <v>89</v>
      </c>
      <c r="M76" s="86">
        <v>3</v>
      </c>
      <c r="N76" s="189">
        <v>0</v>
      </c>
      <c r="O76" s="190">
        <v>0</v>
      </c>
      <c r="P76" s="190">
        <v>0</v>
      </c>
      <c r="Q76" s="190">
        <v>0</v>
      </c>
      <c r="R76" s="190">
        <v>0</v>
      </c>
      <c r="S76" s="190">
        <v>0</v>
      </c>
      <c r="T76" s="190">
        <v>0</v>
      </c>
      <c r="U76" s="190">
        <v>0</v>
      </c>
      <c r="V76" s="190">
        <v>0</v>
      </c>
      <c r="W76" s="190">
        <v>0</v>
      </c>
      <c r="X76" s="190">
        <v>0</v>
      </c>
      <c r="Y76" s="190">
        <v>0</v>
      </c>
    </row>
    <row r="77" spans="4:25" ht="17.25" customHeight="1" x14ac:dyDescent="0.25">
      <c r="D77" s="32" t="s">
        <v>26</v>
      </c>
      <c r="E77" s="32" t="s">
        <v>213</v>
      </c>
      <c r="F77" s="33" t="s">
        <v>85</v>
      </c>
      <c r="G77" s="34" t="s">
        <v>32</v>
      </c>
      <c r="H77" s="32">
        <v>-5</v>
      </c>
      <c r="I77" s="35" t="str">
        <f t="shared" si="62"/>
        <v>SERV CAP QUIM 1 PRE EMERG AREA TOT AGRIC</v>
      </c>
      <c r="J77" s="35" t="s">
        <v>35</v>
      </c>
      <c r="K77" s="36">
        <f t="shared" si="0"/>
        <v>0.24066666666666667</v>
      </c>
      <c r="L77" s="35" t="s">
        <v>90</v>
      </c>
      <c r="M77" s="37">
        <v>0.1</v>
      </c>
      <c r="N77" s="191">
        <f>N74</f>
        <v>0.74</v>
      </c>
      <c r="O77" s="192">
        <f t="shared" ref="O77:Y77" si="64">O74</f>
        <v>0.63</v>
      </c>
      <c r="P77" s="192">
        <f t="shared" si="64"/>
        <v>0.61</v>
      </c>
      <c r="Q77" s="192">
        <f t="shared" si="64"/>
        <v>0.5</v>
      </c>
      <c r="R77" s="192">
        <f t="shared" si="64"/>
        <v>0.18399999999999997</v>
      </c>
      <c r="S77" s="192">
        <f t="shared" si="64"/>
        <v>9.9999999999999922E-2</v>
      </c>
      <c r="T77" s="192">
        <f t="shared" si="64"/>
        <v>6.8000000000000005E-2</v>
      </c>
      <c r="U77" s="192">
        <f t="shared" si="64"/>
        <v>-3.2000000000000084E-2</v>
      </c>
      <c r="V77" s="192">
        <f t="shared" si="64"/>
        <v>-7.4000000000000093E-2</v>
      </c>
      <c r="W77" s="192">
        <f t="shared" si="64"/>
        <v>2.5999999999999968E-2</v>
      </c>
      <c r="X77" s="192">
        <f t="shared" si="64"/>
        <v>6.8000000000000005E-2</v>
      </c>
      <c r="Y77" s="192">
        <f t="shared" si="64"/>
        <v>6.8000000000000005E-2</v>
      </c>
    </row>
    <row r="78" spans="4:25" ht="17.25" customHeight="1" x14ac:dyDescent="0.25">
      <c r="D78" s="32" t="s">
        <v>26</v>
      </c>
      <c r="E78" s="32" t="s">
        <v>213</v>
      </c>
      <c r="F78" s="33" t="s">
        <v>85</v>
      </c>
      <c r="G78" s="34" t="s">
        <v>32</v>
      </c>
      <c r="H78" s="32">
        <v>-5</v>
      </c>
      <c r="I78" s="35" t="str">
        <f t="shared" si="62"/>
        <v>SERV CAP QUIM 1 PRE EMERG AREA TOT AGRIC</v>
      </c>
      <c r="J78" s="35" t="s">
        <v>35</v>
      </c>
      <c r="K78" s="36">
        <f t="shared" si="0"/>
        <v>0</v>
      </c>
      <c r="L78" s="89" t="s">
        <v>54</v>
      </c>
      <c r="M78" s="90">
        <v>2.5</v>
      </c>
      <c r="N78" s="189">
        <v>0</v>
      </c>
      <c r="O78" s="190">
        <v>0</v>
      </c>
      <c r="P78" s="190">
        <v>0</v>
      </c>
      <c r="Q78" s="190">
        <v>0</v>
      </c>
      <c r="R78" s="190">
        <f>ROUND(AD42*R74,2)</f>
        <v>0</v>
      </c>
      <c r="S78" s="190">
        <f t="shared" ref="S78:W78" si="65">ROUND(AE42*S74,2)</f>
        <v>0</v>
      </c>
      <c r="T78" s="190">
        <f t="shared" si="65"/>
        <v>0.01</v>
      </c>
      <c r="U78" s="190">
        <f t="shared" si="65"/>
        <v>0</v>
      </c>
      <c r="V78" s="190">
        <f t="shared" si="65"/>
        <v>-0.01</v>
      </c>
      <c r="W78" s="190">
        <f t="shared" si="65"/>
        <v>0</v>
      </c>
      <c r="X78" s="190">
        <v>0</v>
      </c>
      <c r="Y78" s="190">
        <v>0</v>
      </c>
    </row>
    <row r="79" spans="4:25" ht="17.25" customHeight="1" x14ac:dyDescent="0.25">
      <c r="D79" s="32" t="s">
        <v>26</v>
      </c>
      <c r="E79" s="32" t="s">
        <v>213</v>
      </c>
      <c r="F79" s="33" t="s">
        <v>85</v>
      </c>
      <c r="G79" s="34" t="s">
        <v>32</v>
      </c>
      <c r="H79" s="32">
        <v>-5</v>
      </c>
      <c r="I79" s="35" t="str">
        <f t="shared" si="62"/>
        <v>SERV CAP QUIM 1 PRE EMERG AREA TOT AGRIC</v>
      </c>
      <c r="J79" s="35" t="s">
        <v>35</v>
      </c>
      <c r="K79" s="36">
        <f t="shared" si="0"/>
        <v>0</v>
      </c>
      <c r="L79" s="89" t="s">
        <v>55</v>
      </c>
      <c r="M79" s="90">
        <f>ROUND(0.5%*230,1)</f>
        <v>1.2</v>
      </c>
      <c r="N79" s="189">
        <f t="shared" ref="N79:Y79" si="66">SUM(N80:N81)</f>
        <v>0</v>
      </c>
      <c r="O79" s="190">
        <f t="shared" si="66"/>
        <v>0</v>
      </c>
      <c r="P79" s="190">
        <f t="shared" si="66"/>
        <v>0</v>
      </c>
      <c r="Q79" s="190">
        <f t="shared" si="66"/>
        <v>0</v>
      </c>
      <c r="R79" s="190">
        <f t="shared" si="66"/>
        <v>0</v>
      </c>
      <c r="S79" s="190">
        <f t="shared" si="66"/>
        <v>0</v>
      </c>
      <c r="T79" s="190">
        <f t="shared" si="66"/>
        <v>0.01</v>
      </c>
      <c r="U79" s="190">
        <f t="shared" si="66"/>
        <v>0</v>
      </c>
      <c r="V79" s="190">
        <f t="shared" si="66"/>
        <v>-0.01</v>
      </c>
      <c r="W79" s="190">
        <f t="shared" ref="W79" si="67">SUM(W80:W81)</f>
        <v>0</v>
      </c>
      <c r="X79" s="190">
        <f t="shared" si="66"/>
        <v>0</v>
      </c>
      <c r="Y79" s="190">
        <f t="shared" si="66"/>
        <v>0</v>
      </c>
    </row>
    <row r="80" spans="4:25" ht="17.25" customHeight="1" x14ac:dyDescent="0.25">
      <c r="D80" s="32" t="s">
        <v>26</v>
      </c>
      <c r="E80" s="32" t="s">
        <v>213</v>
      </c>
      <c r="F80" s="33" t="s">
        <v>85</v>
      </c>
      <c r="G80" s="34" t="s">
        <v>32</v>
      </c>
      <c r="H80" s="32">
        <v>-5</v>
      </c>
      <c r="I80" s="35" t="str">
        <f t="shared" si="62"/>
        <v>SERV CAP QUIM 1 PRE EMERG AREA TOT AGRIC</v>
      </c>
      <c r="J80" s="35" t="s">
        <v>35</v>
      </c>
      <c r="K80" s="36">
        <f t="shared" si="0"/>
        <v>0</v>
      </c>
      <c r="L80" s="89" t="s">
        <v>56</v>
      </c>
      <c r="M80" s="90">
        <v>0.1</v>
      </c>
      <c r="N80" s="189">
        <v>0</v>
      </c>
      <c r="O80" s="190">
        <v>0</v>
      </c>
      <c r="P80" s="190">
        <v>0</v>
      </c>
      <c r="Q80" s="190">
        <v>0</v>
      </c>
      <c r="R80" s="190">
        <v>0</v>
      </c>
      <c r="S80" s="190">
        <v>0</v>
      </c>
      <c r="T80" s="190">
        <v>0</v>
      </c>
      <c r="U80" s="190">
        <v>0</v>
      </c>
      <c r="V80" s="190">
        <v>0</v>
      </c>
      <c r="W80" s="190">
        <v>0</v>
      </c>
      <c r="X80" s="190">
        <v>0</v>
      </c>
      <c r="Y80" s="190">
        <v>0</v>
      </c>
    </row>
    <row r="81" spans="4:41" ht="17.25" customHeight="1" x14ac:dyDescent="0.25">
      <c r="D81" s="32" t="s">
        <v>26</v>
      </c>
      <c r="E81" s="32" t="s">
        <v>213</v>
      </c>
      <c r="F81" s="33" t="s">
        <v>85</v>
      </c>
      <c r="G81" s="34" t="s">
        <v>32</v>
      </c>
      <c r="H81" s="32">
        <v>-5</v>
      </c>
      <c r="I81" s="35" t="str">
        <f t="shared" si="62"/>
        <v>SERV CAP QUIM 1 PRE EMERG AREA TOT AGRIC</v>
      </c>
      <c r="J81" s="35" t="s">
        <v>35</v>
      </c>
      <c r="K81" s="36">
        <f t="shared" si="0"/>
        <v>0</v>
      </c>
      <c r="L81" s="89" t="s">
        <v>51</v>
      </c>
      <c r="M81" s="90">
        <v>1.5</v>
      </c>
      <c r="N81" s="189">
        <f t="shared" ref="N81:Y81" si="68">ROUND(60%*N76,2)-N80</f>
        <v>0</v>
      </c>
      <c r="O81" s="190">
        <f t="shared" si="68"/>
        <v>0</v>
      </c>
      <c r="P81" s="190">
        <f t="shared" si="68"/>
        <v>0</v>
      </c>
      <c r="Q81" s="190">
        <f t="shared" si="68"/>
        <v>0</v>
      </c>
      <c r="R81" s="190">
        <f t="shared" ref="R81:V81" si="69">ROUND(60%*R78,2)-R80</f>
        <v>0</v>
      </c>
      <c r="S81" s="190">
        <f t="shared" si="69"/>
        <v>0</v>
      </c>
      <c r="T81" s="190">
        <f t="shared" si="69"/>
        <v>0.01</v>
      </c>
      <c r="U81" s="190">
        <f t="shared" si="69"/>
        <v>0</v>
      </c>
      <c r="V81" s="190">
        <f t="shared" si="69"/>
        <v>-0.01</v>
      </c>
      <c r="W81" s="190">
        <f>ROUND(60%*W78,2)-W80</f>
        <v>0</v>
      </c>
      <c r="X81" s="190">
        <f t="shared" si="68"/>
        <v>0</v>
      </c>
      <c r="Y81" s="190">
        <f t="shared" si="68"/>
        <v>0</v>
      </c>
    </row>
    <row r="82" spans="4:41" x14ac:dyDescent="0.25">
      <c r="D82" s="23" t="s">
        <v>26</v>
      </c>
      <c r="E82" s="23" t="s">
        <v>213</v>
      </c>
      <c r="F82" s="24" t="s">
        <v>92</v>
      </c>
      <c r="G82" s="25" t="s">
        <v>32</v>
      </c>
      <c r="H82" s="23">
        <v>-1</v>
      </c>
      <c r="I82" s="26" t="s">
        <v>93</v>
      </c>
      <c r="J82" s="26" t="s">
        <v>34</v>
      </c>
      <c r="K82" s="27">
        <f t="shared" si="0"/>
        <v>0.17499999999999996</v>
      </c>
      <c r="L82" s="28" t="s">
        <v>28</v>
      </c>
      <c r="M82" s="29" t="s">
        <v>28</v>
      </c>
      <c r="N82" s="30">
        <v>0.15</v>
      </c>
      <c r="O82" s="31">
        <v>0.15</v>
      </c>
      <c r="P82" s="31">
        <v>0.15</v>
      </c>
      <c r="Q82" s="31">
        <v>0.2</v>
      </c>
      <c r="R82" s="31">
        <v>0.2</v>
      </c>
      <c r="S82" s="31">
        <v>0.2</v>
      </c>
      <c r="T82" s="31">
        <v>0.2</v>
      </c>
      <c r="U82" s="31">
        <v>0.2</v>
      </c>
      <c r="V82" s="31">
        <v>0.2</v>
      </c>
      <c r="W82" s="31">
        <v>0.15</v>
      </c>
      <c r="X82" s="31">
        <v>0.15</v>
      </c>
      <c r="Y82" s="31">
        <v>0.15</v>
      </c>
    </row>
    <row r="83" spans="4:41" x14ac:dyDescent="0.25">
      <c r="D83" s="92" t="s">
        <v>26</v>
      </c>
      <c r="E83" s="92" t="s">
        <v>213</v>
      </c>
      <c r="F83" s="93" t="s">
        <v>28</v>
      </c>
      <c r="G83" s="94" t="s">
        <v>94</v>
      </c>
      <c r="H83" s="92" t="s">
        <v>28</v>
      </c>
      <c r="I83" s="95" t="s">
        <v>28</v>
      </c>
      <c r="J83" s="95" t="s">
        <v>28</v>
      </c>
      <c r="K83" s="96" t="str">
        <f t="shared" si="0"/>
        <v>n/a</v>
      </c>
      <c r="L83" s="95" t="s">
        <v>28</v>
      </c>
      <c r="M83" s="97" t="s">
        <v>28</v>
      </c>
      <c r="N83" s="98" t="s">
        <v>28</v>
      </c>
      <c r="O83" s="96" t="s">
        <v>28</v>
      </c>
      <c r="P83" s="96" t="s">
        <v>28</v>
      </c>
      <c r="Q83" s="96" t="s">
        <v>28</v>
      </c>
      <c r="R83" s="96" t="s">
        <v>28</v>
      </c>
      <c r="S83" s="96" t="s">
        <v>28</v>
      </c>
      <c r="T83" s="96" t="s">
        <v>28</v>
      </c>
      <c r="U83" s="96" t="s">
        <v>28</v>
      </c>
      <c r="V83" s="96" t="s">
        <v>28</v>
      </c>
      <c r="W83" s="96" t="s">
        <v>28</v>
      </c>
      <c r="X83" s="96" t="s">
        <v>28</v>
      </c>
      <c r="Y83" s="96" t="s">
        <v>28</v>
      </c>
    </row>
    <row r="84" spans="4:41" x14ac:dyDescent="0.25">
      <c r="D84" s="99" t="s">
        <v>26</v>
      </c>
      <c r="E84" s="99" t="s">
        <v>213</v>
      </c>
      <c r="F84" s="100" t="s">
        <v>28</v>
      </c>
      <c r="G84" s="101" t="s">
        <v>95</v>
      </c>
      <c r="H84" s="99" t="s">
        <v>28</v>
      </c>
      <c r="I84" s="102" t="s">
        <v>28</v>
      </c>
      <c r="J84" s="102" t="s">
        <v>28</v>
      </c>
      <c r="K84" s="103" t="str">
        <f t="shared" si="0"/>
        <v>n/a</v>
      </c>
      <c r="L84" s="102" t="s">
        <v>28</v>
      </c>
      <c r="M84" s="104" t="s">
        <v>28</v>
      </c>
      <c r="N84" s="105" t="s">
        <v>28</v>
      </c>
      <c r="O84" s="103" t="s">
        <v>28</v>
      </c>
      <c r="P84" s="103" t="s">
        <v>28</v>
      </c>
      <c r="Q84" s="103" t="s">
        <v>28</v>
      </c>
      <c r="R84" s="103" t="s">
        <v>28</v>
      </c>
      <c r="S84" s="103" t="s">
        <v>28</v>
      </c>
      <c r="T84" s="103" t="s">
        <v>28</v>
      </c>
      <c r="U84" s="103" t="s">
        <v>28</v>
      </c>
      <c r="V84" s="103" t="s">
        <v>28</v>
      </c>
      <c r="W84" s="103" t="s">
        <v>28</v>
      </c>
      <c r="X84" s="103" t="s">
        <v>28</v>
      </c>
      <c r="Y84" s="103" t="s">
        <v>28</v>
      </c>
    </row>
    <row r="85" spans="4:41" ht="17.25" customHeight="1" x14ac:dyDescent="0.25">
      <c r="D85" s="23" t="s">
        <v>26</v>
      </c>
      <c r="E85" s="23" t="s">
        <v>213</v>
      </c>
      <c r="F85" s="24" t="s">
        <v>96</v>
      </c>
      <c r="G85" s="25" t="s">
        <v>97</v>
      </c>
      <c r="H85" s="23">
        <v>0</v>
      </c>
      <c r="I85" s="26" t="s">
        <v>98</v>
      </c>
      <c r="J85" s="26" t="s">
        <v>34</v>
      </c>
      <c r="K85" s="27">
        <f t="shared" si="0"/>
        <v>0.59166666666666667</v>
      </c>
      <c r="L85" s="28" t="s">
        <v>28</v>
      </c>
      <c r="M85" s="29" t="s">
        <v>28</v>
      </c>
      <c r="N85" s="30">
        <v>0.5</v>
      </c>
      <c r="O85" s="31">
        <v>0.5</v>
      </c>
      <c r="P85" s="31">
        <v>0.55000000000000004</v>
      </c>
      <c r="Q85" s="31">
        <v>0.65</v>
      </c>
      <c r="R85" s="31">
        <v>0.65</v>
      </c>
      <c r="S85" s="31">
        <v>0.65</v>
      </c>
      <c r="T85" s="31">
        <v>0.65</v>
      </c>
      <c r="U85" s="31">
        <v>0.65</v>
      </c>
      <c r="V85" s="31">
        <v>0.65</v>
      </c>
      <c r="W85" s="31">
        <v>0.6</v>
      </c>
      <c r="X85" s="31">
        <v>0.55000000000000004</v>
      </c>
      <c r="Y85" s="31">
        <v>0.5</v>
      </c>
    </row>
    <row r="86" spans="4:41" ht="17.25" customHeight="1" x14ac:dyDescent="0.25">
      <c r="D86" s="32" t="s">
        <v>26</v>
      </c>
      <c r="E86" s="32" t="s">
        <v>213</v>
      </c>
      <c r="F86" s="33" t="s">
        <v>96</v>
      </c>
      <c r="G86" s="34" t="s">
        <v>97</v>
      </c>
      <c r="H86" s="32">
        <v>0</v>
      </c>
      <c r="I86" s="35" t="str">
        <f t="shared" ref="I86:I89" si="70">I85</f>
        <v>SERV PLANTIO IRRIGADO NIVEL 1 AGRIC</v>
      </c>
      <c r="J86" s="35" t="s">
        <v>35</v>
      </c>
      <c r="K86" s="36">
        <f t="shared" si="0"/>
        <v>0.59166666666666667</v>
      </c>
      <c r="L86" s="35" t="s">
        <v>99</v>
      </c>
      <c r="M86" s="37">
        <v>0.17299999999999999</v>
      </c>
      <c r="N86" s="44">
        <f>N85</f>
        <v>0.5</v>
      </c>
      <c r="O86" s="39">
        <f t="shared" ref="O86:Y86" si="71">O85</f>
        <v>0.5</v>
      </c>
      <c r="P86" s="39">
        <f t="shared" si="71"/>
        <v>0.55000000000000004</v>
      </c>
      <c r="Q86" s="39">
        <f t="shared" si="71"/>
        <v>0.65</v>
      </c>
      <c r="R86" s="39">
        <f t="shared" si="71"/>
        <v>0.65</v>
      </c>
      <c r="S86" s="39">
        <f t="shared" si="71"/>
        <v>0.65</v>
      </c>
      <c r="T86" s="39">
        <f t="shared" si="71"/>
        <v>0.65</v>
      </c>
      <c r="U86" s="39">
        <f t="shared" si="71"/>
        <v>0.65</v>
      </c>
      <c r="V86" s="39">
        <f t="shared" si="71"/>
        <v>0.65</v>
      </c>
      <c r="W86" s="39">
        <f t="shared" si="71"/>
        <v>0.6</v>
      </c>
      <c r="X86" s="39">
        <f t="shared" si="71"/>
        <v>0.55000000000000004</v>
      </c>
      <c r="Y86" s="39">
        <f t="shared" si="71"/>
        <v>0.5</v>
      </c>
    </row>
    <row r="87" spans="4:41" ht="17.25" customHeight="1" x14ac:dyDescent="0.25">
      <c r="D87" s="32" t="s">
        <v>26</v>
      </c>
      <c r="E87" s="32" t="s">
        <v>213</v>
      </c>
      <c r="F87" s="33" t="s">
        <v>96</v>
      </c>
      <c r="G87" s="34" t="s">
        <v>97</v>
      </c>
      <c r="H87" s="32">
        <v>0</v>
      </c>
      <c r="I87" s="35" t="str">
        <f t="shared" si="70"/>
        <v>SERV PLANTIO IRRIGADO NIVEL 1 AGRIC</v>
      </c>
      <c r="J87" s="35" t="s">
        <v>35</v>
      </c>
      <c r="K87" s="36">
        <f t="shared" si="0"/>
        <v>0.59166666666666667</v>
      </c>
      <c r="L87" s="35" t="s">
        <v>100</v>
      </c>
      <c r="M87" s="106">
        <f>ROUNDUP(1243*1.05,0)</f>
        <v>1306</v>
      </c>
      <c r="N87" s="44">
        <f>N85</f>
        <v>0.5</v>
      </c>
      <c r="O87" s="39">
        <f t="shared" ref="O87:Y87" si="72">O85</f>
        <v>0.5</v>
      </c>
      <c r="P87" s="39">
        <f t="shared" si="72"/>
        <v>0.55000000000000004</v>
      </c>
      <c r="Q87" s="39">
        <f t="shared" si="72"/>
        <v>0.65</v>
      </c>
      <c r="R87" s="39">
        <f t="shared" si="72"/>
        <v>0.65</v>
      </c>
      <c r="S87" s="39">
        <f t="shared" si="72"/>
        <v>0.65</v>
      </c>
      <c r="T87" s="39">
        <f t="shared" si="72"/>
        <v>0.65</v>
      </c>
      <c r="U87" s="39">
        <f t="shared" si="72"/>
        <v>0.65</v>
      </c>
      <c r="V87" s="39">
        <f t="shared" si="72"/>
        <v>0.65</v>
      </c>
      <c r="W87" s="39">
        <f t="shared" si="72"/>
        <v>0.6</v>
      </c>
      <c r="X87" s="39">
        <f t="shared" si="72"/>
        <v>0.55000000000000004</v>
      </c>
      <c r="Y87" s="39">
        <f t="shared" si="72"/>
        <v>0.5</v>
      </c>
    </row>
    <row r="88" spans="4:41" ht="17.25" customHeight="1" x14ac:dyDescent="0.25">
      <c r="D88" s="32" t="s">
        <v>26</v>
      </c>
      <c r="E88" s="32" t="s">
        <v>213</v>
      </c>
      <c r="F88" s="33" t="s">
        <v>96</v>
      </c>
      <c r="G88" s="34" t="s">
        <v>97</v>
      </c>
      <c r="H88" s="32">
        <v>0</v>
      </c>
      <c r="I88" s="35" t="str">
        <f t="shared" si="70"/>
        <v>SERV PLANTIO IRRIGADO NIVEL 1 AGRIC</v>
      </c>
      <c r="J88" s="35" t="s">
        <v>35</v>
      </c>
      <c r="K88" s="36">
        <f t="shared" si="0"/>
        <v>0.59166666666666667</v>
      </c>
      <c r="L88" s="35" t="s">
        <v>101</v>
      </c>
      <c r="M88" s="37">
        <f>ROUNDUP(0.3/12000*1400,2)</f>
        <v>0.04</v>
      </c>
      <c r="N88" s="44">
        <f>N85</f>
        <v>0.5</v>
      </c>
      <c r="O88" s="39">
        <f t="shared" ref="O88:Y88" si="73">O85</f>
        <v>0.5</v>
      </c>
      <c r="P88" s="39">
        <f t="shared" si="73"/>
        <v>0.55000000000000004</v>
      </c>
      <c r="Q88" s="39">
        <f t="shared" si="73"/>
        <v>0.65</v>
      </c>
      <c r="R88" s="39">
        <f t="shared" si="73"/>
        <v>0.65</v>
      </c>
      <c r="S88" s="39">
        <f t="shared" si="73"/>
        <v>0.65</v>
      </c>
      <c r="T88" s="39">
        <f t="shared" si="73"/>
        <v>0.65</v>
      </c>
      <c r="U88" s="39">
        <f t="shared" si="73"/>
        <v>0.65</v>
      </c>
      <c r="V88" s="39">
        <f t="shared" si="73"/>
        <v>0.65</v>
      </c>
      <c r="W88" s="39">
        <f t="shared" si="73"/>
        <v>0.6</v>
      </c>
      <c r="X88" s="39">
        <f t="shared" si="73"/>
        <v>0.55000000000000004</v>
      </c>
      <c r="Y88" s="39">
        <f t="shared" si="73"/>
        <v>0.5</v>
      </c>
      <c r="Z88" s="108"/>
    </row>
    <row r="89" spans="4:41" ht="17.25" customHeight="1" x14ac:dyDescent="0.25">
      <c r="D89" s="32" t="s">
        <v>26</v>
      </c>
      <c r="E89" s="32" t="s">
        <v>213</v>
      </c>
      <c r="F89" s="33" t="s">
        <v>96</v>
      </c>
      <c r="G89" s="34" t="s">
        <v>97</v>
      </c>
      <c r="H89" s="32">
        <v>0</v>
      </c>
      <c r="I89" s="35" t="str">
        <f t="shared" si="70"/>
        <v>SERV PLANTIO IRRIGADO NIVEL 1 AGRIC</v>
      </c>
      <c r="J89" s="35" t="s">
        <v>35</v>
      </c>
      <c r="K89" s="36">
        <f t="shared" si="0"/>
        <v>0.59166666666666667</v>
      </c>
      <c r="L89" s="35" t="s">
        <v>102</v>
      </c>
      <c r="M89" s="37">
        <v>0.4</v>
      </c>
      <c r="N89" s="44">
        <f>N85</f>
        <v>0.5</v>
      </c>
      <c r="O89" s="39">
        <f t="shared" ref="O89:Y89" si="74">O85</f>
        <v>0.5</v>
      </c>
      <c r="P89" s="39">
        <f t="shared" si="74"/>
        <v>0.55000000000000004</v>
      </c>
      <c r="Q89" s="39">
        <f t="shared" si="74"/>
        <v>0.65</v>
      </c>
      <c r="R89" s="39">
        <f t="shared" si="74"/>
        <v>0.65</v>
      </c>
      <c r="S89" s="39">
        <f t="shared" si="74"/>
        <v>0.65</v>
      </c>
      <c r="T89" s="39">
        <f t="shared" si="74"/>
        <v>0.65</v>
      </c>
      <c r="U89" s="39">
        <f t="shared" si="74"/>
        <v>0.65</v>
      </c>
      <c r="V89" s="39">
        <f t="shared" si="74"/>
        <v>0.65</v>
      </c>
      <c r="W89" s="39">
        <f t="shared" si="74"/>
        <v>0.6</v>
      </c>
      <c r="X89" s="39">
        <f t="shared" si="74"/>
        <v>0.55000000000000004</v>
      </c>
      <c r="Y89" s="39">
        <f t="shared" si="74"/>
        <v>0.5</v>
      </c>
    </row>
    <row r="90" spans="4:41" ht="17.25" customHeight="1" x14ac:dyDescent="0.25">
      <c r="D90" s="23" t="s">
        <v>26</v>
      </c>
      <c r="E90" s="23" t="s">
        <v>213</v>
      </c>
      <c r="F90" s="24" t="s">
        <v>96</v>
      </c>
      <c r="G90" s="25" t="s">
        <v>97</v>
      </c>
      <c r="H90" s="23">
        <v>0</v>
      </c>
      <c r="I90" s="26" t="s">
        <v>103</v>
      </c>
      <c r="J90" s="26" t="s">
        <v>34</v>
      </c>
      <c r="K90" s="27">
        <f t="shared" si="0"/>
        <v>0.40833333333333338</v>
      </c>
      <c r="L90" s="28" t="s">
        <v>28</v>
      </c>
      <c r="M90" s="29" t="s">
        <v>28</v>
      </c>
      <c r="N90" s="42">
        <f>1-N85</f>
        <v>0.5</v>
      </c>
      <c r="O90" s="43">
        <f t="shared" ref="O90:Y90" si="75">1-O85</f>
        <v>0.5</v>
      </c>
      <c r="P90" s="43">
        <f t="shared" si="75"/>
        <v>0.44999999999999996</v>
      </c>
      <c r="Q90" s="43">
        <f t="shared" si="75"/>
        <v>0.35</v>
      </c>
      <c r="R90" s="43">
        <f t="shared" si="75"/>
        <v>0.35</v>
      </c>
      <c r="S90" s="43">
        <f t="shared" si="75"/>
        <v>0.35</v>
      </c>
      <c r="T90" s="43">
        <f t="shared" si="75"/>
        <v>0.35</v>
      </c>
      <c r="U90" s="43">
        <f t="shared" si="75"/>
        <v>0.35</v>
      </c>
      <c r="V90" s="43">
        <f t="shared" si="75"/>
        <v>0.35</v>
      </c>
      <c r="W90" s="43">
        <f t="shared" si="75"/>
        <v>0.4</v>
      </c>
      <c r="X90" s="43">
        <f t="shared" si="75"/>
        <v>0.44999999999999996</v>
      </c>
      <c r="Y90" s="43">
        <f t="shared" si="75"/>
        <v>0.5</v>
      </c>
    </row>
    <row r="91" spans="4:41" ht="17.25" customHeight="1" x14ac:dyDescent="0.25">
      <c r="D91" s="32" t="s">
        <v>26</v>
      </c>
      <c r="E91" s="32" t="s">
        <v>213</v>
      </c>
      <c r="F91" s="33" t="s">
        <v>96</v>
      </c>
      <c r="G91" s="34" t="s">
        <v>97</v>
      </c>
      <c r="H91" s="32">
        <v>0</v>
      </c>
      <c r="I91" s="35" t="str">
        <f t="shared" ref="I91:I93" si="76">I90</f>
        <v>SERV PLANTIO AGRIC</v>
      </c>
      <c r="J91" s="35" t="s">
        <v>35</v>
      </c>
      <c r="K91" s="36">
        <f t="shared" si="0"/>
        <v>0.40833333333333338</v>
      </c>
      <c r="L91" s="35" t="s">
        <v>99</v>
      </c>
      <c r="M91" s="37">
        <v>0.17299999999999999</v>
      </c>
      <c r="N91" s="44">
        <f>N90</f>
        <v>0.5</v>
      </c>
      <c r="O91" s="39">
        <f t="shared" ref="O91:Y91" si="77">O90</f>
        <v>0.5</v>
      </c>
      <c r="P91" s="39">
        <f t="shared" si="77"/>
        <v>0.44999999999999996</v>
      </c>
      <c r="Q91" s="39">
        <f t="shared" si="77"/>
        <v>0.35</v>
      </c>
      <c r="R91" s="39">
        <f t="shared" si="77"/>
        <v>0.35</v>
      </c>
      <c r="S91" s="39">
        <f t="shared" si="77"/>
        <v>0.35</v>
      </c>
      <c r="T91" s="39">
        <f t="shared" si="77"/>
        <v>0.35</v>
      </c>
      <c r="U91" s="39">
        <f t="shared" si="77"/>
        <v>0.35</v>
      </c>
      <c r="V91" s="39">
        <f t="shared" si="77"/>
        <v>0.35</v>
      </c>
      <c r="W91" s="39">
        <f t="shared" si="77"/>
        <v>0.4</v>
      </c>
      <c r="X91" s="39">
        <f t="shared" si="77"/>
        <v>0.44999999999999996</v>
      </c>
      <c r="Y91" s="39">
        <f t="shared" si="77"/>
        <v>0.5</v>
      </c>
    </row>
    <row r="92" spans="4:41" ht="17.25" customHeight="1" x14ac:dyDescent="0.25">
      <c r="D92" s="32" t="s">
        <v>26</v>
      </c>
      <c r="E92" s="32" t="s">
        <v>213</v>
      </c>
      <c r="F92" s="33" t="s">
        <v>96</v>
      </c>
      <c r="G92" s="34" t="s">
        <v>97</v>
      </c>
      <c r="H92" s="32">
        <v>0</v>
      </c>
      <c r="I92" s="35" t="str">
        <f t="shared" si="76"/>
        <v>SERV PLANTIO AGRIC</v>
      </c>
      <c r="J92" s="35" t="s">
        <v>35</v>
      </c>
      <c r="K92" s="36">
        <f t="shared" si="0"/>
        <v>0.40833333333333338</v>
      </c>
      <c r="L92" s="35" t="s">
        <v>100</v>
      </c>
      <c r="M92" s="180">
        <f>M87</f>
        <v>1306</v>
      </c>
      <c r="N92" s="44">
        <f>N90</f>
        <v>0.5</v>
      </c>
      <c r="O92" s="39">
        <f t="shared" ref="O92:Y92" si="78">O90</f>
        <v>0.5</v>
      </c>
      <c r="P92" s="39">
        <f t="shared" si="78"/>
        <v>0.44999999999999996</v>
      </c>
      <c r="Q92" s="39">
        <f t="shared" si="78"/>
        <v>0.35</v>
      </c>
      <c r="R92" s="39">
        <f t="shared" si="78"/>
        <v>0.35</v>
      </c>
      <c r="S92" s="39">
        <f t="shared" si="78"/>
        <v>0.35</v>
      </c>
      <c r="T92" s="39">
        <f t="shared" si="78"/>
        <v>0.35</v>
      </c>
      <c r="U92" s="39">
        <f t="shared" si="78"/>
        <v>0.35</v>
      </c>
      <c r="V92" s="39">
        <f t="shared" si="78"/>
        <v>0.35</v>
      </c>
      <c r="W92" s="39">
        <f t="shared" si="78"/>
        <v>0.4</v>
      </c>
      <c r="X92" s="39">
        <f t="shared" si="78"/>
        <v>0.44999999999999996</v>
      </c>
      <c r="Y92" s="39">
        <f t="shared" si="78"/>
        <v>0.5</v>
      </c>
      <c r="AA92" s="179"/>
    </row>
    <row r="93" spans="4:41" ht="17.25" customHeight="1" x14ac:dyDescent="0.25">
      <c r="D93" s="32" t="s">
        <v>26</v>
      </c>
      <c r="E93" s="32" t="s">
        <v>213</v>
      </c>
      <c r="F93" s="33" t="s">
        <v>96</v>
      </c>
      <c r="G93" s="34" t="s">
        <v>97</v>
      </c>
      <c r="H93" s="32">
        <v>0</v>
      </c>
      <c r="I93" s="35" t="str">
        <f t="shared" si="76"/>
        <v>SERV PLANTIO AGRIC</v>
      </c>
      <c r="J93" s="35" t="s">
        <v>35</v>
      </c>
      <c r="K93" s="36">
        <f t="shared" si="0"/>
        <v>0.40833333333333338</v>
      </c>
      <c r="L93" s="35" t="s">
        <v>101</v>
      </c>
      <c r="M93" s="37">
        <f>ROUNDUP(0.3/12000*1400,2)</f>
        <v>0.04</v>
      </c>
      <c r="N93" s="44">
        <f>N90</f>
        <v>0.5</v>
      </c>
      <c r="O93" s="39">
        <f t="shared" ref="O93:Y93" si="79">O90</f>
        <v>0.5</v>
      </c>
      <c r="P93" s="39">
        <f t="shared" si="79"/>
        <v>0.44999999999999996</v>
      </c>
      <c r="Q93" s="39">
        <f t="shared" si="79"/>
        <v>0.35</v>
      </c>
      <c r="R93" s="39">
        <f t="shared" si="79"/>
        <v>0.35</v>
      </c>
      <c r="S93" s="39">
        <f t="shared" si="79"/>
        <v>0.35</v>
      </c>
      <c r="T93" s="39">
        <f t="shared" si="79"/>
        <v>0.35</v>
      </c>
      <c r="U93" s="39">
        <f t="shared" si="79"/>
        <v>0.35</v>
      </c>
      <c r="V93" s="39">
        <f t="shared" si="79"/>
        <v>0.35</v>
      </c>
      <c r="W93" s="39">
        <f t="shared" si="79"/>
        <v>0.4</v>
      </c>
      <c r="X93" s="39">
        <f t="shared" si="79"/>
        <v>0.44999999999999996</v>
      </c>
      <c r="Y93" s="39">
        <f t="shared" si="79"/>
        <v>0.5</v>
      </c>
    </row>
    <row r="94" spans="4:41" ht="17.25" customHeight="1" x14ac:dyDescent="0.25">
      <c r="D94" s="99" t="s">
        <v>26</v>
      </c>
      <c r="E94" s="99" t="s">
        <v>213</v>
      </c>
      <c r="F94" s="100" t="s">
        <v>28</v>
      </c>
      <c r="G94" s="101" t="s">
        <v>104</v>
      </c>
      <c r="H94" s="99" t="s">
        <v>28</v>
      </c>
      <c r="I94" s="102" t="s">
        <v>28</v>
      </c>
      <c r="J94" s="102" t="s">
        <v>28</v>
      </c>
      <c r="K94" s="103" t="str">
        <f t="shared" si="0"/>
        <v>n/a</v>
      </c>
      <c r="L94" s="102" t="s">
        <v>28</v>
      </c>
      <c r="M94" s="104" t="s">
        <v>28</v>
      </c>
      <c r="N94" s="105" t="s">
        <v>28</v>
      </c>
      <c r="O94" s="103" t="s">
        <v>28</v>
      </c>
      <c r="P94" s="103" t="s">
        <v>28</v>
      </c>
      <c r="Q94" s="103" t="s">
        <v>28</v>
      </c>
      <c r="R94" s="103" t="s">
        <v>28</v>
      </c>
      <c r="S94" s="103" t="s">
        <v>28</v>
      </c>
      <c r="T94" s="103" t="s">
        <v>28</v>
      </c>
      <c r="U94" s="103" t="s">
        <v>28</v>
      </c>
      <c r="V94" s="103" t="s">
        <v>28</v>
      </c>
      <c r="W94" s="103" t="s">
        <v>28</v>
      </c>
      <c r="X94" s="103" t="s">
        <v>28</v>
      </c>
      <c r="Y94" s="103" t="s">
        <v>28</v>
      </c>
    </row>
    <row r="95" spans="4:41" ht="17.25" customHeight="1" x14ac:dyDescent="0.25">
      <c r="D95" s="23" t="s">
        <v>26</v>
      </c>
      <c r="E95" s="23" t="s">
        <v>213</v>
      </c>
      <c r="F95" s="24" t="s">
        <v>105</v>
      </c>
      <c r="G95" s="25" t="s">
        <v>97</v>
      </c>
      <c r="H95" s="23">
        <v>0</v>
      </c>
      <c r="I95" s="26" t="s">
        <v>106</v>
      </c>
      <c r="J95" s="26" t="s">
        <v>34</v>
      </c>
      <c r="K95" s="27">
        <f t="shared" si="0"/>
        <v>1</v>
      </c>
      <c r="L95" s="28" t="s">
        <v>28</v>
      </c>
      <c r="M95" s="29" t="s">
        <v>28</v>
      </c>
      <c r="N95" s="30">
        <v>1</v>
      </c>
      <c r="O95" s="31">
        <v>1</v>
      </c>
      <c r="P95" s="31">
        <v>1</v>
      </c>
      <c r="Q95" s="31">
        <v>1</v>
      </c>
      <c r="R95" s="31">
        <v>1</v>
      </c>
      <c r="S95" s="31">
        <v>1</v>
      </c>
      <c r="T95" s="31">
        <v>1</v>
      </c>
      <c r="U95" s="31">
        <v>1</v>
      </c>
      <c r="V95" s="31">
        <v>1</v>
      </c>
      <c r="W95" s="31">
        <v>1</v>
      </c>
      <c r="X95" s="31">
        <v>1</v>
      </c>
      <c r="Y95" s="31">
        <v>1</v>
      </c>
    </row>
    <row r="96" spans="4:41" ht="17.25" customHeight="1" x14ac:dyDescent="0.25">
      <c r="D96" s="23" t="s">
        <v>26</v>
      </c>
      <c r="E96" s="23" t="s">
        <v>213</v>
      </c>
      <c r="F96" s="24" t="s">
        <v>107</v>
      </c>
      <c r="G96" s="25" t="s">
        <v>97</v>
      </c>
      <c r="H96" s="23">
        <v>0</v>
      </c>
      <c r="I96" s="26" t="s">
        <v>108</v>
      </c>
      <c r="J96" s="26" t="s">
        <v>34</v>
      </c>
      <c r="K96" s="27">
        <f t="shared" si="0"/>
        <v>1</v>
      </c>
      <c r="L96" s="26" t="s">
        <v>28</v>
      </c>
      <c r="M96" s="72" t="s">
        <v>28</v>
      </c>
      <c r="N96" s="30">
        <v>1</v>
      </c>
      <c r="O96" s="31">
        <v>1</v>
      </c>
      <c r="P96" s="31">
        <v>1</v>
      </c>
      <c r="Q96" s="31">
        <v>1</v>
      </c>
      <c r="R96" s="31">
        <v>1</v>
      </c>
      <c r="S96" s="31">
        <v>1</v>
      </c>
      <c r="T96" s="31">
        <v>1</v>
      </c>
      <c r="U96" s="31">
        <v>1</v>
      </c>
      <c r="V96" s="31">
        <v>1</v>
      </c>
      <c r="W96" s="31">
        <v>1</v>
      </c>
      <c r="X96" s="31">
        <v>1</v>
      </c>
      <c r="Y96" s="31">
        <v>1</v>
      </c>
      <c r="AA96" s="56"/>
      <c r="AB96" s="56"/>
      <c r="AC96" s="56"/>
      <c r="AD96" s="56"/>
      <c r="AE96" s="56"/>
      <c r="AF96" s="56"/>
      <c r="AG96" s="56"/>
      <c r="AH96" s="56"/>
      <c r="AI96" s="56"/>
      <c r="AJ96" s="56"/>
      <c r="AK96" s="56"/>
      <c r="AL96" s="56"/>
      <c r="AM96" s="56"/>
      <c r="AN96" s="56"/>
      <c r="AO96" s="56"/>
    </row>
    <row r="97" spans="4:25" ht="17.25" customHeight="1" x14ac:dyDescent="0.25">
      <c r="D97" s="23" t="s">
        <v>26</v>
      </c>
      <c r="E97" s="23" t="s">
        <v>213</v>
      </c>
      <c r="F97" s="24" t="s">
        <v>109</v>
      </c>
      <c r="G97" s="25" t="s">
        <v>97</v>
      </c>
      <c r="H97" s="23">
        <v>1</v>
      </c>
      <c r="I97" s="26" t="s">
        <v>110</v>
      </c>
      <c r="J97" s="26" t="s">
        <v>34</v>
      </c>
      <c r="K97" s="27">
        <f t="shared" si="0"/>
        <v>1.9783333333333335</v>
      </c>
      <c r="L97" s="28" t="s">
        <v>28</v>
      </c>
      <c r="M97" s="29" t="s">
        <v>28</v>
      </c>
      <c r="N97" s="30">
        <f>IFERROR((2.2-N85)/$N$85*N85,220%)</f>
        <v>1.7000000000000002</v>
      </c>
      <c r="O97" s="31">
        <f>IFERROR((2.2-O85)/$N$85*O85,220%)</f>
        <v>1.7000000000000002</v>
      </c>
      <c r="P97" s="31">
        <f>IFERROR((2.2-P85)/$N$85*P85,220%)</f>
        <v>1.8150000000000004</v>
      </c>
      <c r="Q97" s="31">
        <f>IFERROR((2.2-Q85)/$N$85*Q85,220%)</f>
        <v>2.0150000000000006</v>
      </c>
      <c r="R97" s="31">
        <f>IFERROR((2.2-R85)/$N$85*R85,220%)+5%</f>
        <v>2.0650000000000004</v>
      </c>
      <c r="S97" s="31">
        <f>IFERROR((2.2-S85)/$N$85*S85,220%)+10%</f>
        <v>2.1150000000000007</v>
      </c>
      <c r="T97" s="31">
        <f>IFERROR((2.2-T85)/$N$85*T85,220%)+15%</f>
        <v>2.1650000000000005</v>
      </c>
      <c r="U97" s="31">
        <f>IFERROR((2.2-U85)/$N$85*U85,220%)+20%</f>
        <v>2.2150000000000007</v>
      </c>
      <c r="V97" s="31">
        <f>IFERROR((2.2-V85)/$N$85*V85,220%)+25%</f>
        <v>2.2650000000000006</v>
      </c>
      <c r="W97" s="31">
        <f>IFERROR((2.2-W85)/$N$85*W85,220%)+15%</f>
        <v>2.0699999999999998</v>
      </c>
      <c r="X97" s="31">
        <f>IFERROR((2.2-X85)/$N$85*X85,220%)+10%</f>
        <v>1.9150000000000005</v>
      </c>
      <c r="Y97" s="31">
        <f>IFERROR((2.2-Y85)/$N$85*Y85,220%)</f>
        <v>1.7000000000000002</v>
      </c>
    </row>
    <row r="98" spans="4:25" ht="17.25" customHeight="1" x14ac:dyDescent="0.25">
      <c r="D98" s="32" t="s">
        <v>26</v>
      </c>
      <c r="E98" s="32" t="s">
        <v>213</v>
      </c>
      <c r="F98" s="33" t="s">
        <v>109</v>
      </c>
      <c r="G98" s="34" t="s">
        <v>97</v>
      </c>
      <c r="H98" s="32">
        <v>1</v>
      </c>
      <c r="I98" s="35" t="str">
        <f>I97</f>
        <v>SERV IRRIGACAO NIVEL 1 AGRIC</v>
      </c>
      <c r="J98" s="35" t="s">
        <v>35</v>
      </c>
      <c r="K98" s="36">
        <f t="shared" si="0"/>
        <v>1.3183333333333334</v>
      </c>
      <c r="L98" s="35" t="s">
        <v>102</v>
      </c>
      <c r="M98" s="37">
        <v>0.4</v>
      </c>
      <c r="N98" s="44">
        <f>ROUND(N97*2/3,2)</f>
        <v>1.1299999999999999</v>
      </c>
      <c r="O98" s="39">
        <f t="shared" ref="O98:Y98" si="80">ROUND(O97*2/3,2)</f>
        <v>1.1299999999999999</v>
      </c>
      <c r="P98" s="39">
        <f t="shared" si="80"/>
        <v>1.21</v>
      </c>
      <c r="Q98" s="39">
        <f t="shared" si="80"/>
        <v>1.34</v>
      </c>
      <c r="R98" s="39">
        <f t="shared" si="80"/>
        <v>1.38</v>
      </c>
      <c r="S98" s="39">
        <f t="shared" si="80"/>
        <v>1.41</v>
      </c>
      <c r="T98" s="39">
        <f t="shared" si="80"/>
        <v>1.44</v>
      </c>
      <c r="U98" s="39">
        <f t="shared" si="80"/>
        <v>1.48</v>
      </c>
      <c r="V98" s="39">
        <f t="shared" si="80"/>
        <v>1.51</v>
      </c>
      <c r="W98" s="39">
        <f t="shared" si="80"/>
        <v>1.38</v>
      </c>
      <c r="X98" s="39">
        <f t="shared" si="80"/>
        <v>1.28</v>
      </c>
      <c r="Y98" s="39">
        <f t="shared" si="80"/>
        <v>1.1299999999999999</v>
      </c>
    </row>
    <row r="99" spans="4:25" x14ac:dyDescent="0.25">
      <c r="D99" s="23" t="s">
        <v>26</v>
      </c>
      <c r="E99" s="23" t="s">
        <v>213</v>
      </c>
      <c r="F99" s="24" t="s">
        <v>111</v>
      </c>
      <c r="G99" s="25" t="s">
        <v>97</v>
      </c>
      <c r="H99" s="23">
        <v>10</v>
      </c>
      <c r="I99" s="26" t="s">
        <v>112</v>
      </c>
      <c r="J99" s="26" t="s">
        <v>34</v>
      </c>
      <c r="K99" s="27">
        <f t="shared" si="0"/>
        <v>0</v>
      </c>
      <c r="L99" s="28" t="s">
        <v>28</v>
      </c>
      <c r="M99" s="29" t="s">
        <v>28</v>
      </c>
      <c r="N99" s="187">
        <v>0</v>
      </c>
      <c r="O99" s="188">
        <v>0</v>
      </c>
      <c r="P99" s="188">
        <v>0</v>
      </c>
      <c r="Q99" s="188">
        <v>0</v>
      </c>
      <c r="R99" s="188">
        <v>0</v>
      </c>
      <c r="S99" s="188">
        <v>0</v>
      </c>
      <c r="T99" s="188">
        <v>0</v>
      </c>
      <c r="U99" s="188">
        <v>0</v>
      </c>
      <c r="V99" s="188">
        <v>0</v>
      </c>
      <c r="W99" s="188">
        <v>0</v>
      </c>
      <c r="X99" s="188">
        <v>0</v>
      </c>
      <c r="Y99" s="188">
        <v>0</v>
      </c>
    </row>
    <row r="100" spans="4:25" ht="16.5" customHeight="1" x14ac:dyDescent="0.25">
      <c r="D100" s="32" t="s">
        <v>26</v>
      </c>
      <c r="E100" s="32" t="s">
        <v>213</v>
      </c>
      <c r="F100" s="33" t="s">
        <v>111</v>
      </c>
      <c r="G100" s="34" t="s">
        <v>97</v>
      </c>
      <c r="H100" s="32">
        <v>10</v>
      </c>
      <c r="I100" s="35" t="str">
        <f t="shared" ref="I100:I102" si="81">I99</f>
        <v>SERV COMB FORMIGA REPASSE</v>
      </c>
      <c r="J100" s="35" t="s">
        <v>35</v>
      </c>
      <c r="K100" s="36">
        <f t="shared" si="0"/>
        <v>0</v>
      </c>
      <c r="L100" s="35" t="s">
        <v>36</v>
      </c>
      <c r="M100" s="37">
        <f>10*(5*6)/10^3</f>
        <v>0.3</v>
      </c>
      <c r="N100" s="200">
        <f>ROUND(0.5%*N99,4)</f>
        <v>0</v>
      </c>
      <c r="O100" s="196">
        <f t="shared" ref="O100:Y100" si="82">ROUND(0.5%*O99,4)</f>
        <v>0</v>
      </c>
      <c r="P100" s="196">
        <f t="shared" si="82"/>
        <v>0</v>
      </c>
      <c r="Q100" s="196">
        <f t="shared" si="82"/>
        <v>0</v>
      </c>
      <c r="R100" s="196">
        <f t="shared" si="82"/>
        <v>0</v>
      </c>
      <c r="S100" s="196">
        <f t="shared" si="82"/>
        <v>0</v>
      </c>
      <c r="T100" s="196">
        <f t="shared" si="82"/>
        <v>0</v>
      </c>
      <c r="U100" s="196">
        <f t="shared" si="82"/>
        <v>0</v>
      </c>
      <c r="V100" s="196">
        <f t="shared" si="82"/>
        <v>0</v>
      </c>
      <c r="W100" s="196">
        <f t="shared" si="82"/>
        <v>0</v>
      </c>
      <c r="X100" s="196">
        <f t="shared" si="82"/>
        <v>0</v>
      </c>
      <c r="Y100" s="196">
        <f t="shared" si="82"/>
        <v>0</v>
      </c>
    </row>
    <row r="101" spans="4:25" ht="16.5" customHeight="1" x14ac:dyDescent="0.25">
      <c r="D101" s="32" t="s">
        <v>26</v>
      </c>
      <c r="E101" s="32" t="s">
        <v>213</v>
      </c>
      <c r="F101" s="33" t="s">
        <v>111</v>
      </c>
      <c r="G101" s="34" t="s">
        <v>97</v>
      </c>
      <c r="H101" s="32">
        <v>10</v>
      </c>
      <c r="I101" s="35" t="str">
        <f t="shared" si="81"/>
        <v>SERV COMB FORMIGA REPASSE</v>
      </c>
      <c r="J101" s="35" t="s">
        <v>35</v>
      </c>
      <c r="K101" s="36">
        <f t="shared" si="0"/>
        <v>0</v>
      </c>
      <c r="L101" s="35" t="s">
        <v>37</v>
      </c>
      <c r="M101" s="37">
        <v>4.5</v>
      </c>
      <c r="N101" s="189">
        <f>ROUND($N$44*N99,2)</f>
        <v>0</v>
      </c>
      <c r="O101" s="190">
        <f>ROUND($O$44*O99,2)</f>
        <v>0</v>
      </c>
      <c r="P101" s="190">
        <f>ROUND($P$44*P99,2)</f>
        <v>0</v>
      </c>
      <c r="Q101" s="190">
        <f>ROUND($Q$44*Q99,2)</f>
        <v>0</v>
      </c>
      <c r="R101" s="190">
        <f>ROUND($R$44*R99,2)</f>
        <v>0</v>
      </c>
      <c r="S101" s="190">
        <f>ROUND($S$44*S99,2)</f>
        <v>0</v>
      </c>
      <c r="T101" s="190">
        <f>ROUND($T$44*T99,2)</f>
        <v>0</v>
      </c>
      <c r="U101" s="190">
        <f>ROUND($U$44*U99,2)</f>
        <v>0</v>
      </c>
      <c r="V101" s="190">
        <f>ROUND($V$44*V99,2)</f>
        <v>0</v>
      </c>
      <c r="W101" s="190">
        <f>ROUND($W$44*W99,2)</f>
        <v>0</v>
      </c>
      <c r="X101" s="190">
        <f>ROUND($X$44*X99,2)</f>
        <v>0</v>
      </c>
      <c r="Y101" s="190">
        <f>ROUND($Y$44*Y99,2)</f>
        <v>0</v>
      </c>
    </row>
    <row r="102" spans="4:25" ht="17.25" customHeight="1" x14ac:dyDescent="0.25">
      <c r="D102" s="32" t="s">
        <v>26</v>
      </c>
      <c r="E102" s="32" t="s">
        <v>213</v>
      </c>
      <c r="F102" s="33" t="s">
        <v>111</v>
      </c>
      <c r="G102" s="34" t="s">
        <v>97</v>
      </c>
      <c r="H102" s="32">
        <v>10</v>
      </c>
      <c r="I102" s="35" t="str">
        <f t="shared" si="81"/>
        <v>SERV COMB FORMIGA REPASSE</v>
      </c>
      <c r="J102" s="35" t="s">
        <v>35</v>
      </c>
      <c r="K102" s="36">
        <f t="shared" si="0"/>
        <v>0</v>
      </c>
      <c r="L102" s="35" t="s">
        <v>38</v>
      </c>
      <c r="M102" s="37">
        <v>4.5</v>
      </c>
      <c r="N102" s="189">
        <f>N99-SUM(N100:N101)</f>
        <v>0</v>
      </c>
      <c r="O102" s="190">
        <f t="shared" ref="O102" si="83">O99-SUM(O100:O101)</f>
        <v>0</v>
      </c>
      <c r="P102" s="190">
        <f t="shared" ref="P102:Y102" si="84">P99-SUM(P100:P101)</f>
        <v>0</v>
      </c>
      <c r="Q102" s="190">
        <f t="shared" si="84"/>
        <v>0</v>
      </c>
      <c r="R102" s="190">
        <f t="shared" si="84"/>
        <v>0</v>
      </c>
      <c r="S102" s="190">
        <f t="shared" si="84"/>
        <v>0</v>
      </c>
      <c r="T102" s="190">
        <f t="shared" si="84"/>
        <v>0</v>
      </c>
      <c r="U102" s="190">
        <f t="shared" si="84"/>
        <v>0</v>
      </c>
      <c r="V102" s="190">
        <f t="shared" si="84"/>
        <v>0</v>
      </c>
      <c r="W102" s="190">
        <f t="shared" si="84"/>
        <v>0</v>
      </c>
      <c r="X102" s="190">
        <f t="shared" si="84"/>
        <v>0</v>
      </c>
      <c r="Y102" s="190">
        <f t="shared" si="84"/>
        <v>0</v>
      </c>
    </row>
    <row r="103" spans="4:25" ht="16.5" customHeight="1" x14ac:dyDescent="0.25">
      <c r="D103" s="23" t="s">
        <v>26</v>
      </c>
      <c r="E103" s="23" t="s">
        <v>213</v>
      </c>
      <c r="F103" s="24" t="s">
        <v>113</v>
      </c>
      <c r="G103" s="25" t="s">
        <v>97</v>
      </c>
      <c r="H103" s="23">
        <v>25</v>
      </c>
      <c r="I103" s="26" t="s">
        <v>114</v>
      </c>
      <c r="J103" s="26" t="s">
        <v>34</v>
      </c>
      <c r="K103" s="27">
        <f t="shared" si="0"/>
        <v>0.27083333333333337</v>
      </c>
      <c r="L103" s="28" t="s">
        <v>28</v>
      </c>
      <c r="M103" s="29" t="s">
        <v>28</v>
      </c>
      <c r="N103" s="30">
        <v>0.2</v>
      </c>
      <c r="O103" s="31">
        <v>0.2</v>
      </c>
      <c r="P103" s="31">
        <v>0.25</v>
      </c>
      <c r="Q103" s="31">
        <v>0.3</v>
      </c>
      <c r="R103" s="31">
        <v>0.3</v>
      </c>
      <c r="S103" s="31">
        <v>0.3</v>
      </c>
      <c r="T103" s="31">
        <v>0.35</v>
      </c>
      <c r="U103" s="31">
        <v>0.35</v>
      </c>
      <c r="V103" s="31">
        <v>0.35</v>
      </c>
      <c r="W103" s="31">
        <v>0.25</v>
      </c>
      <c r="X103" s="31">
        <v>0.2</v>
      </c>
      <c r="Y103" s="31">
        <v>0.2</v>
      </c>
    </row>
    <row r="104" spans="4:25" ht="16.5" customHeight="1" x14ac:dyDescent="0.25">
      <c r="D104" s="32" t="s">
        <v>26</v>
      </c>
      <c r="E104" s="32" t="s">
        <v>213</v>
      </c>
      <c r="F104" s="33" t="s">
        <v>113</v>
      </c>
      <c r="G104" s="34" t="s">
        <v>97</v>
      </c>
      <c r="H104" s="32">
        <v>25</v>
      </c>
      <c r="I104" s="35" t="str">
        <f t="shared" ref="I104:I106" si="85">I103</f>
        <v>SERV REPLANTIO AGRIC</v>
      </c>
      <c r="J104" s="35" t="s">
        <v>35</v>
      </c>
      <c r="K104" s="36">
        <f t="shared" si="0"/>
        <v>0.27083333333333337</v>
      </c>
      <c r="L104" s="35" t="s">
        <v>99</v>
      </c>
      <c r="M104" s="37">
        <v>0.17299999999999999</v>
      </c>
      <c r="N104" s="44">
        <f>N103</f>
        <v>0.2</v>
      </c>
      <c r="O104" s="39">
        <f t="shared" ref="O104:Y104" si="86">O103</f>
        <v>0.2</v>
      </c>
      <c r="P104" s="39">
        <f t="shared" si="86"/>
        <v>0.25</v>
      </c>
      <c r="Q104" s="39">
        <f t="shared" si="86"/>
        <v>0.3</v>
      </c>
      <c r="R104" s="39">
        <f t="shared" si="86"/>
        <v>0.3</v>
      </c>
      <c r="S104" s="39">
        <f t="shared" si="86"/>
        <v>0.3</v>
      </c>
      <c r="T104" s="39">
        <f t="shared" si="86"/>
        <v>0.35</v>
      </c>
      <c r="U104" s="39">
        <f t="shared" si="86"/>
        <v>0.35</v>
      </c>
      <c r="V104" s="39">
        <f t="shared" si="86"/>
        <v>0.35</v>
      </c>
      <c r="W104" s="39">
        <f t="shared" si="86"/>
        <v>0.25</v>
      </c>
      <c r="X104" s="39">
        <f t="shared" si="86"/>
        <v>0.2</v>
      </c>
      <c r="Y104" s="39">
        <f t="shared" si="86"/>
        <v>0.2</v>
      </c>
    </row>
    <row r="105" spans="4:25" ht="17.25" customHeight="1" x14ac:dyDescent="0.25">
      <c r="D105" s="32" t="s">
        <v>26</v>
      </c>
      <c r="E105" s="32" t="s">
        <v>213</v>
      </c>
      <c r="F105" s="33" t="s">
        <v>113</v>
      </c>
      <c r="G105" s="34" t="s">
        <v>97</v>
      </c>
      <c r="H105" s="32">
        <v>25</v>
      </c>
      <c r="I105" s="35" t="str">
        <f t="shared" si="85"/>
        <v>SERV REPLANTIO AGRIC</v>
      </c>
      <c r="J105" s="35" t="s">
        <v>35</v>
      </c>
      <c r="K105" s="36">
        <f t="shared" si="0"/>
        <v>0.27083333333333337</v>
      </c>
      <c r="L105" s="35" t="s">
        <v>100</v>
      </c>
      <c r="M105" s="109">
        <f>ROUNDUP((1403-M87)/K105,0)</f>
        <v>359</v>
      </c>
      <c r="N105" s="44">
        <f>N103</f>
        <v>0.2</v>
      </c>
      <c r="O105" s="39">
        <f t="shared" ref="O105:Y105" si="87">O103</f>
        <v>0.2</v>
      </c>
      <c r="P105" s="39">
        <f t="shared" si="87"/>
        <v>0.25</v>
      </c>
      <c r="Q105" s="39">
        <f t="shared" si="87"/>
        <v>0.3</v>
      </c>
      <c r="R105" s="39">
        <f t="shared" si="87"/>
        <v>0.3</v>
      </c>
      <c r="S105" s="39">
        <f t="shared" si="87"/>
        <v>0.3</v>
      </c>
      <c r="T105" s="39">
        <f t="shared" si="87"/>
        <v>0.35</v>
      </c>
      <c r="U105" s="39">
        <f t="shared" si="87"/>
        <v>0.35</v>
      </c>
      <c r="V105" s="39">
        <f t="shared" si="87"/>
        <v>0.35</v>
      </c>
      <c r="W105" s="39">
        <f t="shared" si="87"/>
        <v>0.25</v>
      </c>
      <c r="X105" s="39">
        <f t="shared" si="87"/>
        <v>0.2</v>
      </c>
      <c r="Y105" s="39">
        <f t="shared" si="87"/>
        <v>0.2</v>
      </c>
    </row>
    <row r="106" spans="4:25" ht="17.25" customHeight="1" x14ac:dyDescent="0.25">
      <c r="D106" s="32" t="s">
        <v>26</v>
      </c>
      <c r="E106" s="32" t="s">
        <v>213</v>
      </c>
      <c r="F106" s="33" t="s">
        <v>113</v>
      </c>
      <c r="G106" s="34" t="s">
        <v>97</v>
      </c>
      <c r="H106" s="32">
        <v>25</v>
      </c>
      <c r="I106" s="35" t="str">
        <f t="shared" si="85"/>
        <v>SERV REPLANTIO AGRIC</v>
      </c>
      <c r="J106" s="35" t="s">
        <v>35</v>
      </c>
      <c r="K106" s="36">
        <f t="shared" si="0"/>
        <v>0.27083333333333337</v>
      </c>
      <c r="L106" s="35" t="s">
        <v>101</v>
      </c>
      <c r="M106" s="37">
        <v>0.04</v>
      </c>
      <c r="N106" s="44">
        <f>N103</f>
        <v>0.2</v>
      </c>
      <c r="O106" s="39">
        <f t="shared" ref="O106:Y106" si="88">O103</f>
        <v>0.2</v>
      </c>
      <c r="P106" s="39">
        <f t="shared" si="88"/>
        <v>0.25</v>
      </c>
      <c r="Q106" s="39">
        <f t="shared" si="88"/>
        <v>0.3</v>
      </c>
      <c r="R106" s="39">
        <f t="shared" si="88"/>
        <v>0.3</v>
      </c>
      <c r="S106" s="39">
        <f t="shared" si="88"/>
        <v>0.3</v>
      </c>
      <c r="T106" s="39">
        <f t="shared" si="88"/>
        <v>0.35</v>
      </c>
      <c r="U106" s="39">
        <f t="shared" si="88"/>
        <v>0.35</v>
      </c>
      <c r="V106" s="39">
        <f t="shared" si="88"/>
        <v>0.35</v>
      </c>
      <c r="W106" s="39">
        <f t="shared" si="88"/>
        <v>0.25</v>
      </c>
      <c r="X106" s="39">
        <f t="shared" si="88"/>
        <v>0.2</v>
      </c>
      <c r="Y106" s="39">
        <f t="shared" si="88"/>
        <v>0.2</v>
      </c>
    </row>
    <row r="107" spans="4:25" ht="17.25" customHeight="1" x14ac:dyDescent="0.25">
      <c r="D107" s="23" t="s">
        <v>26</v>
      </c>
      <c r="E107" s="23" t="s">
        <v>213</v>
      </c>
      <c r="F107" s="24" t="s">
        <v>115</v>
      </c>
      <c r="G107" s="25" t="s">
        <v>97</v>
      </c>
      <c r="H107" s="23">
        <v>25</v>
      </c>
      <c r="I107" s="26" t="s">
        <v>116</v>
      </c>
      <c r="J107" s="26" t="s">
        <v>34</v>
      </c>
      <c r="K107" s="27">
        <f t="shared" si="0"/>
        <v>0.70416666666666661</v>
      </c>
      <c r="L107" s="26" t="s">
        <v>28</v>
      </c>
      <c r="M107" s="72" t="s">
        <v>28</v>
      </c>
      <c r="N107" s="30">
        <f>N103*2</f>
        <v>0.4</v>
      </c>
      <c r="O107" s="31">
        <f>O103*2</f>
        <v>0.4</v>
      </c>
      <c r="P107" s="31">
        <f>P103*2</f>
        <v>0.5</v>
      </c>
      <c r="Q107" s="31">
        <f t="shared" ref="Q107:V107" si="89">Q103*3</f>
        <v>0.89999999999999991</v>
      </c>
      <c r="R107" s="31">
        <f t="shared" si="89"/>
        <v>0.89999999999999991</v>
      </c>
      <c r="S107" s="31">
        <f t="shared" si="89"/>
        <v>0.89999999999999991</v>
      </c>
      <c r="T107" s="31">
        <f t="shared" si="89"/>
        <v>1.0499999999999998</v>
      </c>
      <c r="U107" s="31">
        <f t="shared" si="89"/>
        <v>1.0499999999999998</v>
      </c>
      <c r="V107" s="31">
        <f t="shared" si="89"/>
        <v>1.0499999999999998</v>
      </c>
      <c r="W107" s="31">
        <f>W103*2</f>
        <v>0.5</v>
      </c>
      <c r="X107" s="31">
        <f>X103*2</f>
        <v>0.4</v>
      </c>
      <c r="Y107" s="31">
        <f>Y103*2</f>
        <v>0.4</v>
      </c>
    </row>
    <row r="108" spans="4:25" ht="17.25" customHeight="1" x14ac:dyDescent="0.25">
      <c r="D108" s="32" t="s">
        <v>26</v>
      </c>
      <c r="E108" s="32" t="s">
        <v>213</v>
      </c>
      <c r="F108" s="33" t="s">
        <v>115</v>
      </c>
      <c r="G108" s="34" t="s">
        <v>97</v>
      </c>
      <c r="H108" s="32">
        <v>25</v>
      </c>
      <c r="I108" s="35" t="str">
        <f>I107</f>
        <v>SERV IRRIGACAO REPLANTIO NIVEL 1 AGRIC</v>
      </c>
      <c r="J108" s="35" t="s">
        <v>35</v>
      </c>
      <c r="K108" s="36">
        <f t="shared" si="0"/>
        <v>0.47000000000000003</v>
      </c>
      <c r="L108" s="35" t="s">
        <v>102</v>
      </c>
      <c r="M108" s="37">
        <v>0.4</v>
      </c>
      <c r="N108" s="44">
        <f>ROUND(N107*2/3,2)</f>
        <v>0.27</v>
      </c>
      <c r="O108" s="39">
        <f t="shared" ref="O108:Y108" si="90">ROUND(O107*2/3,2)</f>
        <v>0.27</v>
      </c>
      <c r="P108" s="39">
        <f t="shared" si="90"/>
        <v>0.33</v>
      </c>
      <c r="Q108" s="39">
        <f t="shared" si="90"/>
        <v>0.6</v>
      </c>
      <c r="R108" s="39">
        <f t="shared" si="90"/>
        <v>0.6</v>
      </c>
      <c r="S108" s="39">
        <f t="shared" si="90"/>
        <v>0.6</v>
      </c>
      <c r="T108" s="39">
        <f t="shared" si="90"/>
        <v>0.7</v>
      </c>
      <c r="U108" s="39">
        <f t="shared" si="90"/>
        <v>0.7</v>
      </c>
      <c r="V108" s="39">
        <f t="shared" si="90"/>
        <v>0.7</v>
      </c>
      <c r="W108" s="39">
        <f t="shared" si="90"/>
        <v>0.33</v>
      </c>
      <c r="X108" s="39">
        <f t="shared" si="90"/>
        <v>0.27</v>
      </c>
      <c r="Y108" s="39">
        <f t="shared" si="90"/>
        <v>0.27</v>
      </c>
    </row>
    <row r="109" spans="4:25" ht="17.25" customHeight="1" x14ac:dyDescent="0.25">
      <c r="D109" s="110" t="s">
        <v>26</v>
      </c>
      <c r="E109" s="110" t="s">
        <v>213</v>
      </c>
      <c r="F109" s="111" t="s">
        <v>28</v>
      </c>
      <c r="G109" s="112" t="s">
        <v>117</v>
      </c>
      <c r="H109" s="110" t="s">
        <v>28</v>
      </c>
      <c r="I109" s="113" t="s">
        <v>28</v>
      </c>
      <c r="J109" s="113" t="s">
        <v>28</v>
      </c>
      <c r="K109" s="114" t="str">
        <f t="shared" si="0"/>
        <v>n/a</v>
      </c>
      <c r="L109" s="113" t="s">
        <v>28</v>
      </c>
      <c r="M109" s="115" t="s">
        <v>28</v>
      </c>
      <c r="N109" s="116" t="s">
        <v>28</v>
      </c>
      <c r="O109" s="114" t="s">
        <v>28</v>
      </c>
      <c r="P109" s="114" t="s">
        <v>28</v>
      </c>
      <c r="Q109" s="114" t="s">
        <v>28</v>
      </c>
      <c r="R109" s="114" t="s">
        <v>28</v>
      </c>
      <c r="S109" s="114" t="s">
        <v>28</v>
      </c>
      <c r="T109" s="114" t="s">
        <v>28</v>
      </c>
      <c r="U109" s="114" t="s">
        <v>28</v>
      </c>
      <c r="V109" s="114" t="s">
        <v>28</v>
      </c>
      <c r="W109" s="114" t="s">
        <v>28</v>
      </c>
      <c r="X109" s="114" t="s">
        <v>28</v>
      </c>
      <c r="Y109" s="114" t="s">
        <v>28</v>
      </c>
    </row>
    <row r="110" spans="4:25" ht="17.25" customHeight="1" x14ac:dyDescent="0.25">
      <c r="D110" s="117" t="s">
        <v>26</v>
      </c>
      <c r="E110" s="117" t="s">
        <v>213</v>
      </c>
      <c r="F110" s="118" t="s">
        <v>28</v>
      </c>
      <c r="G110" s="119" t="s">
        <v>118</v>
      </c>
      <c r="H110" s="117" t="s">
        <v>28</v>
      </c>
      <c r="I110" s="120" t="s">
        <v>28</v>
      </c>
      <c r="J110" s="120" t="s">
        <v>28</v>
      </c>
      <c r="K110" s="121" t="str">
        <f t="shared" si="0"/>
        <v>n/a</v>
      </c>
      <c r="L110" s="120" t="s">
        <v>28</v>
      </c>
      <c r="M110" s="122" t="s">
        <v>28</v>
      </c>
      <c r="N110" s="123" t="s">
        <v>28</v>
      </c>
      <c r="O110" s="121" t="s">
        <v>28</v>
      </c>
      <c r="P110" s="121" t="s">
        <v>28</v>
      </c>
      <c r="Q110" s="121" t="s">
        <v>28</v>
      </c>
      <c r="R110" s="121" t="s">
        <v>28</v>
      </c>
      <c r="S110" s="121" t="s">
        <v>28</v>
      </c>
      <c r="T110" s="121" t="s">
        <v>28</v>
      </c>
      <c r="U110" s="121" t="s">
        <v>28</v>
      </c>
      <c r="V110" s="121" t="s">
        <v>28</v>
      </c>
      <c r="W110" s="121" t="s">
        <v>28</v>
      </c>
      <c r="X110" s="121" t="s">
        <v>28</v>
      </c>
      <c r="Y110" s="121" t="s">
        <v>28</v>
      </c>
    </row>
    <row r="111" spans="4:25" ht="17.25" customHeight="1" x14ac:dyDescent="0.25">
      <c r="D111" s="78" t="s">
        <v>26</v>
      </c>
      <c r="E111" s="78" t="s">
        <v>213</v>
      </c>
      <c r="F111" s="79" t="s">
        <v>119</v>
      </c>
      <c r="G111" s="80" t="s">
        <v>120</v>
      </c>
      <c r="H111" s="78">
        <v>26</v>
      </c>
      <c r="I111" s="66" t="s">
        <v>86</v>
      </c>
      <c r="J111" s="66" t="s">
        <v>34</v>
      </c>
      <c r="K111" s="27">
        <f t="shared" si="0"/>
        <v>0.626</v>
      </c>
      <c r="L111" s="66" t="s">
        <v>28</v>
      </c>
      <c r="M111" s="67" t="s">
        <v>28</v>
      </c>
      <c r="N111" s="187">
        <v>0.25</v>
      </c>
      <c r="O111" s="188">
        <v>0.36</v>
      </c>
      <c r="P111" s="188">
        <v>0.39</v>
      </c>
      <c r="Q111" s="188">
        <v>0.4</v>
      </c>
      <c r="R111" s="199">
        <f>(41%)*1.6</f>
        <v>0.65600000000000003</v>
      </c>
      <c r="S111" s="199">
        <f>(45%)*1.6</f>
        <v>0.72000000000000008</v>
      </c>
      <c r="T111" s="199">
        <f>(47%)*1.6</f>
        <v>0.752</v>
      </c>
      <c r="U111" s="199">
        <f>(52%)*1.6</f>
        <v>0.83200000000000007</v>
      </c>
      <c r="V111" s="199">
        <f>(54%)*1.6</f>
        <v>0.8640000000000001</v>
      </c>
      <c r="W111" s="199">
        <f>(49%)*1.6</f>
        <v>0.78400000000000003</v>
      </c>
      <c r="X111" s="199">
        <f>(47%)*1.6</f>
        <v>0.752</v>
      </c>
      <c r="Y111" s="199">
        <f>(47%)*1.6</f>
        <v>0.752</v>
      </c>
    </row>
    <row r="112" spans="4:25" ht="17.25" customHeight="1" x14ac:dyDescent="0.25">
      <c r="D112" s="82" t="s">
        <v>26</v>
      </c>
      <c r="E112" s="82" t="s">
        <v>213</v>
      </c>
      <c r="F112" s="83" t="s">
        <v>119</v>
      </c>
      <c r="G112" s="84" t="s">
        <v>120</v>
      </c>
      <c r="H112" s="82">
        <v>26</v>
      </c>
      <c r="I112" s="35" t="str">
        <f t="shared" ref="I112:I113" si="91">I111</f>
        <v>SERV CAPINA AREA TOTAL AUTOPROPELIDO - pré emergente</v>
      </c>
      <c r="J112" s="85" t="s">
        <v>35</v>
      </c>
      <c r="K112" s="36">
        <f t="shared" si="0"/>
        <v>0.626</v>
      </c>
      <c r="L112" s="35" t="s">
        <v>121</v>
      </c>
      <c r="M112" s="37">
        <v>0.2</v>
      </c>
      <c r="N112" s="195">
        <f>N111</f>
        <v>0.25</v>
      </c>
      <c r="O112" s="196">
        <f t="shared" ref="O112:Y112" si="92">O111</f>
        <v>0.36</v>
      </c>
      <c r="P112" s="196">
        <f t="shared" si="92"/>
        <v>0.39</v>
      </c>
      <c r="Q112" s="196">
        <f t="shared" si="92"/>
        <v>0.4</v>
      </c>
      <c r="R112" s="196">
        <f t="shared" si="92"/>
        <v>0.65600000000000003</v>
      </c>
      <c r="S112" s="196">
        <f t="shared" si="92"/>
        <v>0.72000000000000008</v>
      </c>
      <c r="T112" s="196">
        <f t="shared" si="92"/>
        <v>0.752</v>
      </c>
      <c r="U112" s="196">
        <f t="shared" si="92"/>
        <v>0.83200000000000007</v>
      </c>
      <c r="V112" s="196">
        <f t="shared" si="92"/>
        <v>0.8640000000000001</v>
      </c>
      <c r="W112" s="196">
        <f t="shared" si="92"/>
        <v>0.78400000000000003</v>
      </c>
      <c r="X112" s="196">
        <f t="shared" si="92"/>
        <v>0.752</v>
      </c>
      <c r="Y112" s="196">
        <f t="shared" si="92"/>
        <v>0.752</v>
      </c>
    </row>
    <row r="113" spans="4:25" ht="17.25" customHeight="1" x14ac:dyDescent="0.25">
      <c r="D113" s="82" t="s">
        <v>26</v>
      </c>
      <c r="E113" s="82" t="s">
        <v>213</v>
      </c>
      <c r="F113" s="83" t="s">
        <v>119</v>
      </c>
      <c r="G113" s="84" t="s">
        <v>120</v>
      </c>
      <c r="H113" s="82">
        <v>26</v>
      </c>
      <c r="I113" s="35" t="str">
        <f t="shared" si="91"/>
        <v>SERV CAPINA AREA TOTAL AUTOPROPELIDO - pré emergente</v>
      </c>
      <c r="J113" s="85" t="s">
        <v>35</v>
      </c>
      <c r="K113" s="36">
        <f t="shared" si="0"/>
        <v>0</v>
      </c>
      <c r="L113" s="35" t="s">
        <v>55</v>
      </c>
      <c r="M113" s="37">
        <f>ROUND(0.5%*230,1)</f>
        <v>1.2</v>
      </c>
      <c r="N113" s="189">
        <v>0</v>
      </c>
      <c r="O113" s="190">
        <v>0</v>
      </c>
      <c r="P113" s="190">
        <v>0</v>
      </c>
      <c r="Q113" s="190">
        <v>0</v>
      </c>
      <c r="R113" s="190">
        <v>0</v>
      </c>
      <c r="S113" s="190">
        <v>0</v>
      </c>
      <c r="T113" s="190">
        <v>0</v>
      </c>
      <c r="U113" s="190">
        <v>0</v>
      </c>
      <c r="V113" s="190">
        <v>0</v>
      </c>
      <c r="W113" s="190">
        <v>0</v>
      </c>
      <c r="X113" s="190">
        <v>0</v>
      </c>
      <c r="Y113" s="190">
        <v>0</v>
      </c>
    </row>
    <row r="114" spans="4:25" ht="17.25" customHeight="1" x14ac:dyDescent="0.25">
      <c r="D114" s="78" t="s">
        <v>26</v>
      </c>
      <c r="E114" s="78" t="s">
        <v>213</v>
      </c>
      <c r="F114" s="79" t="s">
        <v>119</v>
      </c>
      <c r="G114" s="80" t="s">
        <v>120</v>
      </c>
      <c r="H114" s="78">
        <v>26</v>
      </c>
      <c r="I114" s="66" t="s">
        <v>58</v>
      </c>
      <c r="J114" s="66" t="s">
        <v>34</v>
      </c>
      <c r="K114" s="27">
        <f t="shared" si="0"/>
        <v>0.13166666666666665</v>
      </c>
      <c r="L114" s="66" t="s">
        <v>28</v>
      </c>
      <c r="M114" s="67" t="s">
        <v>28</v>
      </c>
      <c r="N114" s="187">
        <v>0</v>
      </c>
      <c r="O114" s="188">
        <v>0</v>
      </c>
      <c r="P114" s="188">
        <v>0</v>
      </c>
      <c r="Q114" s="193">
        <f t="shared" ref="Q114" si="93">ROUNDDOWN(Q111*25%,2)</f>
        <v>0.1</v>
      </c>
      <c r="R114" s="193">
        <f t="shared" ref="R114:Y114" si="94">ROUNDDOWN(R111*25%,2)</f>
        <v>0.16</v>
      </c>
      <c r="S114" s="193">
        <f t="shared" si="94"/>
        <v>0.18</v>
      </c>
      <c r="T114" s="193">
        <f t="shared" si="94"/>
        <v>0.18</v>
      </c>
      <c r="U114" s="193">
        <f t="shared" si="94"/>
        <v>0.2</v>
      </c>
      <c r="V114" s="193">
        <f t="shared" si="94"/>
        <v>0.21</v>
      </c>
      <c r="W114" s="193">
        <f t="shared" si="94"/>
        <v>0.19</v>
      </c>
      <c r="X114" s="193">
        <f t="shared" si="94"/>
        <v>0.18</v>
      </c>
      <c r="Y114" s="193">
        <f t="shared" si="94"/>
        <v>0.18</v>
      </c>
    </row>
    <row r="115" spans="4:25" ht="17.25" customHeight="1" x14ac:dyDescent="0.25">
      <c r="D115" s="82" t="s">
        <v>26</v>
      </c>
      <c r="E115" s="82" t="s">
        <v>213</v>
      </c>
      <c r="F115" s="83" t="s">
        <v>119</v>
      </c>
      <c r="G115" s="84" t="s">
        <v>120</v>
      </c>
      <c r="H115" s="82">
        <v>26</v>
      </c>
      <c r="I115" s="35" t="str">
        <f t="shared" ref="I115:I116" si="95">I114</f>
        <v>APOIO AUTO-PROPELIDO</v>
      </c>
      <c r="J115" s="85" t="s">
        <v>35</v>
      </c>
      <c r="K115" s="36">
        <f t="shared" si="0"/>
        <v>0.13166666666666665</v>
      </c>
      <c r="L115" s="35" t="s">
        <v>121</v>
      </c>
      <c r="M115" s="37">
        <v>0.2</v>
      </c>
      <c r="N115" s="195">
        <f>N114</f>
        <v>0</v>
      </c>
      <c r="O115" s="196">
        <f t="shared" ref="O115:Y115" si="96">O114</f>
        <v>0</v>
      </c>
      <c r="P115" s="196">
        <f t="shared" si="96"/>
        <v>0</v>
      </c>
      <c r="Q115" s="196">
        <f t="shared" si="96"/>
        <v>0.1</v>
      </c>
      <c r="R115" s="196">
        <f t="shared" si="96"/>
        <v>0.16</v>
      </c>
      <c r="S115" s="196">
        <f t="shared" si="96"/>
        <v>0.18</v>
      </c>
      <c r="T115" s="196">
        <f t="shared" si="96"/>
        <v>0.18</v>
      </c>
      <c r="U115" s="196">
        <f t="shared" si="96"/>
        <v>0.2</v>
      </c>
      <c r="V115" s="196">
        <f t="shared" si="96"/>
        <v>0.21</v>
      </c>
      <c r="W115" s="196">
        <f t="shared" si="96"/>
        <v>0.19</v>
      </c>
      <c r="X115" s="196">
        <f t="shared" si="96"/>
        <v>0.18</v>
      </c>
      <c r="Y115" s="196">
        <f t="shared" si="96"/>
        <v>0.18</v>
      </c>
    </row>
    <row r="116" spans="4:25" ht="17.25" customHeight="1" x14ac:dyDescent="0.25">
      <c r="D116" s="82" t="s">
        <v>26</v>
      </c>
      <c r="E116" s="82" t="s">
        <v>213</v>
      </c>
      <c r="F116" s="83" t="s">
        <v>119</v>
      </c>
      <c r="G116" s="84" t="s">
        <v>120</v>
      </c>
      <c r="H116" s="82">
        <v>26</v>
      </c>
      <c r="I116" s="35" t="str">
        <f t="shared" si="95"/>
        <v>APOIO AUTO-PROPELIDO</v>
      </c>
      <c r="J116" s="85" t="s">
        <v>35</v>
      </c>
      <c r="K116" s="36">
        <f t="shared" si="0"/>
        <v>0</v>
      </c>
      <c r="L116" s="35" t="s">
        <v>55</v>
      </c>
      <c r="M116" s="37">
        <f>ROUND(0.5%*230,1)</f>
        <v>1.2</v>
      </c>
      <c r="N116" s="189">
        <v>0</v>
      </c>
      <c r="O116" s="190">
        <v>0</v>
      </c>
      <c r="P116" s="190">
        <v>0</v>
      </c>
      <c r="Q116" s="190">
        <v>0</v>
      </c>
      <c r="R116" s="190">
        <v>0</v>
      </c>
      <c r="S116" s="190">
        <v>0</v>
      </c>
      <c r="T116" s="190">
        <v>0</v>
      </c>
      <c r="U116" s="190">
        <v>0</v>
      </c>
      <c r="V116" s="190">
        <v>0</v>
      </c>
      <c r="W116" s="190">
        <v>0</v>
      </c>
      <c r="X116" s="190">
        <v>0</v>
      </c>
      <c r="Y116" s="190">
        <v>0</v>
      </c>
    </row>
    <row r="117" spans="4:25" ht="17.25" customHeight="1" x14ac:dyDescent="0.25">
      <c r="D117" s="23" t="s">
        <v>26</v>
      </c>
      <c r="E117" s="23" t="s">
        <v>213</v>
      </c>
      <c r="F117" s="24" t="s">
        <v>119</v>
      </c>
      <c r="G117" s="25" t="s">
        <v>120</v>
      </c>
      <c r="H117" s="23">
        <v>26</v>
      </c>
      <c r="I117" s="26" t="s">
        <v>122</v>
      </c>
      <c r="J117" s="26" t="s">
        <v>34</v>
      </c>
      <c r="K117" s="27">
        <f t="shared" si="0"/>
        <v>0.24233333333333332</v>
      </c>
      <c r="L117" s="28" t="s">
        <v>28</v>
      </c>
      <c r="M117" s="29" t="s">
        <v>28</v>
      </c>
      <c r="N117" s="194">
        <f>1-N111-N114</f>
        <v>0.75</v>
      </c>
      <c r="O117" s="193">
        <f t="shared" ref="O117:Y117" si="97">1-O111-O114</f>
        <v>0.64</v>
      </c>
      <c r="P117" s="193">
        <f t="shared" si="97"/>
        <v>0.61</v>
      </c>
      <c r="Q117" s="193">
        <f t="shared" si="97"/>
        <v>0.5</v>
      </c>
      <c r="R117" s="193">
        <f t="shared" si="97"/>
        <v>0.18399999999999997</v>
      </c>
      <c r="S117" s="193">
        <f t="shared" si="97"/>
        <v>9.9999999999999922E-2</v>
      </c>
      <c r="T117" s="193">
        <f t="shared" si="97"/>
        <v>6.8000000000000005E-2</v>
      </c>
      <c r="U117" s="193">
        <f t="shared" si="97"/>
        <v>-3.2000000000000084E-2</v>
      </c>
      <c r="V117" s="193">
        <f t="shared" si="97"/>
        <v>-7.4000000000000093E-2</v>
      </c>
      <c r="W117" s="193">
        <f t="shared" si="97"/>
        <v>2.5999999999999968E-2</v>
      </c>
      <c r="X117" s="193">
        <f t="shared" si="97"/>
        <v>6.8000000000000005E-2</v>
      </c>
      <c r="Y117" s="193">
        <f t="shared" si="97"/>
        <v>6.8000000000000005E-2</v>
      </c>
    </row>
    <row r="118" spans="4:25" ht="17.25" customHeight="1" x14ac:dyDescent="0.25">
      <c r="D118" s="32" t="s">
        <v>26</v>
      </c>
      <c r="E118" s="32" t="s">
        <v>213</v>
      </c>
      <c r="F118" s="33" t="s">
        <v>119</v>
      </c>
      <c r="G118" s="34" t="s">
        <v>120</v>
      </c>
      <c r="H118" s="32">
        <v>26</v>
      </c>
      <c r="I118" s="35" t="str">
        <f>I117</f>
        <v>SERV CAP QUIM 2 PRE EMERG AREA TOT AGRIC</v>
      </c>
      <c r="J118" s="35" t="s">
        <v>35</v>
      </c>
      <c r="K118" s="36">
        <f t="shared" si="0"/>
        <v>0.24233333333333332</v>
      </c>
      <c r="L118" s="35" t="s">
        <v>121</v>
      </c>
      <c r="M118" s="37">
        <v>0.2</v>
      </c>
      <c r="N118" s="195">
        <f>N117</f>
        <v>0.75</v>
      </c>
      <c r="O118" s="196">
        <f t="shared" ref="O118:Y118" si="98">O117</f>
        <v>0.64</v>
      </c>
      <c r="P118" s="196">
        <f t="shared" si="98"/>
        <v>0.61</v>
      </c>
      <c r="Q118" s="196">
        <f t="shared" si="98"/>
        <v>0.5</v>
      </c>
      <c r="R118" s="196">
        <f t="shared" si="98"/>
        <v>0.18399999999999997</v>
      </c>
      <c r="S118" s="196">
        <f t="shared" si="98"/>
        <v>9.9999999999999922E-2</v>
      </c>
      <c r="T118" s="196">
        <f t="shared" si="98"/>
        <v>6.8000000000000005E-2</v>
      </c>
      <c r="U118" s="196">
        <f t="shared" si="98"/>
        <v>-3.2000000000000084E-2</v>
      </c>
      <c r="V118" s="196">
        <f t="shared" si="98"/>
        <v>-7.4000000000000093E-2</v>
      </c>
      <c r="W118" s="196">
        <f t="shared" si="98"/>
        <v>2.5999999999999968E-2</v>
      </c>
      <c r="X118" s="196">
        <f t="shared" si="98"/>
        <v>6.8000000000000005E-2</v>
      </c>
      <c r="Y118" s="196">
        <f t="shared" si="98"/>
        <v>6.8000000000000005E-2</v>
      </c>
    </row>
    <row r="119" spans="4:25" ht="17.25" customHeight="1" x14ac:dyDescent="0.25">
      <c r="D119" s="78" t="s">
        <v>26</v>
      </c>
      <c r="E119" s="78" t="s">
        <v>213</v>
      </c>
      <c r="F119" s="79" t="s">
        <v>123</v>
      </c>
      <c r="G119" s="80" t="s">
        <v>120</v>
      </c>
      <c r="H119" s="78">
        <v>60</v>
      </c>
      <c r="I119" s="66" t="s">
        <v>86</v>
      </c>
      <c r="J119" s="66" t="s">
        <v>34</v>
      </c>
      <c r="K119" s="27">
        <f t="shared" si="0"/>
        <v>0.52233333333333343</v>
      </c>
      <c r="L119" s="66" t="s">
        <v>28</v>
      </c>
      <c r="M119" s="67" t="s">
        <v>28</v>
      </c>
      <c r="N119" s="187">
        <v>0.22</v>
      </c>
      <c r="O119" s="188">
        <v>0.31</v>
      </c>
      <c r="P119" s="188">
        <v>0.32</v>
      </c>
      <c r="Q119" s="188">
        <v>0.33</v>
      </c>
      <c r="R119" s="199">
        <f>(34%)*1.6</f>
        <v>0.54400000000000004</v>
      </c>
      <c r="S119" s="199">
        <f>(37%)*1.6</f>
        <v>0.59199999999999997</v>
      </c>
      <c r="T119" s="199">
        <f>(39%)*1.6</f>
        <v>0.62400000000000011</v>
      </c>
      <c r="U119" s="199">
        <f>(44%)*1.6</f>
        <v>0.70400000000000007</v>
      </c>
      <c r="V119" s="199">
        <f>(45%)*1.6</f>
        <v>0.72000000000000008</v>
      </c>
      <c r="W119" s="199">
        <f>(41%)*1.6</f>
        <v>0.65600000000000003</v>
      </c>
      <c r="X119" s="199">
        <f>(39%)*1.6</f>
        <v>0.62400000000000011</v>
      </c>
      <c r="Y119" s="199">
        <f>(39%)*1.6</f>
        <v>0.62400000000000011</v>
      </c>
    </row>
    <row r="120" spans="4:25" ht="17.25" customHeight="1" x14ac:dyDescent="0.25">
      <c r="D120" s="82" t="s">
        <v>26</v>
      </c>
      <c r="E120" s="82" t="s">
        <v>213</v>
      </c>
      <c r="F120" s="83" t="s">
        <v>123</v>
      </c>
      <c r="G120" s="84" t="s">
        <v>120</v>
      </c>
      <c r="H120" s="82">
        <v>60</v>
      </c>
      <c r="I120" s="35" t="str">
        <f t="shared" ref="I120:I122" si="99">I119</f>
        <v>SERV CAPINA AREA TOTAL AUTOPROPELIDO - pré emergente</v>
      </c>
      <c r="J120" s="85" t="s">
        <v>35</v>
      </c>
      <c r="K120" s="36">
        <f t="shared" si="0"/>
        <v>0.52233333333333343</v>
      </c>
      <c r="L120" s="35" t="s">
        <v>121</v>
      </c>
      <c r="M120" s="37">
        <v>0.2</v>
      </c>
      <c r="N120" s="195">
        <f>N119</f>
        <v>0.22</v>
      </c>
      <c r="O120" s="196">
        <f t="shared" ref="O120:Y120" si="100">O119</f>
        <v>0.31</v>
      </c>
      <c r="P120" s="196">
        <f t="shared" si="100"/>
        <v>0.32</v>
      </c>
      <c r="Q120" s="196">
        <f t="shared" si="100"/>
        <v>0.33</v>
      </c>
      <c r="R120" s="196">
        <f t="shared" si="100"/>
        <v>0.54400000000000004</v>
      </c>
      <c r="S120" s="196">
        <f t="shared" si="100"/>
        <v>0.59199999999999997</v>
      </c>
      <c r="T120" s="196">
        <f t="shared" si="100"/>
        <v>0.62400000000000011</v>
      </c>
      <c r="U120" s="196">
        <f t="shared" si="100"/>
        <v>0.70400000000000007</v>
      </c>
      <c r="V120" s="196">
        <f t="shared" si="100"/>
        <v>0.72000000000000008</v>
      </c>
      <c r="W120" s="196">
        <f t="shared" si="100"/>
        <v>0.65600000000000003</v>
      </c>
      <c r="X120" s="196">
        <f t="shared" si="100"/>
        <v>0.62400000000000011</v>
      </c>
      <c r="Y120" s="196">
        <f t="shared" si="100"/>
        <v>0.62400000000000011</v>
      </c>
    </row>
    <row r="121" spans="4:25" ht="17.25" customHeight="1" x14ac:dyDescent="0.25">
      <c r="D121" s="82" t="s">
        <v>26</v>
      </c>
      <c r="E121" s="82" t="s">
        <v>213</v>
      </c>
      <c r="F121" s="83" t="s">
        <v>123</v>
      </c>
      <c r="G121" s="84" t="s">
        <v>120</v>
      </c>
      <c r="H121" s="82">
        <v>60</v>
      </c>
      <c r="I121" s="35" t="str">
        <f t="shared" si="99"/>
        <v>SERV CAPINA AREA TOTAL AUTOPROPELIDO - pré emergente</v>
      </c>
      <c r="J121" s="85" t="s">
        <v>35</v>
      </c>
      <c r="K121" s="36">
        <f t="shared" si="0"/>
        <v>0</v>
      </c>
      <c r="L121" s="35" t="s">
        <v>55</v>
      </c>
      <c r="M121" s="37">
        <f>ROUND(0.5%*230,1)</f>
        <v>1.2</v>
      </c>
      <c r="N121" s="189">
        <v>0</v>
      </c>
      <c r="O121" s="190">
        <v>0</v>
      </c>
      <c r="P121" s="190">
        <v>0</v>
      </c>
      <c r="Q121" s="190">
        <v>0</v>
      </c>
      <c r="R121" s="190">
        <v>0</v>
      </c>
      <c r="S121" s="190">
        <v>0</v>
      </c>
      <c r="T121" s="190">
        <v>0</v>
      </c>
      <c r="U121" s="190">
        <v>0</v>
      </c>
      <c r="V121" s="190">
        <v>0</v>
      </c>
      <c r="W121" s="190">
        <v>0</v>
      </c>
      <c r="X121" s="190">
        <v>0</v>
      </c>
      <c r="Y121" s="190">
        <v>0</v>
      </c>
    </row>
    <row r="122" spans="4:25" ht="17.25" customHeight="1" x14ac:dyDescent="0.25">
      <c r="D122" s="82" t="s">
        <v>26</v>
      </c>
      <c r="E122" s="82" t="s">
        <v>213</v>
      </c>
      <c r="F122" s="83" t="s">
        <v>123</v>
      </c>
      <c r="G122" s="84" t="s">
        <v>120</v>
      </c>
      <c r="H122" s="82">
        <v>60</v>
      </c>
      <c r="I122" s="35" t="str">
        <f t="shared" si="99"/>
        <v>SERV CAPINA AREA TOTAL AUTOPROPELIDO - pré emergente</v>
      </c>
      <c r="J122" s="85" t="s">
        <v>35</v>
      </c>
      <c r="K122" s="36">
        <f t="shared" si="0"/>
        <v>0.52233333333333343</v>
      </c>
      <c r="L122" s="35" t="s">
        <v>90</v>
      </c>
      <c r="M122" s="37">
        <v>0.05</v>
      </c>
      <c r="N122" s="191">
        <f t="shared" ref="N122:W122" si="101">N119</f>
        <v>0.22</v>
      </c>
      <c r="O122" s="197">
        <f t="shared" si="101"/>
        <v>0.31</v>
      </c>
      <c r="P122" s="197">
        <f t="shared" si="101"/>
        <v>0.32</v>
      </c>
      <c r="Q122" s="197">
        <f t="shared" si="101"/>
        <v>0.33</v>
      </c>
      <c r="R122" s="197">
        <f t="shared" si="101"/>
        <v>0.54400000000000004</v>
      </c>
      <c r="S122" s="197">
        <f t="shared" si="101"/>
        <v>0.59199999999999997</v>
      </c>
      <c r="T122" s="197">
        <f t="shared" si="101"/>
        <v>0.62400000000000011</v>
      </c>
      <c r="U122" s="197">
        <f t="shared" si="101"/>
        <v>0.70400000000000007</v>
      </c>
      <c r="V122" s="197">
        <f t="shared" si="101"/>
        <v>0.72000000000000008</v>
      </c>
      <c r="W122" s="197">
        <f t="shared" si="101"/>
        <v>0.65600000000000003</v>
      </c>
      <c r="X122" s="197">
        <f t="shared" ref="X122:Y122" si="102">X119</f>
        <v>0.62400000000000011</v>
      </c>
      <c r="Y122" s="197">
        <f t="shared" si="102"/>
        <v>0.62400000000000011</v>
      </c>
    </row>
    <row r="123" spans="4:25" ht="17.25" customHeight="1" x14ac:dyDescent="0.25">
      <c r="D123" s="78" t="s">
        <v>26</v>
      </c>
      <c r="E123" s="78" t="s">
        <v>213</v>
      </c>
      <c r="F123" s="79" t="s">
        <v>123</v>
      </c>
      <c r="G123" s="80" t="s">
        <v>120</v>
      </c>
      <c r="H123" s="78">
        <v>60</v>
      </c>
      <c r="I123" s="66" t="s">
        <v>58</v>
      </c>
      <c r="J123" s="66" t="s">
        <v>34</v>
      </c>
      <c r="K123" s="27">
        <f t="shared" si="0"/>
        <v>0.10916666666666665</v>
      </c>
      <c r="L123" s="66" t="s">
        <v>28</v>
      </c>
      <c r="M123" s="67" t="s">
        <v>28</v>
      </c>
      <c r="N123" s="187">
        <v>0</v>
      </c>
      <c r="O123" s="188">
        <v>0</v>
      </c>
      <c r="P123" s="188">
        <v>0</v>
      </c>
      <c r="Q123" s="193">
        <f t="shared" ref="Q123:Y123" si="103">ROUNDDOWN(Q119*25%,2)</f>
        <v>0.08</v>
      </c>
      <c r="R123" s="193">
        <f t="shared" si="103"/>
        <v>0.13</v>
      </c>
      <c r="S123" s="193">
        <f t="shared" si="103"/>
        <v>0.14000000000000001</v>
      </c>
      <c r="T123" s="193">
        <f t="shared" si="103"/>
        <v>0.15</v>
      </c>
      <c r="U123" s="193">
        <f t="shared" si="103"/>
        <v>0.17</v>
      </c>
      <c r="V123" s="193">
        <f t="shared" si="103"/>
        <v>0.18</v>
      </c>
      <c r="W123" s="193">
        <f t="shared" si="103"/>
        <v>0.16</v>
      </c>
      <c r="X123" s="193">
        <f t="shared" si="103"/>
        <v>0.15</v>
      </c>
      <c r="Y123" s="193">
        <f t="shared" si="103"/>
        <v>0.15</v>
      </c>
    </row>
    <row r="124" spans="4:25" ht="17.25" customHeight="1" x14ac:dyDescent="0.25">
      <c r="D124" s="82" t="s">
        <v>26</v>
      </c>
      <c r="E124" s="82" t="s">
        <v>213</v>
      </c>
      <c r="F124" s="83" t="s">
        <v>123</v>
      </c>
      <c r="G124" s="84" t="s">
        <v>120</v>
      </c>
      <c r="H124" s="82">
        <v>60</v>
      </c>
      <c r="I124" s="35" t="str">
        <f t="shared" ref="I124:I126" si="104">I123</f>
        <v>APOIO AUTO-PROPELIDO</v>
      </c>
      <c r="J124" s="85" t="s">
        <v>35</v>
      </c>
      <c r="K124" s="36">
        <f t="shared" si="0"/>
        <v>0.10916666666666665</v>
      </c>
      <c r="L124" s="35" t="s">
        <v>121</v>
      </c>
      <c r="M124" s="37">
        <v>0.2</v>
      </c>
      <c r="N124" s="195">
        <f>N123</f>
        <v>0</v>
      </c>
      <c r="O124" s="196">
        <f t="shared" ref="O124:Y124" si="105">O123</f>
        <v>0</v>
      </c>
      <c r="P124" s="196">
        <f t="shared" si="105"/>
        <v>0</v>
      </c>
      <c r="Q124" s="196">
        <f t="shared" si="105"/>
        <v>0.08</v>
      </c>
      <c r="R124" s="196">
        <f t="shared" si="105"/>
        <v>0.13</v>
      </c>
      <c r="S124" s="196">
        <f t="shared" si="105"/>
        <v>0.14000000000000001</v>
      </c>
      <c r="T124" s="196">
        <f t="shared" si="105"/>
        <v>0.15</v>
      </c>
      <c r="U124" s="196">
        <f t="shared" si="105"/>
        <v>0.17</v>
      </c>
      <c r="V124" s="196">
        <f t="shared" si="105"/>
        <v>0.18</v>
      </c>
      <c r="W124" s="196">
        <f t="shared" si="105"/>
        <v>0.16</v>
      </c>
      <c r="X124" s="196">
        <f t="shared" si="105"/>
        <v>0.15</v>
      </c>
      <c r="Y124" s="196">
        <f t="shared" si="105"/>
        <v>0.15</v>
      </c>
    </row>
    <row r="125" spans="4:25" ht="17.25" customHeight="1" x14ac:dyDescent="0.25">
      <c r="D125" s="82" t="s">
        <v>26</v>
      </c>
      <c r="E125" s="82" t="s">
        <v>213</v>
      </c>
      <c r="F125" s="83" t="s">
        <v>123</v>
      </c>
      <c r="G125" s="84" t="s">
        <v>120</v>
      </c>
      <c r="H125" s="82">
        <v>60</v>
      </c>
      <c r="I125" s="35" t="str">
        <f t="shared" si="104"/>
        <v>APOIO AUTO-PROPELIDO</v>
      </c>
      <c r="J125" s="85" t="s">
        <v>35</v>
      </c>
      <c r="K125" s="36">
        <f t="shared" si="0"/>
        <v>0</v>
      </c>
      <c r="L125" s="35" t="s">
        <v>55</v>
      </c>
      <c r="M125" s="37">
        <f>ROUND(0.5%*230,1)</f>
        <v>1.2</v>
      </c>
      <c r="N125" s="189">
        <v>0</v>
      </c>
      <c r="O125" s="190">
        <v>0</v>
      </c>
      <c r="P125" s="190">
        <v>0</v>
      </c>
      <c r="Q125" s="190">
        <v>0</v>
      </c>
      <c r="R125" s="190">
        <v>0</v>
      </c>
      <c r="S125" s="190">
        <v>0</v>
      </c>
      <c r="T125" s="190">
        <v>0</v>
      </c>
      <c r="U125" s="190">
        <v>0</v>
      </c>
      <c r="V125" s="190">
        <v>0</v>
      </c>
      <c r="W125" s="190">
        <v>0</v>
      </c>
      <c r="X125" s="190">
        <v>0</v>
      </c>
      <c r="Y125" s="190">
        <v>0</v>
      </c>
    </row>
    <row r="126" spans="4:25" ht="17.25" customHeight="1" x14ac:dyDescent="0.25">
      <c r="D126" s="82" t="s">
        <v>26</v>
      </c>
      <c r="E126" s="82" t="s">
        <v>213</v>
      </c>
      <c r="F126" s="83" t="s">
        <v>123</v>
      </c>
      <c r="G126" s="84" t="s">
        <v>120</v>
      </c>
      <c r="H126" s="82">
        <v>60</v>
      </c>
      <c r="I126" s="35" t="str">
        <f t="shared" si="104"/>
        <v>APOIO AUTO-PROPELIDO</v>
      </c>
      <c r="J126" s="85" t="s">
        <v>35</v>
      </c>
      <c r="K126" s="36">
        <f t="shared" si="0"/>
        <v>0.10916666666666665</v>
      </c>
      <c r="L126" s="35" t="s">
        <v>90</v>
      </c>
      <c r="M126" s="37">
        <v>0.05</v>
      </c>
      <c r="N126" s="191">
        <f t="shared" ref="N126:V126" si="106">N123</f>
        <v>0</v>
      </c>
      <c r="O126" s="197">
        <f t="shared" si="106"/>
        <v>0</v>
      </c>
      <c r="P126" s="197">
        <f t="shared" si="106"/>
        <v>0</v>
      </c>
      <c r="Q126" s="197">
        <f t="shared" si="106"/>
        <v>0.08</v>
      </c>
      <c r="R126" s="197">
        <f t="shared" si="106"/>
        <v>0.13</v>
      </c>
      <c r="S126" s="197">
        <f t="shared" si="106"/>
        <v>0.14000000000000001</v>
      </c>
      <c r="T126" s="197">
        <f t="shared" si="106"/>
        <v>0.15</v>
      </c>
      <c r="U126" s="197">
        <f t="shared" si="106"/>
        <v>0.17</v>
      </c>
      <c r="V126" s="197">
        <f t="shared" si="106"/>
        <v>0.18</v>
      </c>
      <c r="W126" s="197">
        <f t="shared" ref="W126:Y126" si="107">W123</f>
        <v>0.16</v>
      </c>
      <c r="X126" s="197">
        <f t="shared" si="107"/>
        <v>0.15</v>
      </c>
      <c r="Y126" s="197">
        <f t="shared" si="107"/>
        <v>0.15</v>
      </c>
    </row>
    <row r="127" spans="4:25" ht="17.25" customHeight="1" x14ac:dyDescent="0.25">
      <c r="D127" s="23" t="s">
        <v>26</v>
      </c>
      <c r="E127" s="23" t="s">
        <v>213</v>
      </c>
      <c r="F127" s="24" t="s">
        <v>123</v>
      </c>
      <c r="G127" s="25" t="s">
        <v>120</v>
      </c>
      <c r="H127" s="23">
        <v>60</v>
      </c>
      <c r="I127" s="26" t="s">
        <v>124</v>
      </c>
      <c r="J127" s="26" t="s">
        <v>34</v>
      </c>
      <c r="K127" s="27">
        <f t="shared" si="0"/>
        <v>0.36849999999999999</v>
      </c>
      <c r="L127" s="28" t="s">
        <v>28</v>
      </c>
      <c r="M127" s="29" t="s">
        <v>28</v>
      </c>
      <c r="N127" s="194">
        <f>1-SUM(N119,N123)</f>
        <v>0.78</v>
      </c>
      <c r="O127" s="193">
        <f t="shared" ref="O127:Y127" si="108">1-SUM(O119,O123)</f>
        <v>0.69</v>
      </c>
      <c r="P127" s="193">
        <f t="shared" si="108"/>
        <v>0.67999999999999994</v>
      </c>
      <c r="Q127" s="193">
        <f t="shared" si="108"/>
        <v>0.59</v>
      </c>
      <c r="R127" s="193">
        <f t="shared" si="108"/>
        <v>0.32599999999999996</v>
      </c>
      <c r="S127" s="193">
        <f t="shared" si="108"/>
        <v>0.26800000000000002</v>
      </c>
      <c r="T127" s="193">
        <f t="shared" si="108"/>
        <v>0.22599999999999987</v>
      </c>
      <c r="U127" s="193">
        <f t="shared" si="108"/>
        <v>0.12599999999999989</v>
      </c>
      <c r="V127" s="193">
        <f t="shared" si="108"/>
        <v>9.9999999999999867E-2</v>
      </c>
      <c r="W127" s="193">
        <f t="shared" si="108"/>
        <v>0.18399999999999994</v>
      </c>
      <c r="X127" s="193">
        <f t="shared" si="108"/>
        <v>0.22599999999999987</v>
      </c>
      <c r="Y127" s="193">
        <f t="shared" si="108"/>
        <v>0.22599999999999987</v>
      </c>
    </row>
    <row r="128" spans="4:25" ht="17.25" customHeight="1" x14ac:dyDescent="0.25">
      <c r="D128" s="32" t="s">
        <v>26</v>
      </c>
      <c r="E128" s="32" t="s">
        <v>213</v>
      </c>
      <c r="F128" s="33" t="s">
        <v>123</v>
      </c>
      <c r="G128" s="34" t="s">
        <v>120</v>
      </c>
      <c r="H128" s="32">
        <v>60</v>
      </c>
      <c r="I128" s="35" t="str">
        <f t="shared" ref="I128:I131" si="109">I127</f>
        <v>SERV CAP QUIM 3 PRE EMERG AREA TOT AGRIC</v>
      </c>
      <c r="J128" s="35" t="s">
        <v>35</v>
      </c>
      <c r="K128" s="36">
        <f t="shared" si="0"/>
        <v>0.36849999999999999</v>
      </c>
      <c r="L128" s="35" t="s">
        <v>121</v>
      </c>
      <c r="M128" s="37">
        <v>0.3</v>
      </c>
      <c r="N128" s="195">
        <f>N127</f>
        <v>0.78</v>
      </c>
      <c r="O128" s="196">
        <f t="shared" ref="O128:Y128" si="110">O127</f>
        <v>0.69</v>
      </c>
      <c r="P128" s="196">
        <f t="shared" si="110"/>
        <v>0.67999999999999994</v>
      </c>
      <c r="Q128" s="196">
        <f t="shared" si="110"/>
        <v>0.59</v>
      </c>
      <c r="R128" s="196">
        <f t="shared" si="110"/>
        <v>0.32599999999999996</v>
      </c>
      <c r="S128" s="196">
        <f t="shared" si="110"/>
        <v>0.26800000000000002</v>
      </c>
      <c r="T128" s="196">
        <f t="shared" si="110"/>
        <v>0.22599999999999987</v>
      </c>
      <c r="U128" s="196">
        <f t="shared" si="110"/>
        <v>0.12599999999999989</v>
      </c>
      <c r="V128" s="196">
        <f t="shared" si="110"/>
        <v>9.9999999999999867E-2</v>
      </c>
      <c r="W128" s="196">
        <f t="shared" si="110"/>
        <v>0.18399999999999994</v>
      </c>
      <c r="X128" s="196">
        <f t="shared" si="110"/>
        <v>0.22599999999999987</v>
      </c>
      <c r="Y128" s="196">
        <f t="shared" si="110"/>
        <v>0.22599999999999987</v>
      </c>
    </row>
    <row r="129" spans="4:25" ht="17.25" customHeight="1" x14ac:dyDescent="0.25">
      <c r="D129" s="32" t="s">
        <v>26</v>
      </c>
      <c r="E129" s="32" t="s">
        <v>213</v>
      </c>
      <c r="F129" s="33" t="s">
        <v>123</v>
      </c>
      <c r="G129" s="34" t="s">
        <v>120</v>
      </c>
      <c r="H129" s="32">
        <v>60</v>
      </c>
      <c r="I129" s="35" t="str">
        <f t="shared" si="109"/>
        <v>SERV CAP QUIM 3 PRE EMERG AREA TOT AGRIC</v>
      </c>
      <c r="J129" s="35" t="s">
        <v>35</v>
      </c>
      <c r="K129" s="36">
        <f t="shared" si="0"/>
        <v>0.18333333333333335</v>
      </c>
      <c r="L129" s="35" t="s">
        <v>125</v>
      </c>
      <c r="M129" s="37">
        <v>0.7</v>
      </c>
      <c r="N129" s="195">
        <f>ROUND(N127*50%,2)</f>
        <v>0.39</v>
      </c>
      <c r="O129" s="196">
        <f t="shared" ref="O129:Y129" si="111">ROUND(O127*50%,2)</f>
        <v>0.35</v>
      </c>
      <c r="P129" s="196">
        <f t="shared" si="111"/>
        <v>0.34</v>
      </c>
      <c r="Q129" s="196">
        <f t="shared" si="111"/>
        <v>0.3</v>
      </c>
      <c r="R129" s="196">
        <f t="shared" si="111"/>
        <v>0.16</v>
      </c>
      <c r="S129" s="196">
        <f t="shared" si="111"/>
        <v>0.13</v>
      </c>
      <c r="T129" s="196">
        <f t="shared" si="111"/>
        <v>0.11</v>
      </c>
      <c r="U129" s="196">
        <f t="shared" si="111"/>
        <v>0.06</v>
      </c>
      <c r="V129" s="196">
        <f t="shared" si="111"/>
        <v>0.05</v>
      </c>
      <c r="W129" s="196">
        <f t="shared" si="111"/>
        <v>0.09</v>
      </c>
      <c r="X129" s="196">
        <f t="shared" si="111"/>
        <v>0.11</v>
      </c>
      <c r="Y129" s="196">
        <f t="shared" si="111"/>
        <v>0.11</v>
      </c>
    </row>
    <row r="130" spans="4:25" ht="17.25" customHeight="1" x14ac:dyDescent="0.25">
      <c r="D130" s="32" t="s">
        <v>26</v>
      </c>
      <c r="E130" s="32" t="s">
        <v>213</v>
      </c>
      <c r="F130" s="33" t="s">
        <v>123</v>
      </c>
      <c r="G130" s="34" t="s">
        <v>120</v>
      </c>
      <c r="H130" s="32">
        <v>60</v>
      </c>
      <c r="I130" s="35" t="str">
        <f t="shared" si="109"/>
        <v>SERV CAP QUIM 3 PRE EMERG AREA TOT AGRIC</v>
      </c>
      <c r="J130" s="35" t="s">
        <v>35</v>
      </c>
      <c r="K130" s="36">
        <f t="shared" si="0"/>
        <v>0.18333333333333335</v>
      </c>
      <c r="L130" s="35" t="s">
        <v>55</v>
      </c>
      <c r="M130" s="37">
        <f>ROUND(0.5%*230,1)</f>
        <v>1.2</v>
      </c>
      <c r="N130" s="195">
        <f>N129</f>
        <v>0.39</v>
      </c>
      <c r="O130" s="196">
        <f t="shared" ref="O130:Y130" si="112">O129</f>
        <v>0.35</v>
      </c>
      <c r="P130" s="196">
        <f t="shared" si="112"/>
        <v>0.34</v>
      </c>
      <c r="Q130" s="196">
        <f t="shared" si="112"/>
        <v>0.3</v>
      </c>
      <c r="R130" s="196">
        <f t="shared" si="112"/>
        <v>0.16</v>
      </c>
      <c r="S130" s="196">
        <f t="shared" si="112"/>
        <v>0.13</v>
      </c>
      <c r="T130" s="196">
        <f t="shared" si="112"/>
        <v>0.11</v>
      </c>
      <c r="U130" s="196">
        <f t="shared" si="112"/>
        <v>0.06</v>
      </c>
      <c r="V130" s="196">
        <f t="shared" si="112"/>
        <v>0.05</v>
      </c>
      <c r="W130" s="196">
        <f t="shared" si="112"/>
        <v>0.09</v>
      </c>
      <c r="X130" s="196">
        <f t="shared" si="112"/>
        <v>0.11</v>
      </c>
      <c r="Y130" s="196">
        <f t="shared" si="112"/>
        <v>0.11</v>
      </c>
    </row>
    <row r="131" spans="4:25" ht="17.25" customHeight="1" x14ac:dyDescent="0.25">
      <c r="D131" s="32" t="s">
        <v>26</v>
      </c>
      <c r="E131" s="32" t="s">
        <v>213</v>
      </c>
      <c r="F131" s="33" t="s">
        <v>123</v>
      </c>
      <c r="G131" s="34" t="s">
        <v>120</v>
      </c>
      <c r="H131" s="32">
        <v>60</v>
      </c>
      <c r="I131" s="35" t="str">
        <f t="shared" si="109"/>
        <v>SERV CAP QUIM 3 PRE EMERG AREA TOT AGRIC</v>
      </c>
      <c r="J131" s="35" t="s">
        <v>35</v>
      </c>
      <c r="K131" s="36">
        <f t="shared" si="0"/>
        <v>0.36849999999999999</v>
      </c>
      <c r="L131" s="35" t="s">
        <v>90</v>
      </c>
      <c r="M131" s="37">
        <v>0.05</v>
      </c>
      <c r="N131" s="191">
        <f t="shared" ref="N131:X131" si="113">N127</f>
        <v>0.78</v>
      </c>
      <c r="O131" s="198">
        <f t="shared" si="113"/>
        <v>0.69</v>
      </c>
      <c r="P131" s="198">
        <f t="shared" si="113"/>
        <v>0.67999999999999994</v>
      </c>
      <c r="Q131" s="198">
        <f t="shared" si="113"/>
        <v>0.59</v>
      </c>
      <c r="R131" s="198">
        <f t="shared" si="113"/>
        <v>0.32599999999999996</v>
      </c>
      <c r="S131" s="198">
        <f t="shared" si="113"/>
        <v>0.26800000000000002</v>
      </c>
      <c r="T131" s="198">
        <f t="shared" si="113"/>
        <v>0.22599999999999987</v>
      </c>
      <c r="U131" s="198">
        <f t="shared" si="113"/>
        <v>0.12599999999999989</v>
      </c>
      <c r="V131" s="198">
        <f t="shared" si="113"/>
        <v>9.9999999999999867E-2</v>
      </c>
      <c r="W131" s="198">
        <f t="shared" si="113"/>
        <v>0.18399999999999994</v>
      </c>
      <c r="X131" s="198">
        <f t="shared" si="113"/>
        <v>0.22599999999999987</v>
      </c>
      <c r="Y131" s="198">
        <f t="shared" ref="Y131" si="114">Y127</f>
        <v>0.22599999999999987</v>
      </c>
    </row>
    <row r="132" spans="4:25" ht="17.25" customHeight="1" x14ac:dyDescent="0.25">
      <c r="D132" s="23" t="s">
        <v>26</v>
      </c>
      <c r="E132" s="23" t="s">
        <v>213</v>
      </c>
      <c r="F132" s="24" t="s">
        <v>126</v>
      </c>
      <c r="G132" s="25" t="s">
        <v>120</v>
      </c>
      <c r="H132" s="23">
        <v>60</v>
      </c>
      <c r="I132" s="26" t="s">
        <v>127</v>
      </c>
      <c r="J132" s="26" t="s">
        <v>34</v>
      </c>
      <c r="K132" s="27">
        <f>IFERROR(AVERAGE(N132:Y132),"n/a")</f>
        <v>0.34999999999999992</v>
      </c>
      <c r="L132" s="28" t="s">
        <v>28</v>
      </c>
      <c r="M132" s="29" t="s">
        <v>28</v>
      </c>
      <c r="N132" s="30">
        <v>0.38500000000000001</v>
      </c>
      <c r="O132" s="31">
        <v>0.42</v>
      </c>
      <c r="P132" s="31">
        <v>0.45499999999999996</v>
      </c>
      <c r="Q132" s="31">
        <v>0.48999999999999994</v>
      </c>
      <c r="R132" s="31">
        <v>0.42</v>
      </c>
      <c r="S132" s="31">
        <v>0.27999999999999997</v>
      </c>
      <c r="T132" s="31">
        <v>0.27999999999999997</v>
      </c>
      <c r="U132" s="31">
        <v>0.24499999999999997</v>
      </c>
      <c r="V132" s="31">
        <v>0.21</v>
      </c>
      <c r="W132" s="31">
        <v>0.27999999999999997</v>
      </c>
      <c r="X132" s="31">
        <v>0.35</v>
      </c>
      <c r="Y132" s="31">
        <v>0.38500000000000001</v>
      </c>
    </row>
    <row r="133" spans="4:25" ht="17.25" customHeight="1" x14ac:dyDescent="0.25">
      <c r="D133" s="23" t="s">
        <v>26</v>
      </c>
      <c r="E133" s="23" t="s">
        <v>213</v>
      </c>
      <c r="F133" s="24" t="s">
        <v>128</v>
      </c>
      <c r="G133" s="25" t="s">
        <v>120</v>
      </c>
      <c r="H133" s="23">
        <v>60</v>
      </c>
      <c r="I133" s="26" t="s">
        <v>129</v>
      </c>
      <c r="J133" s="26" t="s">
        <v>34</v>
      </c>
      <c r="K133" s="27">
        <f t="shared" si="0"/>
        <v>0</v>
      </c>
      <c r="L133" s="28" t="s">
        <v>28</v>
      </c>
      <c r="M133" s="29" t="s">
        <v>28</v>
      </c>
      <c r="N133" s="42">
        <f>1-SUM(N122,N126,N131)</f>
        <v>0</v>
      </c>
      <c r="O133" s="43">
        <f t="shared" ref="O133:Y133" si="115">1-SUM(O122,O126,O131)</f>
        <v>0</v>
      </c>
      <c r="P133" s="43">
        <f t="shared" si="115"/>
        <v>0</v>
      </c>
      <c r="Q133" s="43">
        <f t="shared" si="115"/>
        <v>0</v>
      </c>
      <c r="R133" s="43">
        <f t="shared" si="115"/>
        <v>0</v>
      </c>
      <c r="S133" s="43">
        <f t="shared" si="115"/>
        <v>0</v>
      </c>
      <c r="T133" s="43">
        <f t="shared" si="115"/>
        <v>0</v>
      </c>
      <c r="U133" s="43">
        <f t="shared" si="115"/>
        <v>0</v>
      </c>
      <c r="V133" s="43">
        <f t="shared" si="115"/>
        <v>0</v>
      </c>
      <c r="W133" s="43">
        <f t="shared" si="115"/>
        <v>0</v>
      </c>
      <c r="X133" s="43">
        <f t="shared" si="115"/>
        <v>0</v>
      </c>
      <c r="Y133" s="43">
        <f t="shared" si="115"/>
        <v>0</v>
      </c>
    </row>
    <row r="134" spans="4:25" ht="17.25" customHeight="1" x14ac:dyDescent="0.25">
      <c r="D134" s="32" t="s">
        <v>26</v>
      </c>
      <c r="E134" s="32" t="s">
        <v>213</v>
      </c>
      <c r="F134" s="33" t="s">
        <v>128</v>
      </c>
      <c r="G134" s="34" t="s">
        <v>120</v>
      </c>
      <c r="H134" s="32">
        <v>60</v>
      </c>
      <c r="I134" s="35" t="str">
        <f t="shared" ref="I134:I136" si="116">I133</f>
        <v>SERV COMB FORMIGA MANUAL 1 RUA AGRIC</v>
      </c>
      <c r="J134" s="35" t="s">
        <v>35</v>
      </c>
      <c r="K134" s="36">
        <f t="shared" ref="K134:K197" si="117">IFERROR(AVERAGE(N134:Y134),"n/a")</f>
        <v>0</v>
      </c>
      <c r="L134" s="35" t="s">
        <v>36</v>
      </c>
      <c r="M134" s="37">
        <f>10*(5*6)/10^3</f>
        <v>0.3</v>
      </c>
      <c r="N134" s="38">
        <f>ROUND(0.5%*N133,4)</f>
        <v>0</v>
      </c>
      <c r="O134" s="39">
        <f t="shared" ref="O134:Y134" si="118">ROUND(0.5%*O133,4)</f>
        <v>0</v>
      </c>
      <c r="P134" s="39">
        <f t="shared" si="118"/>
        <v>0</v>
      </c>
      <c r="Q134" s="39">
        <f t="shared" si="118"/>
        <v>0</v>
      </c>
      <c r="R134" s="39">
        <f t="shared" si="118"/>
        <v>0</v>
      </c>
      <c r="S134" s="39">
        <f t="shared" si="118"/>
        <v>0</v>
      </c>
      <c r="T134" s="39">
        <f t="shared" si="118"/>
        <v>0</v>
      </c>
      <c r="U134" s="39">
        <f t="shared" si="118"/>
        <v>0</v>
      </c>
      <c r="V134" s="39">
        <f t="shared" si="118"/>
        <v>0</v>
      </c>
      <c r="W134" s="39">
        <f t="shared" si="118"/>
        <v>0</v>
      </c>
      <c r="X134" s="39">
        <f t="shared" si="118"/>
        <v>0</v>
      </c>
      <c r="Y134" s="39">
        <f t="shared" si="118"/>
        <v>0</v>
      </c>
    </row>
    <row r="135" spans="4:25" ht="17.25" customHeight="1" x14ac:dyDescent="0.25">
      <c r="D135" s="32" t="s">
        <v>26</v>
      </c>
      <c r="E135" s="32" t="s">
        <v>213</v>
      </c>
      <c r="F135" s="33" t="s">
        <v>128</v>
      </c>
      <c r="G135" s="34" t="s">
        <v>120</v>
      </c>
      <c r="H135" s="32">
        <v>60</v>
      </c>
      <c r="I135" s="35" t="str">
        <f t="shared" si="116"/>
        <v>SERV COMB FORMIGA MANUAL 1 RUA AGRIC</v>
      </c>
      <c r="J135" s="35" t="s">
        <v>35</v>
      </c>
      <c r="K135" s="36">
        <f t="shared" si="117"/>
        <v>0</v>
      </c>
      <c r="L135" s="35" t="s">
        <v>37</v>
      </c>
      <c r="M135" s="37">
        <v>4.5</v>
      </c>
      <c r="N135" s="40">
        <f>ROUND($N$44*N133,2)</f>
        <v>0</v>
      </c>
      <c r="O135" s="41">
        <f>ROUND($O$44*O133,2)</f>
        <v>0</v>
      </c>
      <c r="P135" s="41">
        <f>ROUND($P$44*P133,2)</f>
        <v>0</v>
      </c>
      <c r="Q135" s="41">
        <f>ROUND($Q$44*Q133,2)</f>
        <v>0</v>
      </c>
      <c r="R135" s="41">
        <f>ROUND($R$44*R133,2)</f>
        <v>0</v>
      </c>
      <c r="S135" s="41">
        <f>ROUND($S$44*S133,2)</f>
        <v>0</v>
      </c>
      <c r="T135" s="41">
        <f>ROUND($T$44*T133,2)</f>
        <v>0</v>
      </c>
      <c r="U135" s="41">
        <f>ROUND($U$44*U133,2)</f>
        <v>0</v>
      </c>
      <c r="V135" s="41">
        <f>ROUND($V$44*V133,2)</f>
        <v>0</v>
      </c>
      <c r="W135" s="41">
        <f>ROUND($W$44*W133,2)</f>
        <v>0</v>
      </c>
      <c r="X135" s="41">
        <f>ROUND($X$44*X133,2)</f>
        <v>0</v>
      </c>
      <c r="Y135" s="41">
        <f>ROUND($Y$44*Y133,2)</f>
        <v>0</v>
      </c>
    </row>
    <row r="136" spans="4:25" ht="17.25" customHeight="1" x14ac:dyDescent="0.25">
      <c r="D136" s="32" t="s">
        <v>26</v>
      </c>
      <c r="E136" s="32" t="s">
        <v>213</v>
      </c>
      <c r="F136" s="33" t="s">
        <v>128</v>
      </c>
      <c r="G136" s="34" t="s">
        <v>120</v>
      </c>
      <c r="H136" s="32">
        <v>60</v>
      </c>
      <c r="I136" s="35" t="str">
        <f t="shared" si="116"/>
        <v>SERV COMB FORMIGA MANUAL 1 RUA AGRIC</v>
      </c>
      <c r="J136" s="35" t="s">
        <v>35</v>
      </c>
      <c r="K136" s="36">
        <f t="shared" si="117"/>
        <v>0</v>
      </c>
      <c r="L136" s="35" t="s">
        <v>38</v>
      </c>
      <c r="M136" s="37">
        <v>4.5</v>
      </c>
      <c r="N136" s="40">
        <f>N133-SUM(N134:N135)</f>
        <v>0</v>
      </c>
      <c r="O136" s="41">
        <f t="shared" ref="O136" si="119">O133-SUM(O134:O135)</f>
        <v>0</v>
      </c>
      <c r="P136" s="41">
        <f t="shared" ref="P136:Y136" si="120">P133-SUM(P134:P135)</f>
        <v>0</v>
      </c>
      <c r="Q136" s="41">
        <f t="shared" si="120"/>
        <v>0</v>
      </c>
      <c r="R136" s="41">
        <f t="shared" si="120"/>
        <v>0</v>
      </c>
      <c r="S136" s="41">
        <f t="shared" si="120"/>
        <v>0</v>
      </c>
      <c r="T136" s="41">
        <f t="shared" si="120"/>
        <v>0</v>
      </c>
      <c r="U136" s="41">
        <f t="shared" si="120"/>
        <v>0</v>
      </c>
      <c r="V136" s="41">
        <f t="shared" si="120"/>
        <v>0</v>
      </c>
      <c r="W136" s="41">
        <f t="shared" si="120"/>
        <v>0</v>
      </c>
      <c r="X136" s="41">
        <f t="shared" si="120"/>
        <v>0</v>
      </c>
      <c r="Y136" s="41">
        <f t="shared" si="120"/>
        <v>0</v>
      </c>
    </row>
    <row r="137" spans="4:25" ht="17.25" customHeight="1" x14ac:dyDescent="0.25">
      <c r="D137" s="23" t="s">
        <v>26</v>
      </c>
      <c r="E137" s="23" t="s">
        <v>213</v>
      </c>
      <c r="F137" s="24" t="s">
        <v>130</v>
      </c>
      <c r="G137" s="25" t="s">
        <v>120</v>
      </c>
      <c r="H137" s="23">
        <v>60</v>
      </c>
      <c r="I137" s="26" t="s">
        <v>131</v>
      </c>
      <c r="J137" s="26" t="s">
        <v>34</v>
      </c>
      <c r="K137" s="27">
        <f>IFERROR(AVERAGE(N137:Y137),"n/a")</f>
        <v>0.14999999999999997</v>
      </c>
      <c r="L137" s="28" t="s">
        <v>28</v>
      </c>
      <c r="M137" s="29" t="s">
        <v>28</v>
      </c>
      <c r="N137" s="30">
        <v>0.15</v>
      </c>
      <c r="O137" s="31">
        <v>0.15</v>
      </c>
      <c r="P137" s="31">
        <v>0.15</v>
      </c>
      <c r="Q137" s="31">
        <v>0.15</v>
      </c>
      <c r="R137" s="31">
        <v>0.15</v>
      </c>
      <c r="S137" s="31">
        <v>0.15</v>
      </c>
      <c r="T137" s="31">
        <v>0.15</v>
      </c>
      <c r="U137" s="31">
        <v>0.15</v>
      </c>
      <c r="V137" s="31">
        <v>0.15</v>
      </c>
      <c r="W137" s="31">
        <v>0.15</v>
      </c>
      <c r="X137" s="31">
        <v>0.15</v>
      </c>
      <c r="Y137" s="31">
        <v>0.15</v>
      </c>
    </row>
    <row r="138" spans="4:25" ht="17.25" customHeight="1" x14ac:dyDescent="0.25">
      <c r="D138" s="32" t="s">
        <v>26</v>
      </c>
      <c r="E138" s="32" t="s">
        <v>213</v>
      </c>
      <c r="F138" s="33" t="s">
        <v>130</v>
      </c>
      <c r="G138" s="34" t="s">
        <v>120</v>
      </c>
      <c r="H138" s="32">
        <v>60</v>
      </c>
      <c r="I138" s="35" t="str">
        <f t="shared" ref="I138:I140" si="121">I137</f>
        <v>SERV CAP QUIM MANUAL MEDIA AGRIC</v>
      </c>
      <c r="J138" s="35" t="s">
        <v>35</v>
      </c>
      <c r="K138" s="36">
        <f>IFERROR(AVERAGE(N138:Y138),"n/a")</f>
        <v>0.14999999999999997</v>
      </c>
      <c r="L138" s="85" t="s">
        <v>50</v>
      </c>
      <c r="M138" s="37">
        <v>2</v>
      </c>
      <c r="N138" s="44">
        <f>N137</f>
        <v>0.15</v>
      </c>
      <c r="O138" s="39">
        <f t="shared" ref="O138:Y138" si="122">O137</f>
        <v>0.15</v>
      </c>
      <c r="P138" s="39">
        <f t="shared" si="122"/>
        <v>0.15</v>
      </c>
      <c r="Q138" s="39">
        <f t="shared" si="122"/>
        <v>0.15</v>
      </c>
      <c r="R138" s="39">
        <f t="shared" si="122"/>
        <v>0.15</v>
      </c>
      <c r="S138" s="39">
        <f t="shared" si="122"/>
        <v>0.15</v>
      </c>
      <c r="T138" s="39">
        <f t="shared" si="122"/>
        <v>0.15</v>
      </c>
      <c r="U138" s="39">
        <f t="shared" si="122"/>
        <v>0.15</v>
      </c>
      <c r="V138" s="39">
        <f t="shared" si="122"/>
        <v>0.15</v>
      </c>
      <c r="W138" s="39">
        <f t="shared" si="122"/>
        <v>0.15</v>
      </c>
      <c r="X138" s="39">
        <f t="shared" si="122"/>
        <v>0.15</v>
      </c>
      <c r="Y138" s="39">
        <f t="shared" si="122"/>
        <v>0.15</v>
      </c>
    </row>
    <row r="139" spans="4:25" ht="17.25" customHeight="1" x14ac:dyDescent="0.25">
      <c r="D139" s="32" t="s">
        <v>26</v>
      </c>
      <c r="E139" s="32" t="s">
        <v>213</v>
      </c>
      <c r="F139" s="33" t="s">
        <v>130</v>
      </c>
      <c r="G139" s="34" t="s">
        <v>120</v>
      </c>
      <c r="H139" s="32">
        <v>60</v>
      </c>
      <c r="I139" s="35" t="str">
        <f t="shared" si="121"/>
        <v>SERV CAP QUIM MANUAL MEDIA AGRIC</v>
      </c>
      <c r="J139" s="35" t="s">
        <v>35</v>
      </c>
      <c r="K139" s="36">
        <f t="shared" ref="K139" si="123">IFERROR(AVERAGE(N139:Y139),"n/a")</f>
        <v>7.9999999999999988E-2</v>
      </c>
      <c r="L139" s="35" t="s">
        <v>56</v>
      </c>
      <c r="M139" s="37">
        <v>0.1</v>
      </c>
      <c r="N139" s="44">
        <f>ROUND(N137*50%,2)</f>
        <v>0.08</v>
      </c>
      <c r="O139" s="39">
        <f t="shared" ref="O139:Y139" si="124">ROUND(O137*50%,2)</f>
        <v>0.08</v>
      </c>
      <c r="P139" s="39">
        <f t="shared" si="124"/>
        <v>0.08</v>
      </c>
      <c r="Q139" s="39">
        <f t="shared" si="124"/>
        <v>0.08</v>
      </c>
      <c r="R139" s="39">
        <f t="shared" si="124"/>
        <v>0.08</v>
      </c>
      <c r="S139" s="39">
        <f t="shared" si="124"/>
        <v>0.08</v>
      </c>
      <c r="T139" s="39">
        <f t="shared" si="124"/>
        <v>0.08</v>
      </c>
      <c r="U139" s="39">
        <f t="shared" si="124"/>
        <v>0.08</v>
      </c>
      <c r="V139" s="39">
        <f t="shared" si="124"/>
        <v>0.08</v>
      </c>
      <c r="W139" s="39">
        <f t="shared" si="124"/>
        <v>0.08</v>
      </c>
      <c r="X139" s="39">
        <f t="shared" si="124"/>
        <v>0.08</v>
      </c>
      <c r="Y139" s="39">
        <f t="shared" si="124"/>
        <v>0.08</v>
      </c>
    </row>
    <row r="140" spans="4:25" ht="17.25" customHeight="1" x14ac:dyDescent="0.25">
      <c r="D140" s="32" t="s">
        <v>26</v>
      </c>
      <c r="E140" s="32" t="s">
        <v>213</v>
      </c>
      <c r="F140" s="33" t="s">
        <v>130</v>
      </c>
      <c r="G140" s="34" t="s">
        <v>120</v>
      </c>
      <c r="H140" s="32">
        <v>60</v>
      </c>
      <c r="I140" s="35" t="str">
        <f t="shared" si="121"/>
        <v>SERV CAP QUIM MANUAL MEDIA AGRIC</v>
      </c>
      <c r="J140" s="35" t="s">
        <v>35</v>
      </c>
      <c r="K140" s="36">
        <f>IFERROR(AVERAGE(N140:Y140),"n/a")</f>
        <v>7.9999999999999988E-2</v>
      </c>
      <c r="L140" s="35" t="s">
        <v>55</v>
      </c>
      <c r="M140" s="37">
        <f>ROUND(0.5%*20,1)</f>
        <v>0.1</v>
      </c>
      <c r="N140" s="44">
        <f>N139</f>
        <v>0.08</v>
      </c>
      <c r="O140" s="39">
        <f t="shared" ref="O140:Y140" si="125">O139</f>
        <v>0.08</v>
      </c>
      <c r="P140" s="39">
        <f t="shared" si="125"/>
        <v>0.08</v>
      </c>
      <c r="Q140" s="39">
        <f t="shared" si="125"/>
        <v>0.08</v>
      </c>
      <c r="R140" s="39">
        <f t="shared" si="125"/>
        <v>0.08</v>
      </c>
      <c r="S140" s="39">
        <f t="shared" si="125"/>
        <v>0.08</v>
      </c>
      <c r="T140" s="39">
        <f t="shared" si="125"/>
        <v>0.08</v>
      </c>
      <c r="U140" s="39">
        <f t="shared" si="125"/>
        <v>0.08</v>
      </c>
      <c r="V140" s="39">
        <f t="shared" si="125"/>
        <v>0.08</v>
      </c>
      <c r="W140" s="39">
        <f t="shared" si="125"/>
        <v>0.08</v>
      </c>
      <c r="X140" s="39">
        <f t="shared" si="125"/>
        <v>0.08</v>
      </c>
      <c r="Y140" s="39">
        <f t="shared" si="125"/>
        <v>0.08</v>
      </c>
    </row>
    <row r="141" spans="4:25" ht="17.25" customHeight="1" x14ac:dyDescent="0.25">
      <c r="D141" s="117" t="s">
        <v>26</v>
      </c>
      <c r="E141" s="117" t="s">
        <v>213</v>
      </c>
      <c r="F141" s="118" t="s">
        <v>28</v>
      </c>
      <c r="G141" s="119" t="s">
        <v>132</v>
      </c>
      <c r="H141" s="117" t="s">
        <v>28</v>
      </c>
      <c r="I141" s="120" t="s">
        <v>28</v>
      </c>
      <c r="J141" s="120" t="s">
        <v>28</v>
      </c>
      <c r="K141" s="121" t="str">
        <f t="shared" si="117"/>
        <v>n/a</v>
      </c>
      <c r="L141" s="120" t="s">
        <v>28</v>
      </c>
      <c r="M141" s="122" t="s">
        <v>28</v>
      </c>
      <c r="N141" s="123" t="s">
        <v>28</v>
      </c>
      <c r="O141" s="121" t="s">
        <v>28</v>
      </c>
      <c r="P141" s="121" t="s">
        <v>28</v>
      </c>
      <c r="Q141" s="121" t="s">
        <v>28</v>
      </c>
      <c r="R141" s="121" t="s">
        <v>28</v>
      </c>
      <c r="S141" s="121" t="s">
        <v>28</v>
      </c>
      <c r="T141" s="121" t="s">
        <v>28</v>
      </c>
      <c r="U141" s="121" t="s">
        <v>28</v>
      </c>
      <c r="V141" s="121" t="s">
        <v>28</v>
      </c>
      <c r="W141" s="121" t="s">
        <v>28</v>
      </c>
      <c r="X141" s="121" t="s">
        <v>28</v>
      </c>
      <c r="Y141" s="121" t="s">
        <v>28</v>
      </c>
    </row>
    <row r="142" spans="4:25" ht="17.25" customHeight="1" x14ac:dyDescent="0.25">
      <c r="D142" s="23" t="s">
        <v>26</v>
      </c>
      <c r="E142" s="23" t="s">
        <v>213</v>
      </c>
      <c r="F142" s="24" t="s">
        <v>133</v>
      </c>
      <c r="G142" s="25" t="s">
        <v>120</v>
      </c>
      <c r="H142" s="23">
        <v>90</v>
      </c>
      <c r="I142" s="26" t="s">
        <v>134</v>
      </c>
      <c r="J142" s="26" t="s">
        <v>34</v>
      </c>
      <c r="K142" s="27">
        <f t="shared" si="117"/>
        <v>0.84999999999999976</v>
      </c>
      <c r="L142" s="28" t="s">
        <v>28</v>
      </c>
      <c r="M142" s="29" t="s">
        <v>28</v>
      </c>
      <c r="N142" s="42">
        <f>1-N146</f>
        <v>0.85</v>
      </c>
      <c r="O142" s="43">
        <f t="shared" ref="O142:Y142" si="126">1-O146</f>
        <v>0.85</v>
      </c>
      <c r="P142" s="43">
        <f t="shared" si="126"/>
        <v>0.85</v>
      </c>
      <c r="Q142" s="43">
        <f t="shared" si="126"/>
        <v>0.85</v>
      </c>
      <c r="R142" s="43">
        <f t="shared" si="126"/>
        <v>0.85</v>
      </c>
      <c r="S142" s="43">
        <f t="shared" si="126"/>
        <v>0.85</v>
      </c>
      <c r="T142" s="43">
        <f t="shared" si="126"/>
        <v>0.85</v>
      </c>
      <c r="U142" s="43">
        <f t="shared" si="126"/>
        <v>0.85</v>
      </c>
      <c r="V142" s="43">
        <f t="shared" si="126"/>
        <v>0.85</v>
      </c>
      <c r="W142" s="43">
        <f t="shared" si="126"/>
        <v>0.85</v>
      </c>
      <c r="X142" s="43">
        <f t="shared" si="126"/>
        <v>0.85</v>
      </c>
      <c r="Y142" s="43">
        <f t="shared" si="126"/>
        <v>0.85</v>
      </c>
    </row>
    <row r="143" spans="4:25" ht="17.25" customHeight="1" x14ac:dyDescent="0.25">
      <c r="D143" s="32" t="s">
        <v>26</v>
      </c>
      <c r="E143" s="32" t="s">
        <v>213</v>
      </c>
      <c r="F143" s="33" t="s">
        <v>133</v>
      </c>
      <c r="G143" s="34" t="s">
        <v>120</v>
      </c>
      <c r="H143" s="32">
        <v>90</v>
      </c>
      <c r="I143" s="35" t="str">
        <f t="shared" ref="I143:I145" si="127">I142</f>
        <v>SERV CAP QUIM MEC BARRA AGRIC</v>
      </c>
      <c r="J143" s="35" t="s">
        <v>35</v>
      </c>
      <c r="K143" s="36">
        <f t="shared" si="117"/>
        <v>0.84999999999999976</v>
      </c>
      <c r="L143" s="85" t="s">
        <v>54</v>
      </c>
      <c r="M143" s="37">
        <v>2.5</v>
      </c>
      <c r="N143" s="40">
        <f>N142</f>
        <v>0.85</v>
      </c>
      <c r="O143" s="41">
        <f t="shared" ref="O143:Y143" si="128">O142</f>
        <v>0.85</v>
      </c>
      <c r="P143" s="41">
        <f t="shared" si="128"/>
        <v>0.85</v>
      </c>
      <c r="Q143" s="41">
        <f t="shared" si="128"/>
        <v>0.85</v>
      </c>
      <c r="R143" s="41">
        <f t="shared" si="128"/>
        <v>0.85</v>
      </c>
      <c r="S143" s="41">
        <f t="shared" si="128"/>
        <v>0.85</v>
      </c>
      <c r="T143" s="41">
        <f t="shared" si="128"/>
        <v>0.85</v>
      </c>
      <c r="U143" s="41">
        <f t="shared" si="128"/>
        <v>0.85</v>
      </c>
      <c r="V143" s="41">
        <f t="shared" si="128"/>
        <v>0.85</v>
      </c>
      <c r="W143" s="41">
        <f t="shared" si="128"/>
        <v>0.85</v>
      </c>
      <c r="X143" s="41">
        <f t="shared" si="128"/>
        <v>0.85</v>
      </c>
      <c r="Y143" s="41">
        <f t="shared" si="128"/>
        <v>0.85</v>
      </c>
    </row>
    <row r="144" spans="4:25" ht="17.25" customHeight="1" x14ac:dyDescent="0.25">
      <c r="D144" s="32" t="s">
        <v>26</v>
      </c>
      <c r="E144" s="32" t="s">
        <v>213</v>
      </c>
      <c r="F144" s="33" t="s">
        <v>133</v>
      </c>
      <c r="G144" s="34" t="s">
        <v>120</v>
      </c>
      <c r="H144" s="32">
        <v>90</v>
      </c>
      <c r="I144" s="35" t="str">
        <f t="shared" si="127"/>
        <v>SERV CAP QUIM MEC BARRA AGRIC</v>
      </c>
      <c r="J144" s="35" t="s">
        <v>35</v>
      </c>
      <c r="K144" s="36">
        <f t="shared" si="117"/>
        <v>0.51999999999999991</v>
      </c>
      <c r="L144" s="35" t="s">
        <v>135</v>
      </c>
      <c r="M144" s="37">
        <f>ROUNDUP(1.5*(2.5/3.1),2)</f>
        <v>1.21</v>
      </c>
      <c r="N144" s="87">
        <f>N142-N145</f>
        <v>0.16999999999999993</v>
      </c>
      <c r="O144" s="88">
        <f t="shared" ref="O144:Y144" si="129">O142-O145</f>
        <v>0.26</v>
      </c>
      <c r="P144" s="88">
        <f t="shared" si="129"/>
        <v>0.33999999999999997</v>
      </c>
      <c r="Q144" s="88">
        <f t="shared" si="129"/>
        <v>0.43</v>
      </c>
      <c r="R144" s="88">
        <f t="shared" si="129"/>
        <v>0.6</v>
      </c>
      <c r="S144" s="88">
        <f t="shared" si="129"/>
        <v>0.67999999999999994</v>
      </c>
      <c r="T144" s="88">
        <f t="shared" si="129"/>
        <v>0.77</v>
      </c>
      <c r="U144" s="88">
        <f t="shared" si="129"/>
        <v>0.77</v>
      </c>
      <c r="V144" s="88">
        <f t="shared" si="129"/>
        <v>0.77</v>
      </c>
      <c r="W144" s="88">
        <f t="shared" si="129"/>
        <v>0.6</v>
      </c>
      <c r="X144" s="88">
        <f t="shared" si="129"/>
        <v>0.51</v>
      </c>
      <c r="Y144" s="88">
        <f t="shared" si="129"/>
        <v>0.33999999999999997</v>
      </c>
    </row>
    <row r="145" spans="4:25" ht="17.25" customHeight="1" x14ac:dyDescent="0.25">
      <c r="D145" s="32" t="s">
        <v>26</v>
      </c>
      <c r="E145" s="32" t="s">
        <v>213</v>
      </c>
      <c r="F145" s="33" t="s">
        <v>133</v>
      </c>
      <c r="G145" s="34" t="s">
        <v>120</v>
      </c>
      <c r="H145" s="32">
        <v>90</v>
      </c>
      <c r="I145" s="35" t="str">
        <f t="shared" si="127"/>
        <v>SERV CAP QUIM MEC BARRA AGRIC</v>
      </c>
      <c r="J145" s="35" t="s">
        <v>35</v>
      </c>
      <c r="K145" s="36">
        <f t="shared" si="117"/>
        <v>0.33</v>
      </c>
      <c r="L145" s="35" t="s">
        <v>136</v>
      </c>
      <c r="M145" s="37">
        <f>0.15*(2.5/3.1)</f>
        <v>0.12096774193548386</v>
      </c>
      <c r="N145" s="87">
        <f t="shared" ref="N145:Y145" si="130">ROUND(N45/N42*N142,2)</f>
        <v>0.68</v>
      </c>
      <c r="O145" s="88">
        <f t="shared" si="130"/>
        <v>0.59</v>
      </c>
      <c r="P145" s="88">
        <f t="shared" si="130"/>
        <v>0.51</v>
      </c>
      <c r="Q145" s="88">
        <f t="shared" si="130"/>
        <v>0.42</v>
      </c>
      <c r="R145" s="88">
        <f t="shared" si="130"/>
        <v>0.25</v>
      </c>
      <c r="S145" s="88">
        <f t="shared" si="130"/>
        <v>0.17</v>
      </c>
      <c r="T145" s="88">
        <f t="shared" si="130"/>
        <v>0.08</v>
      </c>
      <c r="U145" s="88">
        <f t="shared" si="130"/>
        <v>0.08</v>
      </c>
      <c r="V145" s="88">
        <f t="shared" si="130"/>
        <v>0.08</v>
      </c>
      <c r="W145" s="88">
        <f t="shared" si="130"/>
        <v>0.25</v>
      </c>
      <c r="X145" s="88">
        <f t="shared" si="130"/>
        <v>0.34</v>
      </c>
      <c r="Y145" s="88">
        <f t="shared" si="130"/>
        <v>0.51</v>
      </c>
    </row>
    <row r="146" spans="4:25" ht="17.25" customHeight="1" x14ac:dyDescent="0.25">
      <c r="D146" s="23" t="s">
        <v>26</v>
      </c>
      <c r="E146" s="23" t="s">
        <v>213</v>
      </c>
      <c r="F146" s="24" t="s">
        <v>133</v>
      </c>
      <c r="G146" s="25" t="s">
        <v>120</v>
      </c>
      <c r="H146" s="23">
        <v>90</v>
      </c>
      <c r="I146" s="26" t="s">
        <v>137</v>
      </c>
      <c r="J146" s="26" t="s">
        <v>34</v>
      </c>
      <c r="K146" s="27">
        <f t="shared" si="117"/>
        <v>0.14999999999999997</v>
      </c>
      <c r="L146" s="28" t="s">
        <v>28</v>
      </c>
      <c r="M146" s="29" t="s">
        <v>28</v>
      </c>
      <c r="N146" s="30">
        <v>0.15</v>
      </c>
      <c r="O146" s="31">
        <v>0.15</v>
      </c>
      <c r="P146" s="31">
        <v>0.15</v>
      </c>
      <c r="Q146" s="31">
        <v>0.15</v>
      </c>
      <c r="R146" s="31">
        <v>0.15</v>
      </c>
      <c r="S146" s="31">
        <v>0.15</v>
      </c>
      <c r="T146" s="31">
        <v>0.15</v>
      </c>
      <c r="U146" s="31">
        <v>0.15</v>
      </c>
      <c r="V146" s="31">
        <v>0.15</v>
      </c>
      <c r="W146" s="31">
        <v>0.15</v>
      </c>
      <c r="X146" s="31">
        <v>0.15</v>
      </c>
      <c r="Y146" s="31">
        <v>0.15</v>
      </c>
    </row>
    <row r="147" spans="4:25" ht="17.25" customHeight="1" x14ac:dyDescent="0.25">
      <c r="D147" s="32" t="s">
        <v>26</v>
      </c>
      <c r="E147" s="32" t="s">
        <v>213</v>
      </c>
      <c r="F147" s="33" t="s">
        <v>133</v>
      </c>
      <c r="G147" s="34" t="s">
        <v>120</v>
      </c>
      <c r="H147" s="32">
        <v>90</v>
      </c>
      <c r="I147" s="35" t="str">
        <f t="shared" ref="I147:I149" si="131">I146</f>
        <v>SERV ROCADA QUIM MECANIZADA AGRIC</v>
      </c>
      <c r="J147" s="35" t="s">
        <v>35</v>
      </c>
      <c r="K147" s="36">
        <f t="shared" si="117"/>
        <v>0.14999999999999997</v>
      </c>
      <c r="L147" s="85" t="s">
        <v>50</v>
      </c>
      <c r="M147" s="37">
        <v>2</v>
      </c>
      <c r="N147" s="40">
        <f>N146</f>
        <v>0.15</v>
      </c>
      <c r="O147" s="41">
        <f t="shared" ref="O147:Y147" si="132">O146</f>
        <v>0.15</v>
      </c>
      <c r="P147" s="41">
        <f t="shared" si="132"/>
        <v>0.15</v>
      </c>
      <c r="Q147" s="41">
        <f t="shared" si="132"/>
        <v>0.15</v>
      </c>
      <c r="R147" s="41">
        <f t="shared" si="132"/>
        <v>0.15</v>
      </c>
      <c r="S147" s="41">
        <f t="shared" si="132"/>
        <v>0.15</v>
      </c>
      <c r="T147" s="41">
        <f t="shared" si="132"/>
        <v>0.15</v>
      </c>
      <c r="U147" s="41">
        <f t="shared" si="132"/>
        <v>0.15</v>
      </c>
      <c r="V147" s="41">
        <f t="shared" si="132"/>
        <v>0.15</v>
      </c>
      <c r="W147" s="41">
        <f t="shared" si="132"/>
        <v>0.15</v>
      </c>
      <c r="X147" s="41">
        <f t="shared" si="132"/>
        <v>0.15</v>
      </c>
      <c r="Y147" s="41">
        <f t="shared" si="132"/>
        <v>0.15</v>
      </c>
    </row>
    <row r="148" spans="4:25" ht="17.25" customHeight="1" x14ac:dyDescent="0.25">
      <c r="D148" s="32" t="s">
        <v>26</v>
      </c>
      <c r="E148" s="32" t="s">
        <v>213</v>
      </c>
      <c r="F148" s="33" t="s">
        <v>133</v>
      </c>
      <c r="G148" s="34" t="s">
        <v>120</v>
      </c>
      <c r="H148" s="32">
        <v>90</v>
      </c>
      <c r="I148" s="35" t="str">
        <f t="shared" si="131"/>
        <v>SERV ROCADA QUIM MECANIZADA AGRIC</v>
      </c>
      <c r="J148" s="35" t="s">
        <v>35</v>
      </c>
      <c r="K148" s="36">
        <f t="shared" si="117"/>
        <v>9.4166666666666676E-2</v>
      </c>
      <c r="L148" s="35" t="s">
        <v>135</v>
      </c>
      <c r="M148" s="37">
        <f>ROUNDUP(1.5*(2.5/3.1),2)</f>
        <v>1.21</v>
      </c>
      <c r="N148" s="87">
        <f>N146-N149</f>
        <v>0.03</v>
      </c>
      <c r="O148" s="88">
        <f t="shared" ref="O148:Y148" si="133">O146-O149</f>
        <v>4.9999999999999989E-2</v>
      </c>
      <c r="P148" s="88">
        <f t="shared" si="133"/>
        <v>0.06</v>
      </c>
      <c r="Q148" s="88">
        <f t="shared" si="133"/>
        <v>7.9999999999999988E-2</v>
      </c>
      <c r="R148" s="88">
        <f t="shared" si="133"/>
        <v>0.10999999999999999</v>
      </c>
      <c r="S148" s="88">
        <f t="shared" si="133"/>
        <v>0.12</v>
      </c>
      <c r="T148" s="88">
        <f t="shared" si="133"/>
        <v>0.13999999999999999</v>
      </c>
      <c r="U148" s="88">
        <f t="shared" si="133"/>
        <v>0.13999999999999999</v>
      </c>
      <c r="V148" s="88">
        <f t="shared" si="133"/>
        <v>0.13999999999999999</v>
      </c>
      <c r="W148" s="88">
        <f t="shared" si="133"/>
        <v>0.10999999999999999</v>
      </c>
      <c r="X148" s="88">
        <f t="shared" si="133"/>
        <v>0.09</v>
      </c>
      <c r="Y148" s="88">
        <f t="shared" si="133"/>
        <v>0.06</v>
      </c>
    </row>
    <row r="149" spans="4:25" ht="17.25" customHeight="1" x14ac:dyDescent="0.25">
      <c r="D149" s="32" t="s">
        <v>26</v>
      </c>
      <c r="E149" s="32" t="s">
        <v>213</v>
      </c>
      <c r="F149" s="33" t="s">
        <v>133</v>
      </c>
      <c r="G149" s="34" t="s">
        <v>120</v>
      </c>
      <c r="H149" s="32">
        <v>90</v>
      </c>
      <c r="I149" s="35" t="str">
        <f t="shared" si="131"/>
        <v>SERV ROCADA QUIM MECANIZADA AGRIC</v>
      </c>
      <c r="J149" s="35" t="s">
        <v>35</v>
      </c>
      <c r="K149" s="36">
        <f t="shared" si="117"/>
        <v>5.5833333333333339E-2</v>
      </c>
      <c r="L149" s="35" t="s">
        <v>136</v>
      </c>
      <c r="M149" s="37">
        <f>0.15*(2.5/3.1)</f>
        <v>0.12096774193548386</v>
      </c>
      <c r="N149" s="87">
        <f t="shared" ref="N149:Y149" si="134">ROUND(N45/N42*N146,2)</f>
        <v>0.12</v>
      </c>
      <c r="O149" s="88">
        <f t="shared" si="134"/>
        <v>0.1</v>
      </c>
      <c r="P149" s="88">
        <f t="shared" si="134"/>
        <v>0.09</v>
      </c>
      <c r="Q149" s="88">
        <f t="shared" si="134"/>
        <v>7.0000000000000007E-2</v>
      </c>
      <c r="R149" s="88">
        <f t="shared" si="134"/>
        <v>0.04</v>
      </c>
      <c r="S149" s="88">
        <f t="shared" si="134"/>
        <v>0.03</v>
      </c>
      <c r="T149" s="88">
        <f t="shared" si="134"/>
        <v>0.01</v>
      </c>
      <c r="U149" s="88">
        <f t="shared" si="134"/>
        <v>0.01</v>
      </c>
      <c r="V149" s="88">
        <f t="shared" si="134"/>
        <v>0.01</v>
      </c>
      <c r="W149" s="88">
        <f t="shared" si="134"/>
        <v>0.04</v>
      </c>
      <c r="X149" s="88">
        <f t="shared" si="134"/>
        <v>0.06</v>
      </c>
      <c r="Y149" s="88">
        <f t="shared" si="134"/>
        <v>0.09</v>
      </c>
    </row>
    <row r="150" spans="4:25" ht="17.25" customHeight="1" x14ac:dyDescent="0.25">
      <c r="D150" s="23" t="s">
        <v>26</v>
      </c>
      <c r="E150" s="23" t="s">
        <v>213</v>
      </c>
      <c r="F150" s="24" t="s">
        <v>138</v>
      </c>
      <c r="G150" s="25" t="s">
        <v>120</v>
      </c>
      <c r="H150" s="23">
        <v>120</v>
      </c>
      <c r="I150" s="26" t="s">
        <v>139</v>
      </c>
      <c r="J150" s="26" t="s">
        <v>34</v>
      </c>
      <c r="K150" s="27">
        <f t="shared" si="117"/>
        <v>0</v>
      </c>
      <c r="L150" s="28" t="s">
        <v>28</v>
      </c>
      <c r="M150" s="29" t="s">
        <v>28</v>
      </c>
      <c r="N150" s="30">
        <v>0</v>
      </c>
      <c r="O150" s="31">
        <v>0</v>
      </c>
      <c r="P150" s="31">
        <v>0</v>
      </c>
      <c r="Q150" s="31">
        <v>0</v>
      </c>
      <c r="R150" s="31">
        <v>0</v>
      </c>
      <c r="S150" s="31">
        <v>0</v>
      </c>
      <c r="T150" s="31">
        <v>0</v>
      </c>
      <c r="U150" s="31">
        <v>0</v>
      </c>
      <c r="V150" s="31">
        <v>0</v>
      </c>
      <c r="W150" s="31">
        <v>0</v>
      </c>
      <c r="X150" s="31">
        <v>0</v>
      </c>
      <c r="Y150" s="31">
        <v>0</v>
      </c>
    </row>
    <row r="151" spans="4:25" ht="17.25" customHeight="1" x14ac:dyDescent="0.25">
      <c r="D151" s="32" t="s">
        <v>26</v>
      </c>
      <c r="E151" s="32" t="s">
        <v>213</v>
      </c>
      <c r="F151" s="33" t="s">
        <v>138</v>
      </c>
      <c r="G151" s="34" t="s">
        <v>120</v>
      </c>
      <c r="H151" s="32">
        <v>120</v>
      </c>
      <c r="I151" s="35" t="str">
        <f t="shared" ref="I151:I156" si="135">I150</f>
        <v>SERV ADUBACAO SOLIDA MEC AGRIC</v>
      </c>
      <c r="J151" s="35" t="s">
        <v>35</v>
      </c>
      <c r="K151" s="36">
        <f t="shared" si="117"/>
        <v>0</v>
      </c>
      <c r="L151" s="89" t="s">
        <v>140</v>
      </c>
      <c r="M151" s="90">
        <v>302</v>
      </c>
      <c r="N151" s="124">
        <f t="shared" ref="N151:Y151" si="136">ROUND(N150*50%,2)</f>
        <v>0</v>
      </c>
      <c r="O151" s="125">
        <f t="shared" si="136"/>
        <v>0</v>
      </c>
      <c r="P151" s="125">
        <f t="shared" si="136"/>
        <v>0</v>
      </c>
      <c r="Q151" s="125">
        <f t="shared" si="136"/>
        <v>0</v>
      </c>
      <c r="R151" s="125">
        <f t="shared" si="136"/>
        <v>0</v>
      </c>
      <c r="S151" s="125">
        <f t="shared" si="136"/>
        <v>0</v>
      </c>
      <c r="T151" s="125">
        <f t="shared" si="136"/>
        <v>0</v>
      </c>
      <c r="U151" s="125">
        <f t="shared" si="136"/>
        <v>0</v>
      </c>
      <c r="V151" s="125">
        <f t="shared" si="136"/>
        <v>0</v>
      </c>
      <c r="W151" s="125">
        <f t="shared" si="136"/>
        <v>0</v>
      </c>
      <c r="X151" s="125">
        <f t="shared" si="136"/>
        <v>0</v>
      </c>
      <c r="Y151" s="125">
        <f t="shared" si="136"/>
        <v>0</v>
      </c>
    </row>
    <row r="152" spans="4:25" ht="17.25" customHeight="1" x14ac:dyDescent="0.25">
      <c r="D152" s="32" t="s">
        <v>26</v>
      </c>
      <c r="E152" s="32" t="s">
        <v>213</v>
      </c>
      <c r="F152" s="33" t="s">
        <v>138</v>
      </c>
      <c r="G152" s="34" t="s">
        <v>120</v>
      </c>
      <c r="H152" s="32">
        <v>120</v>
      </c>
      <c r="I152" s="35" t="str">
        <f t="shared" si="135"/>
        <v>SERV ADUBACAO SOLIDA MEC AGRIC</v>
      </c>
      <c r="J152" s="35" t="s">
        <v>35</v>
      </c>
      <c r="K152" s="36">
        <f t="shared" si="117"/>
        <v>0</v>
      </c>
      <c r="L152" s="89" t="s">
        <v>141</v>
      </c>
      <c r="M152" s="90">
        <v>261</v>
      </c>
      <c r="N152" s="124">
        <f t="shared" ref="N152:Y152" si="137">ROUND(N150*45%,2)</f>
        <v>0</v>
      </c>
      <c r="O152" s="125">
        <f t="shared" si="137"/>
        <v>0</v>
      </c>
      <c r="P152" s="125">
        <f t="shared" si="137"/>
        <v>0</v>
      </c>
      <c r="Q152" s="125">
        <f t="shared" si="137"/>
        <v>0</v>
      </c>
      <c r="R152" s="125">
        <f t="shared" si="137"/>
        <v>0</v>
      </c>
      <c r="S152" s="125">
        <f t="shared" si="137"/>
        <v>0</v>
      </c>
      <c r="T152" s="125">
        <f t="shared" si="137"/>
        <v>0</v>
      </c>
      <c r="U152" s="125">
        <f t="shared" si="137"/>
        <v>0</v>
      </c>
      <c r="V152" s="125">
        <f t="shared" si="137"/>
        <v>0</v>
      </c>
      <c r="W152" s="125">
        <f t="shared" si="137"/>
        <v>0</v>
      </c>
      <c r="X152" s="125">
        <f t="shared" si="137"/>
        <v>0</v>
      </c>
      <c r="Y152" s="125">
        <f t="shared" si="137"/>
        <v>0</v>
      </c>
    </row>
    <row r="153" spans="4:25" ht="17.25" customHeight="1" x14ac:dyDescent="0.25">
      <c r="D153" s="32" t="s">
        <v>26</v>
      </c>
      <c r="E153" s="32" t="s">
        <v>213</v>
      </c>
      <c r="F153" s="33" t="s">
        <v>138</v>
      </c>
      <c r="G153" s="34" t="s">
        <v>120</v>
      </c>
      <c r="H153" s="32">
        <v>120</v>
      </c>
      <c r="I153" s="35" t="str">
        <f t="shared" si="135"/>
        <v>SERV ADUBACAO SOLIDA MEC AGRIC</v>
      </c>
      <c r="J153" s="35" t="s">
        <v>35</v>
      </c>
      <c r="K153" s="36">
        <f t="shared" si="117"/>
        <v>0</v>
      </c>
      <c r="L153" s="89" t="s">
        <v>142</v>
      </c>
      <c r="M153" s="90">
        <v>281</v>
      </c>
      <c r="N153" s="124">
        <f>N150-SUM(N151:N152)</f>
        <v>0</v>
      </c>
      <c r="O153" s="125">
        <f t="shared" ref="O153:Y153" si="138">O150-SUM(O151:O152)</f>
        <v>0</v>
      </c>
      <c r="P153" s="125">
        <f t="shared" si="138"/>
        <v>0</v>
      </c>
      <c r="Q153" s="125">
        <f t="shared" si="138"/>
        <v>0</v>
      </c>
      <c r="R153" s="125">
        <f t="shared" si="138"/>
        <v>0</v>
      </c>
      <c r="S153" s="125">
        <f t="shared" si="138"/>
        <v>0</v>
      </c>
      <c r="T153" s="125">
        <f t="shared" si="138"/>
        <v>0</v>
      </c>
      <c r="U153" s="125">
        <f t="shared" si="138"/>
        <v>0</v>
      </c>
      <c r="V153" s="125">
        <f t="shared" si="138"/>
        <v>0</v>
      </c>
      <c r="W153" s="125">
        <f t="shared" si="138"/>
        <v>0</v>
      </c>
      <c r="X153" s="125">
        <f t="shared" si="138"/>
        <v>0</v>
      </c>
      <c r="Y153" s="125">
        <f t="shared" si="138"/>
        <v>0</v>
      </c>
    </row>
    <row r="154" spans="4:25" ht="17.25" customHeight="1" x14ac:dyDescent="0.25">
      <c r="D154" s="32" t="s">
        <v>26</v>
      </c>
      <c r="E154" s="32" t="s">
        <v>213</v>
      </c>
      <c r="F154" s="33" t="s">
        <v>138</v>
      </c>
      <c r="G154" s="34" t="s">
        <v>120</v>
      </c>
      <c r="H154" s="32">
        <v>120</v>
      </c>
      <c r="I154" s="35" t="str">
        <f t="shared" si="135"/>
        <v>SERV ADUBACAO SOLIDA MEC AGRIC</v>
      </c>
      <c r="J154" s="35" t="s">
        <v>35</v>
      </c>
      <c r="K154" s="36">
        <f t="shared" si="117"/>
        <v>0</v>
      </c>
      <c r="L154" s="35" t="s">
        <v>143</v>
      </c>
      <c r="M154" s="37">
        <v>591</v>
      </c>
      <c r="N154" s="126">
        <v>0</v>
      </c>
      <c r="O154" s="127">
        <v>0</v>
      </c>
      <c r="P154" s="127">
        <v>0</v>
      </c>
      <c r="Q154" s="127">
        <v>0</v>
      </c>
      <c r="R154" s="127">
        <v>0</v>
      </c>
      <c r="S154" s="127">
        <v>0</v>
      </c>
      <c r="T154" s="127">
        <v>0</v>
      </c>
      <c r="U154" s="127">
        <v>0</v>
      </c>
      <c r="V154" s="127">
        <v>0</v>
      </c>
      <c r="W154" s="127">
        <v>0</v>
      </c>
      <c r="X154" s="127">
        <v>0</v>
      </c>
      <c r="Y154" s="127">
        <v>0</v>
      </c>
    </row>
    <row r="155" spans="4:25" ht="17.25" customHeight="1" x14ac:dyDescent="0.25">
      <c r="D155" s="32" t="s">
        <v>26</v>
      </c>
      <c r="E155" s="32" t="s">
        <v>213</v>
      </c>
      <c r="F155" s="33" t="s">
        <v>138</v>
      </c>
      <c r="G155" s="34" t="s">
        <v>120</v>
      </c>
      <c r="H155" s="32">
        <v>120</v>
      </c>
      <c r="I155" s="35" t="str">
        <f t="shared" si="135"/>
        <v>SERV ADUBACAO SOLIDA MEC AGRIC</v>
      </c>
      <c r="J155" s="35" t="s">
        <v>35</v>
      </c>
      <c r="K155" s="36">
        <f t="shared" si="117"/>
        <v>0</v>
      </c>
      <c r="L155" s="35" t="s">
        <v>144</v>
      </c>
      <c r="M155" s="37">
        <v>469</v>
      </c>
      <c r="N155" s="126">
        <v>0</v>
      </c>
      <c r="O155" s="127">
        <v>0</v>
      </c>
      <c r="P155" s="127">
        <v>0</v>
      </c>
      <c r="Q155" s="127">
        <v>0</v>
      </c>
      <c r="R155" s="127">
        <v>0</v>
      </c>
      <c r="S155" s="127">
        <v>0</v>
      </c>
      <c r="T155" s="127">
        <v>0</v>
      </c>
      <c r="U155" s="127">
        <v>0</v>
      </c>
      <c r="V155" s="127">
        <v>0</v>
      </c>
      <c r="W155" s="127">
        <v>0</v>
      </c>
      <c r="X155" s="127">
        <v>0</v>
      </c>
      <c r="Y155" s="127">
        <v>0</v>
      </c>
    </row>
    <row r="156" spans="4:25" ht="17.25" customHeight="1" x14ac:dyDescent="0.25">
      <c r="D156" s="32" t="s">
        <v>26</v>
      </c>
      <c r="E156" s="32" t="s">
        <v>213</v>
      </c>
      <c r="F156" s="33" t="s">
        <v>138</v>
      </c>
      <c r="G156" s="34" t="s">
        <v>120</v>
      </c>
      <c r="H156" s="32">
        <v>120</v>
      </c>
      <c r="I156" s="35" t="str">
        <f t="shared" si="135"/>
        <v>SERV ADUBACAO SOLIDA MEC AGRIC</v>
      </c>
      <c r="J156" s="35" t="s">
        <v>35</v>
      </c>
      <c r="K156" s="36">
        <f t="shared" si="117"/>
        <v>0</v>
      </c>
      <c r="L156" s="35" t="s">
        <v>145</v>
      </c>
      <c r="M156" s="37">
        <v>409</v>
      </c>
      <c r="N156" s="126">
        <v>0</v>
      </c>
      <c r="O156" s="127">
        <v>0</v>
      </c>
      <c r="P156" s="127">
        <v>0</v>
      </c>
      <c r="Q156" s="127">
        <v>0</v>
      </c>
      <c r="R156" s="127">
        <v>0</v>
      </c>
      <c r="S156" s="127">
        <v>0</v>
      </c>
      <c r="T156" s="127">
        <v>0</v>
      </c>
      <c r="U156" s="127">
        <v>0</v>
      </c>
      <c r="V156" s="127">
        <v>0</v>
      </c>
      <c r="W156" s="127">
        <v>0</v>
      </c>
      <c r="X156" s="127">
        <v>0</v>
      </c>
      <c r="Y156" s="127">
        <v>0</v>
      </c>
    </row>
    <row r="157" spans="4:25" ht="17.25" customHeight="1" x14ac:dyDescent="0.25">
      <c r="D157" s="23" t="s">
        <v>26</v>
      </c>
      <c r="E157" s="23" t="s">
        <v>213</v>
      </c>
      <c r="F157" s="24" t="s">
        <v>146</v>
      </c>
      <c r="G157" s="25" t="s">
        <v>120</v>
      </c>
      <c r="H157" s="23">
        <v>160</v>
      </c>
      <c r="I157" s="26" t="s">
        <v>147</v>
      </c>
      <c r="J157" s="26" t="s">
        <v>34</v>
      </c>
      <c r="K157" s="27">
        <f t="shared" si="117"/>
        <v>1</v>
      </c>
      <c r="L157" s="28" t="s">
        <v>28</v>
      </c>
      <c r="M157" s="29" t="s">
        <v>28</v>
      </c>
      <c r="N157" s="30">
        <v>1</v>
      </c>
      <c r="O157" s="31">
        <v>1</v>
      </c>
      <c r="P157" s="31">
        <v>1</v>
      </c>
      <c r="Q157" s="31">
        <v>1</v>
      </c>
      <c r="R157" s="31">
        <v>1</v>
      </c>
      <c r="S157" s="31">
        <v>1</v>
      </c>
      <c r="T157" s="31">
        <v>1</v>
      </c>
      <c r="U157" s="31">
        <v>1</v>
      </c>
      <c r="V157" s="31">
        <v>1</v>
      </c>
      <c r="W157" s="31">
        <v>1</v>
      </c>
      <c r="X157" s="31">
        <v>1</v>
      </c>
      <c r="Y157" s="31">
        <v>1</v>
      </c>
    </row>
    <row r="158" spans="4:25" ht="17.25" customHeight="1" x14ac:dyDescent="0.25">
      <c r="D158" s="117" t="s">
        <v>26</v>
      </c>
      <c r="E158" s="117" t="s">
        <v>213</v>
      </c>
      <c r="F158" s="118" t="s">
        <v>28</v>
      </c>
      <c r="G158" s="119" t="s">
        <v>148</v>
      </c>
      <c r="H158" s="117" t="s">
        <v>28</v>
      </c>
      <c r="I158" s="120" t="s">
        <v>28</v>
      </c>
      <c r="J158" s="120" t="s">
        <v>28</v>
      </c>
      <c r="K158" s="121" t="str">
        <f t="shared" si="117"/>
        <v>n/a</v>
      </c>
      <c r="L158" s="120" t="s">
        <v>28</v>
      </c>
      <c r="M158" s="122" t="s">
        <v>28</v>
      </c>
      <c r="N158" s="123" t="s">
        <v>28</v>
      </c>
      <c r="O158" s="121" t="s">
        <v>28</v>
      </c>
      <c r="P158" s="121" t="s">
        <v>28</v>
      </c>
      <c r="Q158" s="121" t="s">
        <v>28</v>
      </c>
      <c r="R158" s="121" t="s">
        <v>28</v>
      </c>
      <c r="S158" s="121" t="s">
        <v>28</v>
      </c>
      <c r="T158" s="121" t="s">
        <v>28</v>
      </c>
      <c r="U158" s="121" t="s">
        <v>28</v>
      </c>
      <c r="V158" s="121" t="s">
        <v>28</v>
      </c>
      <c r="W158" s="121" t="s">
        <v>28</v>
      </c>
      <c r="X158" s="121" t="s">
        <v>28</v>
      </c>
      <c r="Y158" s="121" t="s">
        <v>28</v>
      </c>
    </row>
    <row r="159" spans="4:25" ht="17.25" customHeight="1" x14ac:dyDescent="0.25">
      <c r="D159" s="23" t="s">
        <v>26</v>
      </c>
      <c r="E159" s="23" t="s">
        <v>213</v>
      </c>
      <c r="F159" s="24" t="s">
        <v>149</v>
      </c>
      <c r="G159" s="25" t="s">
        <v>120</v>
      </c>
      <c r="H159" s="23">
        <v>180</v>
      </c>
      <c r="I159" s="26" t="s">
        <v>129</v>
      </c>
      <c r="J159" s="26" t="s">
        <v>34</v>
      </c>
      <c r="K159" s="27">
        <f t="shared" si="117"/>
        <v>0.99999999999999989</v>
      </c>
      <c r="L159" s="28" t="s">
        <v>28</v>
      </c>
      <c r="M159" s="29" t="s">
        <v>28</v>
      </c>
      <c r="N159" s="30">
        <v>0.85</v>
      </c>
      <c r="O159" s="31">
        <v>0.9</v>
      </c>
      <c r="P159" s="31">
        <v>0.9</v>
      </c>
      <c r="Q159" s="31">
        <v>0.95</v>
      </c>
      <c r="R159" s="31">
        <v>1</v>
      </c>
      <c r="S159" s="31">
        <v>1.05</v>
      </c>
      <c r="T159" s="31">
        <v>1.1000000000000001</v>
      </c>
      <c r="U159" s="31">
        <v>1.2</v>
      </c>
      <c r="V159" s="31">
        <v>1.3</v>
      </c>
      <c r="W159" s="31">
        <v>1.2</v>
      </c>
      <c r="X159" s="31">
        <v>0.85</v>
      </c>
      <c r="Y159" s="31">
        <v>0.7</v>
      </c>
    </row>
    <row r="160" spans="4:25" ht="17.25" customHeight="1" x14ac:dyDescent="0.25">
      <c r="D160" s="32" t="s">
        <v>26</v>
      </c>
      <c r="E160" s="32" t="s">
        <v>213</v>
      </c>
      <c r="F160" s="33" t="s">
        <v>149</v>
      </c>
      <c r="G160" s="34" t="s">
        <v>120</v>
      </c>
      <c r="H160" s="32">
        <v>180</v>
      </c>
      <c r="I160" s="35" t="str">
        <f t="shared" ref="I160:I162" si="139">I159</f>
        <v>SERV COMB FORMIGA MANUAL 1 RUA AGRIC</v>
      </c>
      <c r="J160" s="35" t="s">
        <v>35</v>
      </c>
      <c r="K160" s="36">
        <f t="shared" si="117"/>
        <v>5.0166666666666667E-3</v>
      </c>
      <c r="L160" s="35" t="s">
        <v>36</v>
      </c>
      <c r="M160" s="37">
        <f>10*(5*6)/10^3</f>
        <v>0.3</v>
      </c>
      <c r="N160" s="38">
        <f>ROUND(0.5%*N159,4)</f>
        <v>4.3E-3</v>
      </c>
      <c r="O160" s="39">
        <f t="shared" ref="O160:Y160" si="140">ROUND(0.5%*O159,4)</f>
        <v>4.4999999999999997E-3</v>
      </c>
      <c r="P160" s="39">
        <f t="shared" si="140"/>
        <v>4.4999999999999997E-3</v>
      </c>
      <c r="Q160" s="39">
        <f t="shared" si="140"/>
        <v>4.7999999999999996E-3</v>
      </c>
      <c r="R160" s="39">
        <f t="shared" si="140"/>
        <v>5.0000000000000001E-3</v>
      </c>
      <c r="S160" s="39">
        <f t="shared" si="140"/>
        <v>5.3E-3</v>
      </c>
      <c r="T160" s="39">
        <f t="shared" si="140"/>
        <v>5.4999999999999997E-3</v>
      </c>
      <c r="U160" s="39">
        <f t="shared" si="140"/>
        <v>6.0000000000000001E-3</v>
      </c>
      <c r="V160" s="39">
        <f t="shared" si="140"/>
        <v>6.4999999999999997E-3</v>
      </c>
      <c r="W160" s="39">
        <f t="shared" si="140"/>
        <v>6.0000000000000001E-3</v>
      </c>
      <c r="X160" s="39">
        <f t="shared" si="140"/>
        <v>4.3E-3</v>
      </c>
      <c r="Y160" s="39">
        <f t="shared" si="140"/>
        <v>3.5000000000000001E-3</v>
      </c>
    </row>
    <row r="161" spans="4:25" ht="17.25" customHeight="1" x14ac:dyDescent="0.25">
      <c r="D161" s="32" t="s">
        <v>26</v>
      </c>
      <c r="E161" s="32" t="s">
        <v>213</v>
      </c>
      <c r="F161" s="33" t="s">
        <v>149</v>
      </c>
      <c r="G161" s="34" t="s">
        <v>120</v>
      </c>
      <c r="H161" s="32">
        <v>180</v>
      </c>
      <c r="I161" s="35" t="str">
        <f t="shared" si="139"/>
        <v>SERV COMB FORMIGA MANUAL 1 RUA AGRIC</v>
      </c>
      <c r="J161" s="35" t="s">
        <v>35</v>
      </c>
      <c r="K161" s="36">
        <f t="shared" si="117"/>
        <v>0.64083333333333325</v>
      </c>
      <c r="L161" s="35" t="s">
        <v>37</v>
      </c>
      <c r="M161" s="37">
        <v>4.5</v>
      </c>
      <c r="N161" s="40">
        <f>ROUND($N$44*N159,2)</f>
        <v>0.17</v>
      </c>
      <c r="O161" s="41">
        <f>ROUND($O$44*O159,2)</f>
        <v>0.27</v>
      </c>
      <c r="P161" s="41">
        <f>ROUND($P$44*P159,2)</f>
        <v>0.36</v>
      </c>
      <c r="Q161" s="41">
        <f>ROUND($Q$44*Q159,2)</f>
        <v>0.48</v>
      </c>
      <c r="R161" s="41">
        <f>ROUND($R$44*R159,2)</f>
        <v>0.7</v>
      </c>
      <c r="S161" s="41">
        <f>ROUND($S$44*S159,2)</f>
        <v>0.84</v>
      </c>
      <c r="T161" s="41">
        <f>ROUND($T$44*T159,2)</f>
        <v>0.99</v>
      </c>
      <c r="U161" s="41">
        <f>ROUND($U$44*U159,2)</f>
        <v>1.08</v>
      </c>
      <c r="V161" s="41">
        <f>ROUND($V$44*V159,2)</f>
        <v>1.17</v>
      </c>
      <c r="W161" s="41">
        <f>ROUND($W$44*W159,2)</f>
        <v>0.84</v>
      </c>
      <c r="X161" s="41">
        <f>ROUND($X$44*X159,2)</f>
        <v>0.51</v>
      </c>
      <c r="Y161" s="41">
        <f>ROUND($Y$44*Y159,2)</f>
        <v>0.28000000000000003</v>
      </c>
    </row>
    <row r="162" spans="4:25" ht="17.25" customHeight="1" x14ac:dyDescent="0.25">
      <c r="D162" s="32" t="s">
        <v>26</v>
      </c>
      <c r="E162" s="32" t="s">
        <v>213</v>
      </c>
      <c r="F162" s="33" t="s">
        <v>149</v>
      </c>
      <c r="G162" s="34" t="s">
        <v>120</v>
      </c>
      <c r="H162" s="32">
        <v>180</v>
      </c>
      <c r="I162" s="35" t="str">
        <f t="shared" si="139"/>
        <v>SERV COMB FORMIGA MANUAL 1 RUA AGRIC</v>
      </c>
      <c r="J162" s="35" t="s">
        <v>35</v>
      </c>
      <c r="K162" s="36">
        <f t="shared" si="117"/>
        <v>0.35415000000000002</v>
      </c>
      <c r="L162" s="35" t="s">
        <v>38</v>
      </c>
      <c r="M162" s="37">
        <v>4.5</v>
      </c>
      <c r="N162" s="40">
        <f>N159-SUM(N160:N161)</f>
        <v>0.67569999999999997</v>
      </c>
      <c r="O162" s="41">
        <f t="shared" ref="O162" si="141">O159-SUM(O160:O161)</f>
        <v>0.62549999999999994</v>
      </c>
      <c r="P162" s="41">
        <f t="shared" ref="P162:Y162" si="142">P159-SUM(P160:P161)</f>
        <v>0.53550000000000009</v>
      </c>
      <c r="Q162" s="41">
        <f t="shared" si="142"/>
        <v>0.46519999999999995</v>
      </c>
      <c r="R162" s="41">
        <f t="shared" si="142"/>
        <v>0.29500000000000004</v>
      </c>
      <c r="S162" s="41">
        <f t="shared" si="142"/>
        <v>0.2047000000000001</v>
      </c>
      <c r="T162" s="41">
        <f t="shared" si="142"/>
        <v>0.10450000000000015</v>
      </c>
      <c r="U162" s="41">
        <f t="shared" si="142"/>
        <v>0.11399999999999988</v>
      </c>
      <c r="V162" s="41">
        <f t="shared" si="142"/>
        <v>0.12350000000000017</v>
      </c>
      <c r="W162" s="41">
        <f t="shared" si="142"/>
        <v>0.35399999999999998</v>
      </c>
      <c r="X162" s="41">
        <f t="shared" si="142"/>
        <v>0.3357</v>
      </c>
      <c r="Y162" s="41">
        <f t="shared" si="142"/>
        <v>0.41649999999999993</v>
      </c>
    </row>
    <row r="163" spans="4:25" ht="17.25" customHeight="1" x14ac:dyDescent="0.25">
      <c r="D163" s="62" t="s">
        <v>26</v>
      </c>
      <c r="E163" s="62" t="s">
        <v>213</v>
      </c>
      <c r="F163" s="63" t="s">
        <v>150</v>
      </c>
      <c r="G163" s="64" t="s">
        <v>120</v>
      </c>
      <c r="H163" s="62">
        <v>210</v>
      </c>
      <c r="I163" s="65" t="s">
        <v>151</v>
      </c>
      <c r="J163" s="65" t="s">
        <v>34</v>
      </c>
      <c r="K163" s="27">
        <f t="shared" si="117"/>
        <v>0.35726453153800297</v>
      </c>
      <c r="L163" s="66" t="s">
        <v>28</v>
      </c>
      <c r="M163" s="67" t="s">
        <v>28</v>
      </c>
      <c r="N163" s="42">
        <f>1-N174</f>
        <v>0.66327493043659658</v>
      </c>
      <c r="O163" s="43">
        <f t="shared" ref="O163:Y163" si="143">1-O174</f>
        <v>0.44665301626090237</v>
      </c>
      <c r="P163" s="43">
        <f t="shared" si="143"/>
        <v>0.3725832301195291</v>
      </c>
      <c r="Q163" s="43">
        <f t="shared" si="143"/>
        <v>0.25498271995554511</v>
      </c>
      <c r="R163" s="43">
        <f t="shared" si="143"/>
        <v>0.31231828685227669</v>
      </c>
      <c r="S163" s="43">
        <f t="shared" si="143"/>
        <v>0.50261156527351636</v>
      </c>
      <c r="T163" s="43">
        <f t="shared" si="143"/>
        <v>0.51742256738739978</v>
      </c>
      <c r="U163" s="43">
        <f t="shared" si="143"/>
        <v>0.15280826283044735</v>
      </c>
      <c r="V163" s="43">
        <f t="shared" si="143"/>
        <v>0.22593362276589912</v>
      </c>
      <c r="W163" s="43">
        <f t="shared" si="143"/>
        <v>0.38591114827032458</v>
      </c>
      <c r="X163" s="43">
        <f t="shared" si="143"/>
        <v>0.23995214976913715</v>
      </c>
      <c r="Y163" s="43">
        <f t="shared" si="143"/>
        <v>0.21272287853446181</v>
      </c>
    </row>
    <row r="164" spans="4:25" ht="17.25" customHeight="1" x14ac:dyDescent="0.25">
      <c r="D164" s="82" t="s">
        <v>26</v>
      </c>
      <c r="E164" s="82" t="s">
        <v>213</v>
      </c>
      <c r="F164" s="83" t="s">
        <v>150</v>
      </c>
      <c r="G164" s="84" t="s">
        <v>120</v>
      </c>
      <c r="H164" s="82">
        <v>210</v>
      </c>
      <c r="I164" s="35" t="str">
        <f t="shared" ref="I164:I166" si="144">I163</f>
        <v>SERV CAP QUIM MEC 2ª BARRA AGRIC</v>
      </c>
      <c r="J164" s="85" t="s">
        <v>35</v>
      </c>
      <c r="K164" s="36">
        <f t="shared" si="117"/>
        <v>0.35726453153800297</v>
      </c>
      <c r="L164" s="85" t="s">
        <v>54</v>
      </c>
      <c r="M164" s="37">
        <v>2.5</v>
      </c>
      <c r="N164" s="40">
        <f>N163</f>
        <v>0.66327493043659658</v>
      </c>
      <c r="O164" s="41">
        <f t="shared" ref="O164:Y164" si="145">O163</f>
        <v>0.44665301626090237</v>
      </c>
      <c r="P164" s="41">
        <f t="shared" si="145"/>
        <v>0.3725832301195291</v>
      </c>
      <c r="Q164" s="41">
        <f t="shared" si="145"/>
        <v>0.25498271995554511</v>
      </c>
      <c r="R164" s="41">
        <f t="shared" si="145"/>
        <v>0.31231828685227669</v>
      </c>
      <c r="S164" s="41">
        <f t="shared" si="145"/>
        <v>0.50261156527351636</v>
      </c>
      <c r="T164" s="41">
        <f t="shared" si="145"/>
        <v>0.51742256738739978</v>
      </c>
      <c r="U164" s="41">
        <f t="shared" si="145"/>
        <v>0.15280826283044735</v>
      </c>
      <c r="V164" s="41">
        <f t="shared" si="145"/>
        <v>0.22593362276589912</v>
      </c>
      <c r="W164" s="41">
        <f t="shared" si="145"/>
        <v>0.38591114827032458</v>
      </c>
      <c r="X164" s="41">
        <f t="shared" si="145"/>
        <v>0.23995214976913715</v>
      </c>
      <c r="Y164" s="41">
        <f t="shared" si="145"/>
        <v>0.21272287853446181</v>
      </c>
    </row>
    <row r="165" spans="4:25" ht="17.25" customHeight="1" x14ac:dyDescent="0.25">
      <c r="D165" s="82" t="s">
        <v>26</v>
      </c>
      <c r="E165" s="82" t="s">
        <v>213</v>
      </c>
      <c r="F165" s="83" t="s">
        <v>150</v>
      </c>
      <c r="G165" s="84" t="s">
        <v>120</v>
      </c>
      <c r="H165" s="82">
        <v>210</v>
      </c>
      <c r="I165" s="35" t="str">
        <f t="shared" si="144"/>
        <v>SERV CAP QUIM MEC 2ª BARRA AGRIC</v>
      </c>
      <c r="J165" s="85" t="s">
        <v>35</v>
      </c>
      <c r="K165" s="36">
        <f t="shared" si="117"/>
        <v>0.2080978648713363</v>
      </c>
      <c r="L165" s="35" t="s">
        <v>135</v>
      </c>
      <c r="M165" s="37">
        <f>ROUNDUP(1.5*(2.5/3.1),2)</f>
        <v>1.21</v>
      </c>
      <c r="N165" s="87">
        <f>N163-N166</f>
        <v>0.13327493043659655</v>
      </c>
      <c r="O165" s="88">
        <f t="shared" ref="O165:Y165" si="146">O163-O166</f>
        <v>0.13665301626090237</v>
      </c>
      <c r="P165" s="88">
        <f t="shared" si="146"/>
        <v>0.1525832301195291</v>
      </c>
      <c r="Q165" s="88">
        <f t="shared" si="146"/>
        <v>0.12498271995554511</v>
      </c>
      <c r="R165" s="88">
        <f t="shared" si="146"/>
        <v>0.2223182868522767</v>
      </c>
      <c r="S165" s="88">
        <f t="shared" si="146"/>
        <v>0.40261156527351638</v>
      </c>
      <c r="T165" s="88">
        <f t="shared" si="146"/>
        <v>0.46742256738739979</v>
      </c>
      <c r="U165" s="88">
        <f t="shared" si="146"/>
        <v>0.14280826283044734</v>
      </c>
      <c r="V165" s="88">
        <f t="shared" si="146"/>
        <v>0.20593362276589913</v>
      </c>
      <c r="W165" s="88">
        <f t="shared" si="146"/>
        <v>0.27591114827032459</v>
      </c>
      <c r="X165" s="88">
        <f t="shared" si="146"/>
        <v>0.14995214976913715</v>
      </c>
      <c r="Y165" s="88">
        <f t="shared" si="146"/>
        <v>8.2722878534461808E-2</v>
      </c>
    </row>
    <row r="166" spans="4:25" ht="17.25" customHeight="1" x14ac:dyDescent="0.25">
      <c r="D166" s="82" t="s">
        <v>26</v>
      </c>
      <c r="E166" s="82" t="s">
        <v>213</v>
      </c>
      <c r="F166" s="83" t="s">
        <v>150</v>
      </c>
      <c r="G166" s="84" t="s">
        <v>120</v>
      </c>
      <c r="H166" s="82">
        <v>210</v>
      </c>
      <c r="I166" s="35" t="str">
        <f t="shared" si="144"/>
        <v>SERV CAP QUIM MEC 2ª BARRA AGRIC</v>
      </c>
      <c r="J166" s="85" t="s">
        <v>35</v>
      </c>
      <c r="K166" s="36">
        <f t="shared" si="117"/>
        <v>0.1491666666666667</v>
      </c>
      <c r="L166" s="35" t="s">
        <v>136</v>
      </c>
      <c r="M166" s="37">
        <f>0.15*(2.5/3.1)</f>
        <v>0.12096774193548386</v>
      </c>
      <c r="N166" s="87">
        <f t="shared" ref="N166:Y166" si="147">ROUND(N45/N42*N163,2)</f>
        <v>0.53</v>
      </c>
      <c r="O166" s="88">
        <f t="shared" si="147"/>
        <v>0.31</v>
      </c>
      <c r="P166" s="88">
        <f t="shared" si="147"/>
        <v>0.22</v>
      </c>
      <c r="Q166" s="88">
        <f t="shared" si="147"/>
        <v>0.13</v>
      </c>
      <c r="R166" s="88">
        <f t="shared" si="147"/>
        <v>0.09</v>
      </c>
      <c r="S166" s="88">
        <f t="shared" si="147"/>
        <v>0.1</v>
      </c>
      <c r="T166" s="88">
        <f t="shared" si="147"/>
        <v>0.05</v>
      </c>
      <c r="U166" s="88">
        <f t="shared" si="147"/>
        <v>0.01</v>
      </c>
      <c r="V166" s="88">
        <f t="shared" si="147"/>
        <v>0.02</v>
      </c>
      <c r="W166" s="88">
        <f t="shared" si="147"/>
        <v>0.11</v>
      </c>
      <c r="X166" s="88">
        <f t="shared" si="147"/>
        <v>0.09</v>
      </c>
      <c r="Y166" s="88">
        <f t="shared" si="147"/>
        <v>0.13</v>
      </c>
    </row>
    <row r="167" spans="4:25" ht="17.25" customHeight="1" x14ac:dyDescent="0.25">
      <c r="D167" s="23" t="s">
        <v>26</v>
      </c>
      <c r="E167" s="23" t="s">
        <v>213</v>
      </c>
      <c r="F167" s="24" t="s">
        <v>150</v>
      </c>
      <c r="G167" s="25" t="s">
        <v>120</v>
      </c>
      <c r="H167" s="23">
        <v>210</v>
      </c>
      <c r="I167" s="26" t="s">
        <v>152</v>
      </c>
      <c r="J167" s="26" t="s">
        <v>34</v>
      </c>
      <c r="K167" s="27">
        <f t="shared" si="117"/>
        <v>0.35726453153800297</v>
      </c>
      <c r="L167" s="28" t="s">
        <v>28</v>
      </c>
      <c r="M167" s="29" t="s">
        <v>28</v>
      </c>
      <c r="N167" s="42">
        <f>1-N174</f>
        <v>0.66327493043659658</v>
      </c>
      <c r="O167" s="43">
        <f t="shared" ref="O167:Y167" si="148">1-O174</f>
        <v>0.44665301626090237</v>
      </c>
      <c r="P167" s="43">
        <f t="shared" si="148"/>
        <v>0.3725832301195291</v>
      </c>
      <c r="Q167" s="43">
        <f t="shared" si="148"/>
        <v>0.25498271995554511</v>
      </c>
      <c r="R167" s="43">
        <f t="shared" si="148"/>
        <v>0.31231828685227669</v>
      </c>
      <c r="S167" s="43">
        <f t="shared" si="148"/>
        <v>0.50261156527351636</v>
      </c>
      <c r="T167" s="43">
        <f t="shared" si="148"/>
        <v>0.51742256738739978</v>
      </c>
      <c r="U167" s="43">
        <f t="shared" si="148"/>
        <v>0.15280826283044735</v>
      </c>
      <c r="V167" s="43">
        <f t="shared" si="148"/>
        <v>0.22593362276589912</v>
      </c>
      <c r="W167" s="43">
        <f t="shared" si="148"/>
        <v>0.38591114827032458</v>
      </c>
      <c r="X167" s="43">
        <f t="shared" si="148"/>
        <v>0.23995214976913715</v>
      </c>
      <c r="Y167" s="43">
        <f t="shared" si="148"/>
        <v>0.21272287853446181</v>
      </c>
    </row>
    <row r="168" spans="4:25" ht="17.25" customHeight="1" x14ac:dyDescent="0.25">
      <c r="D168" s="32" t="s">
        <v>26</v>
      </c>
      <c r="E168" s="32" t="s">
        <v>213</v>
      </c>
      <c r="F168" s="33" t="s">
        <v>150</v>
      </c>
      <c r="G168" s="34" t="s">
        <v>120</v>
      </c>
      <c r="H168" s="32">
        <v>210</v>
      </c>
      <c r="I168" s="35" t="str">
        <f t="shared" ref="I168:I173" si="149">I167</f>
        <v>SERV ADUBACAO SOLIDA MEC 360DIAS AGRIC</v>
      </c>
      <c r="J168" s="35" t="s">
        <v>35</v>
      </c>
      <c r="K168" s="36">
        <f t="shared" si="117"/>
        <v>0.19000000000000003</v>
      </c>
      <c r="L168" s="89" t="s">
        <v>140</v>
      </c>
      <c r="M168" s="90">
        <v>540</v>
      </c>
      <c r="N168" s="124">
        <f t="shared" ref="N168:Y168" si="150">ROUND(N167*53%,2)</f>
        <v>0.35</v>
      </c>
      <c r="O168" s="125">
        <f t="shared" si="150"/>
        <v>0.24</v>
      </c>
      <c r="P168" s="125">
        <f t="shared" si="150"/>
        <v>0.2</v>
      </c>
      <c r="Q168" s="125">
        <f t="shared" si="150"/>
        <v>0.14000000000000001</v>
      </c>
      <c r="R168" s="125">
        <f t="shared" si="150"/>
        <v>0.17</v>
      </c>
      <c r="S168" s="125">
        <f t="shared" si="150"/>
        <v>0.27</v>
      </c>
      <c r="T168" s="125">
        <f t="shared" si="150"/>
        <v>0.27</v>
      </c>
      <c r="U168" s="125">
        <f t="shared" si="150"/>
        <v>0.08</v>
      </c>
      <c r="V168" s="125">
        <f t="shared" si="150"/>
        <v>0.12</v>
      </c>
      <c r="W168" s="125">
        <f t="shared" si="150"/>
        <v>0.2</v>
      </c>
      <c r="X168" s="125">
        <f t="shared" si="150"/>
        <v>0.13</v>
      </c>
      <c r="Y168" s="125">
        <f t="shared" si="150"/>
        <v>0.11</v>
      </c>
    </row>
    <row r="169" spans="4:25" ht="17.25" customHeight="1" x14ac:dyDescent="0.25">
      <c r="D169" s="32" t="s">
        <v>26</v>
      </c>
      <c r="E169" s="32" t="s">
        <v>213</v>
      </c>
      <c r="F169" s="33" t="s">
        <v>150</v>
      </c>
      <c r="G169" s="34" t="s">
        <v>120</v>
      </c>
      <c r="H169" s="32">
        <v>210</v>
      </c>
      <c r="I169" s="35" t="str">
        <f t="shared" si="149"/>
        <v>SERV ADUBACAO SOLIDA MEC 360DIAS AGRIC</v>
      </c>
      <c r="J169" s="35" t="s">
        <v>35</v>
      </c>
      <c r="K169" s="36">
        <f t="shared" si="117"/>
        <v>0.11416666666666669</v>
      </c>
      <c r="L169" s="89" t="s">
        <v>141</v>
      </c>
      <c r="M169" s="90">
        <v>402</v>
      </c>
      <c r="N169" s="124">
        <f t="shared" ref="N169:Y169" si="151">ROUND(N167*32%,2)</f>
        <v>0.21</v>
      </c>
      <c r="O169" s="125">
        <f t="shared" si="151"/>
        <v>0.14000000000000001</v>
      </c>
      <c r="P169" s="125">
        <f t="shared" si="151"/>
        <v>0.12</v>
      </c>
      <c r="Q169" s="125">
        <f t="shared" si="151"/>
        <v>0.08</v>
      </c>
      <c r="R169" s="125">
        <f t="shared" si="151"/>
        <v>0.1</v>
      </c>
      <c r="S169" s="125">
        <f t="shared" si="151"/>
        <v>0.16</v>
      </c>
      <c r="T169" s="125">
        <f t="shared" si="151"/>
        <v>0.17</v>
      </c>
      <c r="U169" s="125">
        <f t="shared" si="151"/>
        <v>0.05</v>
      </c>
      <c r="V169" s="125">
        <f t="shared" si="151"/>
        <v>7.0000000000000007E-2</v>
      </c>
      <c r="W169" s="125">
        <f t="shared" si="151"/>
        <v>0.12</v>
      </c>
      <c r="X169" s="125">
        <f t="shared" si="151"/>
        <v>0.08</v>
      </c>
      <c r="Y169" s="125">
        <f t="shared" si="151"/>
        <v>7.0000000000000007E-2</v>
      </c>
    </row>
    <row r="170" spans="4:25" ht="17.25" customHeight="1" x14ac:dyDescent="0.25">
      <c r="D170" s="32" t="s">
        <v>26</v>
      </c>
      <c r="E170" s="32" t="s">
        <v>213</v>
      </c>
      <c r="F170" s="33" t="s">
        <v>150</v>
      </c>
      <c r="G170" s="34" t="s">
        <v>120</v>
      </c>
      <c r="H170" s="32">
        <v>210</v>
      </c>
      <c r="I170" s="35" t="str">
        <f t="shared" si="149"/>
        <v>SERV ADUBACAO SOLIDA MEC 360DIAS AGRIC</v>
      </c>
      <c r="J170" s="35" t="s">
        <v>35</v>
      </c>
      <c r="K170" s="36">
        <f t="shared" si="117"/>
        <v>5.309786487133631E-2</v>
      </c>
      <c r="L170" s="89" t="s">
        <v>142</v>
      </c>
      <c r="M170" s="90">
        <v>301</v>
      </c>
      <c r="N170" s="124">
        <f>N167-SUM(N168:N169)</f>
        <v>0.10327493043659663</v>
      </c>
      <c r="O170" s="125">
        <f t="shared" ref="O170:Y170" si="152">O167-SUM(O168:O169)</f>
        <v>6.6653016260902365E-2</v>
      </c>
      <c r="P170" s="125">
        <f t="shared" si="152"/>
        <v>5.258323011952909E-2</v>
      </c>
      <c r="Q170" s="125">
        <f t="shared" si="152"/>
        <v>3.4982719955545083E-2</v>
      </c>
      <c r="R170" s="125">
        <f t="shared" si="152"/>
        <v>4.2318286852276676E-2</v>
      </c>
      <c r="S170" s="125">
        <f t="shared" si="152"/>
        <v>7.261156527351631E-2</v>
      </c>
      <c r="T170" s="125">
        <f t="shared" si="152"/>
        <v>7.7422567387399721E-2</v>
      </c>
      <c r="U170" s="125">
        <f t="shared" si="152"/>
        <v>2.2808262830447346E-2</v>
      </c>
      <c r="V170" s="125">
        <f t="shared" si="152"/>
        <v>3.593362276589912E-2</v>
      </c>
      <c r="W170" s="125">
        <f t="shared" si="152"/>
        <v>6.5911148270324571E-2</v>
      </c>
      <c r="X170" s="125">
        <f t="shared" si="152"/>
        <v>2.9952149769137126E-2</v>
      </c>
      <c r="Y170" s="125">
        <f t="shared" si="152"/>
        <v>3.2722878534461819E-2</v>
      </c>
    </row>
    <row r="171" spans="4:25" ht="17.25" customHeight="1" x14ac:dyDescent="0.25">
      <c r="D171" s="32" t="s">
        <v>26</v>
      </c>
      <c r="E171" s="32" t="s">
        <v>213</v>
      </c>
      <c r="F171" s="33" t="s">
        <v>150</v>
      </c>
      <c r="G171" s="34" t="s">
        <v>120</v>
      </c>
      <c r="H171" s="32">
        <v>210</v>
      </c>
      <c r="I171" s="35" t="str">
        <f t="shared" si="149"/>
        <v>SERV ADUBACAO SOLIDA MEC 360DIAS AGRIC</v>
      </c>
      <c r="J171" s="35" t="s">
        <v>35</v>
      </c>
      <c r="K171" s="36">
        <f t="shared" si="117"/>
        <v>0</v>
      </c>
      <c r="L171" s="35" t="s">
        <v>143</v>
      </c>
      <c r="M171" s="37">
        <v>591</v>
      </c>
      <c r="N171" s="126">
        <v>0</v>
      </c>
      <c r="O171" s="127">
        <v>0</v>
      </c>
      <c r="P171" s="127">
        <v>0</v>
      </c>
      <c r="Q171" s="127">
        <v>0</v>
      </c>
      <c r="R171" s="127">
        <v>0</v>
      </c>
      <c r="S171" s="127">
        <v>0</v>
      </c>
      <c r="T171" s="127">
        <v>0</v>
      </c>
      <c r="U171" s="127">
        <v>0</v>
      </c>
      <c r="V171" s="127">
        <v>0</v>
      </c>
      <c r="W171" s="127">
        <v>0</v>
      </c>
      <c r="X171" s="127">
        <v>0</v>
      </c>
      <c r="Y171" s="127">
        <v>0</v>
      </c>
    </row>
    <row r="172" spans="4:25" ht="17.25" customHeight="1" x14ac:dyDescent="0.25">
      <c r="D172" s="32" t="s">
        <v>26</v>
      </c>
      <c r="E172" s="32" t="s">
        <v>213</v>
      </c>
      <c r="F172" s="33" t="s">
        <v>150</v>
      </c>
      <c r="G172" s="34" t="s">
        <v>120</v>
      </c>
      <c r="H172" s="32">
        <v>210</v>
      </c>
      <c r="I172" s="35" t="str">
        <f t="shared" si="149"/>
        <v>SERV ADUBACAO SOLIDA MEC 360DIAS AGRIC</v>
      </c>
      <c r="J172" s="35" t="s">
        <v>35</v>
      </c>
      <c r="K172" s="36">
        <f t="shared" si="117"/>
        <v>0</v>
      </c>
      <c r="L172" s="35" t="s">
        <v>144</v>
      </c>
      <c r="M172" s="37">
        <v>469</v>
      </c>
      <c r="N172" s="126">
        <v>0</v>
      </c>
      <c r="O172" s="127">
        <v>0</v>
      </c>
      <c r="P172" s="127">
        <v>0</v>
      </c>
      <c r="Q172" s="127">
        <v>0</v>
      </c>
      <c r="R172" s="127">
        <v>0</v>
      </c>
      <c r="S172" s="127">
        <v>0</v>
      </c>
      <c r="T172" s="127">
        <v>0</v>
      </c>
      <c r="U172" s="127">
        <v>0</v>
      </c>
      <c r="V172" s="127">
        <v>0</v>
      </c>
      <c r="W172" s="127">
        <v>0</v>
      </c>
      <c r="X172" s="127">
        <v>0</v>
      </c>
      <c r="Y172" s="127">
        <v>0</v>
      </c>
    </row>
    <row r="173" spans="4:25" ht="17.25" customHeight="1" x14ac:dyDescent="0.25">
      <c r="D173" s="32" t="s">
        <v>26</v>
      </c>
      <c r="E173" s="32" t="s">
        <v>213</v>
      </c>
      <c r="F173" s="33" t="s">
        <v>150</v>
      </c>
      <c r="G173" s="34" t="s">
        <v>120</v>
      </c>
      <c r="H173" s="32">
        <v>210</v>
      </c>
      <c r="I173" s="35" t="str">
        <f t="shared" si="149"/>
        <v>SERV ADUBACAO SOLIDA MEC 360DIAS AGRIC</v>
      </c>
      <c r="J173" s="35" t="s">
        <v>35</v>
      </c>
      <c r="K173" s="36">
        <f t="shared" si="117"/>
        <v>0</v>
      </c>
      <c r="L173" s="35" t="s">
        <v>145</v>
      </c>
      <c r="M173" s="37">
        <v>409</v>
      </c>
      <c r="N173" s="126">
        <v>0</v>
      </c>
      <c r="O173" s="127">
        <v>0</v>
      </c>
      <c r="P173" s="127">
        <v>0</v>
      </c>
      <c r="Q173" s="127">
        <v>0</v>
      </c>
      <c r="R173" s="127">
        <v>0</v>
      </c>
      <c r="S173" s="127">
        <v>0</v>
      </c>
      <c r="T173" s="127">
        <v>0</v>
      </c>
      <c r="U173" s="127">
        <v>0</v>
      </c>
      <c r="V173" s="127">
        <v>0</v>
      </c>
      <c r="W173" s="127">
        <v>0</v>
      </c>
      <c r="X173" s="127">
        <v>0</v>
      </c>
      <c r="Y173" s="127">
        <v>0</v>
      </c>
    </row>
    <row r="174" spans="4:25" ht="17.25" customHeight="1" x14ac:dyDescent="0.25">
      <c r="D174" s="23" t="s">
        <v>26</v>
      </c>
      <c r="E174" s="23" t="s">
        <v>213</v>
      </c>
      <c r="F174" s="24" t="s">
        <v>150</v>
      </c>
      <c r="G174" s="25" t="s">
        <v>120</v>
      </c>
      <c r="H174" s="23">
        <v>210</v>
      </c>
      <c r="I174" s="26" t="s">
        <v>153</v>
      </c>
      <c r="J174" s="26" t="s">
        <v>34</v>
      </c>
      <c r="K174" s="27">
        <f t="shared" si="117"/>
        <v>0.64273546846199714</v>
      </c>
      <c r="L174" s="28" t="s">
        <v>28</v>
      </c>
      <c r="M174" s="29" t="s">
        <v>28</v>
      </c>
      <c r="N174" s="30">
        <v>0.33672506956340337</v>
      </c>
      <c r="O174" s="31">
        <v>0.55334698373909763</v>
      </c>
      <c r="P174" s="31">
        <v>0.6274167698804709</v>
      </c>
      <c r="Q174" s="31">
        <v>0.74501728004445489</v>
      </c>
      <c r="R174" s="31">
        <v>0.68768171314772331</v>
      </c>
      <c r="S174" s="31">
        <v>0.4973884347264837</v>
      </c>
      <c r="T174" s="31">
        <v>0.48257743261260022</v>
      </c>
      <c r="U174" s="31">
        <v>0.84719173716955265</v>
      </c>
      <c r="V174" s="31">
        <v>0.77406637723410088</v>
      </c>
      <c r="W174" s="31">
        <v>0.61408885172967542</v>
      </c>
      <c r="X174" s="31">
        <v>0.76004785023086285</v>
      </c>
      <c r="Y174" s="31">
        <v>0.78727712146553819</v>
      </c>
    </row>
    <row r="175" spans="4:25" ht="17.25" customHeight="1" x14ac:dyDescent="0.25">
      <c r="D175" s="32" t="s">
        <v>26</v>
      </c>
      <c r="E175" s="32" t="s">
        <v>213</v>
      </c>
      <c r="F175" s="33" t="s">
        <v>150</v>
      </c>
      <c r="G175" s="34" t="s">
        <v>120</v>
      </c>
      <c r="H175" s="32">
        <v>210</v>
      </c>
      <c r="I175" s="35" t="str">
        <f t="shared" ref="I175:I183" si="153">I174</f>
        <v>Prototipo Capina Quim Mec 2ª Barra e Adub Solida Mec 360</v>
      </c>
      <c r="J175" s="35" t="s">
        <v>35</v>
      </c>
      <c r="K175" s="36">
        <f t="shared" si="117"/>
        <v>0.64273546846199714</v>
      </c>
      <c r="L175" s="35" t="s">
        <v>54</v>
      </c>
      <c r="M175" s="37">
        <v>2.5</v>
      </c>
      <c r="N175" s="40">
        <f>N174</f>
        <v>0.33672506956340337</v>
      </c>
      <c r="O175" s="41">
        <f t="shared" ref="O175:Y175" si="154">O174</f>
        <v>0.55334698373909763</v>
      </c>
      <c r="P175" s="41">
        <f t="shared" si="154"/>
        <v>0.6274167698804709</v>
      </c>
      <c r="Q175" s="41">
        <f t="shared" si="154"/>
        <v>0.74501728004445489</v>
      </c>
      <c r="R175" s="41">
        <f t="shared" si="154"/>
        <v>0.68768171314772331</v>
      </c>
      <c r="S175" s="41">
        <f t="shared" si="154"/>
        <v>0.4973884347264837</v>
      </c>
      <c r="T175" s="41">
        <f t="shared" si="154"/>
        <v>0.48257743261260022</v>
      </c>
      <c r="U175" s="41">
        <f t="shared" si="154"/>
        <v>0.84719173716955265</v>
      </c>
      <c r="V175" s="41">
        <f t="shared" si="154"/>
        <v>0.77406637723410088</v>
      </c>
      <c r="W175" s="41">
        <f t="shared" si="154"/>
        <v>0.61408885172967542</v>
      </c>
      <c r="X175" s="41">
        <f t="shared" si="154"/>
        <v>0.76004785023086285</v>
      </c>
      <c r="Y175" s="41">
        <f t="shared" si="154"/>
        <v>0.78727712146553819</v>
      </c>
    </row>
    <row r="176" spans="4:25" ht="17.25" customHeight="1" x14ac:dyDescent="0.25">
      <c r="D176" s="32" t="s">
        <v>26</v>
      </c>
      <c r="E176" s="32" t="s">
        <v>213</v>
      </c>
      <c r="F176" s="33" t="s">
        <v>150</v>
      </c>
      <c r="G176" s="34" t="s">
        <v>120</v>
      </c>
      <c r="H176" s="32">
        <v>210</v>
      </c>
      <c r="I176" s="35" t="str">
        <f t="shared" si="153"/>
        <v>Prototipo Capina Quim Mec 2ª Barra e Adub Solida Mec 360</v>
      </c>
      <c r="J176" s="35" t="s">
        <v>35</v>
      </c>
      <c r="K176" s="36">
        <f t="shared" si="117"/>
        <v>0.40606880179533028</v>
      </c>
      <c r="L176" s="35" t="s">
        <v>135</v>
      </c>
      <c r="M176" s="37">
        <f>ROUNDUP(1.5*(2.5/3.1),2)</f>
        <v>1.21</v>
      </c>
      <c r="N176" s="87">
        <f>N174-N177</f>
        <v>6.672506956340335E-2</v>
      </c>
      <c r="O176" s="88">
        <f t="shared" ref="O176:Y176" si="155">O174-O177</f>
        <v>0.17334698373909763</v>
      </c>
      <c r="P176" s="88">
        <f t="shared" si="155"/>
        <v>0.25741676988047091</v>
      </c>
      <c r="Q176" s="88">
        <f t="shared" si="155"/>
        <v>0.37501728004445489</v>
      </c>
      <c r="R176" s="88">
        <f t="shared" si="155"/>
        <v>0.48768171314772329</v>
      </c>
      <c r="S176" s="88">
        <f t="shared" si="155"/>
        <v>0.39738843472648366</v>
      </c>
      <c r="T176" s="88">
        <f t="shared" si="155"/>
        <v>0.43257743261260023</v>
      </c>
      <c r="U176" s="88">
        <f t="shared" si="155"/>
        <v>0.76719173716955269</v>
      </c>
      <c r="V176" s="88">
        <f t="shared" si="155"/>
        <v>0.70406637723410093</v>
      </c>
      <c r="W176" s="88">
        <f t="shared" si="155"/>
        <v>0.43408885172967543</v>
      </c>
      <c r="X176" s="88">
        <f t="shared" si="155"/>
        <v>0.46004785023086286</v>
      </c>
      <c r="Y176" s="88">
        <f t="shared" si="155"/>
        <v>0.31727712146553821</v>
      </c>
    </row>
    <row r="177" spans="4:25" ht="17.25" customHeight="1" x14ac:dyDescent="0.25">
      <c r="D177" s="32" t="s">
        <v>26</v>
      </c>
      <c r="E177" s="32" t="s">
        <v>213</v>
      </c>
      <c r="F177" s="33" t="s">
        <v>150</v>
      </c>
      <c r="G177" s="34" t="s">
        <v>120</v>
      </c>
      <c r="H177" s="32">
        <v>210</v>
      </c>
      <c r="I177" s="35" t="str">
        <f t="shared" si="153"/>
        <v>Prototipo Capina Quim Mec 2ª Barra e Adub Solida Mec 360</v>
      </c>
      <c r="J177" s="35" t="s">
        <v>35</v>
      </c>
      <c r="K177" s="36">
        <f t="shared" si="117"/>
        <v>0.23666666666666666</v>
      </c>
      <c r="L177" s="35" t="s">
        <v>136</v>
      </c>
      <c r="M177" s="37">
        <f>0.15*(2.5/3.1)</f>
        <v>0.12096774193548386</v>
      </c>
      <c r="N177" s="87">
        <f t="shared" ref="N177:Y177" si="156">ROUND(N45/N42*N174,2)</f>
        <v>0.27</v>
      </c>
      <c r="O177" s="88">
        <f t="shared" si="156"/>
        <v>0.38</v>
      </c>
      <c r="P177" s="88">
        <f t="shared" si="156"/>
        <v>0.37</v>
      </c>
      <c r="Q177" s="88">
        <f t="shared" si="156"/>
        <v>0.37</v>
      </c>
      <c r="R177" s="88">
        <f t="shared" si="156"/>
        <v>0.2</v>
      </c>
      <c r="S177" s="88">
        <f t="shared" si="156"/>
        <v>0.1</v>
      </c>
      <c r="T177" s="88">
        <f t="shared" si="156"/>
        <v>0.05</v>
      </c>
      <c r="U177" s="88">
        <f t="shared" si="156"/>
        <v>0.08</v>
      </c>
      <c r="V177" s="88">
        <f t="shared" si="156"/>
        <v>7.0000000000000007E-2</v>
      </c>
      <c r="W177" s="88">
        <f t="shared" si="156"/>
        <v>0.18</v>
      </c>
      <c r="X177" s="88">
        <f t="shared" si="156"/>
        <v>0.3</v>
      </c>
      <c r="Y177" s="88">
        <f t="shared" si="156"/>
        <v>0.47</v>
      </c>
    </row>
    <row r="178" spans="4:25" ht="17.25" customHeight="1" x14ac:dyDescent="0.25">
      <c r="D178" s="32" t="s">
        <v>26</v>
      </c>
      <c r="E178" s="32" t="s">
        <v>213</v>
      </c>
      <c r="F178" s="33" t="s">
        <v>150</v>
      </c>
      <c r="G178" s="34" t="s">
        <v>120</v>
      </c>
      <c r="H178" s="32">
        <v>210</v>
      </c>
      <c r="I178" s="35" t="str">
        <f t="shared" si="153"/>
        <v>Prototipo Capina Quim Mec 2ª Barra e Adub Solida Mec 360</v>
      </c>
      <c r="J178" s="35" t="s">
        <v>35</v>
      </c>
      <c r="K178" s="36">
        <f t="shared" si="117"/>
        <v>0.34</v>
      </c>
      <c r="L178" s="89" t="s">
        <v>140</v>
      </c>
      <c r="M178" s="90">
        <v>540</v>
      </c>
      <c r="N178" s="124">
        <f t="shared" ref="N178:Y178" si="157">ROUND(N174*53%,2)</f>
        <v>0.18</v>
      </c>
      <c r="O178" s="125">
        <f t="shared" si="157"/>
        <v>0.28999999999999998</v>
      </c>
      <c r="P178" s="125">
        <f t="shared" si="157"/>
        <v>0.33</v>
      </c>
      <c r="Q178" s="125">
        <f t="shared" si="157"/>
        <v>0.39</v>
      </c>
      <c r="R178" s="125">
        <f t="shared" si="157"/>
        <v>0.36</v>
      </c>
      <c r="S178" s="125">
        <f t="shared" si="157"/>
        <v>0.26</v>
      </c>
      <c r="T178" s="125">
        <f t="shared" si="157"/>
        <v>0.26</v>
      </c>
      <c r="U178" s="125">
        <f t="shared" si="157"/>
        <v>0.45</v>
      </c>
      <c r="V178" s="125">
        <f t="shared" si="157"/>
        <v>0.41</v>
      </c>
      <c r="W178" s="125">
        <f t="shared" si="157"/>
        <v>0.33</v>
      </c>
      <c r="X178" s="125">
        <f t="shared" si="157"/>
        <v>0.4</v>
      </c>
      <c r="Y178" s="125">
        <f t="shared" si="157"/>
        <v>0.42</v>
      </c>
    </row>
    <row r="179" spans="4:25" ht="17.25" customHeight="1" x14ac:dyDescent="0.25">
      <c r="D179" s="32" t="s">
        <v>26</v>
      </c>
      <c r="E179" s="32" t="s">
        <v>213</v>
      </c>
      <c r="F179" s="33" t="s">
        <v>150</v>
      </c>
      <c r="G179" s="34" t="s">
        <v>120</v>
      </c>
      <c r="H179" s="32">
        <v>210</v>
      </c>
      <c r="I179" s="35" t="str">
        <f t="shared" si="153"/>
        <v>Prototipo Capina Quim Mec 2ª Barra e Adub Solida Mec 360</v>
      </c>
      <c r="J179" s="35" t="s">
        <v>35</v>
      </c>
      <c r="K179" s="36">
        <f t="shared" si="117"/>
        <v>0.20583333333333331</v>
      </c>
      <c r="L179" s="89" t="s">
        <v>141</v>
      </c>
      <c r="M179" s="90">
        <v>402</v>
      </c>
      <c r="N179" s="124">
        <f t="shared" ref="N179:Y179" si="158">ROUND(N174*32%,2)</f>
        <v>0.11</v>
      </c>
      <c r="O179" s="125">
        <f t="shared" si="158"/>
        <v>0.18</v>
      </c>
      <c r="P179" s="125">
        <f t="shared" si="158"/>
        <v>0.2</v>
      </c>
      <c r="Q179" s="125">
        <f t="shared" si="158"/>
        <v>0.24</v>
      </c>
      <c r="R179" s="125">
        <f t="shared" si="158"/>
        <v>0.22</v>
      </c>
      <c r="S179" s="125">
        <f t="shared" si="158"/>
        <v>0.16</v>
      </c>
      <c r="T179" s="125">
        <f t="shared" si="158"/>
        <v>0.15</v>
      </c>
      <c r="U179" s="125">
        <f t="shared" si="158"/>
        <v>0.27</v>
      </c>
      <c r="V179" s="125">
        <f t="shared" si="158"/>
        <v>0.25</v>
      </c>
      <c r="W179" s="125">
        <f t="shared" si="158"/>
        <v>0.2</v>
      </c>
      <c r="X179" s="125">
        <f t="shared" si="158"/>
        <v>0.24</v>
      </c>
      <c r="Y179" s="125">
        <f t="shared" si="158"/>
        <v>0.25</v>
      </c>
    </row>
    <row r="180" spans="4:25" ht="17.25" customHeight="1" x14ac:dyDescent="0.25">
      <c r="D180" s="32" t="s">
        <v>26</v>
      </c>
      <c r="E180" s="32" t="s">
        <v>213</v>
      </c>
      <c r="F180" s="33" t="s">
        <v>150</v>
      </c>
      <c r="G180" s="34" t="s">
        <v>120</v>
      </c>
      <c r="H180" s="32">
        <v>210</v>
      </c>
      <c r="I180" s="35" t="str">
        <f t="shared" si="153"/>
        <v>Prototipo Capina Quim Mec 2ª Barra e Adub Solida Mec 360</v>
      </c>
      <c r="J180" s="35" t="s">
        <v>35</v>
      </c>
      <c r="K180" s="36">
        <f t="shared" si="117"/>
        <v>9.6902135128663677E-2</v>
      </c>
      <c r="L180" s="89" t="s">
        <v>142</v>
      </c>
      <c r="M180" s="90">
        <v>301</v>
      </c>
      <c r="N180" s="124">
        <f>N174-SUM(N178:N179)</f>
        <v>4.6725069563403387E-2</v>
      </c>
      <c r="O180" s="125">
        <f t="shared" ref="O180:Y180" si="159">O174-SUM(O178:O179)</f>
        <v>8.3346983739097658E-2</v>
      </c>
      <c r="P180" s="125">
        <f t="shared" si="159"/>
        <v>9.7416769880470877E-2</v>
      </c>
      <c r="Q180" s="125">
        <f t="shared" si="159"/>
        <v>0.11501728004445488</v>
      </c>
      <c r="R180" s="125">
        <f t="shared" si="159"/>
        <v>0.10768171314772335</v>
      </c>
      <c r="S180" s="125">
        <f t="shared" si="159"/>
        <v>7.7388434726483657E-2</v>
      </c>
      <c r="T180" s="125">
        <f t="shared" si="159"/>
        <v>7.257743261260019E-2</v>
      </c>
      <c r="U180" s="125">
        <f t="shared" si="159"/>
        <v>0.12719173716955268</v>
      </c>
      <c r="V180" s="125">
        <f t="shared" si="159"/>
        <v>0.11406637723410096</v>
      </c>
      <c r="W180" s="125">
        <f t="shared" si="159"/>
        <v>8.4088851729675396E-2</v>
      </c>
      <c r="X180" s="125">
        <f t="shared" si="159"/>
        <v>0.12004785023086284</v>
      </c>
      <c r="Y180" s="125">
        <f t="shared" si="159"/>
        <v>0.11727712146553826</v>
      </c>
    </row>
    <row r="181" spans="4:25" ht="17.25" customHeight="1" x14ac:dyDescent="0.25">
      <c r="D181" s="32" t="s">
        <v>26</v>
      </c>
      <c r="E181" s="32" t="s">
        <v>213</v>
      </c>
      <c r="F181" s="33" t="s">
        <v>150</v>
      </c>
      <c r="G181" s="34" t="s">
        <v>120</v>
      </c>
      <c r="H181" s="32">
        <v>210</v>
      </c>
      <c r="I181" s="35" t="str">
        <f t="shared" si="153"/>
        <v>Prototipo Capina Quim Mec 2ª Barra e Adub Solida Mec 360</v>
      </c>
      <c r="J181" s="35" t="s">
        <v>35</v>
      </c>
      <c r="K181" s="36">
        <f t="shared" si="117"/>
        <v>0</v>
      </c>
      <c r="L181" s="35" t="s">
        <v>143</v>
      </c>
      <c r="M181" s="37">
        <v>591</v>
      </c>
      <c r="N181" s="126">
        <v>0</v>
      </c>
      <c r="O181" s="127">
        <v>0</v>
      </c>
      <c r="P181" s="127">
        <v>0</v>
      </c>
      <c r="Q181" s="127">
        <v>0</v>
      </c>
      <c r="R181" s="127">
        <v>0</v>
      </c>
      <c r="S181" s="127">
        <v>0</v>
      </c>
      <c r="T181" s="127">
        <v>0</v>
      </c>
      <c r="U181" s="127">
        <v>0</v>
      </c>
      <c r="V181" s="127">
        <v>0</v>
      </c>
      <c r="W181" s="127">
        <v>0</v>
      </c>
      <c r="X181" s="127">
        <v>0</v>
      </c>
      <c r="Y181" s="127">
        <v>0</v>
      </c>
    </row>
    <row r="182" spans="4:25" ht="17.25" customHeight="1" x14ac:dyDescent="0.25">
      <c r="D182" s="32" t="s">
        <v>26</v>
      </c>
      <c r="E182" s="32" t="s">
        <v>213</v>
      </c>
      <c r="F182" s="33" t="s">
        <v>150</v>
      </c>
      <c r="G182" s="34" t="s">
        <v>120</v>
      </c>
      <c r="H182" s="32">
        <v>210</v>
      </c>
      <c r="I182" s="35" t="str">
        <f t="shared" si="153"/>
        <v>Prototipo Capina Quim Mec 2ª Barra e Adub Solida Mec 360</v>
      </c>
      <c r="J182" s="35" t="s">
        <v>35</v>
      </c>
      <c r="K182" s="36">
        <f t="shared" si="117"/>
        <v>0</v>
      </c>
      <c r="L182" s="35" t="s">
        <v>144</v>
      </c>
      <c r="M182" s="37">
        <v>469</v>
      </c>
      <c r="N182" s="126">
        <v>0</v>
      </c>
      <c r="O182" s="127">
        <v>0</v>
      </c>
      <c r="P182" s="127">
        <v>0</v>
      </c>
      <c r="Q182" s="127">
        <v>0</v>
      </c>
      <c r="R182" s="127">
        <v>0</v>
      </c>
      <c r="S182" s="127">
        <v>0</v>
      </c>
      <c r="T182" s="127">
        <v>0</v>
      </c>
      <c r="U182" s="127">
        <v>0</v>
      </c>
      <c r="V182" s="127">
        <v>0</v>
      </c>
      <c r="W182" s="127">
        <v>0</v>
      </c>
      <c r="X182" s="127">
        <v>0</v>
      </c>
      <c r="Y182" s="127">
        <v>0</v>
      </c>
    </row>
    <row r="183" spans="4:25" ht="17.25" customHeight="1" x14ac:dyDescent="0.25">
      <c r="D183" s="32" t="s">
        <v>26</v>
      </c>
      <c r="E183" s="32" t="s">
        <v>213</v>
      </c>
      <c r="F183" s="33" t="s">
        <v>150</v>
      </c>
      <c r="G183" s="34" t="s">
        <v>120</v>
      </c>
      <c r="H183" s="32">
        <v>210</v>
      </c>
      <c r="I183" s="35" t="str">
        <f t="shared" si="153"/>
        <v>Prototipo Capina Quim Mec 2ª Barra e Adub Solida Mec 360</v>
      </c>
      <c r="J183" s="35" t="s">
        <v>35</v>
      </c>
      <c r="K183" s="36">
        <f t="shared" si="117"/>
        <v>0</v>
      </c>
      <c r="L183" s="35" t="s">
        <v>145</v>
      </c>
      <c r="M183" s="37">
        <v>409</v>
      </c>
      <c r="N183" s="126">
        <v>0</v>
      </c>
      <c r="O183" s="127">
        <v>0</v>
      </c>
      <c r="P183" s="127">
        <v>0</v>
      </c>
      <c r="Q183" s="127">
        <v>0</v>
      </c>
      <c r="R183" s="127">
        <v>0</v>
      </c>
      <c r="S183" s="127">
        <v>0</v>
      </c>
      <c r="T183" s="127">
        <v>0</v>
      </c>
      <c r="U183" s="127">
        <v>0</v>
      </c>
      <c r="V183" s="127">
        <v>0</v>
      </c>
      <c r="W183" s="127">
        <v>0</v>
      </c>
      <c r="X183" s="127">
        <v>0</v>
      </c>
      <c r="Y183" s="127">
        <v>0</v>
      </c>
    </row>
    <row r="184" spans="4:25" ht="17.25" customHeight="1" x14ac:dyDescent="0.25">
      <c r="D184" s="23" t="s">
        <v>26</v>
      </c>
      <c r="E184" s="23" t="s">
        <v>213</v>
      </c>
      <c r="F184" s="24" t="s">
        <v>154</v>
      </c>
      <c r="G184" s="25" t="s">
        <v>120</v>
      </c>
      <c r="H184" s="23">
        <v>290</v>
      </c>
      <c r="I184" s="26" t="s">
        <v>155</v>
      </c>
      <c r="J184" s="26" t="s">
        <v>34</v>
      </c>
      <c r="K184" s="27">
        <f t="shared" si="117"/>
        <v>6.6666666666666666E-2</v>
      </c>
      <c r="L184" s="28" t="s">
        <v>28</v>
      </c>
      <c r="M184" s="29" t="s">
        <v>28</v>
      </c>
      <c r="N184" s="30">
        <v>0.01</v>
      </c>
      <c r="O184" s="31">
        <v>0.03</v>
      </c>
      <c r="P184" s="31">
        <v>0.05</v>
      </c>
      <c r="Q184" s="31">
        <v>0.05</v>
      </c>
      <c r="R184" s="31">
        <v>0.06</v>
      </c>
      <c r="S184" s="31">
        <v>7.0000000000000007E-2</v>
      </c>
      <c r="T184" s="31">
        <v>0.11</v>
      </c>
      <c r="U184" s="31">
        <v>0.18</v>
      </c>
      <c r="V184" s="31">
        <v>0.11</v>
      </c>
      <c r="W184" s="31">
        <v>7.0000000000000007E-2</v>
      </c>
      <c r="X184" s="31">
        <v>0.05</v>
      </c>
      <c r="Y184" s="31">
        <v>0.01</v>
      </c>
    </row>
    <row r="185" spans="4:25" ht="17.25" customHeight="1" x14ac:dyDescent="0.25">
      <c r="D185" s="32" t="s">
        <v>26</v>
      </c>
      <c r="E185" s="32" t="s">
        <v>213</v>
      </c>
      <c r="F185" s="33" t="s">
        <v>154</v>
      </c>
      <c r="G185" s="34" t="s">
        <v>120</v>
      </c>
      <c r="H185" s="32">
        <v>290</v>
      </c>
      <c r="I185" s="35" t="str">
        <f t="shared" ref="I185:I187" si="160">I184</f>
        <v>SERV CONTROLE DE PRAGAS AGRIC</v>
      </c>
      <c r="J185" s="35" t="s">
        <v>35</v>
      </c>
      <c r="K185" s="36">
        <f t="shared" si="117"/>
        <v>4.9166666666666671E-2</v>
      </c>
      <c r="L185" s="35" t="s">
        <v>156</v>
      </c>
      <c r="M185" s="37">
        <v>120</v>
      </c>
      <c r="N185" s="44">
        <f>ROUND(N184*0.7,2)</f>
        <v>0.01</v>
      </c>
      <c r="O185" s="39">
        <f t="shared" ref="O185:Y185" si="161">ROUND(O184*0.7,2)</f>
        <v>0.02</v>
      </c>
      <c r="P185" s="39">
        <f t="shared" si="161"/>
        <v>0.04</v>
      </c>
      <c r="Q185" s="39">
        <f t="shared" si="161"/>
        <v>0.04</v>
      </c>
      <c r="R185" s="39">
        <f t="shared" si="161"/>
        <v>0.04</v>
      </c>
      <c r="S185" s="39">
        <f t="shared" si="161"/>
        <v>0.05</v>
      </c>
      <c r="T185" s="39">
        <f t="shared" si="161"/>
        <v>0.08</v>
      </c>
      <c r="U185" s="39">
        <f t="shared" si="161"/>
        <v>0.13</v>
      </c>
      <c r="V185" s="39">
        <f t="shared" si="161"/>
        <v>0.08</v>
      </c>
      <c r="W185" s="39">
        <f t="shared" si="161"/>
        <v>0.05</v>
      </c>
      <c r="X185" s="39">
        <f t="shared" si="161"/>
        <v>0.04</v>
      </c>
      <c r="Y185" s="39">
        <f t="shared" si="161"/>
        <v>0.01</v>
      </c>
    </row>
    <row r="186" spans="4:25" ht="17.25" customHeight="1" x14ac:dyDescent="0.25">
      <c r="D186" s="32" t="s">
        <v>26</v>
      </c>
      <c r="E186" s="32" t="s">
        <v>213</v>
      </c>
      <c r="F186" s="33" t="s">
        <v>154</v>
      </c>
      <c r="G186" s="34" t="s">
        <v>120</v>
      </c>
      <c r="H186" s="32">
        <v>290</v>
      </c>
      <c r="I186" s="35" t="str">
        <f t="shared" si="160"/>
        <v>SERV CONTROLE DE PRAGAS AGRIC</v>
      </c>
      <c r="J186" s="35" t="s">
        <v>35</v>
      </c>
      <c r="K186" s="36">
        <f t="shared" si="117"/>
        <v>1.7500000000000002E-2</v>
      </c>
      <c r="L186" s="35" t="s">
        <v>157</v>
      </c>
      <c r="M186" s="37">
        <v>0.75</v>
      </c>
      <c r="N186" s="44">
        <f>N184-N185</f>
        <v>0</v>
      </c>
      <c r="O186" s="39">
        <f t="shared" ref="O186:Y186" si="162">O184-O185</f>
        <v>9.9999999999999985E-3</v>
      </c>
      <c r="P186" s="39">
        <f t="shared" si="162"/>
        <v>1.0000000000000002E-2</v>
      </c>
      <c r="Q186" s="39">
        <f t="shared" si="162"/>
        <v>1.0000000000000002E-2</v>
      </c>
      <c r="R186" s="39">
        <f t="shared" si="162"/>
        <v>1.9999999999999997E-2</v>
      </c>
      <c r="S186" s="39">
        <f t="shared" si="162"/>
        <v>2.0000000000000004E-2</v>
      </c>
      <c r="T186" s="39">
        <f t="shared" si="162"/>
        <v>0.03</v>
      </c>
      <c r="U186" s="39">
        <f t="shared" si="162"/>
        <v>4.9999999999999989E-2</v>
      </c>
      <c r="V186" s="39">
        <f t="shared" si="162"/>
        <v>0.03</v>
      </c>
      <c r="W186" s="39">
        <f t="shared" si="162"/>
        <v>2.0000000000000004E-2</v>
      </c>
      <c r="X186" s="39">
        <f t="shared" si="162"/>
        <v>1.0000000000000002E-2</v>
      </c>
      <c r="Y186" s="39">
        <f t="shared" si="162"/>
        <v>0</v>
      </c>
    </row>
    <row r="187" spans="4:25" ht="17.25" customHeight="1" x14ac:dyDescent="0.25">
      <c r="D187" s="32" t="s">
        <v>26</v>
      </c>
      <c r="E187" s="32" t="s">
        <v>213</v>
      </c>
      <c r="F187" s="33" t="s">
        <v>154</v>
      </c>
      <c r="G187" s="34" t="s">
        <v>120</v>
      </c>
      <c r="H187" s="32">
        <v>290</v>
      </c>
      <c r="I187" s="35" t="str">
        <f t="shared" si="160"/>
        <v>SERV CONTROLE DE PRAGAS AGRIC</v>
      </c>
      <c r="J187" s="35" t="s">
        <v>35</v>
      </c>
      <c r="K187" s="36">
        <f t="shared" si="117"/>
        <v>6.6666666666666666E-2</v>
      </c>
      <c r="L187" s="35" t="s">
        <v>55</v>
      </c>
      <c r="M187" s="37">
        <f>ROUND(25%*20,1)</f>
        <v>5</v>
      </c>
      <c r="N187" s="44">
        <f>SUM(N185:N186)</f>
        <v>0.01</v>
      </c>
      <c r="O187" s="39">
        <f t="shared" ref="O187:Y187" si="163">SUM(O185:O186)</f>
        <v>0.03</v>
      </c>
      <c r="P187" s="39">
        <f t="shared" si="163"/>
        <v>0.05</v>
      </c>
      <c r="Q187" s="39">
        <f t="shared" si="163"/>
        <v>0.05</v>
      </c>
      <c r="R187" s="39">
        <f t="shared" si="163"/>
        <v>0.06</v>
      </c>
      <c r="S187" s="39">
        <f t="shared" si="163"/>
        <v>7.0000000000000007E-2</v>
      </c>
      <c r="T187" s="39">
        <f t="shared" si="163"/>
        <v>0.11</v>
      </c>
      <c r="U187" s="39">
        <f t="shared" si="163"/>
        <v>0.18</v>
      </c>
      <c r="V187" s="39">
        <f t="shared" si="163"/>
        <v>0.11</v>
      </c>
      <c r="W187" s="39">
        <f t="shared" si="163"/>
        <v>7.0000000000000007E-2</v>
      </c>
      <c r="X187" s="39">
        <f t="shared" si="163"/>
        <v>0.05</v>
      </c>
      <c r="Y187" s="39">
        <f t="shared" si="163"/>
        <v>0.01</v>
      </c>
    </row>
    <row r="188" spans="4:25" ht="17.25" customHeight="1" x14ac:dyDescent="0.25">
      <c r="D188" s="23" t="s">
        <v>26</v>
      </c>
      <c r="E188" s="23" t="s">
        <v>213</v>
      </c>
      <c r="F188" s="24" t="s">
        <v>154</v>
      </c>
      <c r="G188" s="25" t="s">
        <v>120</v>
      </c>
      <c r="H188" s="23">
        <v>290</v>
      </c>
      <c r="I188" s="26" t="s">
        <v>158</v>
      </c>
      <c r="J188" s="26" t="s">
        <v>34</v>
      </c>
      <c r="K188" s="27">
        <f t="shared" si="117"/>
        <v>6.6666666666666666E-2</v>
      </c>
      <c r="L188" s="28" t="s">
        <v>28</v>
      </c>
      <c r="M188" s="29" t="s">
        <v>28</v>
      </c>
      <c r="N188" s="30">
        <v>0.01</v>
      </c>
      <c r="O188" s="31">
        <v>0.03</v>
      </c>
      <c r="P188" s="31">
        <v>0.05</v>
      </c>
      <c r="Q188" s="31">
        <v>0.05</v>
      </c>
      <c r="R188" s="31">
        <v>0.06</v>
      </c>
      <c r="S188" s="31">
        <v>7.0000000000000007E-2</v>
      </c>
      <c r="T188" s="31">
        <v>0.11</v>
      </c>
      <c r="U188" s="31">
        <v>0.18</v>
      </c>
      <c r="V188" s="31">
        <v>0.11</v>
      </c>
      <c r="W188" s="31">
        <v>7.0000000000000007E-2</v>
      </c>
      <c r="X188" s="31">
        <v>0.05</v>
      </c>
      <c r="Y188" s="31">
        <v>0.01</v>
      </c>
    </row>
    <row r="189" spans="4:25" ht="17.25" customHeight="1" x14ac:dyDescent="0.25">
      <c r="D189" s="32" t="s">
        <v>26</v>
      </c>
      <c r="E189" s="32" t="s">
        <v>213</v>
      </c>
      <c r="F189" s="33" t="s">
        <v>154</v>
      </c>
      <c r="G189" s="34" t="s">
        <v>120</v>
      </c>
      <c r="H189" s="32">
        <v>290</v>
      </c>
      <c r="I189" s="35" t="str">
        <f t="shared" ref="I189:I191" si="164">I188</f>
        <v>SERV CONTROLE DE PRAGAS DRONE TERCEIRO</v>
      </c>
      <c r="J189" s="35" t="s">
        <v>35</v>
      </c>
      <c r="K189" s="36">
        <f t="shared" si="117"/>
        <v>4.9166666666666671E-2</v>
      </c>
      <c r="L189" s="35" t="s">
        <v>156</v>
      </c>
      <c r="M189" s="37">
        <v>120</v>
      </c>
      <c r="N189" s="44">
        <f>ROUND(N188*0.7,2)</f>
        <v>0.01</v>
      </c>
      <c r="O189" s="39">
        <f t="shared" ref="O189:Y189" si="165">ROUND(O188*0.7,2)</f>
        <v>0.02</v>
      </c>
      <c r="P189" s="39">
        <f t="shared" si="165"/>
        <v>0.04</v>
      </c>
      <c r="Q189" s="39">
        <f t="shared" si="165"/>
        <v>0.04</v>
      </c>
      <c r="R189" s="39">
        <f t="shared" si="165"/>
        <v>0.04</v>
      </c>
      <c r="S189" s="39">
        <f t="shared" si="165"/>
        <v>0.05</v>
      </c>
      <c r="T189" s="39">
        <f t="shared" si="165"/>
        <v>0.08</v>
      </c>
      <c r="U189" s="39">
        <f t="shared" si="165"/>
        <v>0.13</v>
      </c>
      <c r="V189" s="39">
        <f t="shared" si="165"/>
        <v>0.08</v>
      </c>
      <c r="W189" s="39">
        <f t="shared" si="165"/>
        <v>0.05</v>
      </c>
      <c r="X189" s="39">
        <f t="shared" si="165"/>
        <v>0.04</v>
      </c>
      <c r="Y189" s="39">
        <f t="shared" si="165"/>
        <v>0.01</v>
      </c>
    </row>
    <row r="190" spans="4:25" ht="17.25" customHeight="1" x14ac:dyDescent="0.25">
      <c r="D190" s="32" t="s">
        <v>26</v>
      </c>
      <c r="E190" s="32" t="s">
        <v>213</v>
      </c>
      <c r="F190" s="33" t="s">
        <v>154</v>
      </c>
      <c r="G190" s="34" t="s">
        <v>120</v>
      </c>
      <c r="H190" s="32">
        <v>290</v>
      </c>
      <c r="I190" s="35" t="str">
        <f t="shared" si="164"/>
        <v>SERV CONTROLE DE PRAGAS DRONE TERCEIRO</v>
      </c>
      <c r="J190" s="35" t="s">
        <v>35</v>
      </c>
      <c r="K190" s="36">
        <f t="shared" si="117"/>
        <v>1.7500000000000002E-2</v>
      </c>
      <c r="L190" s="35" t="s">
        <v>157</v>
      </c>
      <c r="M190" s="37">
        <v>0.75</v>
      </c>
      <c r="N190" s="44">
        <f>N188-N189</f>
        <v>0</v>
      </c>
      <c r="O190" s="39">
        <f t="shared" ref="O190:Y190" si="166">O188-O189</f>
        <v>9.9999999999999985E-3</v>
      </c>
      <c r="P190" s="39">
        <f t="shared" si="166"/>
        <v>1.0000000000000002E-2</v>
      </c>
      <c r="Q190" s="39">
        <f t="shared" si="166"/>
        <v>1.0000000000000002E-2</v>
      </c>
      <c r="R190" s="39">
        <f t="shared" si="166"/>
        <v>1.9999999999999997E-2</v>
      </c>
      <c r="S190" s="39">
        <f t="shared" si="166"/>
        <v>2.0000000000000004E-2</v>
      </c>
      <c r="T190" s="39">
        <f t="shared" si="166"/>
        <v>0.03</v>
      </c>
      <c r="U190" s="39">
        <f t="shared" si="166"/>
        <v>4.9999999999999989E-2</v>
      </c>
      <c r="V190" s="39">
        <f t="shared" si="166"/>
        <v>0.03</v>
      </c>
      <c r="W190" s="39">
        <f t="shared" si="166"/>
        <v>2.0000000000000004E-2</v>
      </c>
      <c r="X190" s="39">
        <f t="shared" si="166"/>
        <v>1.0000000000000002E-2</v>
      </c>
      <c r="Y190" s="39">
        <f t="shared" si="166"/>
        <v>0</v>
      </c>
    </row>
    <row r="191" spans="4:25" ht="17.25" customHeight="1" x14ac:dyDescent="0.25">
      <c r="D191" s="32" t="s">
        <v>26</v>
      </c>
      <c r="E191" s="32" t="s">
        <v>213</v>
      </c>
      <c r="F191" s="33" t="s">
        <v>154</v>
      </c>
      <c r="G191" s="34" t="s">
        <v>120</v>
      </c>
      <c r="H191" s="32">
        <v>290</v>
      </c>
      <c r="I191" s="35" t="str">
        <f t="shared" si="164"/>
        <v>SERV CONTROLE DE PRAGAS DRONE TERCEIRO</v>
      </c>
      <c r="J191" s="35" t="s">
        <v>35</v>
      </c>
      <c r="K191" s="36">
        <f t="shared" si="117"/>
        <v>6.6666666666666666E-2</v>
      </c>
      <c r="L191" s="35" t="s">
        <v>55</v>
      </c>
      <c r="M191" s="37">
        <f>ROUND(0.25%*20,1)</f>
        <v>0.1</v>
      </c>
      <c r="N191" s="44">
        <f>SUM(N189:N190)</f>
        <v>0.01</v>
      </c>
      <c r="O191" s="39">
        <f t="shared" ref="O191:Y191" si="167">SUM(O189:O190)</f>
        <v>0.03</v>
      </c>
      <c r="P191" s="39">
        <f t="shared" si="167"/>
        <v>0.05</v>
      </c>
      <c r="Q191" s="39">
        <f t="shared" si="167"/>
        <v>0.05</v>
      </c>
      <c r="R191" s="39">
        <f t="shared" si="167"/>
        <v>0.06</v>
      </c>
      <c r="S191" s="39">
        <f t="shared" si="167"/>
        <v>7.0000000000000007E-2</v>
      </c>
      <c r="T191" s="39">
        <f t="shared" si="167"/>
        <v>0.11</v>
      </c>
      <c r="U191" s="39">
        <f t="shared" si="167"/>
        <v>0.18</v>
      </c>
      <c r="V191" s="39">
        <f t="shared" si="167"/>
        <v>0.11</v>
      </c>
      <c r="W191" s="39">
        <f t="shared" si="167"/>
        <v>7.0000000000000007E-2</v>
      </c>
      <c r="X191" s="39">
        <f t="shared" si="167"/>
        <v>0.05</v>
      </c>
      <c r="Y191" s="39">
        <f t="shared" si="167"/>
        <v>0.01</v>
      </c>
    </row>
    <row r="192" spans="4:25" ht="17.25" customHeight="1" x14ac:dyDescent="0.25">
      <c r="D192" s="23" t="s">
        <v>26</v>
      </c>
      <c r="E192" s="23" t="s">
        <v>213</v>
      </c>
      <c r="F192" s="24" t="s">
        <v>159</v>
      </c>
      <c r="G192" s="25" t="s">
        <v>120</v>
      </c>
      <c r="H192" s="23">
        <v>360</v>
      </c>
      <c r="I192" s="26" t="s">
        <v>129</v>
      </c>
      <c r="J192" s="26" t="s">
        <v>34</v>
      </c>
      <c r="K192" s="27">
        <f t="shared" si="117"/>
        <v>0.99999999999999989</v>
      </c>
      <c r="L192" s="28" t="s">
        <v>28</v>
      </c>
      <c r="M192" s="29" t="s">
        <v>28</v>
      </c>
      <c r="N192" s="30">
        <v>0.85</v>
      </c>
      <c r="O192" s="31">
        <v>0.9</v>
      </c>
      <c r="P192" s="31">
        <v>0.9</v>
      </c>
      <c r="Q192" s="31">
        <v>0.95</v>
      </c>
      <c r="R192" s="31">
        <v>1</v>
      </c>
      <c r="S192" s="31">
        <v>1.05</v>
      </c>
      <c r="T192" s="31">
        <v>1.1000000000000001</v>
      </c>
      <c r="U192" s="31">
        <v>1.2</v>
      </c>
      <c r="V192" s="31">
        <v>1.3</v>
      </c>
      <c r="W192" s="31">
        <v>1.2</v>
      </c>
      <c r="X192" s="31">
        <v>0.85</v>
      </c>
      <c r="Y192" s="31">
        <v>0.7</v>
      </c>
    </row>
    <row r="193" spans="4:25" ht="17.25" customHeight="1" x14ac:dyDescent="0.25">
      <c r="D193" s="32" t="s">
        <v>26</v>
      </c>
      <c r="E193" s="32" t="s">
        <v>213</v>
      </c>
      <c r="F193" s="33" t="s">
        <v>159</v>
      </c>
      <c r="G193" s="34" t="s">
        <v>120</v>
      </c>
      <c r="H193" s="32">
        <v>360</v>
      </c>
      <c r="I193" s="35" t="str">
        <f t="shared" ref="I193:I195" si="168">I192</f>
        <v>SERV COMB FORMIGA MANUAL 1 RUA AGRIC</v>
      </c>
      <c r="J193" s="35" t="s">
        <v>35</v>
      </c>
      <c r="K193" s="36">
        <f t="shared" si="117"/>
        <v>5.0166666666666667E-3</v>
      </c>
      <c r="L193" s="35" t="s">
        <v>36</v>
      </c>
      <c r="M193" s="37">
        <f>10*(5*6)/10^3</f>
        <v>0.3</v>
      </c>
      <c r="N193" s="38">
        <f>ROUND(0.5%*N192,4)</f>
        <v>4.3E-3</v>
      </c>
      <c r="O193" s="39">
        <f t="shared" ref="O193:Y193" si="169">ROUND(0.5%*O192,4)</f>
        <v>4.4999999999999997E-3</v>
      </c>
      <c r="P193" s="39">
        <f t="shared" si="169"/>
        <v>4.4999999999999997E-3</v>
      </c>
      <c r="Q193" s="39">
        <f t="shared" si="169"/>
        <v>4.7999999999999996E-3</v>
      </c>
      <c r="R193" s="39">
        <f t="shared" si="169"/>
        <v>5.0000000000000001E-3</v>
      </c>
      <c r="S193" s="39">
        <f t="shared" si="169"/>
        <v>5.3E-3</v>
      </c>
      <c r="T193" s="39">
        <f t="shared" si="169"/>
        <v>5.4999999999999997E-3</v>
      </c>
      <c r="U193" s="39">
        <f t="shared" si="169"/>
        <v>6.0000000000000001E-3</v>
      </c>
      <c r="V193" s="39">
        <f t="shared" si="169"/>
        <v>6.4999999999999997E-3</v>
      </c>
      <c r="W193" s="39">
        <f t="shared" si="169"/>
        <v>6.0000000000000001E-3</v>
      </c>
      <c r="X193" s="39">
        <f t="shared" si="169"/>
        <v>4.3E-3</v>
      </c>
      <c r="Y193" s="39">
        <f t="shared" si="169"/>
        <v>3.5000000000000001E-3</v>
      </c>
    </row>
    <row r="194" spans="4:25" ht="17.25" customHeight="1" x14ac:dyDescent="0.25">
      <c r="D194" s="32" t="s">
        <v>26</v>
      </c>
      <c r="E194" s="32" t="s">
        <v>213</v>
      </c>
      <c r="F194" s="33" t="s">
        <v>159</v>
      </c>
      <c r="G194" s="34" t="s">
        <v>120</v>
      </c>
      <c r="H194" s="32">
        <v>360</v>
      </c>
      <c r="I194" s="35" t="str">
        <f t="shared" si="168"/>
        <v>SERV COMB FORMIGA MANUAL 1 RUA AGRIC</v>
      </c>
      <c r="J194" s="35" t="s">
        <v>35</v>
      </c>
      <c r="K194" s="36">
        <f t="shared" si="117"/>
        <v>0.64083333333333325</v>
      </c>
      <c r="L194" s="35" t="s">
        <v>37</v>
      </c>
      <c r="M194" s="37">
        <v>4.5</v>
      </c>
      <c r="N194" s="40">
        <f>ROUND($N$44*N192,2)</f>
        <v>0.17</v>
      </c>
      <c r="O194" s="41">
        <f>ROUND($O$44*O192,2)</f>
        <v>0.27</v>
      </c>
      <c r="P194" s="41">
        <f>ROUND($P$44*P192,2)</f>
        <v>0.36</v>
      </c>
      <c r="Q194" s="41">
        <f>ROUND($Q$44*Q192,2)</f>
        <v>0.48</v>
      </c>
      <c r="R194" s="41">
        <f>ROUND($R$44*R192,2)</f>
        <v>0.7</v>
      </c>
      <c r="S194" s="41">
        <f>ROUND($S$44*S192,2)</f>
        <v>0.84</v>
      </c>
      <c r="T194" s="41">
        <f>ROUND($T$44*T192,2)</f>
        <v>0.99</v>
      </c>
      <c r="U194" s="41">
        <f>ROUND($U$44*U192,2)</f>
        <v>1.08</v>
      </c>
      <c r="V194" s="41">
        <f>ROUND($V$44*V192,2)</f>
        <v>1.17</v>
      </c>
      <c r="W194" s="41">
        <f>ROUND($W$44*W192,2)</f>
        <v>0.84</v>
      </c>
      <c r="X194" s="41">
        <f>ROUND($X$44*X192,2)</f>
        <v>0.51</v>
      </c>
      <c r="Y194" s="41">
        <f>ROUND($Y$44*Y192,2)</f>
        <v>0.28000000000000003</v>
      </c>
    </row>
    <row r="195" spans="4:25" ht="17.25" customHeight="1" x14ac:dyDescent="0.25">
      <c r="D195" s="32" t="s">
        <v>26</v>
      </c>
      <c r="E195" s="32" t="s">
        <v>213</v>
      </c>
      <c r="F195" s="33" t="s">
        <v>159</v>
      </c>
      <c r="G195" s="34" t="s">
        <v>120</v>
      </c>
      <c r="H195" s="32">
        <v>360</v>
      </c>
      <c r="I195" s="35" t="str">
        <f t="shared" si="168"/>
        <v>SERV COMB FORMIGA MANUAL 1 RUA AGRIC</v>
      </c>
      <c r="J195" s="35" t="s">
        <v>35</v>
      </c>
      <c r="K195" s="36">
        <f t="shared" si="117"/>
        <v>0.35415000000000002</v>
      </c>
      <c r="L195" s="35" t="s">
        <v>38</v>
      </c>
      <c r="M195" s="37">
        <v>4.5</v>
      </c>
      <c r="N195" s="40">
        <f>N192-SUM(N193:N194)</f>
        <v>0.67569999999999997</v>
      </c>
      <c r="O195" s="41">
        <f t="shared" ref="O195" si="170">O192-SUM(O193:O194)</f>
        <v>0.62549999999999994</v>
      </c>
      <c r="P195" s="41">
        <f t="shared" ref="P195:Y195" si="171">P192-SUM(P193:P194)</f>
        <v>0.53550000000000009</v>
      </c>
      <c r="Q195" s="41">
        <f t="shared" si="171"/>
        <v>0.46519999999999995</v>
      </c>
      <c r="R195" s="41">
        <f t="shared" si="171"/>
        <v>0.29500000000000004</v>
      </c>
      <c r="S195" s="41">
        <f t="shared" si="171"/>
        <v>0.2047000000000001</v>
      </c>
      <c r="T195" s="41">
        <f t="shared" si="171"/>
        <v>0.10450000000000015</v>
      </c>
      <c r="U195" s="41">
        <f t="shared" si="171"/>
        <v>0.11399999999999988</v>
      </c>
      <c r="V195" s="41">
        <f t="shared" si="171"/>
        <v>0.12350000000000017</v>
      </c>
      <c r="W195" s="41">
        <f t="shared" si="171"/>
        <v>0.35399999999999998</v>
      </c>
      <c r="X195" s="41">
        <f t="shared" si="171"/>
        <v>0.3357</v>
      </c>
      <c r="Y195" s="41">
        <f t="shared" si="171"/>
        <v>0.41649999999999993</v>
      </c>
    </row>
    <row r="196" spans="4:25" ht="17.25" customHeight="1" x14ac:dyDescent="0.25">
      <c r="D196" s="128" t="s">
        <v>26</v>
      </c>
      <c r="E196" s="128" t="s">
        <v>213</v>
      </c>
      <c r="F196" s="129" t="s">
        <v>28</v>
      </c>
      <c r="G196" s="130" t="s">
        <v>160</v>
      </c>
      <c r="H196" s="128" t="s">
        <v>28</v>
      </c>
      <c r="I196" s="131" t="s">
        <v>28</v>
      </c>
      <c r="J196" s="131" t="s">
        <v>28</v>
      </c>
      <c r="K196" s="132" t="str">
        <f t="shared" si="117"/>
        <v>n/a</v>
      </c>
      <c r="L196" s="131" t="s">
        <v>28</v>
      </c>
      <c r="M196" s="133" t="s">
        <v>28</v>
      </c>
      <c r="N196" s="134" t="s">
        <v>28</v>
      </c>
      <c r="O196" s="132" t="s">
        <v>28</v>
      </c>
      <c r="P196" s="132" t="s">
        <v>28</v>
      </c>
      <c r="Q196" s="132" t="s">
        <v>28</v>
      </c>
      <c r="R196" s="132" t="s">
        <v>28</v>
      </c>
      <c r="S196" s="132" t="s">
        <v>28</v>
      </c>
      <c r="T196" s="132" t="s">
        <v>28</v>
      </c>
      <c r="U196" s="132" t="s">
        <v>28</v>
      </c>
      <c r="V196" s="132" t="s">
        <v>28</v>
      </c>
      <c r="W196" s="132" t="s">
        <v>28</v>
      </c>
      <c r="X196" s="132" t="s">
        <v>28</v>
      </c>
      <c r="Y196" s="132" t="s">
        <v>28</v>
      </c>
    </row>
    <row r="197" spans="4:25" ht="17.25" customHeight="1" x14ac:dyDescent="0.25">
      <c r="D197" s="135" t="s">
        <v>26</v>
      </c>
      <c r="E197" s="135" t="s">
        <v>213</v>
      </c>
      <c r="F197" s="136" t="s">
        <v>28</v>
      </c>
      <c r="G197" s="137" t="s">
        <v>161</v>
      </c>
      <c r="H197" s="135" t="s">
        <v>28</v>
      </c>
      <c r="I197" s="138" t="s">
        <v>28</v>
      </c>
      <c r="J197" s="138" t="s">
        <v>28</v>
      </c>
      <c r="K197" s="139" t="str">
        <f t="shared" si="117"/>
        <v>n/a</v>
      </c>
      <c r="L197" s="138" t="s">
        <v>28</v>
      </c>
      <c r="M197" s="140" t="s">
        <v>28</v>
      </c>
      <c r="N197" s="141" t="s">
        <v>28</v>
      </c>
      <c r="O197" s="139" t="s">
        <v>28</v>
      </c>
      <c r="P197" s="139" t="s">
        <v>28</v>
      </c>
      <c r="Q197" s="139" t="s">
        <v>28</v>
      </c>
      <c r="R197" s="139" t="s">
        <v>28</v>
      </c>
      <c r="S197" s="139" t="s">
        <v>28</v>
      </c>
      <c r="T197" s="139" t="s">
        <v>28</v>
      </c>
      <c r="U197" s="139" t="s">
        <v>28</v>
      </c>
      <c r="V197" s="139" t="s">
        <v>28</v>
      </c>
      <c r="W197" s="139" t="s">
        <v>28</v>
      </c>
      <c r="X197" s="139" t="s">
        <v>28</v>
      </c>
      <c r="Y197" s="139" t="s">
        <v>28</v>
      </c>
    </row>
    <row r="198" spans="4:25" ht="17.25" customHeight="1" x14ac:dyDescent="0.25">
      <c r="D198" s="23" t="s">
        <v>26</v>
      </c>
      <c r="E198" s="23" t="s">
        <v>213</v>
      </c>
      <c r="F198" s="24" t="s">
        <v>162</v>
      </c>
      <c r="G198" s="25" t="s">
        <v>163</v>
      </c>
      <c r="H198" s="23">
        <v>420</v>
      </c>
      <c r="I198" s="26" t="s">
        <v>147</v>
      </c>
      <c r="J198" s="26" t="s">
        <v>34</v>
      </c>
      <c r="K198" s="27">
        <f t="shared" ref="K198:K280" si="172">IFERROR(AVERAGE(N198:Y198),"n/a")</f>
        <v>1</v>
      </c>
      <c r="L198" s="28" t="s">
        <v>28</v>
      </c>
      <c r="M198" s="29" t="s">
        <v>28</v>
      </c>
      <c r="N198" s="30">
        <v>1</v>
      </c>
      <c r="O198" s="31">
        <v>1</v>
      </c>
      <c r="P198" s="31">
        <v>1</v>
      </c>
      <c r="Q198" s="31">
        <v>1</v>
      </c>
      <c r="R198" s="31">
        <v>1</v>
      </c>
      <c r="S198" s="31">
        <v>1</v>
      </c>
      <c r="T198" s="31">
        <v>1</v>
      </c>
      <c r="U198" s="31">
        <v>1</v>
      </c>
      <c r="V198" s="31">
        <v>1</v>
      </c>
      <c r="W198" s="31">
        <v>1</v>
      </c>
      <c r="X198" s="31">
        <v>1</v>
      </c>
      <c r="Y198" s="31">
        <v>1</v>
      </c>
    </row>
    <row r="199" spans="4:25" ht="17.25" customHeight="1" x14ac:dyDescent="0.25">
      <c r="D199" s="23" t="s">
        <v>26</v>
      </c>
      <c r="E199" s="23" t="s">
        <v>213</v>
      </c>
      <c r="F199" s="24" t="s">
        <v>164</v>
      </c>
      <c r="G199" s="25" t="s">
        <v>163</v>
      </c>
      <c r="H199" s="23">
        <v>450</v>
      </c>
      <c r="I199" s="26" t="s">
        <v>129</v>
      </c>
      <c r="J199" s="26" t="s">
        <v>34</v>
      </c>
      <c r="K199" s="27">
        <f t="shared" si="172"/>
        <v>0.99999999999999989</v>
      </c>
      <c r="L199" s="28" t="s">
        <v>28</v>
      </c>
      <c r="M199" s="29" t="s">
        <v>28</v>
      </c>
      <c r="N199" s="30">
        <v>0.85</v>
      </c>
      <c r="O199" s="31">
        <v>0.9</v>
      </c>
      <c r="P199" s="31">
        <v>0.9</v>
      </c>
      <c r="Q199" s="31">
        <v>0.95</v>
      </c>
      <c r="R199" s="31">
        <v>1</v>
      </c>
      <c r="S199" s="31">
        <v>1.05</v>
      </c>
      <c r="T199" s="31">
        <v>1.1000000000000001</v>
      </c>
      <c r="U199" s="31">
        <v>1.2</v>
      </c>
      <c r="V199" s="31">
        <v>1.3</v>
      </c>
      <c r="W199" s="31">
        <v>1.2</v>
      </c>
      <c r="X199" s="31">
        <v>0.85</v>
      </c>
      <c r="Y199" s="31">
        <v>0.7</v>
      </c>
    </row>
    <row r="200" spans="4:25" ht="17.25" customHeight="1" x14ac:dyDescent="0.25">
      <c r="D200" s="32" t="s">
        <v>26</v>
      </c>
      <c r="E200" s="32" t="s">
        <v>213</v>
      </c>
      <c r="F200" s="33" t="s">
        <v>164</v>
      </c>
      <c r="G200" s="34" t="s">
        <v>163</v>
      </c>
      <c r="H200" s="32">
        <v>450</v>
      </c>
      <c r="I200" s="35" t="str">
        <f t="shared" ref="I200:I202" si="173">I199</f>
        <v>SERV COMB FORMIGA MANUAL 1 RUA AGRIC</v>
      </c>
      <c r="J200" s="35" t="s">
        <v>35</v>
      </c>
      <c r="K200" s="36">
        <f t="shared" si="172"/>
        <v>5.0166666666666667E-3</v>
      </c>
      <c r="L200" s="35" t="s">
        <v>36</v>
      </c>
      <c r="M200" s="37">
        <f>10*(5*6)/10^3</f>
        <v>0.3</v>
      </c>
      <c r="N200" s="38">
        <f>ROUND(0.5%*N199,4)</f>
        <v>4.3E-3</v>
      </c>
      <c r="O200" s="39">
        <f t="shared" ref="O200:Y200" si="174">ROUND(0.5%*O199,4)</f>
        <v>4.4999999999999997E-3</v>
      </c>
      <c r="P200" s="39">
        <f t="shared" si="174"/>
        <v>4.4999999999999997E-3</v>
      </c>
      <c r="Q200" s="39">
        <f t="shared" si="174"/>
        <v>4.7999999999999996E-3</v>
      </c>
      <c r="R200" s="39">
        <f t="shared" si="174"/>
        <v>5.0000000000000001E-3</v>
      </c>
      <c r="S200" s="39">
        <f t="shared" si="174"/>
        <v>5.3E-3</v>
      </c>
      <c r="T200" s="39">
        <f t="shared" si="174"/>
        <v>5.4999999999999997E-3</v>
      </c>
      <c r="U200" s="39">
        <f t="shared" si="174"/>
        <v>6.0000000000000001E-3</v>
      </c>
      <c r="V200" s="39">
        <f t="shared" si="174"/>
        <v>6.4999999999999997E-3</v>
      </c>
      <c r="W200" s="39">
        <f t="shared" si="174"/>
        <v>6.0000000000000001E-3</v>
      </c>
      <c r="X200" s="39">
        <f t="shared" si="174"/>
        <v>4.3E-3</v>
      </c>
      <c r="Y200" s="39">
        <f t="shared" si="174"/>
        <v>3.5000000000000001E-3</v>
      </c>
    </row>
    <row r="201" spans="4:25" ht="17.25" customHeight="1" x14ac:dyDescent="0.25">
      <c r="D201" s="32" t="s">
        <v>26</v>
      </c>
      <c r="E201" s="32" t="s">
        <v>213</v>
      </c>
      <c r="F201" s="33" t="s">
        <v>164</v>
      </c>
      <c r="G201" s="34" t="s">
        <v>163</v>
      </c>
      <c r="H201" s="32">
        <v>450</v>
      </c>
      <c r="I201" s="35" t="str">
        <f t="shared" si="173"/>
        <v>SERV COMB FORMIGA MANUAL 1 RUA AGRIC</v>
      </c>
      <c r="J201" s="35" t="s">
        <v>35</v>
      </c>
      <c r="K201" s="36">
        <f t="shared" si="172"/>
        <v>0.64083333333333325</v>
      </c>
      <c r="L201" s="35" t="s">
        <v>37</v>
      </c>
      <c r="M201" s="37">
        <v>4.5</v>
      </c>
      <c r="N201" s="40">
        <f>ROUND($N$44*N199,2)</f>
        <v>0.17</v>
      </c>
      <c r="O201" s="41">
        <f>ROUND($O$44*O199,2)</f>
        <v>0.27</v>
      </c>
      <c r="P201" s="41">
        <f>ROUND($P$44*P199,2)</f>
        <v>0.36</v>
      </c>
      <c r="Q201" s="41">
        <f>ROUND($Q$44*Q199,2)</f>
        <v>0.48</v>
      </c>
      <c r="R201" s="41">
        <f>ROUND($R$44*R199,2)</f>
        <v>0.7</v>
      </c>
      <c r="S201" s="41">
        <f>ROUND($S$44*S199,2)</f>
        <v>0.84</v>
      </c>
      <c r="T201" s="41">
        <f>ROUND($T$44*T199,2)</f>
        <v>0.99</v>
      </c>
      <c r="U201" s="41">
        <f>ROUND($U$44*U199,2)</f>
        <v>1.08</v>
      </c>
      <c r="V201" s="41">
        <f>ROUND($V$44*V199,2)</f>
        <v>1.17</v>
      </c>
      <c r="W201" s="41">
        <f>ROUND($W$44*W199,2)</f>
        <v>0.84</v>
      </c>
      <c r="X201" s="41">
        <f>ROUND($X$44*X199,2)</f>
        <v>0.51</v>
      </c>
      <c r="Y201" s="41">
        <f>ROUND($Y$44*Y199,2)</f>
        <v>0.28000000000000003</v>
      </c>
    </row>
    <row r="202" spans="4:25" ht="17.25" customHeight="1" x14ac:dyDescent="0.25">
      <c r="D202" s="32" t="s">
        <v>26</v>
      </c>
      <c r="E202" s="32" t="s">
        <v>213</v>
      </c>
      <c r="F202" s="33" t="s">
        <v>164</v>
      </c>
      <c r="G202" s="34" t="s">
        <v>163</v>
      </c>
      <c r="H202" s="32">
        <v>450</v>
      </c>
      <c r="I202" s="35" t="str">
        <f t="shared" si="173"/>
        <v>SERV COMB FORMIGA MANUAL 1 RUA AGRIC</v>
      </c>
      <c r="J202" s="35" t="s">
        <v>35</v>
      </c>
      <c r="K202" s="36">
        <f t="shared" si="172"/>
        <v>0.35415000000000002</v>
      </c>
      <c r="L202" s="35" t="s">
        <v>38</v>
      </c>
      <c r="M202" s="37">
        <v>4.5</v>
      </c>
      <c r="N202" s="40">
        <f>N199-SUM(N200:N201)</f>
        <v>0.67569999999999997</v>
      </c>
      <c r="O202" s="41">
        <f t="shared" ref="O202" si="175">O199-SUM(O200:O201)</f>
        <v>0.62549999999999994</v>
      </c>
      <c r="P202" s="41">
        <f t="shared" ref="P202:Y202" si="176">P199-SUM(P200:P201)</f>
        <v>0.53550000000000009</v>
      </c>
      <c r="Q202" s="41">
        <f t="shared" si="176"/>
        <v>0.46519999999999995</v>
      </c>
      <c r="R202" s="41">
        <f t="shared" si="176"/>
        <v>0.29500000000000004</v>
      </c>
      <c r="S202" s="41">
        <f t="shared" si="176"/>
        <v>0.2047000000000001</v>
      </c>
      <c r="T202" s="41">
        <f t="shared" si="176"/>
        <v>0.10450000000000015</v>
      </c>
      <c r="U202" s="41">
        <f t="shared" si="176"/>
        <v>0.11399999999999988</v>
      </c>
      <c r="V202" s="41">
        <f t="shared" si="176"/>
        <v>0.12350000000000017</v>
      </c>
      <c r="W202" s="41">
        <f t="shared" si="176"/>
        <v>0.35399999999999998</v>
      </c>
      <c r="X202" s="41">
        <f t="shared" si="176"/>
        <v>0.3357</v>
      </c>
      <c r="Y202" s="41">
        <f t="shared" si="176"/>
        <v>0.41649999999999993</v>
      </c>
    </row>
    <row r="203" spans="4:25" ht="17.25" customHeight="1" x14ac:dyDescent="0.25">
      <c r="D203" s="23" t="s">
        <v>26</v>
      </c>
      <c r="E203" s="23" t="s">
        <v>213</v>
      </c>
      <c r="F203" s="24" t="s">
        <v>165</v>
      </c>
      <c r="G203" s="25" t="s">
        <v>163</v>
      </c>
      <c r="H203" s="23">
        <v>540</v>
      </c>
      <c r="I203" s="26" t="s">
        <v>131</v>
      </c>
      <c r="J203" s="26" t="s">
        <v>34</v>
      </c>
      <c r="K203" s="27">
        <f t="shared" si="172"/>
        <v>0.14999999999999997</v>
      </c>
      <c r="L203" s="28" t="s">
        <v>28</v>
      </c>
      <c r="M203" s="29" t="s">
        <v>28</v>
      </c>
      <c r="N203" s="30">
        <v>0.15</v>
      </c>
      <c r="O203" s="31">
        <v>0.15</v>
      </c>
      <c r="P203" s="31">
        <v>0.15</v>
      </c>
      <c r="Q203" s="31">
        <v>0.15</v>
      </c>
      <c r="R203" s="31">
        <v>0.15</v>
      </c>
      <c r="S203" s="31">
        <v>0.15</v>
      </c>
      <c r="T203" s="31">
        <v>0.15</v>
      </c>
      <c r="U203" s="31">
        <v>0.15</v>
      </c>
      <c r="V203" s="31">
        <v>0.15</v>
      </c>
      <c r="W203" s="31">
        <v>0.15</v>
      </c>
      <c r="X203" s="31">
        <v>0.15</v>
      </c>
      <c r="Y203" s="31">
        <v>0.15</v>
      </c>
    </row>
    <row r="204" spans="4:25" ht="17.25" customHeight="1" x14ac:dyDescent="0.25">
      <c r="D204" s="32" t="s">
        <v>26</v>
      </c>
      <c r="E204" s="32" t="s">
        <v>213</v>
      </c>
      <c r="F204" s="33" t="s">
        <v>165</v>
      </c>
      <c r="G204" s="34" t="s">
        <v>163</v>
      </c>
      <c r="H204" s="32">
        <v>540</v>
      </c>
      <c r="I204" s="35" t="str">
        <f>I203</f>
        <v>SERV CAP QUIM MANUAL MEDIA AGRIC</v>
      </c>
      <c r="J204" s="35" t="s">
        <v>35</v>
      </c>
      <c r="K204" s="36">
        <f t="shared" si="172"/>
        <v>0.14999999999999997</v>
      </c>
      <c r="L204" s="85" t="s">
        <v>50</v>
      </c>
      <c r="M204" s="37">
        <v>2</v>
      </c>
      <c r="N204" s="44">
        <f>N203</f>
        <v>0.15</v>
      </c>
      <c r="O204" s="39">
        <f t="shared" ref="O204:Y204" si="177">O203</f>
        <v>0.15</v>
      </c>
      <c r="P204" s="39">
        <f t="shared" si="177"/>
        <v>0.15</v>
      </c>
      <c r="Q204" s="39">
        <f t="shared" si="177"/>
        <v>0.15</v>
      </c>
      <c r="R204" s="39">
        <f t="shared" si="177"/>
        <v>0.15</v>
      </c>
      <c r="S204" s="39">
        <f t="shared" si="177"/>
        <v>0.15</v>
      </c>
      <c r="T204" s="39">
        <f t="shared" si="177"/>
        <v>0.15</v>
      </c>
      <c r="U204" s="39">
        <f t="shared" si="177"/>
        <v>0.15</v>
      </c>
      <c r="V204" s="39">
        <f t="shared" si="177"/>
        <v>0.15</v>
      </c>
      <c r="W204" s="39">
        <f t="shared" si="177"/>
        <v>0.15</v>
      </c>
      <c r="X204" s="39">
        <f t="shared" si="177"/>
        <v>0.15</v>
      </c>
      <c r="Y204" s="39">
        <f t="shared" si="177"/>
        <v>0.15</v>
      </c>
    </row>
    <row r="205" spans="4:25" ht="17.25" customHeight="1" x14ac:dyDescent="0.25">
      <c r="D205" s="23" t="s">
        <v>26</v>
      </c>
      <c r="E205" s="23" t="s">
        <v>213</v>
      </c>
      <c r="F205" s="24" t="s">
        <v>166</v>
      </c>
      <c r="G205" s="25" t="s">
        <v>163</v>
      </c>
      <c r="H205" s="23">
        <v>540</v>
      </c>
      <c r="I205" s="26" t="s">
        <v>139</v>
      </c>
      <c r="J205" s="26" t="s">
        <v>34</v>
      </c>
      <c r="K205" s="27">
        <f t="shared" si="172"/>
        <v>0.19999999999999998</v>
      </c>
      <c r="L205" s="28" t="s">
        <v>28</v>
      </c>
      <c r="M205" s="29" t="s">
        <v>28</v>
      </c>
      <c r="N205" s="30">
        <v>0.2</v>
      </c>
      <c r="O205" s="31">
        <v>0.2</v>
      </c>
      <c r="P205" s="31">
        <v>0.2</v>
      </c>
      <c r="Q205" s="31">
        <v>0.2</v>
      </c>
      <c r="R205" s="31">
        <v>0.2</v>
      </c>
      <c r="S205" s="31">
        <v>0.2</v>
      </c>
      <c r="T205" s="31">
        <v>0.2</v>
      </c>
      <c r="U205" s="31">
        <v>0.2</v>
      </c>
      <c r="V205" s="31">
        <v>0.2</v>
      </c>
      <c r="W205" s="31">
        <v>0.2</v>
      </c>
      <c r="X205" s="31">
        <v>0.2</v>
      </c>
      <c r="Y205" s="31">
        <v>0.2</v>
      </c>
    </row>
    <row r="206" spans="4:25" ht="17.25" customHeight="1" x14ac:dyDescent="0.25">
      <c r="D206" s="32" t="s">
        <v>26</v>
      </c>
      <c r="E206" s="32" t="s">
        <v>213</v>
      </c>
      <c r="F206" s="33" t="s">
        <v>166</v>
      </c>
      <c r="G206" s="34" t="s">
        <v>163</v>
      </c>
      <c r="H206" s="32">
        <v>540</v>
      </c>
      <c r="I206" s="35" t="str">
        <f t="shared" ref="I206:I214" si="178">I205</f>
        <v>SERV ADUBACAO SOLIDA MEC AGRIC</v>
      </c>
      <c r="J206" s="35" t="s">
        <v>35</v>
      </c>
      <c r="K206" s="36">
        <f t="shared" si="172"/>
        <v>3.0000000000000009E-2</v>
      </c>
      <c r="L206" s="35" t="s">
        <v>167</v>
      </c>
      <c r="M206" s="37">
        <v>600</v>
      </c>
      <c r="N206" s="44">
        <f t="shared" ref="N206:Y206" si="179">IF(N205-SUM(N207:N214)&lt;0,0,N205-SUM(N207:N214))</f>
        <v>0.03</v>
      </c>
      <c r="O206" s="39">
        <f t="shared" si="179"/>
        <v>0.03</v>
      </c>
      <c r="P206" s="39">
        <f t="shared" si="179"/>
        <v>0.03</v>
      </c>
      <c r="Q206" s="39">
        <f t="shared" si="179"/>
        <v>0.03</v>
      </c>
      <c r="R206" s="39">
        <f t="shared" si="179"/>
        <v>0.03</v>
      </c>
      <c r="S206" s="39">
        <f t="shared" si="179"/>
        <v>0.03</v>
      </c>
      <c r="T206" s="39">
        <f t="shared" si="179"/>
        <v>0.03</v>
      </c>
      <c r="U206" s="39">
        <f t="shared" si="179"/>
        <v>0.03</v>
      </c>
      <c r="V206" s="39">
        <f t="shared" si="179"/>
        <v>0.03</v>
      </c>
      <c r="W206" s="39">
        <f t="shared" si="179"/>
        <v>0.03</v>
      </c>
      <c r="X206" s="39">
        <f t="shared" si="179"/>
        <v>0.03</v>
      </c>
      <c r="Y206" s="39">
        <f t="shared" si="179"/>
        <v>0.03</v>
      </c>
    </row>
    <row r="207" spans="4:25" ht="17.25" customHeight="1" x14ac:dyDescent="0.25">
      <c r="D207" s="32" t="s">
        <v>26</v>
      </c>
      <c r="E207" s="32" t="s">
        <v>213</v>
      </c>
      <c r="F207" s="33" t="s">
        <v>166</v>
      </c>
      <c r="G207" s="34" t="s">
        <v>163</v>
      </c>
      <c r="H207" s="32">
        <v>540</v>
      </c>
      <c r="I207" s="35" t="str">
        <f t="shared" si="178"/>
        <v>SERV ADUBACAO SOLIDA MEC AGRIC</v>
      </c>
      <c r="J207" s="35" t="s">
        <v>35</v>
      </c>
      <c r="K207" s="36">
        <f t="shared" si="172"/>
        <v>9.9999999999999985E-3</v>
      </c>
      <c r="L207" s="35" t="s">
        <v>168</v>
      </c>
      <c r="M207" s="37">
        <v>200</v>
      </c>
      <c r="N207" s="44">
        <f>ROUND(N205*5%,2)</f>
        <v>0.01</v>
      </c>
      <c r="O207" s="39">
        <f t="shared" ref="O207:Y207" si="180">ROUND(O205*5%,2)</f>
        <v>0.01</v>
      </c>
      <c r="P207" s="39">
        <f t="shared" si="180"/>
        <v>0.01</v>
      </c>
      <c r="Q207" s="39">
        <f t="shared" si="180"/>
        <v>0.01</v>
      </c>
      <c r="R207" s="39">
        <f t="shared" si="180"/>
        <v>0.01</v>
      </c>
      <c r="S207" s="39">
        <f t="shared" si="180"/>
        <v>0.01</v>
      </c>
      <c r="T207" s="39">
        <f t="shared" si="180"/>
        <v>0.01</v>
      </c>
      <c r="U207" s="39">
        <f t="shared" si="180"/>
        <v>0.01</v>
      </c>
      <c r="V207" s="39">
        <f t="shared" si="180"/>
        <v>0.01</v>
      </c>
      <c r="W207" s="39">
        <f t="shared" si="180"/>
        <v>0.01</v>
      </c>
      <c r="X207" s="39">
        <f t="shared" si="180"/>
        <v>0.01</v>
      </c>
      <c r="Y207" s="39">
        <f t="shared" si="180"/>
        <v>0.01</v>
      </c>
    </row>
    <row r="208" spans="4:25" ht="17.25" customHeight="1" x14ac:dyDescent="0.25">
      <c r="D208" s="32" t="s">
        <v>26</v>
      </c>
      <c r="E208" s="32" t="s">
        <v>213</v>
      </c>
      <c r="F208" s="33" t="s">
        <v>166</v>
      </c>
      <c r="G208" s="34" t="s">
        <v>163</v>
      </c>
      <c r="H208" s="32">
        <v>540</v>
      </c>
      <c r="I208" s="35" t="str">
        <f t="shared" si="178"/>
        <v>SERV ADUBACAO SOLIDA MEC AGRIC</v>
      </c>
      <c r="J208" s="35" t="s">
        <v>35</v>
      </c>
      <c r="K208" s="36">
        <f t="shared" si="172"/>
        <v>7.9999999999999988E-2</v>
      </c>
      <c r="L208" s="35" t="s">
        <v>169</v>
      </c>
      <c r="M208" s="37">
        <v>125</v>
      </c>
      <c r="N208" s="44">
        <f>ROUND(N205*40%,2)</f>
        <v>0.08</v>
      </c>
      <c r="O208" s="39">
        <f t="shared" ref="O208:Y208" si="181">ROUND(O205*40%,2)</f>
        <v>0.08</v>
      </c>
      <c r="P208" s="39">
        <f t="shared" si="181"/>
        <v>0.08</v>
      </c>
      <c r="Q208" s="39">
        <f t="shared" si="181"/>
        <v>0.08</v>
      </c>
      <c r="R208" s="39">
        <f t="shared" si="181"/>
        <v>0.08</v>
      </c>
      <c r="S208" s="39">
        <f t="shared" si="181"/>
        <v>0.08</v>
      </c>
      <c r="T208" s="39">
        <f t="shared" si="181"/>
        <v>0.08</v>
      </c>
      <c r="U208" s="39">
        <f t="shared" si="181"/>
        <v>0.08</v>
      </c>
      <c r="V208" s="39">
        <f t="shared" si="181"/>
        <v>0.08</v>
      </c>
      <c r="W208" s="39">
        <f t="shared" si="181"/>
        <v>0.08</v>
      </c>
      <c r="X208" s="39">
        <f t="shared" si="181"/>
        <v>0.08</v>
      </c>
      <c r="Y208" s="39">
        <f t="shared" si="181"/>
        <v>0.08</v>
      </c>
    </row>
    <row r="209" spans="4:25" ht="17.25" customHeight="1" x14ac:dyDescent="0.25">
      <c r="D209" s="32" t="s">
        <v>26</v>
      </c>
      <c r="E209" s="32" t="s">
        <v>213</v>
      </c>
      <c r="F209" s="33" t="s">
        <v>166</v>
      </c>
      <c r="G209" s="34" t="s">
        <v>163</v>
      </c>
      <c r="H209" s="32">
        <v>540</v>
      </c>
      <c r="I209" s="35" t="str">
        <f t="shared" si="178"/>
        <v>SERV ADUBACAO SOLIDA MEC AGRIC</v>
      </c>
      <c r="J209" s="35" t="s">
        <v>35</v>
      </c>
      <c r="K209" s="36">
        <f>IFERROR(AVERAGE(N209:Y209),"n/a")</f>
        <v>6.0000000000000019E-2</v>
      </c>
      <c r="L209" s="89" t="s">
        <v>140</v>
      </c>
      <c r="M209" s="90">
        <v>220</v>
      </c>
      <c r="N209" s="124">
        <f>ROUND(N205*30%,2)</f>
        <v>0.06</v>
      </c>
      <c r="O209" s="125">
        <f t="shared" ref="O209:Y209" si="182">ROUND(O205*30%,2)</f>
        <v>0.06</v>
      </c>
      <c r="P209" s="125">
        <f t="shared" si="182"/>
        <v>0.06</v>
      </c>
      <c r="Q209" s="125">
        <f t="shared" si="182"/>
        <v>0.06</v>
      </c>
      <c r="R209" s="125">
        <f t="shared" si="182"/>
        <v>0.06</v>
      </c>
      <c r="S209" s="125">
        <f t="shared" si="182"/>
        <v>0.06</v>
      </c>
      <c r="T209" s="125">
        <f t="shared" si="182"/>
        <v>0.06</v>
      </c>
      <c r="U209" s="125">
        <f t="shared" si="182"/>
        <v>0.06</v>
      </c>
      <c r="V209" s="125">
        <f t="shared" si="182"/>
        <v>0.06</v>
      </c>
      <c r="W209" s="125">
        <f t="shared" si="182"/>
        <v>0.06</v>
      </c>
      <c r="X209" s="125">
        <f t="shared" si="182"/>
        <v>0.06</v>
      </c>
      <c r="Y209" s="125">
        <f t="shared" si="182"/>
        <v>0.06</v>
      </c>
    </row>
    <row r="210" spans="4:25" ht="17.25" customHeight="1" x14ac:dyDescent="0.25">
      <c r="D210" s="32" t="s">
        <v>26</v>
      </c>
      <c r="E210" s="32" t="s">
        <v>213</v>
      </c>
      <c r="F210" s="33" t="s">
        <v>166</v>
      </c>
      <c r="G210" s="34" t="s">
        <v>163</v>
      </c>
      <c r="H210" s="32">
        <v>540</v>
      </c>
      <c r="I210" s="35" t="str">
        <f t="shared" si="178"/>
        <v>SERV ADUBACAO SOLIDA MEC AGRIC</v>
      </c>
      <c r="J210" s="35" t="s">
        <v>35</v>
      </c>
      <c r="K210" s="36">
        <f>IFERROR(AVERAGE(N210:Y210),"n/a")</f>
        <v>9.9999999999999985E-3</v>
      </c>
      <c r="L210" s="89" t="s">
        <v>141</v>
      </c>
      <c r="M210" s="90">
        <v>220</v>
      </c>
      <c r="N210" s="124">
        <f>ROUND(N205*5%,2)</f>
        <v>0.01</v>
      </c>
      <c r="O210" s="125">
        <f t="shared" ref="O210:Y210" si="183">ROUND(O205*5%,2)</f>
        <v>0.01</v>
      </c>
      <c r="P210" s="125">
        <f t="shared" si="183"/>
        <v>0.01</v>
      </c>
      <c r="Q210" s="125">
        <f t="shared" si="183"/>
        <v>0.01</v>
      </c>
      <c r="R210" s="125">
        <f t="shared" si="183"/>
        <v>0.01</v>
      </c>
      <c r="S210" s="125">
        <f t="shared" si="183"/>
        <v>0.01</v>
      </c>
      <c r="T210" s="125">
        <f t="shared" si="183"/>
        <v>0.01</v>
      </c>
      <c r="U210" s="125">
        <f t="shared" si="183"/>
        <v>0.01</v>
      </c>
      <c r="V210" s="125">
        <f t="shared" si="183"/>
        <v>0.01</v>
      </c>
      <c r="W210" s="125">
        <f t="shared" si="183"/>
        <v>0.01</v>
      </c>
      <c r="X210" s="125">
        <f t="shared" si="183"/>
        <v>0.01</v>
      </c>
      <c r="Y210" s="125">
        <f t="shared" si="183"/>
        <v>0.01</v>
      </c>
    </row>
    <row r="211" spans="4:25" ht="17.25" customHeight="1" x14ac:dyDescent="0.25">
      <c r="D211" s="32" t="s">
        <v>26</v>
      </c>
      <c r="E211" s="32" t="s">
        <v>213</v>
      </c>
      <c r="F211" s="33" t="s">
        <v>166</v>
      </c>
      <c r="G211" s="34" t="s">
        <v>163</v>
      </c>
      <c r="H211" s="32">
        <v>540</v>
      </c>
      <c r="I211" s="35" t="str">
        <f t="shared" si="178"/>
        <v>SERV ADUBACAO SOLIDA MEC AGRIC</v>
      </c>
      <c r="J211" s="35" t="s">
        <v>35</v>
      </c>
      <c r="K211" s="36">
        <f>IFERROR(AVERAGE(N211:Y211),"n/a")</f>
        <v>9.9999999999999985E-3</v>
      </c>
      <c r="L211" s="89" t="s">
        <v>142</v>
      </c>
      <c r="M211" s="90">
        <v>170</v>
      </c>
      <c r="N211" s="124">
        <f>ROUND(N205*5%,2)</f>
        <v>0.01</v>
      </c>
      <c r="O211" s="125">
        <f t="shared" ref="O211:Y211" si="184">ROUND(O205*5%,2)</f>
        <v>0.01</v>
      </c>
      <c r="P211" s="125">
        <f t="shared" si="184"/>
        <v>0.01</v>
      </c>
      <c r="Q211" s="125">
        <f t="shared" si="184"/>
        <v>0.01</v>
      </c>
      <c r="R211" s="125">
        <f t="shared" si="184"/>
        <v>0.01</v>
      </c>
      <c r="S211" s="125">
        <f t="shared" si="184"/>
        <v>0.01</v>
      </c>
      <c r="T211" s="125">
        <f t="shared" si="184"/>
        <v>0.01</v>
      </c>
      <c r="U211" s="125">
        <f t="shared" si="184"/>
        <v>0.01</v>
      </c>
      <c r="V211" s="125">
        <f t="shared" si="184"/>
        <v>0.01</v>
      </c>
      <c r="W211" s="125">
        <f t="shared" si="184"/>
        <v>0.01</v>
      </c>
      <c r="X211" s="125">
        <f t="shared" si="184"/>
        <v>0.01</v>
      </c>
      <c r="Y211" s="125">
        <f t="shared" si="184"/>
        <v>0.01</v>
      </c>
    </row>
    <row r="212" spans="4:25" ht="17.25" customHeight="1" x14ac:dyDescent="0.25">
      <c r="D212" s="32" t="s">
        <v>26</v>
      </c>
      <c r="E212" s="32" t="s">
        <v>213</v>
      </c>
      <c r="F212" s="33" t="s">
        <v>166</v>
      </c>
      <c r="G212" s="34" t="s">
        <v>163</v>
      </c>
      <c r="H212" s="32">
        <v>540</v>
      </c>
      <c r="I212" s="35" t="str">
        <f t="shared" si="178"/>
        <v>SERV ADUBACAO SOLIDA MEC AGRIC</v>
      </c>
      <c r="J212" s="35" t="s">
        <v>35</v>
      </c>
      <c r="K212" s="36">
        <f t="shared" si="172"/>
        <v>0</v>
      </c>
      <c r="L212" s="35" t="s">
        <v>143</v>
      </c>
      <c r="M212" s="37">
        <f>591/2</f>
        <v>295.5</v>
      </c>
      <c r="N212" s="126">
        <v>0</v>
      </c>
      <c r="O212" s="127">
        <v>0</v>
      </c>
      <c r="P212" s="127">
        <v>0</v>
      </c>
      <c r="Q212" s="127">
        <v>0</v>
      </c>
      <c r="R212" s="127">
        <v>0</v>
      </c>
      <c r="S212" s="127">
        <v>0</v>
      </c>
      <c r="T212" s="127">
        <v>0</v>
      </c>
      <c r="U212" s="127">
        <v>0</v>
      </c>
      <c r="V212" s="127">
        <v>0</v>
      </c>
      <c r="W212" s="127">
        <v>0</v>
      </c>
      <c r="X212" s="127">
        <v>0</v>
      </c>
      <c r="Y212" s="127">
        <v>0</v>
      </c>
    </row>
    <row r="213" spans="4:25" ht="17.25" customHeight="1" x14ac:dyDescent="0.25">
      <c r="D213" s="32" t="s">
        <v>26</v>
      </c>
      <c r="E213" s="32" t="s">
        <v>213</v>
      </c>
      <c r="F213" s="33" t="s">
        <v>166</v>
      </c>
      <c r="G213" s="34" t="s">
        <v>163</v>
      </c>
      <c r="H213" s="32">
        <v>540</v>
      </c>
      <c r="I213" s="35" t="str">
        <f t="shared" si="178"/>
        <v>SERV ADUBACAO SOLIDA MEC AGRIC</v>
      </c>
      <c r="J213" s="35" t="s">
        <v>35</v>
      </c>
      <c r="K213" s="36">
        <f t="shared" si="172"/>
        <v>0</v>
      </c>
      <c r="L213" s="35" t="s">
        <v>144</v>
      </c>
      <c r="M213" s="37">
        <v>200</v>
      </c>
      <c r="N213" s="126">
        <v>0</v>
      </c>
      <c r="O213" s="127">
        <v>0</v>
      </c>
      <c r="P213" s="127">
        <v>0</v>
      </c>
      <c r="Q213" s="127">
        <v>0</v>
      </c>
      <c r="R213" s="127">
        <v>0</v>
      </c>
      <c r="S213" s="127">
        <v>0</v>
      </c>
      <c r="T213" s="127">
        <v>0</v>
      </c>
      <c r="U213" s="127">
        <v>0</v>
      </c>
      <c r="V213" s="127">
        <v>0</v>
      </c>
      <c r="W213" s="127">
        <v>0</v>
      </c>
      <c r="X213" s="127">
        <v>0</v>
      </c>
      <c r="Y213" s="127">
        <v>0</v>
      </c>
    </row>
    <row r="214" spans="4:25" ht="17.25" customHeight="1" x14ac:dyDescent="0.25">
      <c r="D214" s="32" t="s">
        <v>26</v>
      </c>
      <c r="E214" s="32" t="s">
        <v>213</v>
      </c>
      <c r="F214" s="33" t="s">
        <v>166</v>
      </c>
      <c r="G214" s="34" t="s">
        <v>163</v>
      </c>
      <c r="H214" s="32">
        <v>540</v>
      </c>
      <c r="I214" s="35" t="str">
        <f t="shared" si="178"/>
        <v>SERV ADUBACAO SOLIDA MEC AGRIC</v>
      </c>
      <c r="J214" s="35" t="s">
        <v>35</v>
      </c>
      <c r="K214" s="36">
        <f t="shared" si="172"/>
        <v>0</v>
      </c>
      <c r="L214" s="35" t="s">
        <v>145</v>
      </c>
      <c r="M214" s="37">
        <v>200</v>
      </c>
      <c r="N214" s="126">
        <v>0</v>
      </c>
      <c r="O214" s="127">
        <v>0</v>
      </c>
      <c r="P214" s="127">
        <v>0</v>
      </c>
      <c r="Q214" s="127">
        <v>0</v>
      </c>
      <c r="R214" s="127">
        <v>0</v>
      </c>
      <c r="S214" s="127">
        <v>0</v>
      </c>
      <c r="T214" s="127">
        <v>0</v>
      </c>
      <c r="U214" s="127">
        <v>0</v>
      </c>
      <c r="V214" s="127">
        <v>0</v>
      </c>
      <c r="W214" s="127">
        <v>0</v>
      </c>
      <c r="X214" s="127">
        <v>0</v>
      </c>
      <c r="Y214" s="127">
        <v>0</v>
      </c>
    </row>
    <row r="215" spans="4:25" ht="17.25" customHeight="1" x14ac:dyDescent="0.25">
      <c r="D215" s="23" t="s">
        <v>26</v>
      </c>
      <c r="E215" s="23" t="s">
        <v>213</v>
      </c>
      <c r="F215" s="24" t="s">
        <v>170</v>
      </c>
      <c r="G215" s="25" t="s">
        <v>163</v>
      </c>
      <c r="H215" s="23">
        <v>540</v>
      </c>
      <c r="I215" s="26" t="s">
        <v>171</v>
      </c>
      <c r="J215" s="26" t="s">
        <v>34</v>
      </c>
      <c r="K215" s="27">
        <f>IFERROR(AVERAGE(N215:Y215),"n/a")</f>
        <v>0.5</v>
      </c>
      <c r="L215" s="28" t="s">
        <v>28</v>
      </c>
      <c r="M215" s="29" t="s">
        <v>28</v>
      </c>
      <c r="N215" s="30">
        <v>0.5</v>
      </c>
      <c r="O215" s="31">
        <v>0.5</v>
      </c>
      <c r="P215" s="31">
        <v>0.5</v>
      </c>
      <c r="Q215" s="31">
        <v>0.5</v>
      </c>
      <c r="R215" s="31">
        <v>0.5</v>
      </c>
      <c r="S215" s="31">
        <v>0.5</v>
      </c>
      <c r="T215" s="31">
        <v>0.5</v>
      </c>
      <c r="U215" s="31">
        <v>0.5</v>
      </c>
      <c r="V215" s="31">
        <v>0.5</v>
      </c>
      <c r="W215" s="31">
        <v>0.5</v>
      </c>
      <c r="X215" s="31">
        <v>0.5</v>
      </c>
      <c r="Y215" s="31">
        <v>0.5</v>
      </c>
    </row>
    <row r="216" spans="4:25" ht="17.25" customHeight="1" x14ac:dyDescent="0.25">
      <c r="D216" s="32" t="s">
        <v>26</v>
      </c>
      <c r="E216" s="32" t="s">
        <v>213</v>
      </c>
      <c r="F216" s="33" t="s">
        <v>170</v>
      </c>
      <c r="G216" s="34" t="s">
        <v>163</v>
      </c>
      <c r="H216" s="32">
        <v>540</v>
      </c>
      <c r="I216" s="35" t="str">
        <f>I215</f>
        <v>SERV CAP QUIM MEC 3ª BARRA AGRIC</v>
      </c>
      <c r="J216" s="35" t="s">
        <v>35</v>
      </c>
      <c r="K216" s="36">
        <f>IFERROR(AVERAGE(N216:Y216),"n/a")</f>
        <v>0.5</v>
      </c>
      <c r="L216" s="85" t="s">
        <v>54</v>
      </c>
      <c r="M216" s="37">
        <v>2.5</v>
      </c>
      <c r="N216" s="44">
        <f>N215</f>
        <v>0.5</v>
      </c>
      <c r="O216" s="39">
        <f t="shared" ref="O216:Y216" si="185">O215</f>
        <v>0.5</v>
      </c>
      <c r="P216" s="39">
        <f t="shared" si="185"/>
        <v>0.5</v>
      </c>
      <c r="Q216" s="39">
        <f t="shared" si="185"/>
        <v>0.5</v>
      </c>
      <c r="R216" s="39">
        <f t="shared" si="185"/>
        <v>0.5</v>
      </c>
      <c r="S216" s="39">
        <f t="shared" si="185"/>
        <v>0.5</v>
      </c>
      <c r="T216" s="39">
        <f t="shared" si="185"/>
        <v>0.5</v>
      </c>
      <c r="U216" s="39">
        <f t="shared" si="185"/>
        <v>0.5</v>
      </c>
      <c r="V216" s="39">
        <f t="shared" si="185"/>
        <v>0.5</v>
      </c>
      <c r="W216" s="39">
        <f t="shared" si="185"/>
        <v>0.5</v>
      </c>
      <c r="X216" s="39">
        <f t="shared" si="185"/>
        <v>0.5</v>
      </c>
      <c r="Y216" s="39">
        <f t="shared" si="185"/>
        <v>0.5</v>
      </c>
    </row>
    <row r="217" spans="4:25" ht="17.25" customHeight="1" x14ac:dyDescent="0.25">
      <c r="D217" s="135" t="s">
        <v>26</v>
      </c>
      <c r="E217" s="135" t="s">
        <v>213</v>
      </c>
      <c r="F217" s="136" t="s">
        <v>28</v>
      </c>
      <c r="G217" s="137" t="s">
        <v>172</v>
      </c>
      <c r="H217" s="135" t="s">
        <v>28</v>
      </c>
      <c r="I217" s="138" t="s">
        <v>28</v>
      </c>
      <c r="J217" s="138" t="s">
        <v>28</v>
      </c>
      <c r="K217" s="139" t="str">
        <f t="shared" si="172"/>
        <v>n/a</v>
      </c>
      <c r="L217" s="138" t="s">
        <v>28</v>
      </c>
      <c r="M217" s="140" t="s">
        <v>28</v>
      </c>
      <c r="N217" s="141" t="s">
        <v>28</v>
      </c>
      <c r="O217" s="139" t="s">
        <v>28</v>
      </c>
      <c r="P217" s="139" t="s">
        <v>28</v>
      </c>
      <c r="Q217" s="139" t="s">
        <v>28</v>
      </c>
      <c r="R217" s="139" t="s">
        <v>28</v>
      </c>
      <c r="S217" s="139" t="s">
        <v>28</v>
      </c>
      <c r="T217" s="139" t="s">
        <v>28</v>
      </c>
      <c r="U217" s="139" t="s">
        <v>28</v>
      </c>
      <c r="V217" s="139" t="s">
        <v>28</v>
      </c>
      <c r="W217" s="139" t="s">
        <v>28</v>
      </c>
      <c r="X217" s="139" t="s">
        <v>28</v>
      </c>
      <c r="Y217" s="139" t="s">
        <v>28</v>
      </c>
    </row>
    <row r="218" spans="4:25" ht="17.25" customHeight="1" x14ac:dyDescent="0.25">
      <c r="D218" s="23" t="s">
        <v>26</v>
      </c>
      <c r="E218" s="23" t="s">
        <v>213</v>
      </c>
      <c r="F218" s="24" t="s">
        <v>173</v>
      </c>
      <c r="G218" s="25" t="s">
        <v>163</v>
      </c>
      <c r="H218" s="23">
        <v>550</v>
      </c>
      <c r="I218" s="26" t="s">
        <v>155</v>
      </c>
      <c r="J218" s="26" t="s">
        <v>34</v>
      </c>
      <c r="K218" s="27">
        <f t="shared" si="172"/>
        <v>6.6666666666666666E-2</v>
      </c>
      <c r="L218" s="28" t="s">
        <v>28</v>
      </c>
      <c r="M218" s="29" t="s">
        <v>28</v>
      </c>
      <c r="N218" s="30">
        <v>0.01</v>
      </c>
      <c r="O218" s="31">
        <v>0.03</v>
      </c>
      <c r="P218" s="31">
        <v>0.05</v>
      </c>
      <c r="Q218" s="31">
        <v>0.05</v>
      </c>
      <c r="R218" s="31">
        <v>0.06</v>
      </c>
      <c r="S218" s="31">
        <v>7.0000000000000007E-2</v>
      </c>
      <c r="T218" s="31">
        <v>0.11</v>
      </c>
      <c r="U218" s="31">
        <v>0.18</v>
      </c>
      <c r="V218" s="31">
        <v>0.11</v>
      </c>
      <c r="W218" s="31">
        <v>7.0000000000000007E-2</v>
      </c>
      <c r="X218" s="31">
        <v>0.05</v>
      </c>
      <c r="Y218" s="31">
        <v>0.01</v>
      </c>
    </row>
    <row r="219" spans="4:25" ht="17.25" customHeight="1" x14ac:dyDescent="0.25">
      <c r="D219" s="32" t="s">
        <v>26</v>
      </c>
      <c r="E219" s="32" t="s">
        <v>213</v>
      </c>
      <c r="F219" s="33" t="s">
        <v>173</v>
      </c>
      <c r="G219" s="34" t="s">
        <v>163</v>
      </c>
      <c r="H219" s="23">
        <v>550</v>
      </c>
      <c r="I219" s="35" t="str">
        <f t="shared" ref="I219:I221" si="186">I218</f>
        <v>SERV CONTROLE DE PRAGAS AGRIC</v>
      </c>
      <c r="J219" s="35" t="s">
        <v>35</v>
      </c>
      <c r="K219" s="36">
        <f t="shared" si="172"/>
        <v>4.9166666666666671E-2</v>
      </c>
      <c r="L219" s="35" t="s">
        <v>156</v>
      </c>
      <c r="M219" s="37">
        <v>120</v>
      </c>
      <c r="N219" s="44">
        <f>ROUND(N218*0.7,2)</f>
        <v>0.01</v>
      </c>
      <c r="O219" s="39">
        <f t="shared" ref="O219:Y219" si="187">ROUND(O218*0.7,2)</f>
        <v>0.02</v>
      </c>
      <c r="P219" s="39">
        <f t="shared" si="187"/>
        <v>0.04</v>
      </c>
      <c r="Q219" s="39">
        <f t="shared" si="187"/>
        <v>0.04</v>
      </c>
      <c r="R219" s="39">
        <f t="shared" si="187"/>
        <v>0.04</v>
      </c>
      <c r="S219" s="39">
        <f t="shared" si="187"/>
        <v>0.05</v>
      </c>
      <c r="T219" s="39">
        <f t="shared" si="187"/>
        <v>0.08</v>
      </c>
      <c r="U219" s="39">
        <f t="shared" si="187"/>
        <v>0.13</v>
      </c>
      <c r="V219" s="39">
        <f t="shared" si="187"/>
        <v>0.08</v>
      </c>
      <c r="W219" s="39">
        <f t="shared" si="187"/>
        <v>0.05</v>
      </c>
      <c r="X219" s="39">
        <f t="shared" si="187"/>
        <v>0.04</v>
      </c>
      <c r="Y219" s="39">
        <f t="shared" si="187"/>
        <v>0.01</v>
      </c>
    </row>
    <row r="220" spans="4:25" ht="17.25" customHeight="1" x14ac:dyDescent="0.25">
      <c r="D220" s="32" t="s">
        <v>26</v>
      </c>
      <c r="E220" s="32" t="s">
        <v>213</v>
      </c>
      <c r="F220" s="33" t="s">
        <v>173</v>
      </c>
      <c r="G220" s="34" t="s">
        <v>163</v>
      </c>
      <c r="H220" s="23">
        <v>550</v>
      </c>
      <c r="I220" s="35" t="str">
        <f t="shared" si="186"/>
        <v>SERV CONTROLE DE PRAGAS AGRIC</v>
      </c>
      <c r="J220" s="35" t="s">
        <v>35</v>
      </c>
      <c r="K220" s="36">
        <f t="shared" si="172"/>
        <v>1.7500000000000002E-2</v>
      </c>
      <c r="L220" s="35" t="s">
        <v>157</v>
      </c>
      <c r="M220" s="37">
        <v>0.75</v>
      </c>
      <c r="N220" s="44">
        <f>N218-N219</f>
        <v>0</v>
      </c>
      <c r="O220" s="39">
        <f t="shared" ref="O220:Y220" si="188">O218-O219</f>
        <v>9.9999999999999985E-3</v>
      </c>
      <c r="P220" s="39">
        <f t="shared" si="188"/>
        <v>1.0000000000000002E-2</v>
      </c>
      <c r="Q220" s="39">
        <f t="shared" si="188"/>
        <v>1.0000000000000002E-2</v>
      </c>
      <c r="R220" s="39">
        <f t="shared" si="188"/>
        <v>1.9999999999999997E-2</v>
      </c>
      <c r="S220" s="39">
        <f t="shared" si="188"/>
        <v>2.0000000000000004E-2</v>
      </c>
      <c r="T220" s="39">
        <f t="shared" si="188"/>
        <v>0.03</v>
      </c>
      <c r="U220" s="39">
        <f t="shared" si="188"/>
        <v>4.9999999999999989E-2</v>
      </c>
      <c r="V220" s="39">
        <f t="shared" si="188"/>
        <v>0.03</v>
      </c>
      <c r="W220" s="39">
        <f t="shared" si="188"/>
        <v>2.0000000000000004E-2</v>
      </c>
      <c r="X220" s="39">
        <f t="shared" si="188"/>
        <v>1.0000000000000002E-2</v>
      </c>
      <c r="Y220" s="39">
        <f t="shared" si="188"/>
        <v>0</v>
      </c>
    </row>
    <row r="221" spans="4:25" ht="17.25" customHeight="1" x14ac:dyDescent="0.25">
      <c r="D221" s="32" t="s">
        <v>26</v>
      </c>
      <c r="E221" s="32" t="s">
        <v>213</v>
      </c>
      <c r="F221" s="33" t="s">
        <v>173</v>
      </c>
      <c r="G221" s="34" t="s">
        <v>163</v>
      </c>
      <c r="H221" s="23">
        <v>550</v>
      </c>
      <c r="I221" s="35" t="str">
        <f t="shared" si="186"/>
        <v>SERV CONTROLE DE PRAGAS AGRIC</v>
      </c>
      <c r="J221" s="35" t="s">
        <v>35</v>
      </c>
      <c r="K221" s="36">
        <f t="shared" si="172"/>
        <v>6.6666666666666666E-2</v>
      </c>
      <c r="L221" s="35" t="s">
        <v>55</v>
      </c>
      <c r="M221" s="37">
        <f>ROUND(50%*20,1)</f>
        <v>10</v>
      </c>
      <c r="N221" s="44">
        <f>SUM(N219:N220)</f>
        <v>0.01</v>
      </c>
      <c r="O221" s="39">
        <f t="shared" ref="O221:Y221" si="189">SUM(O219:O220)</f>
        <v>0.03</v>
      </c>
      <c r="P221" s="39">
        <f t="shared" si="189"/>
        <v>0.05</v>
      </c>
      <c r="Q221" s="39">
        <f t="shared" si="189"/>
        <v>0.05</v>
      </c>
      <c r="R221" s="39">
        <f t="shared" si="189"/>
        <v>0.06</v>
      </c>
      <c r="S221" s="39">
        <f t="shared" si="189"/>
        <v>7.0000000000000007E-2</v>
      </c>
      <c r="T221" s="39">
        <f t="shared" si="189"/>
        <v>0.11</v>
      </c>
      <c r="U221" s="39">
        <f t="shared" si="189"/>
        <v>0.18</v>
      </c>
      <c r="V221" s="39">
        <f t="shared" si="189"/>
        <v>0.11</v>
      </c>
      <c r="W221" s="39">
        <f t="shared" si="189"/>
        <v>7.0000000000000007E-2</v>
      </c>
      <c r="X221" s="39">
        <f t="shared" si="189"/>
        <v>0.05</v>
      </c>
      <c r="Y221" s="39">
        <f t="shared" si="189"/>
        <v>0.01</v>
      </c>
    </row>
    <row r="222" spans="4:25" ht="17.25" customHeight="1" x14ac:dyDescent="0.25">
      <c r="D222" s="23" t="s">
        <v>26</v>
      </c>
      <c r="E222" s="23" t="s">
        <v>213</v>
      </c>
      <c r="F222" s="24" t="s">
        <v>173</v>
      </c>
      <c r="G222" s="25" t="s">
        <v>163</v>
      </c>
      <c r="H222" s="23">
        <v>550</v>
      </c>
      <c r="I222" s="26" t="s">
        <v>158</v>
      </c>
      <c r="J222" s="26" t="s">
        <v>34</v>
      </c>
      <c r="K222" s="27">
        <f t="shared" si="172"/>
        <v>6.6666666666666666E-2</v>
      </c>
      <c r="L222" s="28" t="s">
        <v>28</v>
      </c>
      <c r="M222" s="29" t="s">
        <v>28</v>
      </c>
      <c r="N222" s="30">
        <v>0.01</v>
      </c>
      <c r="O222" s="31">
        <v>0.03</v>
      </c>
      <c r="P222" s="31">
        <v>0.05</v>
      </c>
      <c r="Q222" s="31">
        <v>0.05</v>
      </c>
      <c r="R222" s="31">
        <v>0.06</v>
      </c>
      <c r="S222" s="31">
        <v>7.0000000000000007E-2</v>
      </c>
      <c r="T222" s="31">
        <v>0.11</v>
      </c>
      <c r="U222" s="31">
        <v>0.18</v>
      </c>
      <c r="V222" s="31">
        <v>0.11</v>
      </c>
      <c r="W222" s="31">
        <v>7.0000000000000007E-2</v>
      </c>
      <c r="X222" s="31">
        <v>0.05</v>
      </c>
      <c r="Y222" s="31">
        <v>0.01</v>
      </c>
    </row>
    <row r="223" spans="4:25" ht="17.25" customHeight="1" x14ac:dyDescent="0.25">
      <c r="D223" s="32" t="s">
        <v>26</v>
      </c>
      <c r="E223" s="32" t="s">
        <v>213</v>
      </c>
      <c r="F223" s="33" t="s">
        <v>173</v>
      </c>
      <c r="G223" s="34" t="s">
        <v>163</v>
      </c>
      <c r="H223" s="23">
        <v>550</v>
      </c>
      <c r="I223" s="35" t="str">
        <f t="shared" ref="I223:I225" si="190">I222</f>
        <v>SERV CONTROLE DE PRAGAS DRONE TERCEIRO</v>
      </c>
      <c r="J223" s="35" t="s">
        <v>35</v>
      </c>
      <c r="K223" s="36">
        <f t="shared" si="172"/>
        <v>4.9166666666666671E-2</v>
      </c>
      <c r="L223" s="35" t="s">
        <v>156</v>
      </c>
      <c r="M223" s="37">
        <v>120</v>
      </c>
      <c r="N223" s="44">
        <f>ROUND(N222*0.7,2)</f>
        <v>0.01</v>
      </c>
      <c r="O223" s="39">
        <f t="shared" ref="O223:Y223" si="191">ROUND(O222*0.7,2)</f>
        <v>0.02</v>
      </c>
      <c r="P223" s="39">
        <f t="shared" si="191"/>
        <v>0.04</v>
      </c>
      <c r="Q223" s="39">
        <f t="shared" si="191"/>
        <v>0.04</v>
      </c>
      <c r="R223" s="39">
        <f t="shared" si="191"/>
        <v>0.04</v>
      </c>
      <c r="S223" s="39">
        <f t="shared" si="191"/>
        <v>0.05</v>
      </c>
      <c r="T223" s="39">
        <f t="shared" si="191"/>
        <v>0.08</v>
      </c>
      <c r="U223" s="39">
        <f t="shared" si="191"/>
        <v>0.13</v>
      </c>
      <c r="V223" s="39">
        <f t="shared" si="191"/>
        <v>0.08</v>
      </c>
      <c r="W223" s="39">
        <f t="shared" si="191"/>
        <v>0.05</v>
      </c>
      <c r="X223" s="39">
        <f t="shared" si="191"/>
        <v>0.04</v>
      </c>
      <c r="Y223" s="39">
        <f t="shared" si="191"/>
        <v>0.01</v>
      </c>
    </row>
    <row r="224" spans="4:25" ht="17.25" customHeight="1" x14ac:dyDescent="0.25">
      <c r="D224" s="32" t="s">
        <v>26</v>
      </c>
      <c r="E224" s="32" t="s">
        <v>213</v>
      </c>
      <c r="F224" s="33" t="s">
        <v>173</v>
      </c>
      <c r="G224" s="34" t="s">
        <v>163</v>
      </c>
      <c r="H224" s="23">
        <v>550</v>
      </c>
      <c r="I224" s="35" t="str">
        <f t="shared" si="190"/>
        <v>SERV CONTROLE DE PRAGAS DRONE TERCEIRO</v>
      </c>
      <c r="J224" s="35" t="s">
        <v>35</v>
      </c>
      <c r="K224" s="36">
        <f t="shared" si="172"/>
        <v>1.7500000000000002E-2</v>
      </c>
      <c r="L224" s="35" t="s">
        <v>157</v>
      </c>
      <c r="M224" s="37">
        <v>0.75</v>
      </c>
      <c r="N224" s="44">
        <f>N222-N223</f>
        <v>0</v>
      </c>
      <c r="O224" s="39">
        <f t="shared" ref="O224:Y224" si="192">O222-O223</f>
        <v>9.9999999999999985E-3</v>
      </c>
      <c r="P224" s="39">
        <f t="shared" si="192"/>
        <v>1.0000000000000002E-2</v>
      </c>
      <c r="Q224" s="39">
        <f t="shared" si="192"/>
        <v>1.0000000000000002E-2</v>
      </c>
      <c r="R224" s="39">
        <f t="shared" si="192"/>
        <v>1.9999999999999997E-2</v>
      </c>
      <c r="S224" s="39">
        <f t="shared" si="192"/>
        <v>2.0000000000000004E-2</v>
      </c>
      <c r="T224" s="39">
        <f t="shared" si="192"/>
        <v>0.03</v>
      </c>
      <c r="U224" s="39">
        <f t="shared" si="192"/>
        <v>4.9999999999999989E-2</v>
      </c>
      <c r="V224" s="39">
        <f t="shared" si="192"/>
        <v>0.03</v>
      </c>
      <c r="W224" s="39">
        <f t="shared" si="192"/>
        <v>2.0000000000000004E-2</v>
      </c>
      <c r="X224" s="39">
        <f t="shared" si="192"/>
        <v>1.0000000000000002E-2</v>
      </c>
      <c r="Y224" s="39">
        <f t="shared" si="192"/>
        <v>0</v>
      </c>
    </row>
    <row r="225" spans="4:25" ht="17.25" customHeight="1" x14ac:dyDescent="0.25">
      <c r="D225" s="32" t="s">
        <v>26</v>
      </c>
      <c r="E225" s="32" t="s">
        <v>213</v>
      </c>
      <c r="F225" s="33" t="s">
        <v>173</v>
      </c>
      <c r="G225" s="34" t="s">
        <v>163</v>
      </c>
      <c r="H225" s="23">
        <v>550</v>
      </c>
      <c r="I225" s="35" t="str">
        <f t="shared" si="190"/>
        <v>SERV CONTROLE DE PRAGAS DRONE TERCEIRO</v>
      </c>
      <c r="J225" s="35" t="s">
        <v>35</v>
      </c>
      <c r="K225" s="36">
        <f t="shared" si="172"/>
        <v>6.6666666666666666E-2</v>
      </c>
      <c r="L225" s="35" t="s">
        <v>55</v>
      </c>
      <c r="M225" s="37">
        <f>ROUND(0.25%*20,1)</f>
        <v>0.1</v>
      </c>
      <c r="N225" s="44">
        <f>SUM(N223:N224)</f>
        <v>0.01</v>
      </c>
      <c r="O225" s="39">
        <f t="shared" ref="O225:Y225" si="193">SUM(O223:O224)</f>
        <v>0.03</v>
      </c>
      <c r="P225" s="39">
        <f t="shared" si="193"/>
        <v>0.05</v>
      </c>
      <c r="Q225" s="39">
        <f t="shared" si="193"/>
        <v>0.05</v>
      </c>
      <c r="R225" s="39">
        <f t="shared" si="193"/>
        <v>0.06</v>
      </c>
      <c r="S225" s="39">
        <f t="shared" si="193"/>
        <v>7.0000000000000007E-2</v>
      </c>
      <c r="T225" s="39">
        <f t="shared" si="193"/>
        <v>0.11</v>
      </c>
      <c r="U225" s="39">
        <f t="shared" si="193"/>
        <v>0.18</v>
      </c>
      <c r="V225" s="39">
        <f t="shared" si="193"/>
        <v>0.11</v>
      </c>
      <c r="W225" s="39">
        <f t="shared" si="193"/>
        <v>7.0000000000000007E-2</v>
      </c>
      <c r="X225" s="39">
        <f t="shared" si="193"/>
        <v>0.05</v>
      </c>
      <c r="Y225" s="39">
        <f t="shared" si="193"/>
        <v>0.01</v>
      </c>
    </row>
    <row r="226" spans="4:25" ht="17.25" customHeight="1" x14ac:dyDescent="0.25">
      <c r="D226" s="23" t="s">
        <v>26</v>
      </c>
      <c r="E226" s="23" t="s">
        <v>213</v>
      </c>
      <c r="F226" s="24" t="s">
        <v>174</v>
      </c>
      <c r="G226" s="25" t="s">
        <v>163</v>
      </c>
      <c r="H226" s="23">
        <v>600</v>
      </c>
      <c r="I226" s="26" t="s">
        <v>175</v>
      </c>
      <c r="J226" s="26" t="s">
        <v>34</v>
      </c>
      <c r="K226" s="27">
        <f t="shared" si="172"/>
        <v>0.25</v>
      </c>
      <c r="L226" s="28" t="s">
        <v>28</v>
      </c>
      <c r="M226" s="29" t="s">
        <v>28</v>
      </c>
      <c r="N226" s="30">
        <v>0.25</v>
      </c>
      <c r="O226" s="31">
        <v>0.25</v>
      </c>
      <c r="P226" s="31">
        <v>0.25</v>
      </c>
      <c r="Q226" s="31">
        <v>0.25</v>
      </c>
      <c r="R226" s="31">
        <v>0.25</v>
      </c>
      <c r="S226" s="31">
        <v>0.25</v>
      </c>
      <c r="T226" s="31">
        <v>0.25</v>
      </c>
      <c r="U226" s="31">
        <v>0.25</v>
      </c>
      <c r="V226" s="31">
        <v>0.25</v>
      </c>
      <c r="W226" s="31">
        <v>0.25</v>
      </c>
      <c r="X226" s="31">
        <v>0.25</v>
      </c>
      <c r="Y226" s="31">
        <v>0.25</v>
      </c>
    </row>
    <row r="227" spans="4:25" ht="17.25" customHeight="1" x14ac:dyDescent="0.25">
      <c r="D227" s="32" t="s">
        <v>26</v>
      </c>
      <c r="E227" s="32" t="s">
        <v>213</v>
      </c>
      <c r="F227" s="33" t="s">
        <v>174</v>
      </c>
      <c r="G227" s="34" t="s">
        <v>163</v>
      </c>
      <c r="H227" s="32">
        <v>600</v>
      </c>
      <c r="I227" s="35" t="str">
        <f t="shared" ref="I227:I229" si="194">I226</f>
        <v>SERV CAP QUIM MEC 4ª BARRA AGRIC</v>
      </c>
      <c r="J227" s="35" t="s">
        <v>35</v>
      </c>
      <c r="K227" s="36">
        <f t="shared" si="172"/>
        <v>0.25</v>
      </c>
      <c r="L227" s="85" t="s">
        <v>54</v>
      </c>
      <c r="M227" s="37">
        <v>2.5</v>
      </c>
      <c r="N227" s="44">
        <f>N226</f>
        <v>0.25</v>
      </c>
      <c r="O227" s="39">
        <f t="shared" ref="O227:Y227" si="195">O226</f>
        <v>0.25</v>
      </c>
      <c r="P227" s="39">
        <f t="shared" si="195"/>
        <v>0.25</v>
      </c>
      <c r="Q227" s="39">
        <f t="shared" si="195"/>
        <v>0.25</v>
      </c>
      <c r="R227" s="39">
        <f t="shared" si="195"/>
        <v>0.25</v>
      </c>
      <c r="S227" s="39">
        <f t="shared" si="195"/>
        <v>0.25</v>
      </c>
      <c r="T227" s="39">
        <f t="shared" si="195"/>
        <v>0.25</v>
      </c>
      <c r="U227" s="39">
        <f t="shared" si="195"/>
        <v>0.25</v>
      </c>
      <c r="V227" s="39">
        <f t="shared" si="195"/>
        <v>0.25</v>
      </c>
      <c r="W227" s="39">
        <f t="shared" si="195"/>
        <v>0.25</v>
      </c>
      <c r="X227" s="39">
        <f t="shared" si="195"/>
        <v>0.25</v>
      </c>
      <c r="Y227" s="39">
        <f t="shared" si="195"/>
        <v>0.25</v>
      </c>
    </row>
    <row r="228" spans="4:25" ht="17.25" customHeight="1" x14ac:dyDescent="0.25">
      <c r="D228" s="32" t="s">
        <v>26</v>
      </c>
      <c r="E228" s="32" t="s">
        <v>213</v>
      </c>
      <c r="F228" s="33" t="s">
        <v>174</v>
      </c>
      <c r="G228" s="34" t="s">
        <v>163</v>
      </c>
      <c r="H228" s="32">
        <v>600</v>
      </c>
      <c r="I228" s="35" t="str">
        <f t="shared" si="194"/>
        <v>SERV CAP QUIM MEC 4ª BARRA AGRIC</v>
      </c>
      <c r="J228" s="35" t="s">
        <v>35</v>
      </c>
      <c r="K228" s="36">
        <f>IFERROR(AVERAGE(N228:Y228),"n/a")</f>
        <v>0.12999999999999998</v>
      </c>
      <c r="L228" s="35" t="s">
        <v>55</v>
      </c>
      <c r="M228" s="37">
        <f>ROUND(0.5%*230,1)</f>
        <v>1.2</v>
      </c>
      <c r="N228" s="44">
        <f>N229</f>
        <v>0.13</v>
      </c>
      <c r="O228" s="39">
        <f t="shared" ref="O228:Y228" si="196">O229</f>
        <v>0.13</v>
      </c>
      <c r="P228" s="39">
        <f t="shared" si="196"/>
        <v>0.13</v>
      </c>
      <c r="Q228" s="39">
        <f t="shared" si="196"/>
        <v>0.13</v>
      </c>
      <c r="R228" s="39">
        <f t="shared" si="196"/>
        <v>0.13</v>
      </c>
      <c r="S228" s="39">
        <f t="shared" si="196"/>
        <v>0.13</v>
      </c>
      <c r="T228" s="39">
        <f t="shared" si="196"/>
        <v>0.13</v>
      </c>
      <c r="U228" s="39">
        <f t="shared" si="196"/>
        <v>0.13</v>
      </c>
      <c r="V228" s="39">
        <f t="shared" si="196"/>
        <v>0.13</v>
      </c>
      <c r="W228" s="39">
        <f t="shared" si="196"/>
        <v>0.13</v>
      </c>
      <c r="X228" s="39">
        <f t="shared" si="196"/>
        <v>0.13</v>
      </c>
      <c r="Y228" s="39">
        <f t="shared" si="196"/>
        <v>0.13</v>
      </c>
    </row>
    <row r="229" spans="4:25" ht="17.25" customHeight="1" x14ac:dyDescent="0.25">
      <c r="D229" s="32" t="s">
        <v>26</v>
      </c>
      <c r="E229" s="32" t="s">
        <v>213</v>
      </c>
      <c r="F229" s="33" t="s">
        <v>174</v>
      </c>
      <c r="G229" s="34" t="s">
        <v>163</v>
      </c>
      <c r="H229" s="32">
        <v>600</v>
      </c>
      <c r="I229" s="35" t="str">
        <f t="shared" si="194"/>
        <v>SERV CAP QUIM MEC 4ª BARRA AGRIC</v>
      </c>
      <c r="J229" s="35" t="s">
        <v>35</v>
      </c>
      <c r="K229" s="36">
        <f>IFERROR(AVERAGE(N229:Y229),"n/a")</f>
        <v>0.12999999999999998</v>
      </c>
      <c r="L229" s="35" t="s">
        <v>51</v>
      </c>
      <c r="M229" s="37">
        <v>1.5</v>
      </c>
      <c r="N229" s="44">
        <f>ROUND(N226*50%,2)</f>
        <v>0.13</v>
      </c>
      <c r="O229" s="39">
        <f t="shared" ref="O229:Y229" si="197">ROUND(O226*50%,2)</f>
        <v>0.13</v>
      </c>
      <c r="P229" s="39">
        <f t="shared" si="197"/>
        <v>0.13</v>
      </c>
      <c r="Q229" s="39">
        <f t="shared" si="197"/>
        <v>0.13</v>
      </c>
      <c r="R229" s="39">
        <f t="shared" si="197"/>
        <v>0.13</v>
      </c>
      <c r="S229" s="39">
        <f t="shared" si="197"/>
        <v>0.13</v>
      </c>
      <c r="T229" s="39">
        <f t="shared" si="197"/>
        <v>0.13</v>
      </c>
      <c r="U229" s="39">
        <f t="shared" si="197"/>
        <v>0.13</v>
      </c>
      <c r="V229" s="39">
        <f t="shared" si="197"/>
        <v>0.13</v>
      </c>
      <c r="W229" s="39">
        <f t="shared" si="197"/>
        <v>0.13</v>
      </c>
      <c r="X229" s="39">
        <f t="shared" si="197"/>
        <v>0.13</v>
      </c>
      <c r="Y229" s="39">
        <f t="shared" si="197"/>
        <v>0.13</v>
      </c>
    </row>
    <row r="230" spans="4:25" ht="17.25" customHeight="1" x14ac:dyDescent="0.25">
      <c r="D230" s="11" t="s">
        <v>26</v>
      </c>
      <c r="E230" s="11" t="s">
        <v>213</v>
      </c>
      <c r="F230" s="12" t="s">
        <v>28</v>
      </c>
      <c r="G230" s="13" t="s">
        <v>176</v>
      </c>
      <c r="H230" s="11" t="s">
        <v>28</v>
      </c>
      <c r="I230" s="14" t="s">
        <v>28</v>
      </c>
      <c r="J230" s="14" t="s">
        <v>28</v>
      </c>
      <c r="K230" s="11" t="str">
        <f t="shared" si="172"/>
        <v>n/a</v>
      </c>
      <c r="L230" s="14" t="s">
        <v>28</v>
      </c>
      <c r="M230" s="15" t="s">
        <v>28</v>
      </c>
      <c r="N230" s="16" t="s">
        <v>28</v>
      </c>
      <c r="O230" s="11" t="s">
        <v>28</v>
      </c>
      <c r="P230" s="11" t="s">
        <v>28</v>
      </c>
      <c r="Q230" s="11" t="s">
        <v>28</v>
      </c>
      <c r="R230" s="11" t="s">
        <v>28</v>
      </c>
      <c r="S230" s="11" t="s">
        <v>28</v>
      </c>
      <c r="T230" s="11" t="s">
        <v>28</v>
      </c>
      <c r="U230" s="11" t="s">
        <v>28</v>
      </c>
      <c r="V230" s="11" t="s">
        <v>28</v>
      </c>
      <c r="W230" s="11" t="s">
        <v>28</v>
      </c>
      <c r="X230" s="11" t="s">
        <v>28</v>
      </c>
      <c r="Y230" s="11" t="s">
        <v>28</v>
      </c>
    </row>
    <row r="231" spans="4:25" ht="17.25" customHeight="1" x14ac:dyDescent="0.25">
      <c r="D231" s="17" t="s">
        <v>26</v>
      </c>
      <c r="E231" s="17" t="s">
        <v>213</v>
      </c>
      <c r="F231" s="18" t="s">
        <v>28</v>
      </c>
      <c r="G231" s="19" t="s">
        <v>177</v>
      </c>
      <c r="H231" s="17" t="s">
        <v>28</v>
      </c>
      <c r="I231" s="20" t="s">
        <v>28</v>
      </c>
      <c r="J231" s="20" t="s">
        <v>28</v>
      </c>
      <c r="K231" s="17" t="str">
        <f t="shared" si="172"/>
        <v>n/a</v>
      </c>
      <c r="L231" s="20" t="s">
        <v>28</v>
      </c>
      <c r="M231" s="21" t="s">
        <v>28</v>
      </c>
      <c r="N231" s="22" t="s">
        <v>28</v>
      </c>
      <c r="O231" s="17" t="s">
        <v>28</v>
      </c>
      <c r="P231" s="17" t="s">
        <v>28</v>
      </c>
      <c r="Q231" s="17" t="s">
        <v>28</v>
      </c>
      <c r="R231" s="17" t="s">
        <v>28</v>
      </c>
      <c r="S231" s="17" t="s">
        <v>28</v>
      </c>
      <c r="T231" s="17" t="s">
        <v>28</v>
      </c>
      <c r="U231" s="17" t="s">
        <v>28</v>
      </c>
      <c r="V231" s="17" t="s">
        <v>28</v>
      </c>
      <c r="W231" s="17" t="s">
        <v>28</v>
      </c>
      <c r="X231" s="17" t="s">
        <v>28</v>
      </c>
      <c r="Y231" s="17" t="s">
        <v>28</v>
      </c>
    </row>
    <row r="232" spans="4:25" ht="17.25" customHeight="1" x14ac:dyDescent="0.25">
      <c r="D232" s="23" t="s">
        <v>26</v>
      </c>
      <c r="E232" s="23" t="s">
        <v>213</v>
      </c>
      <c r="F232" s="24" t="s">
        <v>178</v>
      </c>
      <c r="G232" s="25" t="s">
        <v>179</v>
      </c>
      <c r="H232" s="23">
        <v>900</v>
      </c>
      <c r="I232" s="26" t="s">
        <v>147</v>
      </c>
      <c r="J232" s="26" t="s">
        <v>34</v>
      </c>
      <c r="K232" s="27">
        <f t="shared" si="172"/>
        <v>1</v>
      </c>
      <c r="L232" s="28" t="s">
        <v>28</v>
      </c>
      <c r="M232" s="29" t="s">
        <v>28</v>
      </c>
      <c r="N232" s="30">
        <v>1</v>
      </c>
      <c r="O232" s="31">
        <v>1</v>
      </c>
      <c r="P232" s="31">
        <v>1</v>
      </c>
      <c r="Q232" s="31">
        <v>1</v>
      </c>
      <c r="R232" s="31">
        <v>1</v>
      </c>
      <c r="S232" s="31">
        <v>1</v>
      </c>
      <c r="T232" s="31">
        <v>1</v>
      </c>
      <c r="U232" s="31">
        <v>1</v>
      </c>
      <c r="V232" s="31">
        <v>1</v>
      </c>
      <c r="W232" s="31">
        <v>1</v>
      </c>
      <c r="X232" s="31">
        <v>1</v>
      </c>
      <c r="Y232" s="31">
        <v>1</v>
      </c>
    </row>
    <row r="233" spans="4:25" ht="17.25" customHeight="1" x14ac:dyDescent="0.25">
      <c r="D233" s="23" t="s">
        <v>26</v>
      </c>
      <c r="E233" s="23" t="s">
        <v>213</v>
      </c>
      <c r="F233" s="24" t="s">
        <v>180</v>
      </c>
      <c r="G233" s="25" t="s">
        <v>179</v>
      </c>
      <c r="H233" s="23">
        <v>950</v>
      </c>
      <c r="I233" s="26" t="s">
        <v>129</v>
      </c>
      <c r="J233" s="26" t="s">
        <v>34</v>
      </c>
      <c r="K233" s="27">
        <f t="shared" si="172"/>
        <v>0.99999999999999989</v>
      </c>
      <c r="L233" s="28" t="s">
        <v>28</v>
      </c>
      <c r="M233" s="29" t="s">
        <v>28</v>
      </c>
      <c r="N233" s="30">
        <v>0.85</v>
      </c>
      <c r="O233" s="31">
        <v>0.9</v>
      </c>
      <c r="P233" s="31">
        <v>0.9</v>
      </c>
      <c r="Q233" s="31">
        <v>0.95</v>
      </c>
      <c r="R233" s="31">
        <v>1</v>
      </c>
      <c r="S233" s="31">
        <v>1.05</v>
      </c>
      <c r="T233" s="31">
        <v>1.1000000000000001</v>
      </c>
      <c r="U233" s="31">
        <v>1.2</v>
      </c>
      <c r="V233" s="31">
        <v>1.3</v>
      </c>
      <c r="W233" s="31">
        <v>1.2</v>
      </c>
      <c r="X233" s="31">
        <v>0.85</v>
      </c>
      <c r="Y233" s="31">
        <v>0.7</v>
      </c>
    </row>
    <row r="234" spans="4:25" ht="17.25" customHeight="1" x14ac:dyDescent="0.25">
      <c r="D234" s="32" t="s">
        <v>26</v>
      </c>
      <c r="E234" s="32" t="s">
        <v>213</v>
      </c>
      <c r="F234" s="33" t="s">
        <v>180</v>
      </c>
      <c r="G234" s="34" t="s">
        <v>179</v>
      </c>
      <c r="H234" s="32">
        <v>950</v>
      </c>
      <c r="I234" s="35" t="str">
        <f t="shared" ref="I234:I236" si="198">I233</f>
        <v>SERV COMB FORMIGA MANUAL 1 RUA AGRIC</v>
      </c>
      <c r="J234" s="35" t="s">
        <v>35</v>
      </c>
      <c r="K234" s="36">
        <f t="shared" si="172"/>
        <v>5.0166666666666667E-3</v>
      </c>
      <c r="L234" s="35" t="s">
        <v>36</v>
      </c>
      <c r="M234" s="37">
        <f>10*(5*6)/10^3</f>
        <v>0.3</v>
      </c>
      <c r="N234" s="38">
        <f>ROUND(0.5%*N233,4)</f>
        <v>4.3E-3</v>
      </c>
      <c r="O234" s="39">
        <f t="shared" ref="O234:Y234" si="199">ROUND(0.5%*O233,4)</f>
        <v>4.4999999999999997E-3</v>
      </c>
      <c r="P234" s="39">
        <f t="shared" si="199"/>
        <v>4.4999999999999997E-3</v>
      </c>
      <c r="Q234" s="39">
        <f t="shared" si="199"/>
        <v>4.7999999999999996E-3</v>
      </c>
      <c r="R234" s="39">
        <f t="shared" si="199"/>
        <v>5.0000000000000001E-3</v>
      </c>
      <c r="S234" s="39">
        <f t="shared" si="199"/>
        <v>5.3E-3</v>
      </c>
      <c r="T234" s="39">
        <f t="shared" si="199"/>
        <v>5.4999999999999997E-3</v>
      </c>
      <c r="U234" s="39">
        <f t="shared" si="199"/>
        <v>6.0000000000000001E-3</v>
      </c>
      <c r="V234" s="39">
        <f t="shared" si="199"/>
        <v>6.4999999999999997E-3</v>
      </c>
      <c r="W234" s="39">
        <f t="shared" si="199"/>
        <v>6.0000000000000001E-3</v>
      </c>
      <c r="X234" s="39">
        <f t="shared" si="199"/>
        <v>4.3E-3</v>
      </c>
      <c r="Y234" s="39">
        <f t="shared" si="199"/>
        <v>3.5000000000000001E-3</v>
      </c>
    </row>
    <row r="235" spans="4:25" ht="17.25" customHeight="1" x14ac:dyDescent="0.25">
      <c r="D235" s="32" t="s">
        <v>26</v>
      </c>
      <c r="E235" s="32" t="s">
        <v>213</v>
      </c>
      <c r="F235" s="33" t="s">
        <v>180</v>
      </c>
      <c r="G235" s="34" t="s">
        <v>179</v>
      </c>
      <c r="H235" s="32">
        <v>950</v>
      </c>
      <c r="I235" s="35" t="str">
        <f t="shared" si="198"/>
        <v>SERV COMB FORMIGA MANUAL 1 RUA AGRIC</v>
      </c>
      <c r="J235" s="35" t="s">
        <v>35</v>
      </c>
      <c r="K235" s="36">
        <f t="shared" si="172"/>
        <v>0.64083333333333325</v>
      </c>
      <c r="L235" s="35" t="s">
        <v>37</v>
      </c>
      <c r="M235" s="37">
        <v>4.5</v>
      </c>
      <c r="N235" s="40">
        <f>ROUND($N$44*N233,2)</f>
        <v>0.17</v>
      </c>
      <c r="O235" s="41">
        <f>ROUND($O$44*O233,2)</f>
        <v>0.27</v>
      </c>
      <c r="P235" s="41">
        <f>ROUND($P$44*P233,2)</f>
        <v>0.36</v>
      </c>
      <c r="Q235" s="41">
        <f>ROUND($Q$44*Q233,2)</f>
        <v>0.48</v>
      </c>
      <c r="R235" s="41">
        <f>ROUND($R$44*R233,2)</f>
        <v>0.7</v>
      </c>
      <c r="S235" s="41">
        <f>ROUND($S$44*S233,2)</f>
        <v>0.84</v>
      </c>
      <c r="T235" s="41">
        <f>ROUND($T$44*T233,2)</f>
        <v>0.99</v>
      </c>
      <c r="U235" s="41">
        <f>ROUND($U$44*U233,2)</f>
        <v>1.08</v>
      </c>
      <c r="V235" s="41">
        <f>ROUND($V$44*V233,2)</f>
        <v>1.17</v>
      </c>
      <c r="W235" s="41">
        <f>ROUND($W$44*W233,2)</f>
        <v>0.84</v>
      </c>
      <c r="X235" s="41">
        <f>ROUND($X$44*X233,2)</f>
        <v>0.51</v>
      </c>
      <c r="Y235" s="41">
        <f>ROUND($Y$44*Y233,2)</f>
        <v>0.28000000000000003</v>
      </c>
    </row>
    <row r="236" spans="4:25" ht="17.25" customHeight="1" x14ac:dyDescent="0.25">
      <c r="D236" s="32" t="s">
        <v>26</v>
      </c>
      <c r="E236" s="32" t="s">
        <v>213</v>
      </c>
      <c r="F236" s="33" t="s">
        <v>180</v>
      </c>
      <c r="G236" s="34" t="s">
        <v>179</v>
      </c>
      <c r="H236" s="32">
        <v>950</v>
      </c>
      <c r="I236" s="35" t="str">
        <f t="shared" si="198"/>
        <v>SERV COMB FORMIGA MANUAL 1 RUA AGRIC</v>
      </c>
      <c r="J236" s="35" t="s">
        <v>35</v>
      </c>
      <c r="K236" s="36">
        <f t="shared" si="172"/>
        <v>0.35415000000000002</v>
      </c>
      <c r="L236" s="35" t="s">
        <v>38</v>
      </c>
      <c r="M236" s="37">
        <v>4.5</v>
      </c>
      <c r="N236" s="40">
        <f>N233-SUM(N234:N235)</f>
        <v>0.67569999999999997</v>
      </c>
      <c r="O236" s="41">
        <f t="shared" ref="O236" si="200">O233-SUM(O234:O235)</f>
        <v>0.62549999999999994</v>
      </c>
      <c r="P236" s="41">
        <f t="shared" ref="P236:Y236" si="201">P233-SUM(P234:P235)</f>
        <v>0.53550000000000009</v>
      </c>
      <c r="Q236" s="41">
        <f t="shared" si="201"/>
        <v>0.46519999999999995</v>
      </c>
      <c r="R236" s="41">
        <f t="shared" si="201"/>
        <v>0.29500000000000004</v>
      </c>
      <c r="S236" s="41">
        <f t="shared" si="201"/>
        <v>0.2047000000000001</v>
      </c>
      <c r="T236" s="41">
        <f t="shared" si="201"/>
        <v>0.10450000000000015</v>
      </c>
      <c r="U236" s="41">
        <f t="shared" si="201"/>
        <v>0.11399999999999988</v>
      </c>
      <c r="V236" s="41">
        <f t="shared" si="201"/>
        <v>0.12350000000000017</v>
      </c>
      <c r="W236" s="41">
        <f t="shared" si="201"/>
        <v>0.35399999999999998</v>
      </c>
      <c r="X236" s="41">
        <f t="shared" si="201"/>
        <v>0.3357</v>
      </c>
      <c r="Y236" s="41">
        <f t="shared" si="201"/>
        <v>0.41649999999999993</v>
      </c>
    </row>
    <row r="237" spans="4:25" ht="17.25" customHeight="1" x14ac:dyDescent="0.25">
      <c r="D237" s="23" t="s">
        <v>26</v>
      </c>
      <c r="E237" s="23" t="s">
        <v>213</v>
      </c>
      <c r="F237" s="24" t="s">
        <v>181</v>
      </c>
      <c r="G237" s="25" t="s">
        <v>179</v>
      </c>
      <c r="H237" s="23">
        <f t="shared" ref="H237:H244" si="202">H218+365</f>
        <v>915</v>
      </c>
      <c r="I237" s="26" t="s">
        <v>155</v>
      </c>
      <c r="J237" s="26" t="s">
        <v>34</v>
      </c>
      <c r="K237" s="27">
        <f t="shared" si="172"/>
        <v>6.6666666666666666E-2</v>
      </c>
      <c r="L237" s="28" t="s">
        <v>28</v>
      </c>
      <c r="M237" s="29" t="s">
        <v>28</v>
      </c>
      <c r="N237" s="30">
        <v>0.01</v>
      </c>
      <c r="O237" s="31">
        <v>0.03</v>
      </c>
      <c r="P237" s="31">
        <v>0.05</v>
      </c>
      <c r="Q237" s="31">
        <v>0.05</v>
      </c>
      <c r="R237" s="31">
        <v>0.06</v>
      </c>
      <c r="S237" s="31">
        <v>7.0000000000000007E-2</v>
      </c>
      <c r="T237" s="31">
        <v>0.11</v>
      </c>
      <c r="U237" s="31">
        <v>0.18</v>
      </c>
      <c r="V237" s="31">
        <v>0.11</v>
      </c>
      <c r="W237" s="31">
        <v>7.0000000000000007E-2</v>
      </c>
      <c r="X237" s="31">
        <v>0.05</v>
      </c>
      <c r="Y237" s="31">
        <v>0.01</v>
      </c>
    </row>
    <row r="238" spans="4:25" ht="17.25" customHeight="1" x14ac:dyDescent="0.25">
      <c r="D238" s="32" t="s">
        <v>26</v>
      </c>
      <c r="E238" s="32" t="s">
        <v>213</v>
      </c>
      <c r="F238" s="33" t="s">
        <v>181</v>
      </c>
      <c r="G238" s="34" t="s">
        <v>179</v>
      </c>
      <c r="H238" s="32">
        <f t="shared" si="202"/>
        <v>915</v>
      </c>
      <c r="I238" s="35" t="str">
        <f t="shared" ref="I238:I240" si="203">I237</f>
        <v>SERV CONTROLE DE PRAGAS AGRIC</v>
      </c>
      <c r="J238" s="35" t="s">
        <v>35</v>
      </c>
      <c r="K238" s="36">
        <f t="shared" si="172"/>
        <v>4.9166666666666671E-2</v>
      </c>
      <c r="L238" s="35" t="s">
        <v>156</v>
      </c>
      <c r="M238" s="37">
        <v>120</v>
      </c>
      <c r="N238" s="44">
        <f>ROUND(N237*0.7,2)</f>
        <v>0.01</v>
      </c>
      <c r="O238" s="39">
        <f t="shared" ref="O238:Y238" si="204">ROUND(O237*0.7,2)</f>
        <v>0.02</v>
      </c>
      <c r="P238" s="39">
        <f t="shared" si="204"/>
        <v>0.04</v>
      </c>
      <c r="Q238" s="39">
        <f t="shared" si="204"/>
        <v>0.04</v>
      </c>
      <c r="R238" s="39">
        <f t="shared" si="204"/>
        <v>0.04</v>
      </c>
      <c r="S238" s="39">
        <f t="shared" si="204"/>
        <v>0.05</v>
      </c>
      <c r="T238" s="39">
        <f t="shared" si="204"/>
        <v>0.08</v>
      </c>
      <c r="U238" s="39">
        <f t="shared" si="204"/>
        <v>0.13</v>
      </c>
      <c r="V238" s="39">
        <f t="shared" si="204"/>
        <v>0.08</v>
      </c>
      <c r="W238" s="39">
        <f t="shared" si="204"/>
        <v>0.05</v>
      </c>
      <c r="X238" s="39">
        <f t="shared" si="204"/>
        <v>0.04</v>
      </c>
      <c r="Y238" s="39">
        <f t="shared" si="204"/>
        <v>0.01</v>
      </c>
    </row>
    <row r="239" spans="4:25" ht="17.25" customHeight="1" x14ac:dyDescent="0.25">
      <c r="D239" s="32" t="s">
        <v>26</v>
      </c>
      <c r="E239" s="32" t="s">
        <v>213</v>
      </c>
      <c r="F239" s="33" t="s">
        <v>181</v>
      </c>
      <c r="G239" s="34" t="s">
        <v>179</v>
      </c>
      <c r="H239" s="32">
        <f t="shared" si="202"/>
        <v>915</v>
      </c>
      <c r="I239" s="35" t="str">
        <f t="shared" si="203"/>
        <v>SERV CONTROLE DE PRAGAS AGRIC</v>
      </c>
      <c r="J239" s="35" t="s">
        <v>35</v>
      </c>
      <c r="K239" s="36">
        <f t="shared" si="172"/>
        <v>1.7500000000000002E-2</v>
      </c>
      <c r="L239" s="35" t="s">
        <v>157</v>
      </c>
      <c r="M239" s="37">
        <v>0.75</v>
      </c>
      <c r="N239" s="44">
        <f>N237-N238</f>
        <v>0</v>
      </c>
      <c r="O239" s="39">
        <f t="shared" ref="O239:Y239" si="205">O237-O238</f>
        <v>9.9999999999999985E-3</v>
      </c>
      <c r="P239" s="39">
        <f t="shared" si="205"/>
        <v>1.0000000000000002E-2</v>
      </c>
      <c r="Q239" s="39">
        <f t="shared" si="205"/>
        <v>1.0000000000000002E-2</v>
      </c>
      <c r="R239" s="39">
        <f t="shared" si="205"/>
        <v>1.9999999999999997E-2</v>
      </c>
      <c r="S239" s="39">
        <f t="shared" si="205"/>
        <v>2.0000000000000004E-2</v>
      </c>
      <c r="T239" s="39">
        <f t="shared" si="205"/>
        <v>0.03</v>
      </c>
      <c r="U239" s="39">
        <f t="shared" si="205"/>
        <v>4.9999999999999989E-2</v>
      </c>
      <c r="V239" s="39">
        <f t="shared" si="205"/>
        <v>0.03</v>
      </c>
      <c r="W239" s="39">
        <f t="shared" si="205"/>
        <v>2.0000000000000004E-2</v>
      </c>
      <c r="X239" s="39">
        <f t="shared" si="205"/>
        <v>1.0000000000000002E-2</v>
      </c>
      <c r="Y239" s="39">
        <f t="shared" si="205"/>
        <v>0</v>
      </c>
    </row>
    <row r="240" spans="4:25" ht="17.25" customHeight="1" x14ac:dyDescent="0.25">
      <c r="D240" s="32" t="s">
        <v>26</v>
      </c>
      <c r="E240" s="32" t="s">
        <v>213</v>
      </c>
      <c r="F240" s="33" t="s">
        <v>181</v>
      </c>
      <c r="G240" s="34" t="s">
        <v>179</v>
      </c>
      <c r="H240" s="32">
        <f t="shared" si="202"/>
        <v>915</v>
      </c>
      <c r="I240" s="35" t="str">
        <f t="shared" si="203"/>
        <v>SERV CONTROLE DE PRAGAS AGRIC</v>
      </c>
      <c r="J240" s="35" t="s">
        <v>35</v>
      </c>
      <c r="K240" s="36">
        <f t="shared" si="172"/>
        <v>6.6666666666666666E-2</v>
      </c>
      <c r="L240" s="35" t="s">
        <v>55</v>
      </c>
      <c r="M240" s="37">
        <f>ROUND(50%*20,1)</f>
        <v>10</v>
      </c>
      <c r="N240" s="44">
        <f>SUM(N238:N239)</f>
        <v>0.01</v>
      </c>
      <c r="O240" s="39">
        <f t="shared" ref="O240:Y240" si="206">SUM(O238:O239)</f>
        <v>0.03</v>
      </c>
      <c r="P240" s="39">
        <f t="shared" si="206"/>
        <v>0.05</v>
      </c>
      <c r="Q240" s="39">
        <f t="shared" si="206"/>
        <v>0.05</v>
      </c>
      <c r="R240" s="39">
        <f t="shared" si="206"/>
        <v>0.06</v>
      </c>
      <c r="S240" s="39">
        <f t="shared" si="206"/>
        <v>7.0000000000000007E-2</v>
      </c>
      <c r="T240" s="39">
        <f t="shared" si="206"/>
        <v>0.11</v>
      </c>
      <c r="U240" s="39">
        <f t="shared" si="206"/>
        <v>0.18</v>
      </c>
      <c r="V240" s="39">
        <f t="shared" si="206"/>
        <v>0.11</v>
      </c>
      <c r="W240" s="39">
        <f t="shared" si="206"/>
        <v>7.0000000000000007E-2</v>
      </c>
      <c r="X240" s="39">
        <f t="shared" si="206"/>
        <v>0.05</v>
      </c>
      <c r="Y240" s="39">
        <f t="shared" si="206"/>
        <v>0.01</v>
      </c>
    </row>
    <row r="241" spans="4:25" ht="17.25" customHeight="1" x14ac:dyDescent="0.25">
      <c r="D241" s="23" t="s">
        <v>26</v>
      </c>
      <c r="E241" s="23" t="s">
        <v>213</v>
      </c>
      <c r="F241" s="24" t="s">
        <v>181</v>
      </c>
      <c r="G241" s="25" t="s">
        <v>179</v>
      </c>
      <c r="H241" s="23">
        <f t="shared" si="202"/>
        <v>915</v>
      </c>
      <c r="I241" s="26" t="s">
        <v>158</v>
      </c>
      <c r="J241" s="26" t="s">
        <v>34</v>
      </c>
      <c r="K241" s="27">
        <f t="shared" si="172"/>
        <v>6.6666666666666666E-2</v>
      </c>
      <c r="L241" s="28" t="s">
        <v>28</v>
      </c>
      <c r="M241" s="29" t="s">
        <v>28</v>
      </c>
      <c r="N241" s="30">
        <v>0.01</v>
      </c>
      <c r="O241" s="31">
        <v>0.03</v>
      </c>
      <c r="P241" s="31">
        <v>0.05</v>
      </c>
      <c r="Q241" s="31">
        <v>0.05</v>
      </c>
      <c r="R241" s="31">
        <v>0.06</v>
      </c>
      <c r="S241" s="31">
        <v>7.0000000000000007E-2</v>
      </c>
      <c r="T241" s="31">
        <v>0.11</v>
      </c>
      <c r="U241" s="31">
        <v>0.18</v>
      </c>
      <c r="V241" s="31">
        <v>0.11</v>
      </c>
      <c r="W241" s="31">
        <v>7.0000000000000007E-2</v>
      </c>
      <c r="X241" s="31">
        <v>0.05</v>
      </c>
      <c r="Y241" s="31">
        <v>0.01</v>
      </c>
    </row>
    <row r="242" spans="4:25" ht="17.25" customHeight="1" x14ac:dyDescent="0.25">
      <c r="D242" s="32" t="s">
        <v>26</v>
      </c>
      <c r="E242" s="32" t="s">
        <v>213</v>
      </c>
      <c r="F242" s="33" t="s">
        <v>181</v>
      </c>
      <c r="G242" s="34" t="s">
        <v>179</v>
      </c>
      <c r="H242" s="32">
        <f t="shared" si="202"/>
        <v>915</v>
      </c>
      <c r="I242" s="35" t="str">
        <f t="shared" ref="I242:I244" si="207">I241</f>
        <v>SERV CONTROLE DE PRAGAS DRONE TERCEIRO</v>
      </c>
      <c r="J242" s="35" t="s">
        <v>35</v>
      </c>
      <c r="K242" s="36">
        <f t="shared" si="172"/>
        <v>4.9166666666666671E-2</v>
      </c>
      <c r="L242" s="35" t="s">
        <v>156</v>
      </c>
      <c r="M242" s="37">
        <v>120</v>
      </c>
      <c r="N242" s="44">
        <f>ROUND(N241*0.7,2)</f>
        <v>0.01</v>
      </c>
      <c r="O242" s="39">
        <f t="shared" ref="O242:Y242" si="208">ROUND(O241*0.7,2)</f>
        <v>0.02</v>
      </c>
      <c r="P242" s="39">
        <f t="shared" si="208"/>
        <v>0.04</v>
      </c>
      <c r="Q242" s="39">
        <f t="shared" si="208"/>
        <v>0.04</v>
      </c>
      <c r="R242" s="39">
        <f t="shared" si="208"/>
        <v>0.04</v>
      </c>
      <c r="S242" s="39">
        <f t="shared" si="208"/>
        <v>0.05</v>
      </c>
      <c r="T242" s="39">
        <f t="shared" si="208"/>
        <v>0.08</v>
      </c>
      <c r="U242" s="39">
        <f t="shared" si="208"/>
        <v>0.13</v>
      </c>
      <c r="V242" s="39">
        <f t="shared" si="208"/>
        <v>0.08</v>
      </c>
      <c r="W242" s="39">
        <f t="shared" si="208"/>
        <v>0.05</v>
      </c>
      <c r="X242" s="39">
        <f t="shared" si="208"/>
        <v>0.04</v>
      </c>
      <c r="Y242" s="39">
        <f t="shared" si="208"/>
        <v>0.01</v>
      </c>
    </row>
    <row r="243" spans="4:25" ht="17.25" customHeight="1" x14ac:dyDescent="0.25">
      <c r="D243" s="32" t="s">
        <v>26</v>
      </c>
      <c r="E243" s="32" t="s">
        <v>213</v>
      </c>
      <c r="F243" s="33" t="s">
        <v>181</v>
      </c>
      <c r="G243" s="34" t="s">
        <v>179</v>
      </c>
      <c r="H243" s="32">
        <f t="shared" si="202"/>
        <v>915</v>
      </c>
      <c r="I243" s="35" t="str">
        <f t="shared" si="207"/>
        <v>SERV CONTROLE DE PRAGAS DRONE TERCEIRO</v>
      </c>
      <c r="J243" s="35" t="s">
        <v>35</v>
      </c>
      <c r="K243" s="36">
        <f t="shared" si="172"/>
        <v>1.7500000000000002E-2</v>
      </c>
      <c r="L243" s="35" t="s">
        <v>157</v>
      </c>
      <c r="M243" s="37">
        <v>0.75</v>
      </c>
      <c r="N243" s="44">
        <f>N241-N242</f>
        <v>0</v>
      </c>
      <c r="O243" s="39">
        <f t="shared" ref="O243:Y243" si="209">O241-O242</f>
        <v>9.9999999999999985E-3</v>
      </c>
      <c r="P243" s="39">
        <f t="shared" si="209"/>
        <v>1.0000000000000002E-2</v>
      </c>
      <c r="Q243" s="39">
        <f t="shared" si="209"/>
        <v>1.0000000000000002E-2</v>
      </c>
      <c r="R243" s="39">
        <f t="shared" si="209"/>
        <v>1.9999999999999997E-2</v>
      </c>
      <c r="S243" s="39">
        <f t="shared" si="209"/>
        <v>2.0000000000000004E-2</v>
      </c>
      <c r="T243" s="39">
        <f t="shared" si="209"/>
        <v>0.03</v>
      </c>
      <c r="U243" s="39">
        <f t="shared" si="209"/>
        <v>4.9999999999999989E-2</v>
      </c>
      <c r="V243" s="39">
        <f t="shared" si="209"/>
        <v>0.03</v>
      </c>
      <c r="W243" s="39">
        <f t="shared" si="209"/>
        <v>2.0000000000000004E-2</v>
      </c>
      <c r="X243" s="39">
        <f t="shared" si="209"/>
        <v>1.0000000000000002E-2</v>
      </c>
      <c r="Y243" s="39">
        <f t="shared" si="209"/>
        <v>0</v>
      </c>
    </row>
    <row r="244" spans="4:25" ht="17.25" customHeight="1" x14ac:dyDescent="0.25">
      <c r="D244" s="32" t="s">
        <v>26</v>
      </c>
      <c r="E244" s="32" t="s">
        <v>213</v>
      </c>
      <c r="F244" s="33" t="s">
        <v>181</v>
      </c>
      <c r="G244" s="34" t="s">
        <v>179</v>
      </c>
      <c r="H244" s="32">
        <f t="shared" si="202"/>
        <v>915</v>
      </c>
      <c r="I244" s="35" t="str">
        <f t="shared" si="207"/>
        <v>SERV CONTROLE DE PRAGAS DRONE TERCEIRO</v>
      </c>
      <c r="J244" s="35" t="s">
        <v>35</v>
      </c>
      <c r="K244" s="36">
        <f t="shared" si="172"/>
        <v>6.6666666666666666E-2</v>
      </c>
      <c r="L244" s="35" t="s">
        <v>55</v>
      </c>
      <c r="M244" s="37">
        <f>ROUND(0.25%*20,1)</f>
        <v>0.1</v>
      </c>
      <c r="N244" s="44">
        <f>SUM(N242:N243)</f>
        <v>0.01</v>
      </c>
      <c r="O244" s="39">
        <f t="shared" ref="O244:Y244" si="210">SUM(O242:O243)</f>
        <v>0.03</v>
      </c>
      <c r="P244" s="39">
        <f t="shared" si="210"/>
        <v>0.05</v>
      </c>
      <c r="Q244" s="39">
        <f t="shared" si="210"/>
        <v>0.05</v>
      </c>
      <c r="R244" s="39">
        <f t="shared" si="210"/>
        <v>0.06</v>
      </c>
      <c r="S244" s="39">
        <f t="shared" si="210"/>
        <v>7.0000000000000007E-2</v>
      </c>
      <c r="T244" s="39">
        <f t="shared" si="210"/>
        <v>0.11</v>
      </c>
      <c r="U244" s="39">
        <f t="shared" si="210"/>
        <v>0.18</v>
      </c>
      <c r="V244" s="39">
        <f t="shared" si="210"/>
        <v>0.11</v>
      </c>
      <c r="W244" s="39">
        <f t="shared" si="210"/>
        <v>7.0000000000000007E-2</v>
      </c>
      <c r="X244" s="39">
        <f t="shared" si="210"/>
        <v>0.05</v>
      </c>
      <c r="Y244" s="39">
        <f t="shared" si="210"/>
        <v>0.01</v>
      </c>
    </row>
    <row r="245" spans="4:25" ht="17.25" customHeight="1" x14ac:dyDescent="0.25">
      <c r="D245" s="23" t="s">
        <v>26</v>
      </c>
      <c r="E245" s="23" t="s">
        <v>213</v>
      </c>
      <c r="F245" s="24" t="s">
        <v>182</v>
      </c>
      <c r="G245" s="25" t="s">
        <v>179</v>
      </c>
      <c r="H245" s="23">
        <v>950</v>
      </c>
      <c r="I245" s="26" t="s">
        <v>134</v>
      </c>
      <c r="J245" s="26" t="s">
        <v>34</v>
      </c>
      <c r="K245" s="27">
        <f t="shared" si="172"/>
        <v>0.25</v>
      </c>
      <c r="L245" s="28" t="s">
        <v>28</v>
      </c>
      <c r="M245" s="29" t="s">
        <v>28</v>
      </c>
      <c r="N245" s="30">
        <v>0.25</v>
      </c>
      <c r="O245" s="31">
        <v>0.25</v>
      </c>
      <c r="P245" s="31">
        <v>0.25</v>
      </c>
      <c r="Q245" s="31">
        <v>0.25</v>
      </c>
      <c r="R245" s="31">
        <v>0.25</v>
      </c>
      <c r="S245" s="31">
        <v>0.25</v>
      </c>
      <c r="T245" s="31">
        <v>0.25</v>
      </c>
      <c r="U245" s="31">
        <v>0.25</v>
      </c>
      <c r="V245" s="31">
        <v>0.25</v>
      </c>
      <c r="W245" s="31">
        <v>0.25</v>
      </c>
      <c r="X245" s="31">
        <v>0.25</v>
      </c>
      <c r="Y245" s="31">
        <v>0.25</v>
      </c>
    </row>
    <row r="246" spans="4:25" ht="17.25" customHeight="1" x14ac:dyDescent="0.25">
      <c r="D246" s="32" t="s">
        <v>26</v>
      </c>
      <c r="E246" s="32" t="s">
        <v>213</v>
      </c>
      <c r="F246" s="33" t="s">
        <v>182</v>
      </c>
      <c r="G246" s="34" t="s">
        <v>179</v>
      </c>
      <c r="H246" s="32">
        <v>950</v>
      </c>
      <c r="I246" s="35" t="str">
        <f>I245</f>
        <v>SERV CAP QUIM MEC BARRA AGRIC</v>
      </c>
      <c r="J246" s="35" t="s">
        <v>35</v>
      </c>
      <c r="K246" s="36">
        <f t="shared" si="172"/>
        <v>0.25</v>
      </c>
      <c r="L246" s="85" t="s">
        <v>54</v>
      </c>
      <c r="M246" s="37">
        <v>2.5</v>
      </c>
      <c r="N246" s="44">
        <f>N245</f>
        <v>0.25</v>
      </c>
      <c r="O246" s="39">
        <f t="shared" ref="O246:Y246" si="211">O245</f>
        <v>0.25</v>
      </c>
      <c r="P246" s="39">
        <f t="shared" si="211"/>
        <v>0.25</v>
      </c>
      <c r="Q246" s="39">
        <f t="shared" si="211"/>
        <v>0.25</v>
      </c>
      <c r="R246" s="39">
        <f t="shared" si="211"/>
        <v>0.25</v>
      </c>
      <c r="S246" s="39">
        <f t="shared" si="211"/>
        <v>0.25</v>
      </c>
      <c r="T246" s="39">
        <f t="shared" si="211"/>
        <v>0.25</v>
      </c>
      <c r="U246" s="39">
        <f t="shared" si="211"/>
        <v>0.25</v>
      </c>
      <c r="V246" s="39">
        <f t="shared" si="211"/>
        <v>0.25</v>
      </c>
      <c r="W246" s="39">
        <f t="shared" si="211"/>
        <v>0.25</v>
      </c>
      <c r="X246" s="39">
        <f t="shared" si="211"/>
        <v>0.25</v>
      </c>
      <c r="Y246" s="39">
        <f t="shared" si="211"/>
        <v>0.25</v>
      </c>
    </row>
    <row r="247" spans="4:25" ht="17.25" customHeight="1" x14ac:dyDescent="0.25">
      <c r="D247" s="17" t="s">
        <v>26</v>
      </c>
      <c r="E247" s="17" t="s">
        <v>213</v>
      </c>
      <c r="F247" s="18" t="s">
        <v>28</v>
      </c>
      <c r="G247" s="19" t="s">
        <v>183</v>
      </c>
      <c r="H247" s="17" t="s">
        <v>28</v>
      </c>
      <c r="I247" s="20" t="s">
        <v>28</v>
      </c>
      <c r="J247" s="20" t="s">
        <v>28</v>
      </c>
      <c r="K247" s="17" t="str">
        <f t="shared" si="172"/>
        <v>n/a</v>
      </c>
      <c r="L247" s="20" t="s">
        <v>28</v>
      </c>
      <c r="M247" s="21" t="s">
        <v>28</v>
      </c>
      <c r="N247" s="22" t="s">
        <v>28</v>
      </c>
      <c r="O247" s="17" t="s">
        <v>28</v>
      </c>
      <c r="P247" s="17" t="s">
        <v>28</v>
      </c>
      <c r="Q247" s="17" t="s">
        <v>28</v>
      </c>
      <c r="R247" s="17" t="s">
        <v>28</v>
      </c>
      <c r="S247" s="17" t="s">
        <v>28</v>
      </c>
      <c r="T247" s="17" t="s">
        <v>28</v>
      </c>
      <c r="U247" s="17" t="s">
        <v>28</v>
      </c>
      <c r="V247" s="17" t="s">
        <v>28</v>
      </c>
      <c r="W247" s="17" t="s">
        <v>28</v>
      </c>
      <c r="X247" s="17" t="s">
        <v>28</v>
      </c>
      <c r="Y247" s="17" t="s">
        <v>28</v>
      </c>
    </row>
    <row r="248" spans="4:25" ht="17.25" customHeight="1" x14ac:dyDescent="0.25">
      <c r="D248" s="23" t="s">
        <v>26</v>
      </c>
      <c r="E248" s="23" t="s">
        <v>213</v>
      </c>
      <c r="F248" s="24" t="s">
        <v>184</v>
      </c>
      <c r="G248" s="25" t="s">
        <v>185</v>
      </c>
      <c r="H248" s="23">
        <v>1260</v>
      </c>
      <c r="I248" s="26" t="s">
        <v>147</v>
      </c>
      <c r="J248" s="26" t="s">
        <v>34</v>
      </c>
      <c r="K248" s="27">
        <f t="shared" si="172"/>
        <v>1</v>
      </c>
      <c r="L248" s="28" t="s">
        <v>28</v>
      </c>
      <c r="M248" s="29" t="s">
        <v>28</v>
      </c>
      <c r="N248" s="30">
        <v>1</v>
      </c>
      <c r="O248" s="31">
        <v>1</v>
      </c>
      <c r="P248" s="31">
        <v>1</v>
      </c>
      <c r="Q248" s="31">
        <v>1</v>
      </c>
      <c r="R248" s="31">
        <v>1</v>
      </c>
      <c r="S248" s="31">
        <v>1</v>
      </c>
      <c r="T248" s="31">
        <v>1</v>
      </c>
      <c r="U248" s="31">
        <v>1</v>
      </c>
      <c r="V248" s="31">
        <v>1</v>
      </c>
      <c r="W248" s="31">
        <v>1</v>
      </c>
      <c r="X248" s="31">
        <v>1</v>
      </c>
      <c r="Y248" s="31">
        <v>1</v>
      </c>
    </row>
    <row r="249" spans="4:25" ht="17.25" customHeight="1" x14ac:dyDescent="0.25">
      <c r="D249" s="23" t="s">
        <v>26</v>
      </c>
      <c r="E249" s="23" t="s">
        <v>213</v>
      </c>
      <c r="F249" s="24" t="s">
        <v>186</v>
      </c>
      <c r="G249" s="25" t="s">
        <v>185</v>
      </c>
      <c r="H249" s="23">
        <v>1290</v>
      </c>
      <c r="I249" s="26" t="s">
        <v>129</v>
      </c>
      <c r="J249" s="26" t="s">
        <v>34</v>
      </c>
      <c r="K249" s="27">
        <f t="shared" si="172"/>
        <v>0.99999999999999989</v>
      </c>
      <c r="L249" s="28" t="s">
        <v>28</v>
      </c>
      <c r="M249" s="29" t="s">
        <v>28</v>
      </c>
      <c r="N249" s="30">
        <v>0.85</v>
      </c>
      <c r="O249" s="31">
        <v>0.9</v>
      </c>
      <c r="P249" s="31">
        <v>0.9</v>
      </c>
      <c r="Q249" s="31">
        <v>0.95</v>
      </c>
      <c r="R249" s="31">
        <v>1</v>
      </c>
      <c r="S249" s="31">
        <v>1.05</v>
      </c>
      <c r="T249" s="31">
        <v>1.1000000000000001</v>
      </c>
      <c r="U249" s="31">
        <v>1.2</v>
      </c>
      <c r="V249" s="31">
        <v>1.3</v>
      </c>
      <c r="W249" s="31">
        <v>1.2</v>
      </c>
      <c r="X249" s="31">
        <v>0.85</v>
      </c>
      <c r="Y249" s="31">
        <v>0.7</v>
      </c>
    </row>
    <row r="250" spans="4:25" ht="17.25" customHeight="1" x14ac:dyDescent="0.25">
      <c r="D250" s="32" t="s">
        <v>26</v>
      </c>
      <c r="E250" s="32" t="s">
        <v>213</v>
      </c>
      <c r="F250" s="33" t="s">
        <v>186</v>
      </c>
      <c r="G250" s="34" t="s">
        <v>185</v>
      </c>
      <c r="H250" s="32">
        <v>1290</v>
      </c>
      <c r="I250" s="35" t="str">
        <f t="shared" ref="I250:I252" si="212">I249</f>
        <v>SERV COMB FORMIGA MANUAL 1 RUA AGRIC</v>
      </c>
      <c r="J250" s="35" t="s">
        <v>35</v>
      </c>
      <c r="K250" s="36">
        <f t="shared" si="172"/>
        <v>5.0166666666666667E-3</v>
      </c>
      <c r="L250" s="35" t="s">
        <v>36</v>
      </c>
      <c r="M250" s="37">
        <f>10*(5*6)/10^3</f>
        <v>0.3</v>
      </c>
      <c r="N250" s="38">
        <f>ROUND(0.5%*N249,4)</f>
        <v>4.3E-3</v>
      </c>
      <c r="O250" s="39">
        <f t="shared" ref="O250:Y250" si="213">ROUND(0.5%*O249,4)</f>
        <v>4.4999999999999997E-3</v>
      </c>
      <c r="P250" s="39">
        <f t="shared" si="213"/>
        <v>4.4999999999999997E-3</v>
      </c>
      <c r="Q250" s="39">
        <f t="shared" si="213"/>
        <v>4.7999999999999996E-3</v>
      </c>
      <c r="R250" s="39">
        <f t="shared" si="213"/>
        <v>5.0000000000000001E-3</v>
      </c>
      <c r="S250" s="39">
        <f t="shared" si="213"/>
        <v>5.3E-3</v>
      </c>
      <c r="T250" s="39">
        <f t="shared" si="213"/>
        <v>5.4999999999999997E-3</v>
      </c>
      <c r="U250" s="39">
        <f t="shared" si="213"/>
        <v>6.0000000000000001E-3</v>
      </c>
      <c r="V250" s="39">
        <f t="shared" si="213"/>
        <v>6.4999999999999997E-3</v>
      </c>
      <c r="W250" s="39">
        <f t="shared" si="213"/>
        <v>6.0000000000000001E-3</v>
      </c>
      <c r="X250" s="39">
        <f t="shared" si="213"/>
        <v>4.3E-3</v>
      </c>
      <c r="Y250" s="39">
        <f t="shared" si="213"/>
        <v>3.5000000000000001E-3</v>
      </c>
    </row>
    <row r="251" spans="4:25" ht="17.25" customHeight="1" x14ac:dyDescent="0.25">
      <c r="D251" s="32" t="s">
        <v>26</v>
      </c>
      <c r="E251" s="32" t="s">
        <v>213</v>
      </c>
      <c r="F251" s="33" t="s">
        <v>186</v>
      </c>
      <c r="G251" s="34" t="s">
        <v>185</v>
      </c>
      <c r="H251" s="32">
        <v>1290</v>
      </c>
      <c r="I251" s="35" t="str">
        <f t="shared" si="212"/>
        <v>SERV COMB FORMIGA MANUAL 1 RUA AGRIC</v>
      </c>
      <c r="J251" s="35" t="s">
        <v>35</v>
      </c>
      <c r="K251" s="36">
        <f t="shared" si="172"/>
        <v>0.64083333333333325</v>
      </c>
      <c r="L251" s="35" t="s">
        <v>37</v>
      </c>
      <c r="M251" s="37">
        <v>4.5</v>
      </c>
      <c r="N251" s="40">
        <f>ROUND($N$44*N249,2)</f>
        <v>0.17</v>
      </c>
      <c r="O251" s="41">
        <f>ROUND($O$44*O249,2)</f>
        <v>0.27</v>
      </c>
      <c r="P251" s="41">
        <f>ROUND($P$44*P249,2)</f>
        <v>0.36</v>
      </c>
      <c r="Q251" s="41">
        <f>ROUND($Q$44*Q249,2)</f>
        <v>0.48</v>
      </c>
      <c r="R251" s="41">
        <f>ROUND($R$44*R249,2)</f>
        <v>0.7</v>
      </c>
      <c r="S251" s="41">
        <f>ROUND($S$44*S249,2)</f>
        <v>0.84</v>
      </c>
      <c r="T251" s="41">
        <f>ROUND($T$44*T249,2)</f>
        <v>0.99</v>
      </c>
      <c r="U251" s="41">
        <f>ROUND($U$44*U249,2)</f>
        <v>1.08</v>
      </c>
      <c r="V251" s="41">
        <f>ROUND($V$44*V249,2)</f>
        <v>1.17</v>
      </c>
      <c r="W251" s="41">
        <f>ROUND($W$44*W249,2)</f>
        <v>0.84</v>
      </c>
      <c r="X251" s="41">
        <f>ROUND($X$44*X249,2)</f>
        <v>0.51</v>
      </c>
      <c r="Y251" s="41">
        <f>ROUND($Y$44*Y249,2)</f>
        <v>0.28000000000000003</v>
      </c>
    </row>
    <row r="252" spans="4:25" ht="17.25" customHeight="1" x14ac:dyDescent="0.25">
      <c r="D252" s="32" t="s">
        <v>26</v>
      </c>
      <c r="E252" s="32" t="s">
        <v>213</v>
      </c>
      <c r="F252" s="33" t="s">
        <v>186</v>
      </c>
      <c r="G252" s="34" t="s">
        <v>185</v>
      </c>
      <c r="H252" s="32">
        <v>1290</v>
      </c>
      <c r="I252" s="35" t="str">
        <f t="shared" si="212"/>
        <v>SERV COMB FORMIGA MANUAL 1 RUA AGRIC</v>
      </c>
      <c r="J252" s="35" t="s">
        <v>35</v>
      </c>
      <c r="K252" s="36">
        <f t="shared" si="172"/>
        <v>0.35415000000000002</v>
      </c>
      <c r="L252" s="35" t="s">
        <v>38</v>
      </c>
      <c r="M252" s="37">
        <v>4.5</v>
      </c>
      <c r="N252" s="40">
        <f>N249-SUM(N250:N251)</f>
        <v>0.67569999999999997</v>
      </c>
      <c r="O252" s="41">
        <f t="shared" ref="O252" si="214">O249-SUM(O250:O251)</f>
        <v>0.62549999999999994</v>
      </c>
      <c r="P252" s="41">
        <f t="shared" ref="P252:Y252" si="215">P249-SUM(P250:P251)</f>
        <v>0.53550000000000009</v>
      </c>
      <c r="Q252" s="41">
        <f t="shared" si="215"/>
        <v>0.46519999999999995</v>
      </c>
      <c r="R252" s="41">
        <f t="shared" si="215"/>
        <v>0.29500000000000004</v>
      </c>
      <c r="S252" s="41">
        <f t="shared" si="215"/>
        <v>0.2047000000000001</v>
      </c>
      <c r="T252" s="41">
        <f t="shared" si="215"/>
        <v>0.10450000000000015</v>
      </c>
      <c r="U252" s="41">
        <f t="shared" si="215"/>
        <v>0.11399999999999988</v>
      </c>
      <c r="V252" s="41">
        <f t="shared" si="215"/>
        <v>0.12350000000000017</v>
      </c>
      <c r="W252" s="41">
        <f t="shared" si="215"/>
        <v>0.35399999999999998</v>
      </c>
      <c r="X252" s="41">
        <f t="shared" si="215"/>
        <v>0.3357</v>
      </c>
      <c r="Y252" s="41">
        <f t="shared" si="215"/>
        <v>0.41649999999999993</v>
      </c>
    </row>
    <row r="253" spans="4:25" ht="17.25" customHeight="1" x14ac:dyDescent="0.25">
      <c r="D253" s="23" t="s">
        <v>26</v>
      </c>
      <c r="E253" s="23" t="s">
        <v>213</v>
      </c>
      <c r="F253" s="24" t="s">
        <v>187</v>
      </c>
      <c r="G253" s="25" t="s">
        <v>185</v>
      </c>
      <c r="H253" s="23">
        <v>1290</v>
      </c>
      <c r="I253" s="26" t="s">
        <v>134</v>
      </c>
      <c r="J253" s="26" t="s">
        <v>34</v>
      </c>
      <c r="K253" s="27">
        <f t="shared" si="172"/>
        <v>0.25</v>
      </c>
      <c r="L253" s="28" t="s">
        <v>28</v>
      </c>
      <c r="M253" s="29" t="s">
        <v>28</v>
      </c>
      <c r="N253" s="30">
        <v>0.25</v>
      </c>
      <c r="O253" s="31">
        <v>0.25</v>
      </c>
      <c r="P253" s="31">
        <v>0.25</v>
      </c>
      <c r="Q253" s="31">
        <v>0.25</v>
      </c>
      <c r="R253" s="31">
        <v>0.25</v>
      </c>
      <c r="S253" s="31">
        <v>0.25</v>
      </c>
      <c r="T253" s="31">
        <v>0.25</v>
      </c>
      <c r="U253" s="31">
        <v>0.25</v>
      </c>
      <c r="V253" s="31">
        <v>0.25</v>
      </c>
      <c r="W253" s="31">
        <v>0.25</v>
      </c>
      <c r="X253" s="31">
        <v>0.25</v>
      </c>
      <c r="Y253" s="31">
        <v>0.25</v>
      </c>
    </row>
    <row r="254" spans="4:25" ht="17.25" customHeight="1" x14ac:dyDescent="0.25">
      <c r="D254" s="32" t="s">
        <v>26</v>
      </c>
      <c r="E254" s="32" t="s">
        <v>213</v>
      </c>
      <c r="F254" s="33" t="s">
        <v>187</v>
      </c>
      <c r="G254" s="34" t="s">
        <v>185</v>
      </c>
      <c r="H254" s="32">
        <v>1290</v>
      </c>
      <c r="I254" s="35" t="str">
        <f t="shared" ref="I254:I258" si="216">I253</f>
        <v>SERV CAP QUIM MEC BARRA AGRIC</v>
      </c>
      <c r="J254" s="35" t="s">
        <v>35</v>
      </c>
      <c r="K254" s="36">
        <f t="shared" si="172"/>
        <v>0.25</v>
      </c>
      <c r="L254" s="85" t="s">
        <v>54</v>
      </c>
      <c r="M254" s="37">
        <v>2.5</v>
      </c>
      <c r="N254" s="142">
        <f>N253</f>
        <v>0.25</v>
      </c>
      <c r="O254" s="143">
        <f t="shared" ref="O254:Y254" si="217">O253</f>
        <v>0.25</v>
      </c>
      <c r="P254" s="143">
        <f t="shared" si="217"/>
        <v>0.25</v>
      </c>
      <c r="Q254" s="143">
        <f t="shared" si="217"/>
        <v>0.25</v>
      </c>
      <c r="R254" s="143">
        <f t="shared" si="217"/>
        <v>0.25</v>
      </c>
      <c r="S254" s="143">
        <f t="shared" si="217"/>
        <v>0.25</v>
      </c>
      <c r="T254" s="143">
        <f t="shared" si="217"/>
        <v>0.25</v>
      </c>
      <c r="U254" s="143">
        <f t="shared" si="217"/>
        <v>0.25</v>
      </c>
      <c r="V254" s="143">
        <f t="shared" si="217"/>
        <v>0.25</v>
      </c>
      <c r="W254" s="143">
        <f t="shared" si="217"/>
        <v>0.25</v>
      </c>
      <c r="X254" s="143">
        <f t="shared" si="217"/>
        <v>0.25</v>
      </c>
      <c r="Y254" s="143">
        <f t="shared" si="217"/>
        <v>0.25</v>
      </c>
    </row>
    <row r="255" spans="4:25" ht="17.25" customHeight="1" x14ac:dyDescent="0.25">
      <c r="D255" s="32" t="s">
        <v>26</v>
      </c>
      <c r="E255" s="32" t="s">
        <v>213</v>
      </c>
      <c r="F255" s="33" t="s">
        <v>187</v>
      </c>
      <c r="G255" s="34" t="s">
        <v>185</v>
      </c>
      <c r="H255" s="32">
        <v>1290</v>
      </c>
      <c r="I255" s="35" t="str">
        <f t="shared" si="216"/>
        <v>SERV CAP QUIM MEC BARRA AGRIC</v>
      </c>
      <c r="J255" s="35" t="s">
        <v>35</v>
      </c>
      <c r="K255" s="36">
        <f>IFERROR(AVERAGE(N255:Y255),"n/a")</f>
        <v>6.0000000000000019E-2</v>
      </c>
      <c r="L255" s="35" t="s">
        <v>55</v>
      </c>
      <c r="M255" s="37">
        <f>ROUND(0.5%*230,1)</f>
        <v>1.2</v>
      </c>
      <c r="N255" s="142">
        <f>N256</f>
        <v>0.06</v>
      </c>
      <c r="O255" s="143">
        <f t="shared" ref="O255:Y255" si="218">O256</f>
        <v>0.06</v>
      </c>
      <c r="P255" s="143">
        <f t="shared" si="218"/>
        <v>0.06</v>
      </c>
      <c r="Q255" s="143">
        <f t="shared" si="218"/>
        <v>0.06</v>
      </c>
      <c r="R255" s="143">
        <f t="shared" si="218"/>
        <v>0.06</v>
      </c>
      <c r="S255" s="143">
        <f t="shared" si="218"/>
        <v>0.06</v>
      </c>
      <c r="T255" s="143">
        <f t="shared" si="218"/>
        <v>0.06</v>
      </c>
      <c r="U255" s="143">
        <f t="shared" si="218"/>
        <v>0.06</v>
      </c>
      <c r="V255" s="143">
        <f t="shared" si="218"/>
        <v>0.06</v>
      </c>
      <c r="W255" s="143">
        <f t="shared" si="218"/>
        <v>0.06</v>
      </c>
      <c r="X255" s="143">
        <f t="shared" si="218"/>
        <v>0.06</v>
      </c>
      <c r="Y255" s="143">
        <f t="shared" si="218"/>
        <v>0.06</v>
      </c>
    </row>
    <row r="256" spans="4:25" ht="17.25" customHeight="1" x14ac:dyDescent="0.25">
      <c r="D256" s="32" t="s">
        <v>26</v>
      </c>
      <c r="E256" s="32" t="s">
        <v>213</v>
      </c>
      <c r="F256" s="33" t="s">
        <v>187</v>
      </c>
      <c r="G256" s="34" t="s">
        <v>185</v>
      </c>
      <c r="H256" s="32">
        <v>1290</v>
      </c>
      <c r="I256" s="35" t="str">
        <f t="shared" si="216"/>
        <v>SERV CAP QUIM MEC BARRA AGRIC</v>
      </c>
      <c r="J256" s="35" t="s">
        <v>35</v>
      </c>
      <c r="K256" s="36">
        <f>IFERROR(AVERAGE(N256:Y256),"n/a")</f>
        <v>6.0000000000000019E-2</v>
      </c>
      <c r="L256" s="35" t="s">
        <v>51</v>
      </c>
      <c r="M256" s="37">
        <v>1.5</v>
      </c>
      <c r="N256" s="142">
        <f>ROUND(25%*N253,2)</f>
        <v>0.06</v>
      </c>
      <c r="O256" s="143">
        <f t="shared" ref="O256:Y256" si="219">ROUND(25%*O253,2)</f>
        <v>0.06</v>
      </c>
      <c r="P256" s="143">
        <f t="shared" si="219"/>
        <v>0.06</v>
      </c>
      <c r="Q256" s="143">
        <f t="shared" si="219"/>
        <v>0.06</v>
      </c>
      <c r="R256" s="143">
        <f t="shared" si="219"/>
        <v>0.06</v>
      </c>
      <c r="S256" s="143">
        <f t="shared" si="219"/>
        <v>0.06</v>
      </c>
      <c r="T256" s="143">
        <f t="shared" si="219"/>
        <v>0.06</v>
      </c>
      <c r="U256" s="143">
        <f t="shared" si="219"/>
        <v>0.06</v>
      </c>
      <c r="V256" s="143">
        <f t="shared" si="219"/>
        <v>0.06</v>
      </c>
      <c r="W256" s="143">
        <f t="shared" si="219"/>
        <v>0.06</v>
      </c>
      <c r="X256" s="143">
        <f t="shared" si="219"/>
        <v>0.06</v>
      </c>
      <c r="Y256" s="143">
        <f t="shared" si="219"/>
        <v>0.06</v>
      </c>
    </row>
    <row r="257" spans="4:25" ht="17.25" customHeight="1" x14ac:dyDescent="0.25">
      <c r="D257" s="32" t="s">
        <v>26</v>
      </c>
      <c r="E257" s="32" t="s">
        <v>213</v>
      </c>
      <c r="F257" s="33" t="s">
        <v>187</v>
      </c>
      <c r="G257" s="34" t="s">
        <v>185</v>
      </c>
      <c r="H257" s="32">
        <v>1290</v>
      </c>
      <c r="I257" s="35" t="str">
        <f t="shared" si="216"/>
        <v>SERV CAP QUIM MEC BARRA AGRIC</v>
      </c>
      <c r="J257" s="35" t="s">
        <v>35</v>
      </c>
      <c r="K257" s="36">
        <f t="shared" si="172"/>
        <v>0</v>
      </c>
      <c r="L257" s="35" t="s">
        <v>135</v>
      </c>
      <c r="M257" s="37">
        <f>ROUNDUP(1.5*(2.5/3.1),2)</f>
        <v>1.21</v>
      </c>
      <c r="N257" s="144">
        <v>0</v>
      </c>
      <c r="O257" s="145">
        <v>0</v>
      </c>
      <c r="P257" s="145">
        <v>0</v>
      </c>
      <c r="Q257" s="145">
        <v>0</v>
      </c>
      <c r="R257" s="145">
        <v>0</v>
      </c>
      <c r="S257" s="145">
        <v>0</v>
      </c>
      <c r="T257" s="145">
        <v>0</v>
      </c>
      <c r="U257" s="145">
        <v>0</v>
      </c>
      <c r="V257" s="145">
        <v>0</v>
      </c>
      <c r="W257" s="145">
        <v>0</v>
      </c>
      <c r="X257" s="145">
        <v>0</v>
      </c>
      <c r="Y257" s="145">
        <v>0</v>
      </c>
    </row>
    <row r="258" spans="4:25" ht="17.25" customHeight="1" x14ac:dyDescent="0.25">
      <c r="D258" s="32" t="s">
        <v>26</v>
      </c>
      <c r="E258" s="32" t="s">
        <v>213</v>
      </c>
      <c r="F258" s="33" t="s">
        <v>187</v>
      </c>
      <c r="G258" s="34" t="s">
        <v>185</v>
      </c>
      <c r="H258" s="32">
        <v>1290</v>
      </c>
      <c r="I258" s="35" t="str">
        <f t="shared" si="216"/>
        <v>SERV CAP QUIM MEC BARRA AGRIC</v>
      </c>
      <c r="J258" s="35" t="s">
        <v>35</v>
      </c>
      <c r="K258" s="36">
        <f t="shared" si="172"/>
        <v>0</v>
      </c>
      <c r="L258" s="35" t="s">
        <v>136</v>
      </c>
      <c r="M258" s="37">
        <f>0.15*(2.5/3.1)</f>
        <v>0.12096774193548386</v>
      </c>
      <c r="N258" s="144">
        <v>0</v>
      </c>
      <c r="O258" s="145">
        <v>0</v>
      </c>
      <c r="P258" s="145">
        <v>0</v>
      </c>
      <c r="Q258" s="145">
        <v>0</v>
      </c>
      <c r="R258" s="145">
        <v>0</v>
      </c>
      <c r="S258" s="145">
        <v>0</v>
      </c>
      <c r="T258" s="145">
        <v>0</v>
      </c>
      <c r="U258" s="145">
        <v>0</v>
      </c>
      <c r="V258" s="145">
        <v>0</v>
      </c>
      <c r="W258" s="145">
        <v>0</v>
      </c>
      <c r="X258" s="145">
        <v>0</v>
      </c>
      <c r="Y258" s="145">
        <v>0</v>
      </c>
    </row>
    <row r="259" spans="4:25" ht="17.25" customHeight="1" x14ac:dyDescent="0.25">
      <c r="D259" s="23" t="s">
        <v>26</v>
      </c>
      <c r="E259" s="23" t="s">
        <v>213</v>
      </c>
      <c r="F259" s="24" t="s">
        <v>188</v>
      </c>
      <c r="G259" s="25" t="s">
        <v>185</v>
      </c>
      <c r="H259" s="23">
        <f t="shared" ref="H259:H266" si="220">H237+365</f>
        <v>1280</v>
      </c>
      <c r="I259" s="26" t="s">
        <v>155</v>
      </c>
      <c r="J259" s="26" t="s">
        <v>34</v>
      </c>
      <c r="K259" s="27">
        <f t="shared" si="172"/>
        <v>6.6666666666666666E-2</v>
      </c>
      <c r="L259" s="28" t="s">
        <v>28</v>
      </c>
      <c r="M259" s="29" t="s">
        <v>28</v>
      </c>
      <c r="N259" s="30">
        <v>0.01</v>
      </c>
      <c r="O259" s="31">
        <v>0.03</v>
      </c>
      <c r="P259" s="31">
        <v>0.05</v>
      </c>
      <c r="Q259" s="31">
        <v>0.05</v>
      </c>
      <c r="R259" s="31">
        <v>0.06</v>
      </c>
      <c r="S259" s="31">
        <v>7.0000000000000007E-2</v>
      </c>
      <c r="T259" s="31">
        <v>0.11</v>
      </c>
      <c r="U259" s="31">
        <v>0.18</v>
      </c>
      <c r="V259" s="31">
        <v>0.11</v>
      </c>
      <c r="W259" s="31">
        <v>7.0000000000000007E-2</v>
      </c>
      <c r="X259" s="31">
        <v>0.05</v>
      </c>
      <c r="Y259" s="31">
        <v>0.01</v>
      </c>
    </row>
    <row r="260" spans="4:25" ht="17.25" customHeight="1" x14ac:dyDescent="0.25">
      <c r="D260" s="32" t="s">
        <v>26</v>
      </c>
      <c r="E260" s="32" t="s">
        <v>213</v>
      </c>
      <c r="F260" s="33" t="s">
        <v>188</v>
      </c>
      <c r="G260" s="34" t="s">
        <v>185</v>
      </c>
      <c r="H260" s="32">
        <f t="shared" si="220"/>
        <v>1280</v>
      </c>
      <c r="I260" s="35" t="str">
        <f t="shared" ref="I260:I262" si="221">I259</f>
        <v>SERV CONTROLE DE PRAGAS AGRIC</v>
      </c>
      <c r="J260" s="35" t="s">
        <v>35</v>
      </c>
      <c r="K260" s="36">
        <f t="shared" si="172"/>
        <v>4.9166666666666671E-2</v>
      </c>
      <c r="L260" s="35" t="s">
        <v>156</v>
      </c>
      <c r="M260" s="37">
        <v>120</v>
      </c>
      <c r="N260" s="44">
        <f>ROUND(N259*0.7,2)</f>
        <v>0.01</v>
      </c>
      <c r="O260" s="39">
        <f t="shared" ref="O260:Y260" si="222">ROUND(O259*0.7,2)</f>
        <v>0.02</v>
      </c>
      <c r="P260" s="39">
        <f t="shared" si="222"/>
        <v>0.04</v>
      </c>
      <c r="Q260" s="39">
        <f t="shared" si="222"/>
        <v>0.04</v>
      </c>
      <c r="R260" s="39">
        <f t="shared" si="222"/>
        <v>0.04</v>
      </c>
      <c r="S260" s="39">
        <f t="shared" si="222"/>
        <v>0.05</v>
      </c>
      <c r="T260" s="39">
        <f t="shared" si="222"/>
        <v>0.08</v>
      </c>
      <c r="U260" s="39">
        <f t="shared" si="222"/>
        <v>0.13</v>
      </c>
      <c r="V260" s="39">
        <f t="shared" si="222"/>
        <v>0.08</v>
      </c>
      <c r="W260" s="39">
        <f t="shared" si="222"/>
        <v>0.05</v>
      </c>
      <c r="X260" s="39">
        <f t="shared" si="222"/>
        <v>0.04</v>
      </c>
      <c r="Y260" s="39">
        <f t="shared" si="222"/>
        <v>0.01</v>
      </c>
    </row>
    <row r="261" spans="4:25" ht="17.25" customHeight="1" x14ac:dyDescent="0.25">
      <c r="D261" s="32" t="s">
        <v>26</v>
      </c>
      <c r="E261" s="32" t="s">
        <v>213</v>
      </c>
      <c r="F261" s="33" t="s">
        <v>188</v>
      </c>
      <c r="G261" s="34" t="s">
        <v>185</v>
      </c>
      <c r="H261" s="32">
        <f t="shared" si="220"/>
        <v>1280</v>
      </c>
      <c r="I261" s="35" t="str">
        <f t="shared" si="221"/>
        <v>SERV CONTROLE DE PRAGAS AGRIC</v>
      </c>
      <c r="J261" s="35" t="s">
        <v>35</v>
      </c>
      <c r="K261" s="36">
        <f t="shared" si="172"/>
        <v>1.7500000000000002E-2</v>
      </c>
      <c r="L261" s="35" t="s">
        <v>157</v>
      </c>
      <c r="M261" s="37">
        <v>0.75</v>
      </c>
      <c r="N261" s="44">
        <f>N259-N260</f>
        <v>0</v>
      </c>
      <c r="O261" s="39">
        <f t="shared" ref="O261:Y261" si="223">O259-O260</f>
        <v>9.9999999999999985E-3</v>
      </c>
      <c r="P261" s="39">
        <f t="shared" si="223"/>
        <v>1.0000000000000002E-2</v>
      </c>
      <c r="Q261" s="39">
        <f t="shared" si="223"/>
        <v>1.0000000000000002E-2</v>
      </c>
      <c r="R261" s="39">
        <f t="shared" si="223"/>
        <v>1.9999999999999997E-2</v>
      </c>
      <c r="S261" s="39">
        <f t="shared" si="223"/>
        <v>2.0000000000000004E-2</v>
      </c>
      <c r="T261" s="39">
        <f t="shared" si="223"/>
        <v>0.03</v>
      </c>
      <c r="U261" s="39">
        <f t="shared" si="223"/>
        <v>4.9999999999999989E-2</v>
      </c>
      <c r="V261" s="39">
        <f t="shared" si="223"/>
        <v>0.03</v>
      </c>
      <c r="W261" s="39">
        <f t="shared" si="223"/>
        <v>2.0000000000000004E-2</v>
      </c>
      <c r="X261" s="39">
        <f t="shared" si="223"/>
        <v>1.0000000000000002E-2</v>
      </c>
      <c r="Y261" s="39">
        <f t="shared" si="223"/>
        <v>0</v>
      </c>
    </row>
    <row r="262" spans="4:25" ht="17.25" customHeight="1" x14ac:dyDescent="0.25">
      <c r="D262" s="32" t="s">
        <v>26</v>
      </c>
      <c r="E262" s="32" t="s">
        <v>213</v>
      </c>
      <c r="F262" s="33" t="s">
        <v>188</v>
      </c>
      <c r="G262" s="34" t="s">
        <v>185</v>
      </c>
      <c r="H262" s="32">
        <f t="shared" si="220"/>
        <v>1280</v>
      </c>
      <c r="I262" s="35" t="str">
        <f t="shared" si="221"/>
        <v>SERV CONTROLE DE PRAGAS AGRIC</v>
      </c>
      <c r="J262" s="35" t="s">
        <v>35</v>
      </c>
      <c r="K262" s="36">
        <f t="shared" si="172"/>
        <v>6.6666666666666666E-2</v>
      </c>
      <c r="L262" s="35" t="s">
        <v>55</v>
      </c>
      <c r="M262" s="37">
        <f>ROUND(50%*20,1)</f>
        <v>10</v>
      </c>
      <c r="N262" s="44">
        <f>SUM(N260:N261)</f>
        <v>0.01</v>
      </c>
      <c r="O262" s="39">
        <f t="shared" ref="O262:Y262" si="224">SUM(O260:O261)</f>
        <v>0.03</v>
      </c>
      <c r="P262" s="39">
        <f t="shared" si="224"/>
        <v>0.05</v>
      </c>
      <c r="Q262" s="39">
        <f t="shared" si="224"/>
        <v>0.05</v>
      </c>
      <c r="R262" s="39">
        <f t="shared" si="224"/>
        <v>0.06</v>
      </c>
      <c r="S262" s="39">
        <f t="shared" si="224"/>
        <v>7.0000000000000007E-2</v>
      </c>
      <c r="T262" s="39">
        <f t="shared" si="224"/>
        <v>0.11</v>
      </c>
      <c r="U262" s="39">
        <f t="shared" si="224"/>
        <v>0.18</v>
      </c>
      <c r="V262" s="39">
        <f t="shared" si="224"/>
        <v>0.11</v>
      </c>
      <c r="W262" s="39">
        <f t="shared" si="224"/>
        <v>7.0000000000000007E-2</v>
      </c>
      <c r="X262" s="39">
        <f t="shared" si="224"/>
        <v>0.05</v>
      </c>
      <c r="Y262" s="39">
        <f t="shared" si="224"/>
        <v>0.01</v>
      </c>
    </row>
    <row r="263" spans="4:25" ht="17.25" customHeight="1" x14ac:dyDescent="0.25">
      <c r="D263" s="23" t="s">
        <v>26</v>
      </c>
      <c r="E263" s="23" t="s">
        <v>213</v>
      </c>
      <c r="F263" s="24" t="s">
        <v>188</v>
      </c>
      <c r="G263" s="25" t="s">
        <v>185</v>
      </c>
      <c r="H263" s="23">
        <f t="shared" si="220"/>
        <v>1280</v>
      </c>
      <c r="I263" s="26" t="s">
        <v>158</v>
      </c>
      <c r="J263" s="26" t="s">
        <v>34</v>
      </c>
      <c r="K263" s="27">
        <f t="shared" si="172"/>
        <v>6.6666666666666666E-2</v>
      </c>
      <c r="L263" s="28" t="s">
        <v>28</v>
      </c>
      <c r="M263" s="29" t="s">
        <v>28</v>
      </c>
      <c r="N263" s="30">
        <v>0.01</v>
      </c>
      <c r="O263" s="31">
        <v>0.03</v>
      </c>
      <c r="P263" s="31">
        <v>0.05</v>
      </c>
      <c r="Q263" s="31">
        <v>0.05</v>
      </c>
      <c r="R263" s="31">
        <v>0.06</v>
      </c>
      <c r="S263" s="31">
        <v>7.0000000000000007E-2</v>
      </c>
      <c r="T263" s="31">
        <v>0.11</v>
      </c>
      <c r="U263" s="31">
        <v>0.18</v>
      </c>
      <c r="V263" s="31">
        <v>0.11</v>
      </c>
      <c r="W263" s="31">
        <v>7.0000000000000007E-2</v>
      </c>
      <c r="X263" s="31">
        <v>0.05</v>
      </c>
      <c r="Y263" s="31">
        <v>0.01</v>
      </c>
    </row>
    <row r="264" spans="4:25" ht="17.25" customHeight="1" x14ac:dyDescent="0.25">
      <c r="D264" s="32" t="s">
        <v>26</v>
      </c>
      <c r="E264" s="32" t="s">
        <v>213</v>
      </c>
      <c r="F264" s="33" t="s">
        <v>188</v>
      </c>
      <c r="G264" s="34" t="s">
        <v>185</v>
      </c>
      <c r="H264" s="32">
        <f t="shared" si="220"/>
        <v>1280</v>
      </c>
      <c r="I264" s="35" t="str">
        <f t="shared" ref="I264:I266" si="225">I263</f>
        <v>SERV CONTROLE DE PRAGAS DRONE TERCEIRO</v>
      </c>
      <c r="J264" s="35" t="s">
        <v>35</v>
      </c>
      <c r="K264" s="36">
        <f t="shared" si="172"/>
        <v>4.9166666666666671E-2</v>
      </c>
      <c r="L264" s="35" t="s">
        <v>156</v>
      </c>
      <c r="M264" s="37">
        <v>120</v>
      </c>
      <c r="N264" s="44">
        <f>ROUND(N263*0.7,2)</f>
        <v>0.01</v>
      </c>
      <c r="O264" s="39">
        <f t="shared" ref="O264:Y264" si="226">ROUND(O263*0.7,2)</f>
        <v>0.02</v>
      </c>
      <c r="P264" s="39">
        <f t="shared" si="226"/>
        <v>0.04</v>
      </c>
      <c r="Q264" s="39">
        <f t="shared" si="226"/>
        <v>0.04</v>
      </c>
      <c r="R264" s="39">
        <f t="shared" si="226"/>
        <v>0.04</v>
      </c>
      <c r="S264" s="39">
        <f t="shared" si="226"/>
        <v>0.05</v>
      </c>
      <c r="T264" s="39">
        <f t="shared" si="226"/>
        <v>0.08</v>
      </c>
      <c r="U264" s="39">
        <f t="shared" si="226"/>
        <v>0.13</v>
      </c>
      <c r="V264" s="39">
        <f t="shared" si="226"/>
        <v>0.08</v>
      </c>
      <c r="W264" s="39">
        <f t="shared" si="226"/>
        <v>0.05</v>
      </c>
      <c r="X264" s="39">
        <f t="shared" si="226"/>
        <v>0.04</v>
      </c>
      <c r="Y264" s="39">
        <f t="shared" si="226"/>
        <v>0.01</v>
      </c>
    </row>
    <row r="265" spans="4:25" ht="17.25" customHeight="1" x14ac:dyDescent="0.25">
      <c r="D265" s="32" t="s">
        <v>26</v>
      </c>
      <c r="E265" s="32" t="s">
        <v>213</v>
      </c>
      <c r="F265" s="33" t="s">
        <v>188</v>
      </c>
      <c r="G265" s="34" t="s">
        <v>185</v>
      </c>
      <c r="H265" s="32">
        <f t="shared" si="220"/>
        <v>1280</v>
      </c>
      <c r="I265" s="35" t="str">
        <f t="shared" si="225"/>
        <v>SERV CONTROLE DE PRAGAS DRONE TERCEIRO</v>
      </c>
      <c r="J265" s="35" t="s">
        <v>35</v>
      </c>
      <c r="K265" s="36">
        <f t="shared" si="172"/>
        <v>1.7500000000000002E-2</v>
      </c>
      <c r="L265" s="35" t="s">
        <v>157</v>
      </c>
      <c r="M265" s="37">
        <v>0.75</v>
      </c>
      <c r="N265" s="44">
        <f>N263-N264</f>
        <v>0</v>
      </c>
      <c r="O265" s="39">
        <f t="shared" ref="O265:Y265" si="227">O263-O264</f>
        <v>9.9999999999999985E-3</v>
      </c>
      <c r="P265" s="39">
        <f t="shared" si="227"/>
        <v>1.0000000000000002E-2</v>
      </c>
      <c r="Q265" s="39">
        <f t="shared" si="227"/>
        <v>1.0000000000000002E-2</v>
      </c>
      <c r="R265" s="39">
        <f t="shared" si="227"/>
        <v>1.9999999999999997E-2</v>
      </c>
      <c r="S265" s="39">
        <f t="shared" si="227"/>
        <v>2.0000000000000004E-2</v>
      </c>
      <c r="T265" s="39">
        <f t="shared" si="227"/>
        <v>0.03</v>
      </c>
      <c r="U265" s="39">
        <f t="shared" si="227"/>
        <v>4.9999999999999989E-2</v>
      </c>
      <c r="V265" s="39">
        <f t="shared" si="227"/>
        <v>0.03</v>
      </c>
      <c r="W265" s="39">
        <f t="shared" si="227"/>
        <v>2.0000000000000004E-2</v>
      </c>
      <c r="X265" s="39">
        <f t="shared" si="227"/>
        <v>1.0000000000000002E-2</v>
      </c>
      <c r="Y265" s="39">
        <f t="shared" si="227"/>
        <v>0</v>
      </c>
    </row>
    <row r="266" spans="4:25" ht="17.25" customHeight="1" x14ac:dyDescent="0.25">
      <c r="D266" s="32" t="s">
        <v>26</v>
      </c>
      <c r="E266" s="32" t="s">
        <v>213</v>
      </c>
      <c r="F266" s="33" t="s">
        <v>188</v>
      </c>
      <c r="G266" s="34" t="s">
        <v>185</v>
      </c>
      <c r="H266" s="32">
        <f t="shared" si="220"/>
        <v>1280</v>
      </c>
      <c r="I266" s="35" t="str">
        <f t="shared" si="225"/>
        <v>SERV CONTROLE DE PRAGAS DRONE TERCEIRO</v>
      </c>
      <c r="J266" s="35" t="s">
        <v>35</v>
      </c>
      <c r="K266" s="36">
        <f t="shared" si="172"/>
        <v>6.6666666666666666E-2</v>
      </c>
      <c r="L266" s="35" t="s">
        <v>55</v>
      </c>
      <c r="M266" s="37">
        <f>ROUND(0.25%*20,1)</f>
        <v>0.1</v>
      </c>
      <c r="N266" s="44">
        <f>SUM(N264:N265)</f>
        <v>0.01</v>
      </c>
      <c r="O266" s="39">
        <f t="shared" ref="O266:Y266" si="228">SUM(O264:O265)</f>
        <v>0.03</v>
      </c>
      <c r="P266" s="39">
        <f t="shared" si="228"/>
        <v>0.05</v>
      </c>
      <c r="Q266" s="39">
        <f t="shared" si="228"/>
        <v>0.05</v>
      </c>
      <c r="R266" s="39">
        <f t="shared" si="228"/>
        <v>0.06</v>
      </c>
      <c r="S266" s="39">
        <f t="shared" si="228"/>
        <v>7.0000000000000007E-2</v>
      </c>
      <c r="T266" s="39">
        <f t="shared" si="228"/>
        <v>0.11</v>
      </c>
      <c r="U266" s="39">
        <f t="shared" si="228"/>
        <v>0.18</v>
      </c>
      <c r="V266" s="39">
        <f t="shared" si="228"/>
        <v>0.11</v>
      </c>
      <c r="W266" s="39">
        <f t="shared" si="228"/>
        <v>7.0000000000000007E-2</v>
      </c>
      <c r="X266" s="39">
        <f t="shared" si="228"/>
        <v>0.05</v>
      </c>
      <c r="Y266" s="39">
        <f t="shared" si="228"/>
        <v>0.01</v>
      </c>
    </row>
    <row r="267" spans="4:25" ht="17.25" customHeight="1" x14ac:dyDescent="0.25">
      <c r="D267" s="92" t="s">
        <v>26</v>
      </c>
      <c r="E267" s="92" t="s">
        <v>213</v>
      </c>
      <c r="F267" s="93" t="s">
        <v>28</v>
      </c>
      <c r="G267" s="94" t="s">
        <v>189</v>
      </c>
      <c r="H267" s="92" t="s">
        <v>28</v>
      </c>
      <c r="I267" s="95" t="s">
        <v>28</v>
      </c>
      <c r="J267" s="95" t="s">
        <v>28</v>
      </c>
      <c r="K267" s="96" t="str">
        <f t="shared" si="172"/>
        <v>n/a</v>
      </c>
      <c r="L267" s="95" t="s">
        <v>28</v>
      </c>
      <c r="M267" s="97" t="s">
        <v>28</v>
      </c>
      <c r="N267" s="98" t="s">
        <v>28</v>
      </c>
      <c r="O267" s="96" t="s">
        <v>28</v>
      </c>
      <c r="P267" s="96" t="s">
        <v>28</v>
      </c>
      <c r="Q267" s="96" t="s">
        <v>28</v>
      </c>
      <c r="R267" s="96" t="s">
        <v>28</v>
      </c>
      <c r="S267" s="96" t="s">
        <v>28</v>
      </c>
      <c r="T267" s="96" t="s">
        <v>28</v>
      </c>
      <c r="U267" s="96" t="s">
        <v>28</v>
      </c>
      <c r="V267" s="96" t="s">
        <v>28</v>
      </c>
      <c r="W267" s="96" t="s">
        <v>28</v>
      </c>
      <c r="X267" s="96" t="s">
        <v>28</v>
      </c>
      <c r="Y267" s="96" t="s">
        <v>28</v>
      </c>
    </row>
    <row r="268" spans="4:25" ht="17.25" customHeight="1" x14ac:dyDescent="0.25">
      <c r="D268" s="99" t="s">
        <v>26</v>
      </c>
      <c r="E268" s="99" t="s">
        <v>213</v>
      </c>
      <c r="F268" s="100" t="s">
        <v>28</v>
      </c>
      <c r="G268" s="101" t="s">
        <v>190</v>
      </c>
      <c r="H268" s="99" t="s">
        <v>28</v>
      </c>
      <c r="I268" s="102" t="s">
        <v>28</v>
      </c>
      <c r="J268" s="102" t="s">
        <v>28</v>
      </c>
      <c r="K268" s="103" t="str">
        <f t="shared" si="172"/>
        <v>n/a</v>
      </c>
      <c r="L268" s="102" t="s">
        <v>28</v>
      </c>
      <c r="M268" s="104" t="s">
        <v>28</v>
      </c>
      <c r="N268" s="105" t="s">
        <v>28</v>
      </c>
      <c r="O268" s="103" t="s">
        <v>28</v>
      </c>
      <c r="P268" s="103" t="s">
        <v>28</v>
      </c>
      <c r="Q268" s="103" t="s">
        <v>28</v>
      </c>
      <c r="R268" s="103" t="s">
        <v>28</v>
      </c>
      <c r="S268" s="103" t="s">
        <v>28</v>
      </c>
      <c r="T268" s="103" t="s">
        <v>28</v>
      </c>
      <c r="U268" s="103" t="s">
        <v>28</v>
      </c>
      <c r="V268" s="103" t="s">
        <v>28</v>
      </c>
      <c r="W268" s="103" t="s">
        <v>28</v>
      </c>
      <c r="X268" s="103" t="s">
        <v>28</v>
      </c>
      <c r="Y268" s="103" t="s">
        <v>28</v>
      </c>
    </row>
    <row r="269" spans="4:25" ht="17.25" customHeight="1" x14ac:dyDescent="0.25">
      <c r="D269" s="23" t="s">
        <v>26</v>
      </c>
      <c r="E269" s="23" t="s">
        <v>213</v>
      </c>
      <c r="F269" s="24" t="s">
        <v>191</v>
      </c>
      <c r="G269" s="25" t="s">
        <v>192</v>
      </c>
      <c r="H269" s="23">
        <v>1560</v>
      </c>
      <c r="I269" s="26" t="s">
        <v>147</v>
      </c>
      <c r="J269" s="26" t="s">
        <v>34</v>
      </c>
      <c r="K269" s="27">
        <f t="shared" si="172"/>
        <v>1</v>
      </c>
      <c r="L269" s="28" t="s">
        <v>28</v>
      </c>
      <c r="M269" s="29" t="s">
        <v>28</v>
      </c>
      <c r="N269" s="30">
        <v>1</v>
      </c>
      <c r="O269" s="31">
        <v>1</v>
      </c>
      <c r="P269" s="31">
        <v>1</v>
      </c>
      <c r="Q269" s="31">
        <v>1</v>
      </c>
      <c r="R269" s="31">
        <v>1</v>
      </c>
      <c r="S269" s="31">
        <v>1</v>
      </c>
      <c r="T269" s="31">
        <v>1</v>
      </c>
      <c r="U269" s="31">
        <v>1</v>
      </c>
      <c r="V269" s="31">
        <v>1</v>
      </c>
      <c r="W269" s="31">
        <v>1</v>
      </c>
      <c r="X269" s="31">
        <v>1</v>
      </c>
      <c r="Y269" s="31">
        <v>1</v>
      </c>
    </row>
    <row r="270" spans="4:25" ht="17.25" customHeight="1" x14ac:dyDescent="0.25">
      <c r="D270" s="23" t="s">
        <v>26</v>
      </c>
      <c r="E270" s="23" t="s">
        <v>213</v>
      </c>
      <c r="F270" s="24" t="s">
        <v>193</v>
      </c>
      <c r="G270" s="25" t="s">
        <v>192</v>
      </c>
      <c r="H270" s="23">
        <v>1590</v>
      </c>
      <c r="I270" s="26" t="s">
        <v>129</v>
      </c>
      <c r="J270" s="26" t="s">
        <v>34</v>
      </c>
      <c r="K270" s="27">
        <f t="shared" si="172"/>
        <v>0.99999999999999989</v>
      </c>
      <c r="L270" s="28" t="s">
        <v>28</v>
      </c>
      <c r="M270" s="29" t="s">
        <v>28</v>
      </c>
      <c r="N270" s="30">
        <v>0.85</v>
      </c>
      <c r="O270" s="31">
        <v>0.9</v>
      </c>
      <c r="P270" s="31">
        <v>0.9</v>
      </c>
      <c r="Q270" s="31">
        <v>0.95</v>
      </c>
      <c r="R270" s="31">
        <v>1</v>
      </c>
      <c r="S270" s="31">
        <v>1.05</v>
      </c>
      <c r="T270" s="31">
        <v>1.1000000000000001</v>
      </c>
      <c r="U270" s="31">
        <v>1.2</v>
      </c>
      <c r="V270" s="31">
        <v>1.3</v>
      </c>
      <c r="W270" s="31">
        <v>1.2</v>
      </c>
      <c r="X270" s="31">
        <v>0.85</v>
      </c>
      <c r="Y270" s="31">
        <v>0.7</v>
      </c>
    </row>
    <row r="271" spans="4:25" ht="17.25" customHeight="1" x14ac:dyDescent="0.25">
      <c r="D271" s="32" t="s">
        <v>26</v>
      </c>
      <c r="E271" s="32" t="s">
        <v>213</v>
      </c>
      <c r="F271" s="33" t="s">
        <v>193</v>
      </c>
      <c r="G271" s="34" t="s">
        <v>192</v>
      </c>
      <c r="H271" s="32">
        <v>1590</v>
      </c>
      <c r="I271" s="35" t="str">
        <f t="shared" ref="I271:I273" si="229">I270</f>
        <v>SERV COMB FORMIGA MANUAL 1 RUA AGRIC</v>
      </c>
      <c r="J271" s="35" t="s">
        <v>35</v>
      </c>
      <c r="K271" s="36">
        <f t="shared" si="172"/>
        <v>5.0166666666666667E-3</v>
      </c>
      <c r="L271" s="35" t="s">
        <v>36</v>
      </c>
      <c r="M271" s="37">
        <f>10*(5*6)/10^3</f>
        <v>0.3</v>
      </c>
      <c r="N271" s="38">
        <f>ROUND(0.5%*N270,4)</f>
        <v>4.3E-3</v>
      </c>
      <c r="O271" s="39">
        <f t="shared" ref="O271:Y271" si="230">ROUND(0.5%*O270,4)</f>
        <v>4.4999999999999997E-3</v>
      </c>
      <c r="P271" s="39">
        <f t="shared" si="230"/>
        <v>4.4999999999999997E-3</v>
      </c>
      <c r="Q271" s="39">
        <f t="shared" si="230"/>
        <v>4.7999999999999996E-3</v>
      </c>
      <c r="R271" s="39">
        <f t="shared" si="230"/>
        <v>5.0000000000000001E-3</v>
      </c>
      <c r="S271" s="39">
        <f t="shared" si="230"/>
        <v>5.3E-3</v>
      </c>
      <c r="T271" s="39">
        <f t="shared" si="230"/>
        <v>5.4999999999999997E-3</v>
      </c>
      <c r="U271" s="39">
        <f t="shared" si="230"/>
        <v>6.0000000000000001E-3</v>
      </c>
      <c r="V271" s="39">
        <f t="shared" si="230"/>
        <v>6.4999999999999997E-3</v>
      </c>
      <c r="W271" s="39">
        <f t="shared" si="230"/>
        <v>6.0000000000000001E-3</v>
      </c>
      <c r="X271" s="39">
        <f t="shared" si="230"/>
        <v>4.3E-3</v>
      </c>
      <c r="Y271" s="39">
        <f t="shared" si="230"/>
        <v>3.5000000000000001E-3</v>
      </c>
    </row>
    <row r="272" spans="4:25" ht="17.25" customHeight="1" x14ac:dyDescent="0.25">
      <c r="D272" s="32" t="s">
        <v>26</v>
      </c>
      <c r="E272" s="32" t="s">
        <v>213</v>
      </c>
      <c r="F272" s="33" t="s">
        <v>193</v>
      </c>
      <c r="G272" s="34" t="s">
        <v>192</v>
      </c>
      <c r="H272" s="32">
        <v>1590</v>
      </c>
      <c r="I272" s="35" t="str">
        <f t="shared" si="229"/>
        <v>SERV COMB FORMIGA MANUAL 1 RUA AGRIC</v>
      </c>
      <c r="J272" s="35" t="s">
        <v>35</v>
      </c>
      <c r="K272" s="36">
        <f t="shared" si="172"/>
        <v>0.64083333333333325</v>
      </c>
      <c r="L272" s="35" t="s">
        <v>37</v>
      </c>
      <c r="M272" s="37">
        <v>4.5</v>
      </c>
      <c r="N272" s="40">
        <f>ROUND($N$44*N270,2)</f>
        <v>0.17</v>
      </c>
      <c r="O272" s="41">
        <f>ROUND($O$44*O270,2)</f>
        <v>0.27</v>
      </c>
      <c r="P272" s="41">
        <f>ROUND($P$44*P270,2)</f>
        <v>0.36</v>
      </c>
      <c r="Q272" s="41">
        <f>ROUND($Q$44*Q270,2)</f>
        <v>0.48</v>
      </c>
      <c r="R272" s="41">
        <f>ROUND($R$44*R270,2)</f>
        <v>0.7</v>
      </c>
      <c r="S272" s="41">
        <f>ROUND($S$44*S270,2)</f>
        <v>0.84</v>
      </c>
      <c r="T272" s="41">
        <f>ROUND($T$44*T270,2)</f>
        <v>0.99</v>
      </c>
      <c r="U272" s="41">
        <f>ROUND($U$44*U270,2)</f>
        <v>1.08</v>
      </c>
      <c r="V272" s="41">
        <f>ROUND($V$44*V270,2)</f>
        <v>1.17</v>
      </c>
      <c r="W272" s="41">
        <f>ROUND($W$44*W270,2)</f>
        <v>0.84</v>
      </c>
      <c r="X272" s="41">
        <f>ROUND($X$44*X270,2)</f>
        <v>0.51</v>
      </c>
      <c r="Y272" s="41">
        <f>ROUND($Y$44*Y270,2)</f>
        <v>0.28000000000000003</v>
      </c>
    </row>
    <row r="273" spans="4:25" ht="17.25" customHeight="1" x14ac:dyDescent="0.25">
      <c r="D273" s="32" t="s">
        <v>26</v>
      </c>
      <c r="E273" s="32" t="s">
        <v>213</v>
      </c>
      <c r="F273" s="33" t="s">
        <v>193</v>
      </c>
      <c r="G273" s="34" t="s">
        <v>192</v>
      </c>
      <c r="H273" s="32">
        <v>1590</v>
      </c>
      <c r="I273" s="35" t="str">
        <f t="shared" si="229"/>
        <v>SERV COMB FORMIGA MANUAL 1 RUA AGRIC</v>
      </c>
      <c r="J273" s="35" t="s">
        <v>35</v>
      </c>
      <c r="K273" s="36">
        <f t="shared" si="172"/>
        <v>0.35415000000000002</v>
      </c>
      <c r="L273" s="35" t="s">
        <v>38</v>
      </c>
      <c r="M273" s="37">
        <v>4.5</v>
      </c>
      <c r="N273" s="40">
        <f>N270-SUM(N271:N272)</f>
        <v>0.67569999999999997</v>
      </c>
      <c r="O273" s="41">
        <f t="shared" ref="O273" si="231">O270-SUM(O271:O272)</f>
        <v>0.62549999999999994</v>
      </c>
      <c r="P273" s="41">
        <f t="shared" ref="P273:Y273" si="232">P270-SUM(P271:P272)</f>
        <v>0.53550000000000009</v>
      </c>
      <c r="Q273" s="41">
        <f t="shared" si="232"/>
        <v>0.46519999999999995</v>
      </c>
      <c r="R273" s="41">
        <f t="shared" si="232"/>
        <v>0.29500000000000004</v>
      </c>
      <c r="S273" s="41">
        <f t="shared" si="232"/>
        <v>0.2047000000000001</v>
      </c>
      <c r="T273" s="41">
        <f t="shared" si="232"/>
        <v>0.10450000000000015</v>
      </c>
      <c r="U273" s="41">
        <f t="shared" si="232"/>
        <v>0.11399999999999988</v>
      </c>
      <c r="V273" s="41">
        <f t="shared" si="232"/>
        <v>0.12350000000000017</v>
      </c>
      <c r="W273" s="41">
        <f t="shared" si="232"/>
        <v>0.35399999999999998</v>
      </c>
      <c r="X273" s="41">
        <f t="shared" si="232"/>
        <v>0.3357</v>
      </c>
      <c r="Y273" s="41">
        <f t="shared" si="232"/>
        <v>0.41649999999999993</v>
      </c>
    </row>
    <row r="274" spans="4:25" ht="17.25" customHeight="1" x14ac:dyDescent="0.25">
      <c r="D274" s="23" t="s">
        <v>26</v>
      </c>
      <c r="E274" s="23" t="s">
        <v>213</v>
      </c>
      <c r="F274" s="24" t="s">
        <v>194</v>
      </c>
      <c r="G274" s="25" t="s">
        <v>192</v>
      </c>
      <c r="H274" s="23">
        <v>1700</v>
      </c>
      <c r="I274" s="26" t="s">
        <v>134</v>
      </c>
      <c r="J274" s="26" t="s">
        <v>34</v>
      </c>
      <c r="K274" s="27">
        <f t="shared" si="172"/>
        <v>0.25</v>
      </c>
      <c r="L274" s="28" t="s">
        <v>28</v>
      </c>
      <c r="M274" s="29" t="s">
        <v>28</v>
      </c>
      <c r="N274" s="30">
        <v>0.25</v>
      </c>
      <c r="O274" s="31">
        <v>0.25</v>
      </c>
      <c r="P274" s="31">
        <v>0.25</v>
      </c>
      <c r="Q274" s="31">
        <v>0.25</v>
      </c>
      <c r="R274" s="31">
        <v>0.25</v>
      </c>
      <c r="S274" s="31">
        <v>0.25</v>
      </c>
      <c r="T274" s="31">
        <v>0.25</v>
      </c>
      <c r="U274" s="31">
        <v>0.25</v>
      </c>
      <c r="V274" s="31">
        <v>0.25</v>
      </c>
      <c r="W274" s="31">
        <v>0.25</v>
      </c>
      <c r="X274" s="31">
        <v>0.25</v>
      </c>
      <c r="Y274" s="31">
        <v>0.25</v>
      </c>
    </row>
    <row r="275" spans="4:25" ht="17.25" customHeight="1" x14ac:dyDescent="0.25">
      <c r="D275" s="32" t="s">
        <v>26</v>
      </c>
      <c r="E275" s="32" t="s">
        <v>213</v>
      </c>
      <c r="F275" s="33" t="s">
        <v>194</v>
      </c>
      <c r="G275" s="34" t="s">
        <v>192</v>
      </c>
      <c r="H275" s="32">
        <v>1700</v>
      </c>
      <c r="I275" s="35" t="str">
        <f t="shared" ref="I275:I279" si="233">I274</f>
        <v>SERV CAP QUIM MEC BARRA AGRIC</v>
      </c>
      <c r="J275" s="35" t="s">
        <v>35</v>
      </c>
      <c r="K275" s="36">
        <f t="shared" si="172"/>
        <v>0.25</v>
      </c>
      <c r="L275" s="85" t="s">
        <v>54</v>
      </c>
      <c r="M275" s="37">
        <v>2.5</v>
      </c>
      <c r="N275" s="142">
        <f>N274</f>
        <v>0.25</v>
      </c>
      <c r="O275" s="143">
        <f t="shared" ref="O275:Y275" si="234">O274</f>
        <v>0.25</v>
      </c>
      <c r="P275" s="143">
        <f t="shared" si="234"/>
        <v>0.25</v>
      </c>
      <c r="Q275" s="143">
        <f t="shared" si="234"/>
        <v>0.25</v>
      </c>
      <c r="R275" s="143">
        <f t="shared" si="234"/>
        <v>0.25</v>
      </c>
      <c r="S275" s="143">
        <f t="shared" si="234"/>
        <v>0.25</v>
      </c>
      <c r="T275" s="143">
        <f t="shared" si="234"/>
        <v>0.25</v>
      </c>
      <c r="U275" s="143">
        <f t="shared" si="234"/>
        <v>0.25</v>
      </c>
      <c r="V275" s="143">
        <f t="shared" si="234"/>
        <v>0.25</v>
      </c>
      <c r="W275" s="143">
        <f t="shared" si="234"/>
        <v>0.25</v>
      </c>
      <c r="X275" s="143">
        <f t="shared" si="234"/>
        <v>0.25</v>
      </c>
      <c r="Y275" s="143">
        <f t="shared" si="234"/>
        <v>0.25</v>
      </c>
    </row>
    <row r="276" spans="4:25" ht="17.25" customHeight="1" x14ac:dyDescent="0.25">
      <c r="D276" s="32" t="s">
        <v>26</v>
      </c>
      <c r="E276" s="32" t="s">
        <v>213</v>
      </c>
      <c r="F276" s="33" t="s">
        <v>194</v>
      </c>
      <c r="G276" s="34" t="s">
        <v>192</v>
      </c>
      <c r="H276" s="32">
        <v>1700</v>
      </c>
      <c r="I276" s="35" t="str">
        <f t="shared" si="233"/>
        <v>SERV CAP QUIM MEC BARRA AGRIC</v>
      </c>
      <c r="J276" s="35" t="s">
        <v>35</v>
      </c>
      <c r="K276" s="36">
        <f>IFERROR(AVERAGE(N276:Y276),"n/a")</f>
        <v>6.0000000000000019E-2</v>
      </c>
      <c r="L276" s="35" t="s">
        <v>55</v>
      </c>
      <c r="M276" s="37">
        <f>ROUND(0.5%*230,1)</f>
        <v>1.2</v>
      </c>
      <c r="N276" s="142">
        <f>N277</f>
        <v>0.06</v>
      </c>
      <c r="O276" s="143">
        <f t="shared" ref="O276:Y276" si="235">O277</f>
        <v>0.06</v>
      </c>
      <c r="P276" s="143">
        <f t="shared" si="235"/>
        <v>0.06</v>
      </c>
      <c r="Q276" s="143">
        <f t="shared" si="235"/>
        <v>0.06</v>
      </c>
      <c r="R276" s="143">
        <f t="shared" si="235"/>
        <v>0.06</v>
      </c>
      <c r="S276" s="143">
        <f t="shared" si="235"/>
        <v>0.06</v>
      </c>
      <c r="T276" s="143">
        <f t="shared" si="235"/>
        <v>0.06</v>
      </c>
      <c r="U276" s="143">
        <f t="shared" si="235"/>
        <v>0.06</v>
      </c>
      <c r="V276" s="143">
        <f t="shared" si="235"/>
        <v>0.06</v>
      </c>
      <c r="W276" s="143">
        <f t="shared" si="235"/>
        <v>0.06</v>
      </c>
      <c r="X276" s="143">
        <f t="shared" si="235"/>
        <v>0.06</v>
      </c>
      <c r="Y276" s="143">
        <f t="shared" si="235"/>
        <v>0.06</v>
      </c>
    </row>
    <row r="277" spans="4:25" ht="17.25" customHeight="1" x14ac:dyDescent="0.25">
      <c r="D277" s="32" t="s">
        <v>26</v>
      </c>
      <c r="E277" s="32" t="s">
        <v>213</v>
      </c>
      <c r="F277" s="33" t="s">
        <v>194</v>
      </c>
      <c r="G277" s="34" t="s">
        <v>192</v>
      </c>
      <c r="H277" s="32">
        <v>1700</v>
      </c>
      <c r="I277" s="35" t="str">
        <f t="shared" si="233"/>
        <v>SERV CAP QUIM MEC BARRA AGRIC</v>
      </c>
      <c r="J277" s="35" t="s">
        <v>35</v>
      </c>
      <c r="K277" s="36">
        <f>IFERROR(AVERAGE(N277:Y277),"n/a")</f>
        <v>6.0000000000000019E-2</v>
      </c>
      <c r="L277" s="35" t="s">
        <v>51</v>
      </c>
      <c r="M277" s="37">
        <v>1.5</v>
      </c>
      <c r="N277" s="142">
        <f>ROUND(25%*N274,2)</f>
        <v>0.06</v>
      </c>
      <c r="O277" s="143">
        <f t="shared" ref="O277:Y277" si="236">ROUND(25%*O274,2)</f>
        <v>0.06</v>
      </c>
      <c r="P277" s="143">
        <f t="shared" si="236"/>
        <v>0.06</v>
      </c>
      <c r="Q277" s="143">
        <f t="shared" si="236"/>
        <v>0.06</v>
      </c>
      <c r="R277" s="143">
        <f t="shared" si="236"/>
        <v>0.06</v>
      </c>
      <c r="S277" s="143">
        <f t="shared" si="236"/>
        <v>0.06</v>
      </c>
      <c r="T277" s="143">
        <f t="shared" si="236"/>
        <v>0.06</v>
      </c>
      <c r="U277" s="143">
        <f t="shared" si="236"/>
        <v>0.06</v>
      </c>
      <c r="V277" s="143">
        <f t="shared" si="236"/>
        <v>0.06</v>
      </c>
      <c r="W277" s="143">
        <f t="shared" si="236"/>
        <v>0.06</v>
      </c>
      <c r="X277" s="143">
        <f t="shared" si="236"/>
        <v>0.06</v>
      </c>
      <c r="Y277" s="143">
        <f t="shared" si="236"/>
        <v>0.06</v>
      </c>
    </row>
    <row r="278" spans="4:25" ht="17.25" customHeight="1" x14ac:dyDescent="0.25">
      <c r="D278" s="32" t="s">
        <v>26</v>
      </c>
      <c r="E278" s="32" t="s">
        <v>213</v>
      </c>
      <c r="F278" s="33" t="s">
        <v>194</v>
      </c>
      <c r="G278" s="34" t="s">
        <v>192</v>
      </c>
      <c r="H278" s="32">
        <v>1700</v>
      </c>
      <c r="I278" s="35" t="str">
        <f t="shared" si="233"/>
        <v>SERV CAP QUIM MEC BARRA AGRIC</v>
      </c>
      <c r="J278" s="35" t="s">
        <v>35</v>
      </c>
      <c r="K278" s="36">
        <f t="shared" si="172"/>
        <v>0</v>
      </c>
      <c r="L278" s="35" t="s">
        <v>135</v>
      </c>
      <c r="M278" s="37">
        <f>ROUNDUP(1.5*(2.5/3.1),2)</f>
        <v>1.21</v>
      </c>
      <c r="N278" s="144">
        <v>0</v>
      </c>
      <c r="O278" s="145">
        <v>0</v>
      </c>
      <c r="P278" s="145">
        <v>0</v>
      </c>
      <c r="Q278" s="145">
        <v>0</v>
      </c>
      <c r="R278" s="145">
        <v>0</v>
      </c>
      <c r="S278" s="145">
        <v>0</v>
      </c>
      <c r="T278" s="145">
        <v>0</v>
      </c>
      <c r="U278" s="145">
        <v>0</v>
      </c>
      <c r="V278" s="145">
        <v>0</v>
      </c>
      <c r="W278" s="145">
        <v>0</v>
      </c>
      <c r="X278" s="145">
        <v>0</v>
      </c>
      <c r="Y278" s="145">
        <v>0</v>
      </c>
    </row>
    <row r="279" spans="4:25" ht="17.25" customHeight="1" x14ac:dyDescent="0.25">
      <c r="D279" s="32" t="s">
        <v>26</v>
      </c>
      <c r="E279" s="32" t="s">
        <v>213</v>
      </c>
      <c r="F279" s="33" t="s">
        <v>194</v>
      </c>
      <c r="G279" s="34" t="s">
        <v>192</v>
      </c>
      <c r="H279" s="32">
        <v>1700</v>
      </c>
      <c r="I279" s="35" t="str">
        <f t="shared" si="233"/>
        <v>SERV CAP QUIM MEC BARRA AGRIC</v>
      </c>
      <c r="J279" s="35" t="s">
        <v>35</v>
      </c>
      <c r="K279" s="36">
        <f t="shared" si="172"/>
        <v>0</v>
      </c>
      <c r="L279" s="35" t="s">
        <v>136</v>
      </c>
      <c r="M279" s="37">
        <f>0.15*(2.5/3.1)</f>
        <v>0.12096774193548386</v>
      </c>
      <c r="N279" s="144">
        <f>ROUND($N$76/$N$74*N274*60%,2)</f>
        <v>0</v>
      </c>
      <c r="O279" s="145">
        <f>ROUND($O$76/$O$74*O274*60%,2)</f>
        <v>0</v>
      </c>
      <c r="P279" s="145">
        <f>ROUND($P$76/$P$74*P274*60%,2)</f>
        <v>0</v>
      </c>
      <c r="Q279" s="145">
        <f>ROUND($Q$76/$Q$74*Q274*60%,2)</f>
        <v>0</v>
      </c>
      <c r="R279" s="145">
        <f>ROUND($R$76/$R$74*R274*60%,2)</f>
        <v>0</v>
      </c>
      <c r="S279" s="145">
        <f>ROUND($S$76/$S$74*S274*60%,2)</f>
        <v>0</v>
      </c>
      <c r="T279" s="145">
        <f>ROUND($T$76/$T$74*T274*60%,2)</f>
        <v>0</v>
      </c>
      <c r="U279" s="145">
        <f>ROUND($U$76/$U$74*U274*60%,2)</f>
        <v>0</v>
      </c>
      <c r="V279" s="145">
        <f>ROUND($V$76/$V$74*V274*60%,2)</f>
        <v>0</v>
      </c>
      <c r="W279" s="145">
        <f>ROUND($W$76/$W$74*W274*60%,2)</f>
        <v>0</v>
      </c>
      <c r="X279" s="145">
        <f>ROUND($X$76/$X$74*X274*60%,2)</f>
        <v>0</v>
      </c>
      <c r="Y279" s="145">
        <f>ROUND($Y$76/$Y$74*Y274*60%,2)</f>
        <v>0</v>
      </c>
    </row>
    <row r="280" spans="4:25" ht="17.25" customHeight="1" x14ac:dyDescent="0.25">
      <c r="D280" s="23" t="s">
        <v>26</v>
      </c>
      <c r="E280" s="23" t="s">
        <v>213</v>
      </c>
      <c r="F280" s="24" t="s">
        <v>196</v>
      </c>
      <c r="G280" s="25" t="s">
        <v>192</v>
      </c>
      <c r="H280" s="23">
        <f t="shared" ref="H280:H287" si="237">H259+365</f>
        <v>1645</v>
      </c>
      <c r="I280" s="26" t="s">
        <v>155</v>
      </c>
      <c r="J280" s="26" t="s">
        <v>34</v>
      </c>
      <c r="K280" s="27">
        <f t="shared" si="172"/>
        <v>6.6666666666666666E-2</v>
      </c>
      <c r="L280" s="28" t="s">
        <v>28</v>
      </c>
      <c r="M280" s="29" t="s">
        <v>28</v>
      </c>
      <c r="N280" s="30">
        <v>0.01</v>
      </c>
      <c r="O280" s="31">
        <v>0.03</v>
      </c>
      <c r="P280" s="31">
        <v>0.05</v>
      </c>
      <c r="Q280" s="31">
        <v>0.05</v>
      </c>
      <c r="R280" s="31">
        <v>0.06</v>
      </c>
      <c r="S280" s="31">
        <v>7.0000000000000007E-2</v>
      </c>
      <c r="T280" s="31">
        <v>0.11</v>
      </c>
      <c r="U280" s="31">
        <v>0.18</v>
      </c>
      <c r="V280" s="31">
        <v>0.11</v>
      </c>
      <c r="W280" s="31">
        <v>7.0000000000000007E-2</v>
      </c>
      <c r="X280" s="31">
        <v>0.05</v>
      </c>
      <c r="Y280" s="31">
        <v>0.01</v>
      </c>
    </row>
    <row r="281" spans="4:25" ht="17.25" customHeight="1" x14ac:dyDescent="0.25">
      <c r="D281" s="32" t="s">
        <v>26</v>
      </c>
      <c r="E281" s="32" t="s">
        <v>213</v>
      </c>
      <c r="F281" s="33" t="s">
        <v>196</v>
      </c>
      <c r="G281" s="34" t="s">
        <v>192</v>
      </c>
      <c r="H281" s="32">
        <f t="shared" si="237"/>
        <v>1645</v>
      </c>
      <c r="I281" s="35" t="str">
        <f t="shared" ref="I281:I283" si="238">I280</f>
        <v>SERV CONTROLE DE PRAGAS AGRIC</v>
      </c>
      <c r="J281" s="35" t="s">
        <v>35</v>
      </c>
      <c r="K281" s="36">
        <f t="shared" ref="K281:K287" si="239">IFERROR(AVERAGE(N281:Y281),"n/a")</f>
        <v>4.9166666666666671E-2</v>
      </c>
      <c r="L281" s="35" t="s">
        <v>156</v>
      </c>
      <c r="M281" s="37">
        <v>120</v>
      </c>
      <c r="N281" s="44">
        <f>ROUND(N280*0.7,2)</f>
        <v>0.01</v>
      </c>
      <c r="O281" s="39">
        <f t="shared" ref="O281:Y281" si="240">ROUND(O280*0.7,2)</f>
        <v>0.02</v>
      </c>
      <c r="P281" s="39">
        <f t="shared" si="240"/>
        <v>0.04</v>
      </c>
      <c r="Q281" s="39">
        <f t="shared" si="240"/>
        <v>0.04</v>
      </c>
      <c r="R281" s="39">
        <f t="shared" si="240"/>
        <v>0.04</v>
      </c>
      <c r="S281" s="39">
        <f t="shared" si="240"/>
        <v>0.05</v>
      </c>
      <c r="T281" s="39">
        <f t="shared" si="240"/>
        <v>0.08</v>
      </c>
      <c r="U281" s="39">
        <f t="shared" si="240"/>
        <v>0.13</v>
      </c>
      <c r="V281" s="39">
        <f t="shared" si="240"/>
        <v>0.08</v>
      </c>
      <c r="W281" s="39">
        <f t="shared" si="240"/>
        <v>0.05</v>
      </c>
      <c r="X281" s="39">
        <f t="shared" si="240"/>
        <v>0.04</v>
      </c>
      <c r="Y281" s="39">
        <f t="shared" si="240"/>
        <v>0.01</v>
      </c>
    </row>
    <row r="282" spans="4:25" ht="17.25" customHeight="1" x14ac:dyDescent="0.25">
      <c r="D282" s="32" t="s">
        <v>26</v>
      </c>
      <c r="E282" s="32" t="s">
        <v>213</v>
      </c>
      <c r="F282" s="33" t="s">
        <v>196</v>
      </c>
      <c r="G282" s="34" t="s">
        <v>192</v>
      </c>
      <c r="H282" s="32">
        <f t="shared" si="237"/>
        <v>1645</v>
      </c>
      <c r="I282" s="35" t="str">
        <f t="shared" si="238"/>
        <v>SERV CONTROLE DE PRAGAS AGRIC</v>
      </c>
      <c r="J282" s="35" t="s">
        <v>35</v>
      </c>
      <c r="K282" s="36">
        <f t="shared" si="239"/>
        <v>1.7500000000000002E-2</v>
      </c>
      <c r="L282" s="35" t="s">
        <v>157</v>
      </c>
      <c r="M282" s="37">
        <v>0.75</v>
      </c>
      <c r="N282" s="44">
        <f>N280-N281</f>
        <v>0</v>
      </c>
      <c r="O282" s="39">
        <f t="shared" ref="O282:Y282" si="241">O280-O281</f>
        <v>9.9999999999999985E-3</v>
      </c>
      <c r="P282" s="39">
        <f t="shared" si="241"/>
        <v>1.0000000000000002E-2</v>
      </c>
      <c r="Q282" s="39">
        <f t="shared" si="241"/>
        <v>1.0000000000000002E-2</v>
      </c>
      <c r="R282" s="39">
        <f t="shared" si="241"/>
        <v>1.9999999999999997E-2</v>
      </c>
      <c r="S282" s="39">
        <f t="shared" si="241"/>
        <v>2.0000000000000004E-2</v>
      </c>
      <c r="T282" s="39">
        <f t="shared" si="241"/>
        <v>0.03</v>
      </c>
      <c r="U282" s="39">
        <f t="shared" si="241"/>
        <v>4.9999999999999989E-2</v>
      </c>
      <c r="V282" s="39">
        <f t="shared" si="241"/>
        <v>0.03</v>
      </c>
      <c r="W282" s="39">
        <f t="shared" si="241"/>
        <v>2.0000000000000004E-2</v>
      </c>
      <c r="X282" s="39">
        <f t="shared" si="241"/>
        <v>1.0000000000000002E-2</v>
      </c>
      <c r="Y282" s="39">
        <f t="shared" si="241"/>
        <v>0</v>
      </c>
    </row>
    <row r="283" spans="4:25" ht="17.25" customHeight="1" x14ac:dyDescent="0.25">
      <c r="D283" s="32" t="s">
        <v>26</v>
      </c>
      <c r="E283" s="32" t="s">
        <v>213</v>
      </c>
      <c r="F283" s="33" t="s">
        <v>196</v>
      </c>
      <c r="G283" s="34" t="s">
        <v>192</v>
      </c>
      <c r="H283" s="32">
        <f t="shared" si="237"/>
        <v>1645</v>
      </c>
      <c r="I283" s="35" t="str">
        <f t="shared" si="238"/>
        <v>SERV CONTROLE DE PRAGAS AGRIC</v>
      </c>
      <c r="J283" s="35" t="s">
        <v>35</v>
      </c>
      <c r="K283" s="36">
        <f t="shared" si="239"/>
        <v>6.6666666666666666E-2</v>
      </c>
      <c r="L283" s="35" t="s">
        <v>55</v>
      </c>
      <c r="M283" s="37">
        <f>ROUND(75%*20,1)</f>
        <v>15</v>
      </c>
      <c r="N283" s="44">
        <f>SUM(N281:N282)</f>
        <v>0.01</v>
      </c>
      <c r="O283" s="39">
        <f t="shared" ref="O283:Y283" si="242">SUM(O281:O282)</f>
        <v>0.03</v>
      </c>
      <c r="P283" s="39">
        <f t="shared" si="242"/>
        <v>0.05</v>
      </c>
      <c r="Q283" s="39">
        <f t="shared" si="242"/>
        <v>0.05</v>
      </c>
      <c r="R283" s="39">
        <f t="shared" si="242"/>
        <v>0.06</v>
      </c>
      <c r="S283" s="39">
        <f t="shared" si="242"/>
        <v>7.0000000000000007E-2</v>
      </c>
      <c r="T283" s="39">
        <f t="shared" si="242"/>
        <v>0.11</v>
      </c>
      <c r="U283" s="39">
        <f t="shared" si="242"/>
        <v>0.18</v>
      </c>
      <c r="V283" s="39">
        <f t="shared" si="242"/>
        <v>0.11</v>
      </c>
      <c r="W283" s="39">
        <f t="shared" si="242"/>
        <v>7.0000000000000007E-2</v>
      </c>
      <c r="X283" s="39">
        <f t="shared" si="242"/>
        <v>0.05</v>
      </c>
      <c r="Y283" s="39">
        <f t="shared" si="242"/>
        <v>0.01</v>
      </c>
    </row>
    <row r="284" spans="4:25" ht="17.25" customHeight="1" x14ac:dyDescent="0.25">
      <c r="D284" s="23" t="s">
        <v>26</v>
      </c>
      <c r="E284" s="23" t="s">
        <v>213</v>
      </c>
      <c r="F284" s="24" t="s">
        <v>196</v>
      </c>
      <c r="G284" s="25" t="s">
        <v>192</v>
      </c>
      <c r="H284" s="23">
        <f t="shared" si="237"/>
        <v>1645</v>
      </c>
      <c r="I284" s="26" t="s">
        <v>158</v>
      </c>
      <c r="J284" s="26" t="s">
        <v>34</v>
      </c>
      <c r="K284" s="27">
        <f t="shared" si="239"/>
        <v>6.6666666666666666E-2</v>
      </c>
      <c r="L284" s="28" t="s">
        <v>28</v>
      </c>
      <c r="M284" s="29" t="s">
        <v>28</v>
      </c>
      <c r="N284" s="30">
        <v>0.01</v>
      </c>
      <c r="O284" s="31">
        <v>0.03</v>
      </c>
      <c r="P284" s="31">
        <v>0.05</v>
      </c>
      <c r="Q284" s="31">
        <v>0.05</v>
      </c>
      <c r="R284" s="31">
        <v>0.06</v>
      </c>
      <c r="S284" s="31">
        <v>7.0000000000000007E-2</v>
      </c>
      <c r="T284" s="31">
        <v>0.11</v>
      </c>
      <c r="U284" s="31">
        <v>0.18</v>
      </c>
      <c r="V284" s="31">
        <v>0.11</v>
      </c>
      <c r="W284" s="31">
        <v>7.0000000000000007E-2</v>
      </c>
      <c r="X284" s="31">
        <v>0.05</v>
      </c>
      <c r="Y284" s="31">
        <v>0.01</v>
      </c>
    </row>
    <row r="285" spans="4:25" ht="17.25" customHeight="1" x14ac:dyDescent="0.25">
      <c r="D285" s="32" t="s">
        <v>26</v>
      </c>
      <c r="E285" s="32" t="s">
        <v>213</v>
      </c>
      <c r="F285" s="33" t="s">
        <v>196</v>
      </c>
      <c r="G285" s="34" t="s">
        <v>192</v>
      </c>
      <c r="H285" s="32">
        <f t="shared" si="237"/>
        <v>1645</v>
      </c>
      <c r="I285" s="35" t="str">
        <f t="shared" ref="I285:I287" si="243">I284</f>
        <v>SERV CONTROLE DE PRAGAS DRONE TERCEIRO</v>
      </c>
      <c r="J285" s="35" t="s">
        <v>35</v>
      </c>
      <c r="K285" s="36">
        <f t="shared" si="239"/>
        <v>4.9166666666666671E-2</v>
      </c>
      <c r="L285" s="35" t="s">
        <v>156</v>
      </c>
      <c r="M285" s="37">
        <v>120</v>
      </c>
      <c r="N285" s="44">
        <f>ROUND(N284*0.7,2)</f>
        <v>0.01</v>
      </c>
      <c r="O285" s="39">
        <f t="shared" ref="O285:Y285" si="244">ROUND(O284*0.7,2)</f>
        <v>0.02</v>
      </c>
      <c r="P285" s="39">
        <f t="shared" si="244"/>
        <v>0.04</v>
      </c>
      <c r="Q285" s="39">
        <f t="shared" si="244"/>
        <v>0.04</v>
      </c>
      <c r="R285" s="39">
        <f t="shared" si="244"/>
        <v>0.04</v>
      </c>
      <c r="S285" s="39">
        <f t="shared" si="244"/>
        <v>0.05</v>
      </c>
      <c r="T285" s="39">
        <f t="shared" si="244"/>
        <v>0.08</v>
      </c>
      <c r="U285" s="39">
        <f t="shared" si="244"/>
        <v>0.13</v>
      </c>
      <c r="V285" s="39">
        <f t="shared" si="244"/>
        <v>0.08</v>
      </c>
      <c r="W285" s="39">
        <f t="shared" si="244"/>
        <v>0.05</v>
      </c>
      <c r="X285" s="39">
        <f t="shared" si="244"/>
        <v>0.04</v>
      </c>
      <c r="Y285" s="39">
        <f t="shared" si="244"/>
        <v>0.01</v>
      </c>
    </row>
    <row r="286" spans="4:25" ht="17.25" customHeight="1" x14ac:dyDescent="0.25">
      <c r="D286" s="32" t="s">
        <v>26</v>
      </c>
      <c r="E286" s="32" t="s">
        <v>213</v>
      </c>
      <c r="F286" s="33" t="s">
        <v>196</v>
      </c>
      <c r="G286" s="34" t="s">
        <v>192</v>
      </c>
      <c r="H286" s="32">
        <f t="shared" si="237"/>
        <v>1645</v>
      </c>
      <c r="I286" s="35" t="str">
        <f t="shared" si="243"/>
        <v>SERV CONTROLE DE PRAGAS DRONE TERCEIRO</v>
      </c>
      <c r="J286" s="35" t="s">
        <v>35</v>
      </c>
      <c r="K286" s="36">
        <f t="shared" si="239"/>
        <v>1.7500000000000002E-2</v>
      </c>
      <c r="L286" s="35" t="s">
        <v>157</v>
      </c>
      <c r="M286" s="37">
        <v>0.75</v>
      </c>
      <c r="N286" s="44">
        <f>N284-N285</f>
        <v>0</v>
      </c>
      <c r="O286" s="39">
        <f t="shared" ref="O286:Y286" si="245">O284-O285</f>
        <v>9.9999999999999985E-3</v>
      </c>
      <c r="P286" s="39">
        <f t="shared" si="245"/>
        <v>1.0000000000000002E-2</v>
      </c>
      <c r="Q286" s="39">
        <f t="shared" si="245"/>
        <v>1.0000000000000002E-2</v>
      </c>
      <c r="R286" s="39">
        <f t="shared" si="245"/>
        <v>1.9999999999999997E-2</v>
      </c>
      <c r="S286" s="39">
        <f t="shared" si="245"/>
        <v>2.0000000000000004E-2</v>
      </c>
      <c r="T286" s="39">
        <f t="shared" si="245"/>
        <v>0.03</v>
      </c>
      <c r="U286" s="39">
        <f t="shared" si="245"/>
        <v>4.9999999999999989E-2</v>
      </c>
      <c r="V286" s="39">
        <f t="shared" si="245"/>
        <v>0.03</v>
      </c>
      <c r="W286" s="39">
        <f t="shared" si="245"/>
        <v>2.0000000000000004E-2</v>
      </c>
      <c r="X286" s="39">
        <f t="shared" si="245"/>
        <v>1.0000000000000002E-2</v>
      </c>
      <c r="Y286" s="39">
        <f t="shared" si="245"/>
        <v>0</v>
      </c>
    </row>
    <row r="287" spans="4:25" ht="17.25" customHeight="1" x14ac:dyDescent="0.25">
      <c r="D287" s="32" t="s">
        <v>26</v>
      </c>
      <c r="E287" s="32" t="s">
        <v>213</v>
      </c>
      <c r="F287" s="33" t="s">
        <v>196</v>
      </c>
      <c r="G287" s="34" t="s">
        <v>192</v>
      </c>
      <c r="H287" s="32">
        <f t="shared" si="237"/>
        <v>1645</v>
      </c>
      <c r="I287" s="35" t="str">
        <f t="shared" si="243"/>
        <v>SERV CONTROLE DE PRAGAS DRONE TERCEIRO</v>
      </c>
      <c r="J287" s="35" t="s">
        <v>35</v>
      </c>
      <c r="K287" s="36">
        <f t="shared" si="239"/>
        <v>6.6666666666666666E-2</v>
      </c>
      <c r="L287" s="35" t="s">
        <v>55</v>
      </c>
      <c r="M287" s="37">
        <f>ROUND(0.25%*20,1)</f>
        <v>0.1</v>
      </c>
      <c r="N287" s="44">
        <f>SUM(N285:N286)</f>
        <v>0.01</v>
      </c>
      <c r="O287" s="39">
        <f t="shared" ref="O287:Y287" si="246">SUM(O285:O286)</f>
        <v>0.03</v>
      </c>
      <c r="P287" s="39">
        <f t="shared" si="246"/>
        <v>0.05</v>
      </c>
      <c r="Q287" s="39">
        <f t="shared" si="246"/>
        <v>0.05</v>
      </c>
      <c r="R287" s="39">
        <f t="shared" si="246"/>
        <v>0.06</v>
      </c>
      <c r="S287" s="39">
        <f t="shared" si="246"/>
        <v>7.0000000000000007E-2</v>
      </c>
      <c r="T287" s="39">
        <f t="shared" si="246"/>
        <v>0.11</v>
      </c>
      <c r="U287" s="39">
        <f t="shared" si="246"/>
        <v>0.18</v>
      </c>
      <c r="V287" s="39">
        <f t="shared" si="246"/>
        <v>0.11</v>
      </c>
      <c r="W287" s="39">
        <f t="shared" si="246"/>
        <v>7.0000000000000007E-2</v>
      </c>
      <c r="X287" s="39">
        <f t="shared" si="246"/>
        <v>0.05</v>
      </c>
      <c r="Y287" s="39">
        <f t="shared" si="246"/>
        <v>0.01</v>
      </c>
    </row>
    <row r="288" spans="4:25" ht="17.25" customHeight="1" x14ac:dyDescent="0.25">
      <c r="D288" s="99" t="s">
        <v>26</v>
      </c>
      <c r="E288" s="99" t="s">
        <v>213</v>
      </c>
      <c r="F288" s="100" t="s">
        <v>28</v>
      </c>
      <c r="G288" s="101" t="s">
        <v>197</v>
      </c>
      <c r="H288" s="99" t="s">
        <v>28</v>
      </c>
      <c r="I288" s="102" t="s">
        <v>28</v>
      </c>
      <c r="J288" s="102" t="s">
        <v>28</v>
      </c>
      <c r="K288" s="103" t="str">
        <f>IFERROR(AVERAGE(N288:Y288),"n/a")</f>
        <v>n/a</v>
      </c>
      <c r="L288" s="102" t="s">
        <v>28</v>
      </c>
      <c r="M288" s="104" t="s">
        <v>28</v>
      </c>
      <c r="N288" s="105" t="s">
        <v>28</v>
      </c>
      <c r="O288" s="103" t="s">
        <v>28</v>
      </c>
      <c r="P288" s="103" t="s">
        <v>28</v>
      </c>
      <c r="Q288" s="103" t="s">
        <v>28</v>
      </c>
      <c r="R288" s="103" t="s">
        <v>28</v>
      </c>
      <c r="S288" s="103" t="s">
        <v>28</v>
      </c>
      <c r="T288" s="103" t="s">
        <v>28</v>
      </c>
      <c r="U288" s="103" t="s">
        <v>28</v>
      </c>
      <c r="V288" s="103" t="s">
        <v>28</v>
      </c>
      <c r="W288" s="103" t="s">
        <v>28</v>
      </c>
      <c r="X288" s="103" t="s">
        <v>28</v>
      </c>
      <c r="Y288" s="103" t="s">
        <v>28</v>
      </c>
    </row>
    <row r="289" spans="4:25" ht="17.25" customHeight="1" x14ac:dyDescent="0.25">
      <c r="D289" s="23" t="s">
        <v>26</v>
      </c>
      <c r="E289" s="23" t="s">
        <v>213</v>
      </c>
      <c r="F289" s="24" t="s">
        <v>198</v>
      </c>
      <c r="G289" s="25" t="s">
        <v>195</v>
      </c>
      <c r="H289" s="23">
        <v>1980</v>
      </c>
      <c r="I289" s="26" t="s">
        <v>147</v>
      </c>
      <c r="J289" s="26" t="s">
        <v>34</v>
      </c>
      <c r="K289" s="27">
        <f t="shared" ref="K289:K315" si="247">IFERROR(AVERAGE(N289:Y289),"n/a")</f>
        <v>1</v>
      </c>
      <c r="L289" s="28" t="s">
        <v>28</v>
      </c>
      <c r="M289" s="29" t="s">
        <v>28</v>
      </c>
      <c r="N289" s="30">
        <v>1</v>
      </c>
      <c r="O289" s="31">
        <v>1</v>
      </c>
      <c r="P289" s="31">
        <v>1</v>
      </c>
      <c r="Q289" s="31">
        <v>1</v>
      </c>
      <c r="R289" s="31">
        <v>1</v>
      </c>
      <c r="S289" s="31">
        <v>1</v>
      </c>
      <c r="T289" s="31">
        <v>1</v>
      </c>
      <c r="U289" s="31">
        <v>1</v>
      </c>
      <c r="V289" s="31">
        <v>1</v>
      </c>
      <c r="W289" s="31">
        <v>1</v>
      </c>
      <c r="X289" s="31">
        <v>1</v>
      </c>
      <c r="Y289" s="31">
        <v>1</v>
      </c>
    </row>
    <row r="290" spans="4:25" ht="17.25" customHeight="1" x14ac:dyDescent="0.25">
      <c r="D290" s="23" t="s">
        <v>26</v>
      </c>
      <c r="E290" s="23" t="s">
        <v>213</v>
      </c>
      <c r="F290" s="24" t="s">
        <v>199</v>
      </c>
      <c r="G290" s="25" t="s">
        <v>195</v>
      </c>
      <c r="H290" s="23">
        <v>2010</v>
      </c>
      <c r="I290" s="26" t="s">
        <v>129</v>
      </c>
      <c r="J290" s="26" t="s">
        <v>34</v>
      </c>
      <c r="K290" s="27">
        <f t="shared" si="247"/>
        <v>0.99999999999999989</v>
      </c>
      <c r="L290" s="28" t="s">
        <v>28</v>
      </c>
      <c r="M290" s="29" t="s">
        <v>28</v>
      </c>
      <c r="N290" s="30">
        <v>0.85</v>
      </c>
      <c r="O290" s="31">
        <v>0.9</v>
      </c>
      <c r="P290" s="31">
        <v>0.9</v>
      </c>
      <c r="Q290" s="31">
        <v>0.95</v>
      </c>
      <c r="R290" s="31">
        <v>1</v>
      </c>
      <c r="S290" s="31">
        <v>1.05</v>
      </c>
      <c r="T290" s="31">
        <v>1.1000000000000001</v>
      </c>
      <c r="U290" s="31">
        <v>1.2</v>
      </c>
      <c r="V290" s="31">
        <v>1.3</v>
      </c>
      <c r="W290" s="31">
        <v>1.2</v>
      </c>
      <c r="X290" s="31">
        <v>0.85</v>
      </c>
      <c r="Y290" s="31">
        <v>0.7</v>
      </c>
    </row>
    <row r="291" spans="4:25" ht="17.25" customHeight="1" x14ac:dyDescent="0.25">
      <c r="D291" s="32" t="s">
        <v>26</v>
      </c>
      <c r="E291" s="32" t="s">
        <v>213</v>
      </c>
      <c r="F291" s="33" t="s">
        <v>199</v>
      </c>
      <c r="G291" s="34" t="s">
        <v>195</v>
      </c>
      <c r="H291" s="32">
        <v>2010</v>
      </c>
      <c r="I291" s="35" t="str">
        <f t="shared" ref="I291:I293" si="248">I290</f>
        <v>SERV COMB FORMIGA MANUAL 1 RUA AGRIC</v>
      </c>
      <c r="J291" s="35" t="s">
        <v>35</v>
      </c>
      <c r="K291" s="36">
        <f t="shared" si="247"/>
        <v>5.0166666666666667E-3</v>
      </c>
      <c r="L291" s="35" t="s">
        <v>36</v>
      </c>
      <c r="M291" s="37">
        <f>10*(5*6)/10^3</f>
        <v>0.3</v>
      </c>
      <c r="N291" s="38">
        <f>ROUND(0.5%*N290,4)</f>
        <v>4.3E-3</v>
      </c>
      <c r="O291" s="39">
        <f t="shared" ref="O291:Y291" si="249">ROUND(0.5%*O290,4)</f>
        <v>4.4999999999999997E-3</v>
      </c>
      <c r="P291" s="39">
        <f t="shared" si="249"/>
        <v>4.4999999999999997E-3</v>
      </c>
      <c r="Q291" s="39">
        <f t="shared" si="249"/>
        <v>4.7999999999999996E-3</v>
      </c>
      <c r="R291" s="39">
        <f t="shared" si="249"/>
        <v>5.0000000000000001E-3</v>
      </c>
      <c r="S291" s="39">
        <f t="shared" si="249"/>
        <v>5.3E-3</v>
      </c>
      <c r="T291" s="39">
        <f t="shared" si="249"/>
        <v>5.4999999999999997E-3</v>
      </c>
      <c r="U291" s="39">
        <f t="shared" si="249"/>
        <v>6.0000000000000001E-3</v>
      </c>
      <c r="V291" s="39">
        <f t="shared" si="249"/>
        <v>6.4999999999999997E-3</v>
      </c>
      <c r="W291" s="39">
        <f t="shared" si="249"/>
        <v>6.0000000000000001E-3</v>
      </c>
      <c r="X291" s="39">
        <f t="shared" si="249"/>
        <v>4.3E-3</v>
      </c>
      <c r="Y291" s="39">
        <f t="shared" si="249"/>
        <v>3.5000000000000001E-3</v>
      </c>
    </row>
    <row r="292" spans="4:25" ht="17.25" customHeight="1" x14ac:dyDescent="0.25">
      <c r="D292" s="32" t="s">
        <v>26</v>
      </c>
      <c r="E292" s="32" t="s">
        <v>213</v>
      </c>
      <c r="F292" s="33" t="s">
        <v>199</v>
      </c>
      <c r="G292" s="34" t="s">
        <v>195</v>
      </c>
      <c r="H292" s="32">
        <v>2010</v>
      </c>
      <c r="I292" s="35" t="str">
        <f t="shared" si="248"/>
        <v>SERV COMB FORMIGA MANUAL 1 RUA AGRIC</v>
      </c>
      <c r="J292" s="35" t="s">
        <v>35</v>
      </c>
      <c r="K292" s="36">
        <f t="shared" si="247"/>
        <v>0.64083333333333325</v>
      </c>
      <c r="L292" s="35" t="s">
        <v>37</v>
      </c>
      <c r="M292" s="37">
        <v>6</v>
      </c>
      <c r="N292" s="40">
        <f>ROUND($N$44*N290,2)</f>
        <v>0.17</v>
      </c>
      <c r="O292" s="41">
        <f>ROUND($O$44*O290,2)</f>
        <v>0.27</v>
      </c>
      <c r="P292" s="41">
        <f>ROUND($P$44*P290,2)</f>
        <v>0.36</v>
      </c>
      <c r="Q292" s="41">
        <f>ROUND($Q$44*Q290,2)</f>
        <v>0.48</v>
      </c>
      <c r="R292" s="41">
        <f>ROUND($R$44*R290,2)</f>
        <v>0.7</v>
      </c>
      <c r="S292" s="41">
        <f>ROUND($S$44*S290,2)</f>
        <v>0.84</v>
      </c>
      <c r="T292" s="41">
        <f>ROUND($T$44*T290,2)</f>
        <v>0.99</v>
      </c>
      <c r="U292" s="41">
        <f>ROUND($U$44*U290,2)</f>
        <v>1.08</v>
      </c>
      <c r="V292" s="41">
        <f>ROUND($V$44*V290,2)</f>
        <v>1.17</v>
      </c>
      <c r="W292" s="41">
        <f>ROUND($W$44*W290,2)</f>
        <v>0.84</v>
      </c>
      <c r="X292" s="41">
        <f>ROUND($X$44*X290,2)</f>
        <v>0.51</v>
      </c>
      <c r="Y292" s="41">
        <f>ROUND($Y$44*Y290,2)</f>
        <v>0.28000000000000003</v>
      </c>
    </row>
    <row r="293" spans="4:25" ht="17.25" customHeight="1" x14ac:dyDescent="0.25">
      <c r="D293" s="32" t="s">
        <v>26</v>
      </c>
      <c r="E293" s="32" t="s">
        <v>213</v>
      </c>
      <c r="F293" s="33" t="s">
        <v>199</v>
      </c>
      <c r="G293" s="34" t="s">
        <v>195</v>
      </c>
      <c r="H293" s="32">
        <v>2010</v>
      </c>
      <c r="I293" s="35" t="str">
        <f t="shared" si="248"/>
        <v>SERV COMB FORMIGA MANUAL 1 RUA AGRIC</v>
      </c>
      <c r="J293" s="35" t="s">
        <v>35</v>
      </c>
      <c r="K293" s="36">
        <f t="shared" si="247"/>
        <v>0.35415000000000002</v>
      </c>
      <c r="L293" s="35" t="s">
        <v>38</v>
      </c>
      <c r="M293" s="37">
        <v>6</v>
      </c>
      <c r="N293" s="40">
        <f>N290-SUM(N291:N292)</f>
        <v>0.67569999999999997</v>
      </c>
      <c r="O293" s="41">
        <f t="shared" ref="O293" si="250">O290-SUM(O291:O292)</f>
        <v>0.62549999999999994</v>
      </c>
      <c r="P293" s="41">
        <f t="shared" ref="P293:Y293" si="251">P290-SUM(P291:P292)</f>
        <v>0.53550000000000009</v>
      </c>
      <c r="Q293" s="41">
        <f t="shared" si="251"/>
        <v>0.46519999999999995</v>
      </c>
      <c r="R293" s="41">
        <f t="shared" si="251"/>
        <v>0.29500000000000004</v>
      </c>
      <c r="S293" s="41">
        <f t="shared" si="251"/>
        <v>0.2047000000000001</v>
      </c>
      <c r="T293" s="41">
        <f t="shared" si="251"/>
        <v>0.10450000000000015</v>
      </c>
      <c r="U293" s="41">
        <f t="shared" si="251"/>
        <v>0.11399999999999988</v>
      </c>
      <c r="V293" s="41">
        <f t="shared" si="251"/>
        <v>0.12350000000000017</v>
      </c>
      <c r="W293" s="41">
        <f t="shared" si="251"/>
        <v>0.35399999999999998</v>
      </c>
      <c r="X293" s="41">
        <f t="shared" si="251"/>
        <v>0.3357</v>
      </c>
      <c r="Y293" s="41">
        <f t="shared" si="251"/>
        <v>0.41649999999999993</v>
      </c>
    </row>
    <row r="294" spans="4:25" ht="17.25" customHeight="1" x14ac:dyDescent="0.25">
      <c r="D294" s="23" t="s">
        <v>26</v>
      </c>
      <c r="E294" s="23" t="s">
        <v>213</v>
      </c>
      <c r="F294" s="24" t="s">
        <v>200</v>
      </c>
      <c r="G294" s="25" t="s">
        <v>195</v>
      </c>
      <c r="H294" s="23">
        <v>2010</v>
      </c>
      <c r="I294" s="26" t="s">
        <v>155</v>
      </c>
      <c r="J294" s="26" t="s">
        <v>34</v>
      </c>
      <c r="K294" s="27">
        <f t="shared" si="247"/>
        <v>6.6666666666666666E-2</v>
      </c>
      <c r="L294" s="28" t="s">
        <v>28</v>
      </c>
      <c r="M294" s="29" t="s">
        <v>28</v>
      </c>
      <c r="N294" s="30">
        <v>0.01</v>
      </c>
      <c r="O294" s="31">
        <v>0.03</v>
      </c>
      <c r="P294" s="31">
        <v>0.05</v>
      </c>
      <c r="Q294" s="31">
        <v>0.05</v>
      </c>
      <c r="R294" s="31">
        <v>0.06</v>
      </c>
      <c r="S294" s="31">
        <v>7.0000000000000007E-2</v>
      </c>
      <c r="T294" s="31">
        <v>0.11</v>
      </c>
      <c r="U294" s="31">
        <v>0.18</v>
      </c>
      <c r="V294" s="31">
        <v>0.11</v>
      </c>
      <c r="W294" s="31">
        <v>7.0000000000000007E-2</v>
      </c>
      <c r="X294" s="31">
        <v>0.05</v>
      </c>
      <c r="Y294" s="31">
        <v>0.01</v>
      </c>
    </row>
    <row r="295" spans="4:25" ht="17.25" customHeight="1" x14ac:dyDescent="0.25">
      <c r="D295" s="32" t="s">
        <v>26</v>
      </c>
      <c r="E295" s="32" t="s">
        <v>213</v>
      </c>
      <c r="F295" s="33" t="s">
        <v>200</v>
      </c>
      <c r="G295" s="34" t="s">
        <v>195</v>
      </c>
      <c r="H295" s="32">
        <v>2010</v>
      </c>
      <c r="I295" s="35" t="str">
        <f t="shared" ref="I295:I297" si="252">I294</f>
        <v>SERV CONTROLE DE PRAGAS AGRIC</v>
      </c>
      <c r="J295" s="35" t="s">
        <v>35</v>
      </c>
      <c r="K295" s="36">
        <f t="shared" si="247"/>
        <v>4.9166666666666671E-2</v>
      </c>
      <c r="L295" s="35" t="s">
        <v>156</v>
      </c>
      <c r="M295" s="37">
        <v>120</v>
      </c>
      <c r="N295" s="44">
        <f>ROUND(N294*0.7,2)</f>
        <v>0.01</v>
      </c>
      <c r="O295" s="39">
        <f t="shared" ref="O295:Y295" si="253">ROUND(O294*0.7,2)</f>
        <v>0.02</v>
      </c>
      <c r="P295" s="39">
        <f t="shared" si="253"/>
        <v>0.04</v>
      </c>
      <c r="Q295" s="39">
        <f t="shared" si="253"/>
        <v>0.04</v>
      </c>
      <c r="R295" s="39">
        <f t="shared" si="253"/>
        <v>0.04</v>
      </c>
      <c r="S295" s="39">
        <f t="shared" si="253"/>
        <v>0.05</v>
      </c>
      <c r="T295" s="39">
        <f t="shared" si="253"/>
        <v>0.08</v>
      </c>
      <c r="U295" s="39">
        <f t="shared" si="253"/>
        <v>0.13</v>
      </c>
      <c r="V295" s="39">
        <f t="shared" si="253"/>
        <v>0.08</v>
      </c>
      <c r="W295" s="39">
        <f t="shared" si="253"/>
        <v>0.05</v>
      </c>
      <c r="X295" s="39">
        <f t="shared" si="253"/>
        <v>0.04</v>
      </c>
      <c r="Y295" s="39">
        <f t="shared" si="253"/>
        <v>0.01</v>
      </c>
    </row>
    <row r="296" spans="4:25" ht="17.25" customHeight="1" x14ac:dyDescent="0.25">
      <c r="D296" s="32" t="s">
        <v>26</v>
      </c>
      <c r="E296" s="32" t="s">
        <v>213</v>
      </c>
      <c r="F296" s="33" t="s">
        <v>200</v>
      </c>
      <c r="G296" s="34" t="s">
        <v>195</v>
      </c>
      <c r="H296" s="32">
        <v>2010</v>
      </c>
      <c r="I296" s="35" t="str">
        <f t="shared" si="252"/>
        <v>SERV CONTROLE DE PRAGAS AGRIC</v>
      </c>
      <c r="J296" s="35" t="s">
        <v>35</v>
      </c>
      <c r="K296" s="36">
        <f t="shared" si="247"/>
        <v>1.7500000000000002E-2</v>
      </c>
      <c r="L296" s="35" t="s">
        <v>157</v>
      </c>
      <c r="M296" s="37">
        <v>0.75</v>
      </c>
      <c r="N296" s="44">
        <f>N294-N295</f>
        <v>0</v>
      </c>
      <c r="O296" s="39">
        <f t="shared" ref="O296:Y296" si="254">O294-O295</f>
        <v>9.9999999999999985E-3</v>
      </c>
      <c r="P296" s="39">
        <f t="shared" si="254"/>
        <v>1.0000000000000002E-2</v>
      </c>
      <c r="Q296" s="39">
        <f t="shared" si="254"/>
        <v>1.0000000000000002E-2</v>
      </c>
      <c r="R296" s="39">
        <f t="shared" si="254"/>
        <v>1.9999999999999997E-2</v>
      </c>
      <c r="S296" s="39">
        <f t="shared" si="254"/>
        <v>2.0000000000000004E-2</v>
      </c>
      <c r="T296" s="39">
        <f t="shared" si="254"/>
        <v>0.03</v>
      </c>
      <c r="U296" s="39">
        <f t="shared" si="254"/>
        <v>4.9999999999999989E-2</v>
      </c>
      <c r="V296" s="39">
        <f t="shared" si="254"/>
        <v>0.03</v>
      </c>
      <c r="W296" s="39">
        <f t="shared" si="254"/>
        <v>2.0000000000000004E-2</v>
      </c>
      <c r="X296" s="39">
        <f t="shared" si="254"/>
        <v>1.0000000000000002E-2</v>
      </c>
      <c r="Y296" s="39">
        <f t="shared" si="254"/>
        <v>0</v>
      </c>
    </row>
    <row r="297" spans="4:25" ht="17.25" customHeight="1" x14ac:dyDescent="0.25">
      <c r="D297" s="32" t="s">
        <v>26</v>
      </c>
      <c r="E297" s="32" t="s">
        <v>213</v>
      </c>
      <c r="F297" s="33" t="s">
        <v>200</v>
      </c>
      <c r="G297" s="34" t="s">
        <v>195</v>
      </c>
      <c r="H297" s="32">
        <v>2010</v>
      </c>
      <c r="I297" s="35" t="str">
        <f t="shared" si="252"/>
        <v>SERV CONTROLE DE PRAGAS AGRIC</v>
      </c>
      <c r="J297" s="35" t="s">
        <v>35</v>
      </c>
      <c r="K297" s="36">
        <f t="shared" si="247"/>
        <v>6.6666666666666666E-2</v>
      </c>
      <c r="L297" s="35" t="s">
        <v>55</v>
      </c>
      <c r="M297" s="37">
        <f>ROUND(75%*20,1)</f>
        <v>15</v>
      </c>
      <c r="N297" s="44">
        <f>SUM(N295:N296)</f>
        <v>0.01</v>
      </c>
      <c r="O297" s="39">
        <f t="shared" ref="O297:Y297" si="255">SUM(O295:O296)</f>
        <v>0.03</v>
      </c>
      <c r="P297" s="39">
        <f t="shared" si="255"/>
        <v>0.05</v>
      </c>
      <c r="Q297" s="39">
        <f t="shared" si="255"/>
        <v>0.05</v>
      </c>
      <c r="R297" s="39">
        <f t="shared" si="255"/>
        <v>0.06</v>
      </c>
      <c r="S297" s="39">
        <f t="shared" si="255"/>
        <v>7.0000000000000007E-2</v>
      </c>
      <c r="T297" s="39">
        <f t="shared" si="255"/>
        <v>0.11</v>
      </c>
      <c r="U297" s="39">
        <f t="shared" si="255"/>
        <v>0.18</v>
      </c>
      <c r="V297" s="39">
        <f t="shared" si="255"/>
        <v>0.11</v>
      </c>
      <c r="W297" s="39">
        <f t="shared" si="255"/>
        <v>7.0000000000000007E-2</v>
      </c>
      <c r="X297" s="39">
        <f t="shared" si="255"/>
        <v>0.05</v>
      </c>
      <c r="Y297" s="39">
        <f t="shared" si="255"/>
        <v>0.01</v>
      </c>
    </row>
    <row r="298" spans="4:25" ht="17.25" customHeight="1" x14ac:dyDescent="0.25">
      <c r="D298" s="23" t="s">
        <v>26</v>
      </c>
      <c r="E298" s="23" t="s">
        <v>213</v>
      </c>
      <c r="F298" s="24" t="s">
        <v>200</v>
      </c>
      <c r="G298" s="25" t="s">
        <v>195</v>
      </c>
      <c r="H298" s="23">
        <v>2010</v>
      </c>
      <c r="I298" s="26" t="s">
        <v>158</v>
      </c>
      <c r="J298" s="26" t="s">
        <v>34</v>
      </c>
      <c r="K298" s="27">
        <f t="shared" si="247"/>
        <v>6.6666666666666666E-2</v>
      </c>
      <c r="L298" s="28" t="s">
        <v>28</v>
      </c>
      <c r="M298" s="29" t="s">
        <v>28</v>
      </c>
      <c r="N298" s="30">
        <v>0.01</v>
      </c>
      <c r="O298" s="31">
        <v>0.03</v>
      </c>
      <c r="P298" s="31">
        <v>0.05</v>
      </c>
      <c r="Q298" s="31">
        <v>0.05</v>
      </c>
      <c r="R298" s="31">
        <v>0.06</v>
      </c>
      <c r="S298" s="31">
        <v>7.0000000000000007E-2</v>
      </c>
      <c r="T298" s="31">
        <v>0.11</v>
      </c>
      <c r="U298" s="31">
        <v>0.18</v>
      </c>
      <c r="V298" s="31">
        <v>0.11</v>
      </c>
      <c r="W298" s="31">
        <v>7.0000000000000007E-2</v>
      </c>
      <c r="X298" s="31">
        <v>0.05</v>
      </c>
      <c r="Y298" s="31">
        <v>0.01</v>
      </c>
    </row>
    <row r="299" spans="4:25" ht="17.25" customHeight="1" x14ac:dyDescent="0.25">
      <c r="D299" s="32" t="s">
        <v>26</v>
      </c>
      <c r="E299" s="32" t="s">
        <v>213</v>
      </c>
      <c r="F299" s="33" t="s">
        <v>200</v>
      </c>
      <c r="G299" s="34" t="s">
        <v>195</v>
      </c>
      <c r="H299" s="32">
        <v>2010</v>
      </c>
      <c r="I299" s="35" t="str">
        <f t="shared" ref="I299:I301" si="256">I298</f>
        <v>SERV CONTROLE DE PRAGAS DRONE TERCEIRO</v>
      </c>
      <c r="J299" s="35" t="s">
        <v>35</v>
      </c>
      <c r="K299" s="36">
        <f t="shared" si="247"/>
        <v>4.9166666666666671E-2</v>
      </c>
      <c r="L299" s="35" t="s">
        <v>156</v>
      </c>
      <c r="M299" s="37">
        <v>120</v>
      </c>
      <c r="N299" s="44">
        <f>ROUND(N298*0.7,2)</f>
        <v>0.01</v>
      </c>
      <c r="O299" s="39">
        <f t="shared" ref="O299:Y299" si="257">ROUND(O298*0.7,2)</f>
        <v>0.02</v>
      </c>
      <c r="P299" s="39">
        <f t="shared" si="257"/>
        <v>0.04</v>
      </c>
      <c r="Q299" s="39">
        <f t="shared" si="257"/>
        <v>0.04</v>
      </c>
      <c r="R299" s="39">
        <f t="shared" si="257"/>
        <v>0.04</v>
      </c>
      <c r="S299" s="39">
        <f t="shared" si="257"/>
        <v>0.05</v>
      </c>
      <c r="T299" s="39">
        <f t="shared" si="257"/>
        <v>0.08</v>
      </c>
      <c r="U299" s="39">
        <f t="shared" si="257"/>
        <v>0.13</v>
      </c>
      <c r="V299" s="39">
        <f t="shared" si="257"/>
        <v>0.08</v>
      </c>
      <c r="W299" s="39">
        <f t="shared" si="257"/>
        <v>0.05</v>
      </c>
      <c r="X299" s="39">
        <f t="shared" si="257"/>
        <v>0.04</v>
      </c>
      <c r="Y299" s="39">
        <f t="shared" si="257"/>
        <v>0.01</v>
      </c>
    </row>
    <row r="300" spans="4:25" ht="17.25" customHeight="1" x14ac:dyDescent="0.25">
      <c r="D300" s="32" t="s">
        <v>26</v>
      </c>
      <c r="E300" s="32" t="s">
        <v>213</v>
      </c>
      <c r="F300" s="33" t="s">
        <v>200</v>
      </c>
      <c r="G300" s="34" t="s">
        <v>195</v>
      </c>
      <c r="H300" s="32">
        <v>2010</v>
      </c>
      <c r="I300" s="35" t="str">
        <f t="shared" si="256"/>
        <v>SERV CONTROLE DE PRAGAS DRONE TERCEIRO</v>
      </c>
      <c r="J300" s="35" t="s">
        <v>35</v>
      </c>
      <c r="K300" s="36">
        <f t="shared" si="247"/>
        <v>1.7500000000000002E-2</v>
      </c>
      <c r="L300" s="35" t="s">
        <v>157</v>
      </c>
      <c r="M300" s="37">
        <v>0.75</v>
      </c>
      <c r="N300" s="44">
        <f>N298-N299</f>
        <v>0</v>
      </c>
      <c r="O300" s="39">
        <f t="shared" ref="O300:Y300" si="258">O298-O299</f>
        <v>9.9999999999999985E-3</v>
      </c>
      <c r="P300" s="39">
        <f t="shared" si="258"/>
        <v>1.0000000000000002E-2</v>
      </c>
      <c r="Q300" s="39">
        <f t="shared" si="258"/>
        <v>1.0000000000000002E-2</v>
      </c>
      <c r="R300" s="39">
        <f t="shared" si="258"/>
        <v>1.9999999999999997E-2</v>
      </c>
      <c r="S300" s="39">
        <f t="shared" si="258"/>
        <v>2.0000000000000004E-2</v>
      </c>
      <c r="T300" s="39">
        <f t="shared" si="258"/>
        <v>0.03</v>
      </c>
      <c r="U300" s="39">
        <f t="shared" si="258"/>
        <v>4.9999999999999989E-2</v>
      </c>
      <c r="V300" s="39">
        <f t="shared" si="258"/>
        <v>0.03</v>
      </c>
      <c r="W300" s="39">
        <f t="shared" si="258"/>
        <v>2.0000000000000004E-2</v>
      </c>
      <c r="X300" s="39">
        <f t="shared" si="258"/>
        <v>1.0000000000000002E-2</v>
      </c>
      <c r="Y300" s="39">
        <f t="shared" si="258"/>
        <v>0</v>
      </c>
    </row>
    <row r="301" spans="4:25" ht="17.25" customHeight="1" x14ac:dyDescent="0.25">
      <c r="D301" s="32" t="s">
        <v>26</v>
      </c>
      <c r="E301" s="32" t="s">
        <v>213</v>
      </c>
      <c r="F301" s="33" t="s">
        <v>200</v>
      </c>
      <c r="G301" s="34" t="s">
        <v>195</v>
      </c>
      <c r="H301" s="32">
        <v>2010</v>
      </c>
      <c r="I301" s="35" t="str">
        <f t="shared" si="256"/>
        <v>SERV CONTROLE DE PRAGAS DRONE TERCEIRO</v>
      </c>
      <c r="J301" s="35" t="s">
        <v>35</v>
      </c>
      <c r="K301" s="36">
        <f t="shared" si="247"/>
        <v>6.6666666666666666E-2</v>
      </c>
      <c r="L301" s="35" t="s">
        <v>55</v>
      </c>
      <c r="M301" s="37">
        <f>ROUND(0.25%*20,1)</f>
        <v>0.1</v>
      </c>
      <c r="N301" s="44">
        <f>SUM(N299:N300)</f>
        <v>0.01</v>
      </c>
      <c r="O301" s="39">
        <f t="shared" ref="O301:Y301" si="259">SUM(O299:O300)</f>
        <v>0.03</v>
      </c>
      <c r="P301" s="39">
        <f t="shared" si="259"/>
        <v>0.05</v>
      </c>
      <c r="Q301" s="39">
        <f t="shared" si="259"/>
        <v>0.05</v>
      </c>
      <c r="R301" s="39">
        <f t="shared" si="259"/>
        <v>0.06</v>
      </c>
      <c r="S301" s="39">
        <f t="shared" si="259"/>
        <v>7.0000000000000007E-2</v>
      </c>
      <c r="T301" s="39">
        <f t="shared" si="259"/>
        <v>0.11</v>
      </c>
      <c r="U301" s="39">
        <f t="shared" si="259"/>
        <v>0.18</v>
      </c>
      <c r="V301" s="39">
        <f t="shared" si="259"/>
        <v>0.11</v>
      </c>
      <c r="W301" s="39">
        <f t="shared" si="259"/>
        <v>7.0000000000000007E-2</v>
      </c>
      <c r="X301" s="39">
        <f t="shared" si="259"/>
        <v>0.05</v>
      </c>
      <c r="Y301" s="39">
        <f t="shared" si="259"/>
        <v>0.01</v>
      </c>
    </row>
    <row r="302" spans="4:25" ht="17.25" customHeight="1" x14ac:dyDescent="0.25">
      <c r="D302" s="23" t="s">
        <v>26</v>
      </c>
      <c r="E302" s="23" t="s">
        <v>213</v>
      </c>
      <c r="F302" s="24" t="s">
        <v>199</v>
      </c>
      <c r="G302" s="25" t="s">
        <v>201</v>
      </c>
      <c r="H302" s="23">
        <v>2100</v>
      </c>
      <c r="I302" s="26" t="s">
        <v>129</v>
      </c>
      <c r="J302" s="26" t="s">
        <v>34</v>
      </c>
      <c r="K302" s="27">
        <f t="shared" si="247"/>
        <v>0.99999999999999989</v>
      </c>
      <c r="L302" s="28" t="s">
        <v>28</v>
      </c>
      <c r="M302" s="29" t="s">
        <v>28</v>
      </c>
      <c r="N302" s="30">
        <v>0.85</v>
      </c>
      <c r="O302" s="31">
        <v>0.9</v>
      </c>
      <c r="P302" s="31">
        <v>0.9</v>
      </c>
      <c r="Q302" s="31">
        <v>0.95</v>
      </c>
      <c r="R302" s="31">
        <v>1</v>
      </c>
      <c r="S302" s="31">
        <v>1.05</v>
      </c>
      <c r="T302" s="31">
        <v>1.1000000000000001</v>
      </c>
      <c r="U302" s="31">
        <v>1.2</v>
      </c>
      <c r="V302" s="31">
        <v>1.3</v>
      </c>
      <c r="W302" s="31">
        <v>1.2</v>
      </c>
      <c r="X302" s="31">
        <v>0.85</v>
      </c>
      <c r="Y302" s="31">
        <v>0.7</v>
      </c>
    </row>
    <row r="303" spans="4:25" ht="17.25" customHeight="1" x14ac:dyDescent="0.25">
      <c r="D303" s="32" t="s">
        <v>26</v>
      </c>
      <c r="E303" s="32" t="s">
        <v>213</v>
      </c>
      <c r="F303" s="33" t="s">
        <v>199</v>
      </c>
      <c r="G303" s="34" t="s">
        <v>201</v>
      </c>
      <c r="H303" s="32">
        <v>2100</v>
      </c>
      <c r="I303" s="35" t="str">
        <f t="shared" ref="I303:I305" si="260">I302</f>
        <v>SERV COMB FORMIGA MANUAL 1 RUA AGRIC</v>
      </c>
      <c r="J303" s="35" t="s">
        <v>35</v>
      </c>
      <c r="K303" s="36">
        <f t="shared" si="247"/>
        <v>5.0166666666666667E-3</v>
      </c>
      <c r="L303" s="35" t="s">
        <v>36</v>
      </c>
      <c r="M303" s="37">
        <f>10*(5*6)/10^3</f>
        <v>0.3</v>
      </c>
      <c r="N303" s="38">
        <f>ROUND(0.5%*N302,4)</f>
        <v>4.3E-3</v>
      </c>
      <c r="O303" s="39">
        <f t="shared" ref="O303:Y303" si="261">ROUND(0.5%*O302,4)</f>
        <v>4.4999999999999997E-3</v>
      </c>
      <c r="P303" s="39">
        <f t="shared" si="261"/>
        <v>4.4999999999999997E-3</v>
      </c>
      <c r="Q303" s="39">
        <f t="shared" si="261"/>
        <v>4.7999999999999996E-3</v>
      </c>
      <c r="R303" s="39">
        <f t="shared" si="261"/>
        <v>5.0000000000000001E-3</v>
      </c>
      <c r="S303" s="39">
        <f t="shared" si="261"/>
        <v>5.3E-3</v>
      </c>
      <c r="T303" s="39">
        <f t="shared" si="261"/>
        <v>5.4999999999999997E-3</v>
      </c>
      <c r="U303" s="39">
        <f t="shared" si="261"/>
        <v>6.0000000000000001E-3</v>
      </c>
      <c r="V303" s="39">
        <f t="shared" si="261"/>
        <v>6.4999999999999997E-3</v>
      </c>
      <c r="W303" s="39">
        <f t="shared" si="261"/>
        <v>6.0000000000000001E-3</v>
      </c>
      <c r="X303" s="39">
        <f t="shared" si="261"/>
        <v>4.3E-3</v>
      </c>
      <c r="Y303" s="39">
        <f t="shared" si="261"/>
        <v>3.5000000000000001E-3</v>
      </c>
    </row>
    <row r="304" spans="4:25" ht="17.25" customHeight="1" x14ac:dyDescent="0.25">
      <c r="D304" s="32" t="s">
        <v>26</v>
      </c>
      <c r="E304" s="32" t="s">
        <v>213</v>
      </c>
      <c r="F304" s="33" t="s">
        <v>199</v>
      </c>
      <c r="G304" s="34" t="s">
        <v>201</v>
      </c>
      <c r="H304" s="32">
        <v>2100</v>
      </c>
      <c r="I304" s="35" t="str">
        <f t="shared" si="260"/>
        <v>SERV COMB FORMIGA MANUAL 1 RUA AGRIC</v>
      </c>
      <c r="J304" s="35" t="s">
        <v>35</v>
      </c>
      <c r="K304" s="36">
        <f t="shared" si="247"/>
        <v>0.64083333333333325</v>
      </c>
      <c r="L304" s="35" t="s">
        <v>37</v>
      </c>
      <c r="M304" s="37">
        <v>6</v>
      </c>
      <c r="N304" s="40">
        <f>ROUND($N$44*N302,2)</f>
        <v>0.17</v>
      </c>
      <c r="O304" s="41">
        <f>ROUND($O$44*O302,2)</f>
        <v>0.27</v>
      </c>
      <c r="P304" s="41">
        <f>ROUND($P$44*P302,2)</f>
        <v>0.36</v>
      </c>
      <c r="Q304" s="41">
        <f>ROUND($Q$44*Q302,2)</f>
        <v>0.48</v>
      </c>
      <c r="R304" s="41">
        <f>ROUND($R$44*R302,2)</f>
        <v>0.7</v>
      </c>
      <c r="S304" s="41">
        <f>ROUND($S$44*S302,2)</f>
        <v>0.84</v>
      </c>
      <c r="T304" s="41">
        <f>ROUND($T$44*T302,2)</f>
        <v>0.99</v>
      </c>
      <c r="U304" s="41">
        <f>ROUND($U$44*U302,2)</f>
        <v>1.08</v>
      </c>
      <c r="V304" s="41">
        <f>ROUND($V$44*V302,2)</f>
        <v>1.17</v>
      </c>
      <c r="W304" s="41">
        <f>ROUND($W$44*W302,2)</f>
        <v>0.84</v>
      </c>
      <c r="X304" s="41">
        <f>ROUND($X$44*X302,2)</f>
        <v>0.51</v>
      </c>
      <c r="Y304" s="41">
        <f>ROUND($Y$44*Y302,2)</f>
        <v>0.28000000000000003</v>
      </c>
    </row>
    <row r="305" spans="4:25" ht="17.25" customHeight="1" x14ac:dyDescent="0.25">
      <c r="D305" s="32" t="s">
        <v>26</v>
      </c>
      <c r="E305" s="32" t="s">
        <v>213</v>
      </c>
      <c r="F305" s="33" t="s">
        <v>199</v>
      </c>
      <c r="G305" s="34" t="s">
        <v>201</v>
      </c>
      <c r="H305" s="32">
        <v>2100</v>
      </c>
      <c r="I305" s="35" t="str">
        <f t="shared" si="260"/>
        <v>SERV COMB FORMIGA MANUAL 1 RUA AGRIC</v>
      </c>
      <c r="J305" s="35" t="s">
        <v>35</v>
      </c>
      <c r="K305" s="36">
        <f t="shared" si="247"/>
        <v>0.35415000000000002</v>
      </c>
      <c r="L305" s="35" t="s">
        <v>38</v>
      </c>
      <c r="M305" s="37">
        <v>6</v>
      </c>
      <c r="N305" s="40">
        <f>N302-SUM(N303:N304)</f>
        <v>0.67569999999999997</v>
      </c>
      <c r="O305" s="41">
        <f t="shared" ref="O305" si="262">O302-SUM(O303:O304)</f>
        <v>0.62549999999999994</v>
      </c>
      <c r="P305" s="41">
        <f t="shared" ref="P305:Y305" si="263">P302-SUM(P303:P304)</f>
        <v>0.53550000000000009</v>
      </c>
      <c r="Q305" s="41">
        <f t="shared" si="263"/>
        <v>0.46519999999999995</v>
      </c>
      <c r="R305" s="41">
        <f t="shared" si="263"/>
        <v>0.29500000000000004</v>
      </c>
      <c r="S305" s="41">
        <f t="shared" si="263"/>
        <v>0.2047000000000001</v>
      </c>
      <c r="T305" s="41">
        <f t="shared" si="263"/>
        <v>0.10450000000000015</v>
      </c>
      <c r="U305" s="41">
        <f t="shared" si="263"/>
        <v>0.11399999999999988</v>
      </c>
      <c r="V305" s="41">
        <f t="shared" si="263"/>
        <v>0.12350000000000017</v>
      </c>
      <c r="W305" s="41">
        <f t="shared" si="263"/>
        <v>0.35399999999999998</v>
      </c>
      <c r="X305" s="41">
        <f t="shared" si="263"/>
        <v>0.3357</v>
      </c>
      <c r="Y305" s="41">
        <f t="shared" si="263"/>
        <v>0.41649999999999993</v>
      </c>
    </row>
    <row r="306" spans="4:25" ht="17.25" customHeight="1" x14ac:dyDescent="0.25">
      <c r="D306" s="23" t="s">
        <v>26</v>
      </c>
      <c r="E306" s="23" t="s">
        <v>213</v>
      </c>
      <c r="F306" s="24" t="s">
        <v>202</v>
      </c>
      <c r="G306" s="25" t="s">
        <v>201</v>
      </c>
      <c r="H306" s="23">
        <v>2100</v>
      </c>
      <c r="I306" s="26" t="s">
        <v>63</v>
      </c>
      <c r="J306" s="26" t="s">
        <v>34</v>
      </c>
      <c r="K306" s="27">
        <f>IFERROR(AVERAGE(N306:Y306),"n/a")</f>
        <v>0.14999999999999997</v>
      </c>
      <c r="L306" s="28" t="s">
        <v>28</v>
      </c>
      <c r="M306" s="29" t="s">
        <v>28</v>
      </c>
      <c r="N306" s="30">
        <v>0.15</v>
      </c>
      <c r="O306" s="31">
        <v>0.15</v>
      </c>
      <c r="P306" s="31">
        <v>0.15</v>
      </c>
      <c r="Q306" s="31">
        <v>0.15</v>
      </c>
      <c r="R306" s="31">
        <v>0.15</v>
      </c>
      <c r="S306" s="31">
        <v>0.15</v>
      </c>
      <c r="T306" s="31">
        <v>0.15</v>
      </c>
      <c r="U306" s="31">
        <v>0.15</v>
      </c>
      <c r="V306" s="31">
        <v>0.15</v>
      </c>
      <c r="W306" s="31">
        <v>0.15</v>
      </c>
      <c r="X306" s="31">
        <v>0.15</v>
      </c>
      <c r="Y306" s="31">
        <v>0.15</v>
      </c>
    </row>
    <row r="307" spans="4:25" ht="17.25" customHeight="1" x14ac:dyDescent="0.25">
      <c r="D307" s="32" t="s">
        <v>26</v>
      </c>
      <c r="E307" s="32" t="s">
        <v>213</v>
      </c>
      <c r="F307" s="33" t="s">
        <v>202</v>
      </c>
      <c r="G307" s="34" t="s">
        <v>201</v>
      </c>
      <c r="H307" s="32">
        <v>2100</v>
      </c>
      <c r="I307" s="35" t="str">
        <f t="shared" ref="I307:I308" si="264">I306</f>
        <v>SERV COMB FORMIGA TERMONEBULIZADOR</v>
      </c>
      <c r="J307" s="35" t="s">
        <v>35</v>
      </c>
      <c r="K307" s="36">
        <f>IFERROR(AVERAGE(N307:Y307),"n/a")</f>
        <v>0.14999999999999997</v>
      </c>
      <c r="L307" s="35" t="s">
        <v>65</v>
      </c>
      <c r="M307" s="37">
        <v>0.52462334039425962</v>
      </c>
      <c r="N307" s="44">
        <f t="shared" ref="N307:Y308" si="265">N306</f>
        <v>0.15</v>
      </c>
      <c r="O307" s="39">
        <f t="shared" si="265"/>
        <v>0.15</v>
      </c>
      <c r="P307" s="39">
        <f t="shared" si="265"/>
        <v>0.15</v>
      </c>
      <c r="Q307" s="39">
        <f t="shared" si="265"/>
        <v>0.15</v>
      </c>
      <c r="R307" s="39">
        <f t="shared" si="265"/>
        <v>0.15</v>
      </c>
      <c r="S307" s="39">
        <f t="shared" si="265"/>
        <v>0.15</v>
      </c>
      <c r="T307" s="39">
        <f t="shared" si="265"/>
        <v>0.15</v>
      </c>
      <c r="U307" s="39">
        <f t="shared" si="265"/>
        <v>0.15</v>
      </c>
      <c r="V307" s="39">
        <f t="shared" si="265"/>
        <v>0.15</v>
      </c>
      <c r="W307" s="39">
        <f t="shared" si="265"/>
        <v>0.15</v>
      </c>
      <c r="X307" s="39">
        <f t="shared" si="265"/>
        <v>0.15</v>
      </c>
      <c r="Y307" s="39">
        <f t="shared" si="265"/>
        <v>0.15</v>
      </c>
    </row>
    <row r="308" spans="4:25" ht="17.25" customHeight="1" x14ac:dyDescent="0.25">
      <c r="D308" s="32" t="s">
        <v>26</v>
      </c>
      <c r="E308" s="32" t="s">
        <v>213</v>
      </c>
      <c r="F308" s="33" t="s">
        <v>202</v>
      </c>
      <c r="G308" s="34" t="s">
        <v>201</v>
      </c>
      <c r="H308" s="32">
        <v>2100</v>
      </c>
      <c r="I308" s="35" t="str">
        <f t="shared" si="264"/>
        <v>SERV COMB FORMIGA TERMONEBULIZADOR</v>
      </c>
      <c r="J308" s="35" t="s">
        <v>35</v>
      </c>
      <c r="K308" s="36">
        <f>IFERROR(AVERAGE(N308:Y308),"n/a")</f>
        <v>0.14999999999999997</v>
      </c>
      <c r="L308" s="35" t="s">
        <v>55</v>
      </c>
      <c r="M308" s="37">
        <v>1.1693651261422116</v>
      </c>
      <c r="N308" s="44">
        <f>N307</f>
        <v>0.15</v>
      </c>
      <c r="O308" s="39">
        <f t="shared" si="265"/>
        <v>0.15</v>
      </c>
      <c r="P308" s="39">
        <f t="shared" si="265"/>
        <v>0.15</v>
      </c>
      <c r="Q308" s="39">
        <f t="shared" si="265"/>
        <v>0.15</v>
      </c>
      <c r="R308" s="39">
        <f t="shared" si="265"/>
        <v>0.15</v>
      </c>
      <c r="S308" s="39">
        <f t="shared" si="265"/>
        <v>0.15</v>
      </c>
      <c r="T308" s="39">
        <f t="shared" si="265"/>
        <v>0.15</v>
      </c>
      <c r="U308" s="39">
        <f t="shared" si="265"/>
        <v>0.15</v>
      </c>
      <c r="V308" s="39">
        <f t="shared" si="265"/>
        <v>0.15</v>
      </c>
      <c r="W308" s="39">
        <f t="shared" si="265"/>
        <v>0.15</v>
      </c>
      <c r="X308" s="39">
        <f t="shared" si="265"/>
        <v>0.15</v>
      </c>
      <c r="Y308" s="39">
        <f t="shared" si="265"/>
        <v>0.15</v>
      </c>
    </row>
    <row r="309" spans="4:25" ht="17.25" customHeight="1" x14ac:dyDescent="0.25">
      <c r="D309" s="23" t="s">
        <v>26</v>
      </c>
      <c r="E309" s="23" t="s">
        <v>213</v>
      </c>
      <c r="F309" s="24" t="s">
        <v>203</v>
      </c>
      <c r="G309" s="25" t="s">
        <v>201</v>
      </c>
      <c r="H309" s="23">
        <v>2100</v>
      </c>
      <c r="I309" s="26" t="s">
        <v>204</v>
      </c>
      <c r="J309" s="26" t="s">
        <v>34</v>
      </c>
      <c r="K309" s="27">
        <f t="shared" si="247"/>
        <v>4.9999999999999996E-2</v>
      </c>
      <c r="L309" s="28" t="s">
        <v>28</v>
      </c>
      <c r="M309" s="29" t="s">
        <v>28</v>
      </c>
      <c r="N309" s="30">
        <v>0.05</v>
      </c>
      <c r="O309" s="31">
        <v>0.05</v>
      </c>
      <c r="P309" s="31">
        <v>0.05</v>
      </c>
      <c r="Q309" s="31">
        <v>0.05</v>
      </c>
      <c r="R309" s="31">
        <v>0.05</v>
      </c>
      <c r="S309" s="31">
        <v>0.05</v>
      </c>
      <c r="T309" s="31">
        <v>0.05</v>
      </c>
      <c r="U309" s="31">
        <v>0.05</v>
      </c>
      <c r="V309" s="31">
        <v>0.05</v>
      </c>
      <c r="W309" s="31">
        <v>0.05</v>
      </c>
      <c r="X309" s="31">
        <v>0.05</v>
      </c>
      <c r="Y309" s="31">
        <v>0.05</v>
      </c>
    </row>
    <row r="310" spans="4:25" ht="17.25" customHeight="1" x14ac:dyDescent="0.25">
      <c r="D310" s="23" t="s">
        <v>26</v>
      </c>
      <c r="E310" s="23" t="s">
        <v>213</v>
      </c>
      <c r="F310" s="24" t="s">
        <v>205</v>
      </c>
      <c r="G310" s="25" t="s">
        <v>201</v>
      </c>
      <c r="H310" s="23">
        <v>2100</v>
      </c>
      <c r="I310" s="26" t="s">
        <v>206</v>
      </c>
      <c r="J310" s="26" t="s">
        <v>34</v>
      </c>
      <c r="K310" s="27">
        <f t="shared" si="247"/>
        <v>0.59999999999999987</v>
      </c>
      <c r="L310" s="28" t="s">
        <v>28</v>
      </c>
      <c r="M310" s="29" t="s">
        <v>28</v>
      </c>
      <c r="N310" s="30">
        <v>0.6</v>
      </c>
      <c r="O310" s="31">
        <v>0.6</v>
      </c>
      <c r="P310" s="31">
        <v>0.6</v>
      </c>
      <c r="Q310" s="31">
        <v>0.6</v>
      </c>
      <c r="R310" s="31">
        <v>0.6</v>
      </c>
      <c r="S310" s="31">
        <v>0.6</v>
      </c>
      <c r="T310" s="31">
        <v>0.6</v>
      </c>
      <c r="U310" s="31">
        <v>0.6</v>
      </c>
      <c r="V310" s="31">
        <v>0.6</v>
      </c>
      <c r="W310" s="31">
        <v>0.6</v>
      </c>
      <c r="X310" s="31">
        <v>0.6</v>
      </c>
      <c r="Y310" s="31">
        <v>0.6</v>
      </c>
    </row>
    <row r="311" spans="4:25" ht="17.25" customHeight="1" x14ac:dyDescent="0.25">
      <c r="D311" s="32" t="s">
        <v>26</v>
      </c>
      <c r="E311" s="32" t="s">
        <v>213</v>
      </c>
      <c r="F311" s="33" t="s">
        <v>205</v>
      </c>
      <c r="G311" s="34" t="s">
        <v>201</v>
      </c>
      <c r="H311" s="32">
        <v>2100</v>
      </c>
      <c r="I311" s="35" t="str">
        <f t="shared" ref="I311:I315" si="266">I310</f>
        <v>SERV CAP QUIM MEC BARRA ABERTA AGRIC</v>
      </c>
      <c r="J311" s="35" t="s">
        <v>35</v>
      </c>
      <c r="K311" s="36">
        <f t="shared" si="247"/>
        <v>0.59999999999999987</v>
      </c>
      <c r="L311" s="85" t="s">
        <v>54</v>
      </c>
      <c r="M311" s="37">
        <v>2.5</v>
      </c>
      <c r="N311" s="142">
        <f>N310</f>
        <v>0.6</v>
      </c>
      <c r="O311" s="143">
        <f t="shared" ref="O311:Y311" si="267">O310</f>
        <v>0.6</v>
      </c>
      <c r="P311" s="143">
        <f t="shared" si="267"/>
        <v>0.6</v>
      </c>
      <c r="Q311" s="143">
        <f t="shared" si="267"/>
        <v>0.6</v>
      </c>
      <c r="R311" s="143">
        <f t="shared" si="267"/>
        <v>0.6</v>
      </c>
      <c r="S311" s="143">
        <f t="shared" si="267"/>
        <v>0.6</v>
      </c>
      <c r="T311" s="143">
        <f t="shared" si="267"/>
        <v>0.6</v>
      </c>
      <c r="U311" s="143">
        <f t="shared" si="267"/>
        <v>0.6</v>
      </c>
      <c r="V311" s="143">
        <f t="shared" si="267"/>
        <v>0.6</v>
      </c>
      <c r="W311" s="143">
        <f t="shared" si="267"/>
        <v>0.6</v>
      </c>
      <c r="X311" s="143">
        <f t="shared" si="267"/>
        <v>0.6</v>
      </c>
      <c r="Y311" s="143">
        <f t="shared" si="267"/>
        <v>0.6</v>
      </c>
    </row>
    <row r="312" spans="4:25" ht="17.25" customHeight="1" x14ac:dyDescent="0.25">
      <c r="D312" s="32" t="s">
        <v>26</v>
      </c>
      <c r="E312" s="32" t="s">
        <v>213</v>
      </c>
      <c r="F312" s="33" t="s">
        <v>205</v>
      </c>
      <c r="G312" s="34" t="s">
        <v>201</v>
      </c>
      <c r="H312" s="32">
        <v>2100</v>
      </c>
      <c r="I312" s="35" t="str">
        <f t="shared" si="266"/>
        <v>SERV CAP QUIM MEC BARRA ABERTA AGRIC</v>
      </c>
      <c r="J312" s="35" t="s">
        <v>35</v>
      </c>
      <c r="K312" s="36">
        <f>IFERROR(AVERAGE(N312:Y312),"n/a")</f>
        <v>0.14999999999999997</v>
      </c>
      <c r="L312" s="35" t="s">
        <v>55</v>
      </c>
      <c r="M312" s="37">
        <f>ROUND(0.5%*230,1)</f>
        <v>1.2</v>
      </c>
      <c r="N312" s="142">
        <f>N313</f>
        <v>0.15</v>
      </c>
      <c r="O312" s="143">
        <f t="shared" ref="O312:Y312" si="268">O313</f>
        <v>0.15</v>
      </c>
      <c r="P312" s="143">
        <f t="shared" si="268"/>
        <v>0.15</v>
      </c>
      <c r="Q312" s="143">
        <f t="shared" si="268"/>
        <v>0.15</v>
      </c>
      <c r="R312" s="143">
        <f t="shared" si="268"/>
        <v>0.15</v>
      </c>
      <c r="S312" s="143">
        <f t="shared" si="268"/>
        <v>0.15</v>
      </c>
      <c r="T312" s="143">
        <f t="shared" si="268"/>
        <v>0.15</v>
      </c>
      <c r="U312" s="143">
        <f t="shared" si="268"/>
        <v>0.15</v>
      </c>
      <c r="V312" s="143">
        <f t="shared" si="268"/>
        <v>0.15</v>
      </c>
      <c r="W312" s="143">
        <f t="shared" si="268"/>
        <v>0.15</v>
      </c>
      <c r="X312" s="143">
        <f t="shared" si="268"/>
        <v>0.15</v>
      </c>
      <c r="Y312" s="143">
        <f t="shared" si="268"/>
        <v>0.15</v>
      </c>
    </row>
    <row r="313" spans="4:25" ht="17.25" customHeight="1" x14ac:dyDescent="0.25">
      <c r="D313" s="32" t="s">
        <v>26</v>
      </c>
      <c r="E313" s="32" t="s">
        <v>213</v>
      </c>
      <c r="F313" s="33" t="s">
        <v>205</v>
      </c>
      <c r="G313" s="34" t="s">
        <v>201</v>
      </c>
      <c r="H313" s="32">
        <v>2100</v>
      </c>
      <c r="I313" s="35" t="str">
        <f t="shared" si="266"/>
        <v>SERV CAP QUIM MEC BARRA ABERTA AGRIC</v>
      </c>
      <c r="J313" s="35" t="s">
        <v>35</v>
      </c>
      <c r="K313" s="36">
        <f>IFERROR(AVERAGE(N313:Y313),"n/a")</f>
        <v>0.14999999999999997</v>
      </c>
      <c r="L313" s="35" t="s">
        <v>51</v>
      </c>
      <c r="M313" s="37">
        <v>1.5</v>
      </c>
      <c r="N313" s="142">
        <f>ROUND(25%*N310,2)</f>
        <v>0.15</v>
      </c>
      <c r="O313" s="143">
        <f t="shared" ref="O313:Y313" si="269">ROUND(25%*O310,2)</f>
        <v>0.15</v>
      </c>
      <c r="P313" s="143">
        <f t="shared" si="269"/>
        <v>0.15</v>
      </c>
      <c r="Q313" s="143">
        <f t="shared" si="269"/>
        <v>0.15</v>
      </c>
      <c r="R313" s="143">
        <f t="shared" si="269"/>
        <v>0.15</v>
      </c>
      <c r="S313" s="143">
        <f t="shared" si="269"/>
        <v>0.15</v>
      </c>
      <c r="T313" s="143">
        <f t="shared" si="269"/>
        <v>0.15</v>
      </c>
      <c r="U313" s="143">
        <f t="shared" si="269"/>
        <v>0.15</v>
      </c>
      <c r="V313" s="143">
        <f t="shared" si="269"/>
        <v>0.15</v>
      </c>
      <c r="W313" s="143">
        <f t="shared" si="269"/>
        <v>0.15</v>
      </c>
      <c r="X313" s="143">
        <f t="shared" si="269"/>
        <v>0.15</v>
      </c>
      <c r="Y313" s="143">
        <f t="shared" si="269"/>
        <v>0.15</v>
      </c>
    </row>
    <row r="314" spans="4:25" ht="17.25" customHeight="1" x14ac:dyDescent="0.25">
      <c r="D314" s="32" t="s">
        <v>26</v>
      </c>
      <c r="E314" s="32" t="s">
        <v>213</v>
      </c>
      <c r="F314" s="33" t="s">
        <v>205</v>
      </c>
      <c r="G314" s="34" t="s">
        <v>201</v>
      </c>
      <c r="H314" s="32">
        <v>2100</v>
      </c>
      <c r="I314" s="35" t="str">
        <f t="shared" si="266"/>
        <v>SERV CAP QUIM MEC BARRA ABERTA AGRIC</v>
      </c>
      <c r="J314" s="35" t="s">
        <v>35</v>
      </c>
      <c r="K314" s="36">
        <f t="shared" si="247"/>
        <v>0.35999999999999993</v>
      </c>
      <c r="L314" s="35" t="s">
        <v>135</v>
      </c>
      <c r="M314" s="37">
        <f>ROUNDUP(1.5*(3.1/3.1),2)</f>
        <v>1.5</v>
      </c>
      <c r="N314" s="144">
        <f>ROUND(60%*N310-N315,2)</f>
        <v>0.36</v>
      </c>
      <c r="O314" s="145">
        <f t="shared" ref="O314:Y314" si="270">ROUND(60%*O310-O315,2)</f>
        <v>0.36</v>
      </c>
      <c r="P314" s="145">
        <f t="shared" si="270"/>
        <v>0.36</v>
      </c>
      <c r="Q314" s="145">
        <f t="shared" si="270"/>
        <v>0.36</v>
      </c>
      <c r="R314" s="145">
        <f t="shared" si="270"/>
        <v>0.36</v>
      </c>
      <c r="S314" s="145">
        <f t="shared" si="270"/>
        <v>0.36</v>
      </c>
      <c r="T314" s="145">
        <f t="shared" si="270"/>
        <v>0.36</v>
      </c>
      <c r="U314" s="145">
        <f t="shared" si="270"/>
        <v>0.36</v>
      </c>
      <c r="V314" s="145">
        <f t="shared" si="270"/>
        <v>0.36</v>
      </c>
      <c r="W314" s="145">
        <f t="shared" si="270"/>
        <v>0.36</v>
      </c>
      <c r="X314" s="145">
        <f t="shared" si="270"/>
        <v>0.36</v>
      </c>
      <c r="Y314" s="145">
        <f t="shared" si="270"/>
        <v>0.36</v>
      </c>
    </row>
    <row r="315" spans="4:25" ht="17.25" customHeight="1" x14ac:dyDescent="0.25">
      <c r="D315" s="32" t="s">
        <v>26</v>
      </c>
      <c r="E315" s="32" t="s">
        <v>213</v>
      </c>
      <c r="F315" s="33" t="s">
        <v>205</v>
      </c>
      <c r="G315" s="34" t="s">
        <v>201</v>
      </c>
      <c r="H315" s="32">
        <v>2100</v>
      </c>
      <c r="I315" s="35" t="str">
        <f t="shared" si="266"/>
        <v>SERV CAP QUIM MEC BARRA ABERTA AGRIC</v>
      </c>
      <c r="J315" s="35" t="s">
        <v>35</v>
      </c>
      <c r="K315" s="36">
        <f t="shared" si="247"/>
        <v>0</v>
      </c>
      <c r="L315" s="35" t="s">
        <v>136</v>
      </c>
      <c r="M315" s="37">
        <f>0.15*(3.1/3.1)</f>
        <v>0.15</v>
      </c>
      <c r="N315" s="144">
        <f>ROUND($N$76/$N$74*N310*60%,2)</f>
        <v>0</v>
      </c>
      <c r="O315" s="145">
        <f>ROUND($O$76/$O$74*O310*60%,2)</f>
        <v>0</v>
      </c>
      <c r="P315" s="145">
        <f>ROUND($P$76/$P$74*P310*60%,2)</f>
        <v>0</v>
      </c>
      <c r="Q315" s="145">
        <f>ROUND($Q$76/$Q$74*Q310*60%,2)</f>
        <v>0</v>
      </c>
      <c r="R315" s="145">
        <f>ROUND($R$76/$R$74*R310*60%,2)</f>
        <v>0</v>
      </c>
      <c r="S315" s="145">
        <f>ROUND($S$76/$S$74*S310*60%,2)</f>
        <v>0</v>
      </c>
      <c r="T315" s="145">
        <f>ROUND($T$76/$T$74*T310*60%,2)</f>
        <v>0</v>
      </c>
      <c r="U315" s="145">
        <f>ROUND($U$76/$U$74*U310*60%,2)</f>
        <v>0</v>
      </c>
      <c r="V315" s="145">
        <f>ROUND($V$76/$V$74*V310*60%,2)</f>
        <v>0</v>
      </c>
      <c r="W315" s="145">
        <f>ROUND($W$76/$W$74*W310*60%,2)</f>
        <v>0</v>
      </c>
      <c r="X315" s="145">
        <f>ROUND($X$76/$X$74*X310*60%,2)</f>
        <v>0</v>
      </c>
      <c r="Y315" s="145">
        <f>ROUND($Y$76/$Y$74*Y310*60%,2)</f>
        <v>0</v>
      </c>
    </row>
    <row r="316" spans="4:25" ht="17.25" customHeight="1" x14ac:dyDescent="0.25"/>
    <row r="317" spans="4:25" ht="17.25" customHeight="1" x14ac:dyDescent="0.25"/>
    <row r="318" spans="4:25" ht="17.25" customHeight="1" x14ac:dyDescent="0.25"/>
    <row r="319" spans="4:25" ht="17.25" customHeight="1" x14ac:dyDescent="0.25"/>
    <row r="320" spans="4:25" ht="17.25" customHeight="1" x14ac:dyDescent="0.25"/>
    <row r="321" ht="17.25" customHeight="1" x14ac:dyDescent="0.25"/>
    <row r="322" ht="17.25" customHeight="1" x14ac:dyDescent="0.25"/>
    <row r="323" ht="17.25" customHeight="1" x14ac:dyDescent="0.25"/>
    <row r="324" ht="17.25" customHeight="1" x14ac:dyDescent="0.25"/>
    <row r="325" ht="17.25" customHeight="1" x14ac:dyDescent="0.25"/>
    <row r="326" ht="17.25" customHeight="1" x14ac:dyDescent="0.25"/>
    <row r="327" ht="17.25" customHeight="1" x14ac:dyDescent="0.25"/>
    <row r="328" ht="17.25" customHeight="1" x14ac:dyDescent="0.25"/>
    <row r="329" ht="17.25" customHeight="1" x14ac:dyDescent="0.25"/>
  </sheetData>
  <autoFilter ref="D2:M329" xr:uid="{00000000-0009-0000-0000-000004000000}"/>
  <pageMargins left="0.511811024" right="0.511811024" top="0.78740157499999996" bottom="0.78740157499999996" header="0.31496062000000002" footer="0.31496062000000002"/>
  <pageSetup paperSize="9" scale="17"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A658C-C13E-4390-AF82-D7B1A6A531DB}">
  <sheetPr>
    <tabColor theme="3" tint="0.39997558519241921"/>
    <pageSetUpPr fitToPage="1"/>
  </sheetPr>
  <dimension ref="C1:AK315"/>
  <sheetViews>
    <sheetView showGridLines="0" topLeftCell="D1" zoomScale="55" zoomScaleNormal="55" workbookViewId="0">
      <pane ySplit="2" topLeftCell="A3" activePane="bottomLeft" state="frozen"/>
      <selection activeCell="H84" sqref="H84"/>
      <selection pane="bottomLeft" activeCell="H84" sqref="H84"/>
    </sheetView>
  </sheetViews>
  <sheetFormatPr defaultColWidth="9.140625" defaultRowHeight="15" x14ac:dyDescent="0.25"/>
  <cols>
    <col min="1" max="2" width="9.140625" style="1"/>
    <col min="3" max="3" width="5.42578125" customWidth="1"/>
    <col min="4" max="5" width="18.7109375" style="1" bestFit="1" customWidth="1"/>
    <col min="6" max="6" width="15.5703125" style="1" customWidth="1"/>
    <col min="7" max="7" width="48.140625" style="1" customWidth="1"/>
    <col min="8" max="8" width="17.7109375" style="1" customWidth="1"/>
    <col min="9" max="9" width="70.28515625" style="1" customWidth="1"/>
    <col min="10" max="10" width="16.7109375" style="1" customWidth="1"/>
    <col min="11" max="11" width="15.7109375" style="1" bestFit="1" customWidth="1"/>
    <col min="12" max="12" width="42" style="1" bestFit="1" customWidth="1"/>
    <col min="13" max="13" width="25.28515625" style="1" bestFit="1" customWidth="1"/>
    <col min="14" max="25" width="15.7109375" style="1" bestFit="1" customWidth="1"/>
    <col min="26" max="26" width="11" style="1" bestFit="1" customWidth="1"/>
    <col min="27" max="27" width="11.5703125" style="1" bestFit="1" customWidth="1"/>
    <col min="28" max="28" width="9.140625" style="1"/>
    <col min="29" max="29" width="11.42578125" style="1" customWidth="1"/>
    <col min="30" max="35" width="12" style="1" customWidth="1"/>
    <col min="36" max="16384" width="9.140625" style="1"/>
  </cols>
  <sheetData>
    <row r="1" spans="4:25" ht="78" customHeight="1" x14ac:dyDescent="0.25">
      <c r="F1" s="2" t="s">
        <v>214</v>
      </c>
      <c r="K1" s="3" t="s">
        <v>1</v>
      </c>
      <c r="N1" s="4" t="s">
        <v>2</v>
      </c>
      <c r="Y1" s="5" t="s">
        <v>3</v>
      </c>
    </row>
    <row r="2" spans="4:25" ht="17.25" customHeight="1" x14ac:dyDescent="0.25">
      <c r="D2" s="6" t="s">
        <v>4</v>
      </c>
      <c r="E2" s="6" t="s">
        <v>5</v>
      </c>
      <c r="F2" s="7" t="s">
        <v>6</v>
      </c>
      <c r="G2" s="7" t="s">
        <v>7</v>
      </c>
      <c r="H2" s="6" t="s">
        <v>8</v>
      </c>
      <c r="I2" s="8" t="s">
        <v>9</v>
      </c>
      <c r="J2" s="8" t="s">
        <v>10</v>
      </c>
      <c r="K2" s="9" t="s">
        <v>11</v>
      </c>
      <c r="L2" s="8" t="s">
        <v>12</v>
      </c>
      <c r="M2" s="8" t="s">
        <v>13</v>
      </c>
      <c r="N2" s="10" t="s">
        <v>14</v>
      </c>
      <c r="O2" s="9" t="s">
        <v>15</v>
      </c>
      <c r="P2" s="9" t="s">
        <v>16</v>
      </c>
      <c r="Q2" s="9" t="s">
        <v>17</v>
      </c>
      <c r="R2" s="9" t="s">
        <v>18</v>
      </c>
      <c r="S2" s="9" t="s">
        <v>19</v>
      </c>
      <c r="T2" s="9" t="s">
        <v>20</v>
      </c>
      <c r="U2" s="9" t="s">
        <v>21</v>
      </c>
      <c r="V2" s="9" t="s">
        <v>22</v>
      </c>
      <c r="W2" s="9" t="s">
        <v>23</v>
      </c>
      <c r="X2" s="9" t="s">
        <v>24</v>
      </c>
      <c r="Y2" s="9" t="s">
        <v>25</v>
      </c>
    </row>
    <row r="3" spans="4:25" ht="17.25" customHeight="1" x14ac:dyDescent="0.25">
      <c r="D3" s="11" t="s">
        <v>215</v>
      </c>
      <c r="E3" s="11" t="s">
        <v>216</v>
      </c>
      <c r="F3" s="12" t="s">
        <v>28</v>
      </c>
      <c r="G3" s="13" t="s">
        <v>29</v>
      </c>
      <c r="H3" s="11" t="s">
        <v>28</v>
      </c>
      <c r="I3" s="14" t="s">
        <v>28</v>
      </c>
      <c r="J3" s="14" t="s">
        <v>28</v>
      </c>
      <c r="K3" s="11" t="str">
        <f>IFERROR(AVERAGE(N3:Y3),"n/a")</f>
        <v>n/a</v>
      </c>
      <c r="L3" s="14" t="s">
        <v>28</v>
      </c>
      <c r="M3" s="15" t="s">
        <v>28</v>
      </c>
      <c r="N3" s="16" t="s">
        <v>28</v>
      </c>
      <c r="O3" s="11" t="s">
        <v>28</v>
      </c>
      <c r="P3" s="11" t="s">
        <v>28</v>
      </c>
      <c r="Q3" s="11" t="s">
        <v>28</v>
      </c>
      <c r="R3" s="11" t="s">
        <v>28</v>
      </c>
      <c r="S3" s="11" t="s">
        <v>28</v>
      </c>
      <c r="T3" s="11" t="s">
        <v>28</v>
      </c>
      <c r="U3" s="11" t="s">
        <v>28</v>
      </c>
      <c r="V3" s="11" t="s">
        <v>28</v>
      </c>
      <c r="W3" s="11" t="s">
        <v>28</v>
      </c>
      <c r="X3" s="11" t="s">
        <v>28</v>
      </c>
      <c r="Y3" s="11" t="s">
        <v>28</v>
      </c>
    </row>
    <row r="4" spans="4:25" ht="17.25" customHeight="1" x14ac:dyDescent="0.25">
      <c r="D4" s="17" t="s">
        <v>215</v>
      </c>
      <c r="E4" s="17" t="s">
        <v>216</v>
      </c>
      <c r="F4" s="18" t="s">
        <v>28</v>
      </c>
      <c r="G4" s="19" t="s">
        <v>30</v>
      </c>
      <c r="H4" s="17" t="s">
        <v>28</v>
      </c>
      <c r="I4" s="20" t="s">
        <v>28</v>
      </c>
      <c r="J4" s="20" t="s">
        <v>28</v>
      </c>
      <c r="K4" s="17" t="str">
        <f t="shared" ref="K4:K133" si="0">IFERROR(AVERAGE(N4:Y4),"n/a")</f>
        <v>n/a</v>
      </c>
      <c r="L4" s="20" t="s">
        <v>28</v>
      </c>
      <c r="M4" s="21" t="s">
        <v>28</v>
      </c>
      <c r="N4" s="22" t="s">
        <v>28</v>
      </c>
      <c r="O4" s="17" t="s">
        <v>28</v>
      </c>
      <c r="P4" s="17" t="s">
        <v>28</v>
      </c>
      <c r="Q4" s="17" t="s">
        <v>28</v>
      </c>
      <c r="R4" s="17" t="s">
        <v>28</v>
      </c>
      <c r="S4" s="17" t="s">
        <v>28</v>
      </c>
      <c r="T4" s="17" t="s">
        <v>28</v>
      </c>
      <c r="U4" s="17" t="s">
        <v>28</v>
      </c>
      <c r="V4" s="17" t="s">
        <v>28</v>
      </c>
      <c r="W4" s="17" t="s">
        <v>28</v>
      </c>
      <c r="X4" s="17" t="s">
        <v>28</v>
      </c>
      <c r="Y4" s="17" t="s">
        <v>28</v>
      </c>
    </row>
    <row r="5" spans="4:25" ht="17.25" customHeight="1" x14ac:dyDescent="0.25">
      <c r="D5" s="23" t="s">
        <v>215</v>
      </c>
      <c r="E5" s="23" t="s">
        <v>216</v>
      </c>
      <c r="F5" s="24" t="s">
        <v>31</v>
      </c>
      <c r="G5" s="25" t="s">
        <v>32</v>
      </c>
      <c r="H5" s="23">
        <v>-150</v>
      </c>
      <c r="I5" s="26" t="s">
        <v>33</v>
      </c>
      <c r="J5" s="26" t="s">
        <v>34</v>
      </c>
      <c r="K5" s="27">
        <f t="shared" si="0"/>
        <v>1</v>
      </c>
      <c r="L5" s="28" t="s">
        <v>28</v>
      </c>
      <c r="M5" s="29" t="s">
        <v>28</v>
      </c>
      <c r="N5" s="30">
        <v>1</v>
      </c>
      <c r="O5" s="31">
        <v>1</v>
      </c>
      <c r="P5" s="31">
        <v>1</v>
      </c>
      <c r="Q5" s="31">
        <v>1</v>
      </c>
      <c r="R5" s="31">
        <v>1</v>
      </c>
      <c r="S5" s="31">
        <v>1</v>
      </c>
      <c r="T5" s="31">
        <v>1</v>
      </c>
      <c r="U5" s="31">
        <v>1</v>
      </c>
      <c r="V5" s="31">
        <v>1</v>
      </c>
      <c r="W5" s="31">
        <v>1</v>
      </c>
      <c r="X5" s="31">
        <v>1</v>
      </c>
      <c r="Y5" s="31">
        <v>1</v>
      </c>
    </row>
    <row r="6" spans="4:25" ht="17.25" customHeight="1" x14ac:dyDescent="0.25">
      <c r="D6" s="32" t="s">
        <v>215</v>
      </c>
      <c r="E6" s="32" t="s">
        <v>216</v>
      </c>
      <c r="F6" s="33" t="s">
        <v>31</v>
      </c>
      <c r="G6" s="34" t="s">
        <v>32</v>
      </c>
      <c r="H6" s="32">
        <v>-150</v>
      </c>
      <c r="I6" s="35" t="str">
        <f>I5</f>
        <v>SERV COMB FORMIGA PRE PLANTIO 1ª</v>
      </c>
      <c r="J6" s="35" t="s">
        <v>35</v>
      </c>
      <c r="K6" s="36">
        <f t="shared" si="0"/>
        <v>4.9999999999999992E-3</v>
      </c>
      <c r="L6" s="35" t="s">
        <v>36</v>
      </c>
      <c r="M6" s="37">
        <f>10*(5*6)/10^3</f>
        <v>0.3</v>
      </c>
      <c r="N6" s="38">
        <f>ROUND(0.5%*N5,4)</f>
        <v>5.0000000000000001E-3</v>
      </c>
      <c r="O6" s="39">
        <f t="shared" ref="O6:Y6" si="1">ROUND(0.5%*O5,4)</f>
        <v>5.0000000000000001E-3</v>
      </c>
      <c r="P6" s="39">
        <f t="shared" si="1"/>
        <v>5.0000000000000001E-3</v>
      </c>
      <c r="Q6" s="39">
        <f t="shared" si="1"/>
        <v>5.0000000000000001E-3</v>
      </c>
      <c r="R6" s="39">
        <f t="shared" si="1"/>
        <v>5.0000000000000001E-3</v>
      </c>
      <c r="S6" s="39">
        <f t="shared" si="1"/>
        <v>5.0000000000000001E-3</v>
      </c>
      <c r="T6" s="39">
        <f t="shared" si="1"/>
        <v>5.0000000000000001E-3</v>
      </c>
      <c r="U6" s="39">
        <f t="shared" si="1"/>
        <v>5.0000000000000001E-3</v>
      </c>
      <c r="V6" s="39">
        <f t="shared" si="1"/>
        <v>5.0000000000000001E-3</v>
      </c>
      <c r="W6" s="39">
        <f t="shared" si="1"/>
        <v>5.0000000000000001E-3</v>
      </c>
      <c r="X6" s="39">
        <f t="shared" si="1"/>
        <v>5.0000000000000001E-3</v>
      </c>
      <c r="Y6" s="39">
        <f t="shared" si="1"/>
        <v>5.0000000000000001E-3</v>
      </c>
    </row>
    <row r="7" spans="4:25" ht="17.25" customHeight="1" x14ac:dyDescent="0.25">
      <c r="D7" s="32" t="s">
        <v>215</v>
      </c>
      <c r="E7" s="32" t="s">
        <v>216</v>
      </c>
      <c r="F7" s="33" t="s">
        <v>31</v>
      </c>
      <c r="G7" s="34" t="s">
        <v>32</v>
      </c>
      <c r="H7" s="32">
        <v>-150</v>
      </c>
      <c r="I7" s="35" t="str">
        <f t="shared" ref="I7:I8" si="2">I6</f>
        <v>SERV COMB FORMIGA PRE PLANTIO 1ª</v>
      </c>
      <c r="J7" s="35" t="s">
        <v>35</v>
      </c>
      <c r="K7" s="36">
        <f t="shared" si="0"/>
        <v>0.60833333333333328</v>
      </c>
      <c r="L7" s="35" t="s">
        <v>37</v>
      </c>
      <c r="M7" s="37">
        <v>8</v>
      </c>
      <c r="N7" s="40">
        <f>ROUND($N$44*N5,2)</f>
        <v>0.2</v>
      </c>
      <c r="O7" s="41">
        <f>ROUND($O$44*O5,2)</f>
        <v>0.3</v>
      </c>
      <c r="P7" s="41">
        <f>ROUND($P$44*P5,2)</f>
        <v>0.4</v>
      </c>
      <c r="Q7" s="41">
        <f>ROUND($Q$44*Q5,2)</f>
        <v>0.5</v>
      </c>
      <c r="R7" s="41">
        <f>ROUND($R$44*R5,2)</f>
        <v>0.7</v>
      </c>
      <c r="S7" s="41">
        <f>ROUND($S$44*S5,2)</f>
        <v>0.8</v>
      </c>
      <c r="T7" s="41">
        <f>ROUND($T$44*T5,2)</f>
        <v>0.9</v>
      </c>
      <c r="U7" s="41">
        <f>ROUND($U$44*U5,2)</f>
        <v>0.9</v>
      </c>
      <c r="V7" s="41">
        <f>ROUND($V$44*V5,2)</f>
        <v>0.9</v>
      </c>
      <c r="W7" s="41">
        <f>ROUND(W44*W5,2)</f>
        <v>0.7</v>
      </c>
      <c r="X7" s="41">
        <f>ROUND(X44*X5,2)</f>
        <v>0.6</v>
      </c>
      <c r="Y7" s="41">
        <f>ROUND(Y44*Y5,2)</f>
        <v>0.4</v>
      </c>
    </row>
    <row r="8" spans="4:25" ht="17.25" customHeight="1" x14ac:dyDescent="0.25">
      <c r="D8" s="32" t="s">
        <v>215</v>
      </c>
      <c r="E8" s="32" t="s">
        <v>216</v>
      </c>
      <c r="F8" s="33" t="s">
        <v>31</v>
      </c>
      <c r="G8" s="34" t="s">
        <v>32</v>
      </c>
      <c r="H8" s="32">
        <v>-150</v>
      </c>
      <c r="I8" s="35" t="str">
        <f t="shared" si="2"/>
        <v>SERV COMB FORMIGA PRE PLANTIO 1ª</v>
      </c>
      <c r="J8" s="35" t="s">
        <v>35</v>
      </c>
      <c r="K8" s="36">
        <f t="shared" si="0"/>
        <v>0.38666666666666666</v>
      </c>
      <c r="L8" s="35" t="s">
        <v>38</v>
      </c>
      <c r="M8" s="37">
        <v>8</v>
      </c>
      <c r="N8" s="40">
        <f>N5-SUM(N6:N7)</f>
        <v>0.79499999999999993</v>
      </c>
      <c r="O8" s="41">
        <f t="shared" ref="O8" si="3">O5-SUM(O6:O7)</f>
        <v>0.69500000000000006</v>
      </c>
      <c r="P8" s="41">
        <f t="shared" ref="P8:Y8" si="4">P5-SUM(P6:P7)</f>
        <v>0.59499999999999997</v>
      </c>
      <c r="Q8" s="41">
        <f t="shared" si="4"/>
        <v>0.495</v>
      </c>
      <c r="R8" s="41">
        <f t="shared" si="4"/>
        <v>0.29500000000000004</v>
      </c>
      <c r="S8" s="41">
        <f t="shared" si="4"/>
        <v>0.19499999999999995</v>
      </c>
      <c r="T8" s="41">
        <f t="shared" si="4"/>
        <v>9.4999999999999973E-2</v>
      </c>
      <c r="U8" s="41">
        <f t="shared" si="4"/>
        <v>9.4999999999999973E-2</v>
      </c>
      <c r="V8" s="41">
        <f t="shared" si="4"/>
        <v>9.4999999999999973E-2</v>
      </c>
      <c r="W8" s="41">
        <f t="shared" si="4"/>
        <v>0.29500000000000004</v>
      </c>
      <c r="X8" s="41">
        <f t="shared" si="4"/>
        <v>0.39500000000000002</v>
      </c>
      <c r="Y8" s="41">
        <f t="shared" si="4"/>
        <v>0.59499999999999997</v>
      </c>
    </row>
    <row r="9" spans="4:25" ht="17.25" customHeight="1" x14ac:dyDescent="0.25">
      <c r="D9" s="23" t="s">
        <v>215</v>
      </c>
      <c r="E9" s="23" t="s">
        <v>216</v>
      </c>
      <c r="F9" s="24" t="s">
        <v>39</v>
      </c>
      <c r="G9" s="25" t="s">
        <v>32</v>
      </c>
      <c r="H9" s="23">
        <v>-80</v>
      </c>
      <c r="I9" s="26" t="s">
        <v>40</v>
      </c>
      <c r="J9" s="26" t="s">
        <v>34</v>
      </c>
      <c r="K9" s="27">
        <f t="shared" si="0"/>
        <v>0</v>
      </c>
      <c r="L9" s="28" t="s">
        <v>28</v>
      </c>
      <c r="M9" s="29" t="s">
        <v>28</v>
      </c>
      <c r="N9" s="30">
        <v>0</v>
      </c>
      <c r="O9" s="31">
        <v>0</v>
      </c>
      <c r="P9" s="31">
        <v>0</v>
      </c>
      <c r="Q9" s="31">
        <v>0</v>
      </c>
      <c r="R9" s="31">
        <v>0</v>
      </c>
      <c r="S9" s="31">
        <v>0</v>
      </c>
      <c r="T9" s="31">
        <v>0</v>
      </c>
      <c r="U9" s="31">
        <v>0</v>
      </c>
      <c r="V9" s="31">
        <v>0</v>
      </c>
      <c r="W9" s="31">
        <v>0</v>
      </c>
      <c r="X9" s="31">
        <v>0</v>
      </c>
      <c r="Y9" s="31">
        <v>0</v>
      </c>
    </row>
    <row r="10" spans="4:25" ht="17.25" customHeight="1" x14ac:dyDescent="0.25">
      <c r="D10" s="23" t="s">
        <v>215</v>
      </c>
      <c r="E10" s="23" t="s">
        <v>216</v>
      </c>
      <c r="F10" s="24" t="s">
        <v>41</v>
      </c>
      <c r="G10" s="25" t="s">
        <v>32</v>
      </c>
      <c r="H10" s="23">
        <v>-80</v>
      </c>
      <c r="I10" s="26" t="s">
        <v>42</v>
      </c>
      <c r="J10" s="26" t="s">
        <v>34</v>
      </c>
      <c r="K10" s="27">
        <f t="shared" si="0"/>
        <v>0</v>
      </c>
      <c r="L10" s="28" t="s">
        <v>28</v>
      </c>
      <c r="M10" s="29" t="s">
        <v>28</v>
      </c>
      <c r="N10" s="30">
        <v>0</v>
      </c>
      <c r="O10" s="31">
        <v>0</v>
      </c>
      <c r="P10" s="31">
        <v>0</v>
      </c>
      <c r="Q10" s="31">
        <v>0</v>
      </c>
      <c r="R10" s="31">
        <v>0</v>
      </c>
      <c r="S10" s="31">
        <v>0</v>
      </c>
      <c r="T10" s="31">
        <v>0</v>
      </c>
      <c r="U10" s="31">
        <v>0</v>
      </c>
      <c r="V10" s="31">
        <v>0</v>
      </c>
      <c r="W10" s="31">
        <v>0</v>
      </c>
      <c r="X10" s="31">
        <v>0</v>
      </c>
      <c r="Y10" s="31">
        <v>0</v>
      </c>
    </row>
    <row r="11" spans="4:25" ht="17.25" customHeight="1" x14ac:dyDescent="0.25">
      <c r="D11" s="23" t="s">
        <v>215</v>
      </c>
      <c r="E11" s="23" t="s">
        <v>216</v>
      </c>
      <c r="F11" s="24" t="s">
        <v>43</v>
      </c>
      <c r="G11" s="25" t="s">
        <v>32</v>
      </c>
      <c r="H11" s="23">
        <v>-80</v>
      </c>
      <c r="I11" s="26" t="s">
        <v>44</v>
      </c>
      <c r="J11" s="26" t="s">
        <v>34</v>
      </c>
      <c r="K11" s="27">
        <f t="shared" si="0"/>
        <v>1.0416666666666663</v>
      </c>
      <c r="L11" s="28" t="s">
        <v>28</v>
      </c>
      <c r="M11" s="29" t="s">
        <v>28</v>
      </c>
      <c r="N11" s="50">
        <f>(1-N14)*1.15</f>
        <v>1.1499999999999999</v>
      </c>
      <c r="O11" s="51">
        <f t="shared" ref="O11:Q11" si="5">(1-O14)*1.15</f>
        <v>1.1499999999999999</v>
      </c>
      <c r="P11" s="51">
        <f t="shared" si="5"/>
        <v>1.1499999999999999</v>
      </c>
      <c r="Q11" s="51">
        <f t="shared" si="5"/>
        <v>1.1499999999999999</v>
      </c>
      <c r="R11" s="51">
        <f>(1-R14)*1.15-5%</f>
        <v>1.0999999999999999</v>
      </c>
      <c r="S11" s="51">
        <f>(1-S14)*1.15-5%</f>
        <v>1.0999999999999999</v>
      </c>
      <c r="T11" s="43">
        <f>1-T14-5%</f>
        <v>0.95</v>
      </c>
      <c r="U11" s="43">
        <f t="shared" ref="U11:Y11" si="6">1-U14-5%</f>
        <v>0.95</v>
      </c>
      <c r="V11" s="43">
        <f t="shared" si="6"/>
        <v>0.95</v>
      </c>
      <c r="W11" s="43">
        <f t="shared" si="6"/>
        <v>0.95</v>
      </c>
      <c r="X11" s="43">
        <f t="shared" si="6"/>
        <v>0.95</v>
      </c>
      <c r="Y11" s="43">
        <f t="shared" si="6"/>
        <v>0.95</v>
      </c>
    </row>
    <row r="12" spans="4:25" ht="17.25" customHeight="1" x14ac:dyDescent="0.25">
      <c r="D12" s="32" t="s">
        <v>215</v>
      </c>
      <c r="E12" s="32" t="s">
        <v>216</v>
      </c>
      <c r="F12" s="33" t="s">
        <v>43</v>
      </c>
      <c r="G12" s="34" t="s">
        <v>32</v>
      </c>
      <c r="H12" s="32">
        <v>-80</v>
      </c>
      <c r="I12" s="35" t="str">
        <f t="shared" ref="I12:I13" si="7">I11</f>
        <v>SERV APLIC CALCARIO NIVEL 1 AGRIC</v>
      </c>
      <c r="J12" s="35" t="s">
        <v>35</v>
      </c>
      <c r="K12" s="36">
        <f t="shared" si="0"/>
        <v>0</v>
      </c>
      <c r="L12" s="35" t="s">
        <v>45</v>
      </c>
      <c r="M12" s="37">
        <v>1850</v>
      </c>
      <c r="N12" s="44">
        <f>N11-N13</f>
        <v>0</v>
      </c>
      <c r="O12" s="39">
        <f t="shared" ref="O12:Y12" si="8">O11-O13</f>
        <v>0</v>
      </c>
      <c r="P12" s="39">
        <f t="shared" si="8"/>
        <v>0</v>
      </c>
      <c r="Q12" s="39">
        <f t="shared" si="8"/>
        <v>0</v>
      </c>
      <c r="R12" s="39">
        <f t="shared" si="8"/>
        <v>0</v>
      </c>
      <c r="S12" s="39">
        <f t="shared" si="8"/>
        <v>0</v>
      </c>
      <c r="T12" s="39">
        <f t="shared" si="8"/>
        <v>0</v>
      </c>
      <c r="U12" s="39">
        <f t="shared" si="8"/>
        <v>0</v>
      </c>
      <c r="V12" s="39">
        <f t="shared" si="8"/>
        <v>0</v>
      </c>
      <c r="W12" s="39">
        <f t="shared" si="8"/>
        <v>0</v>
      </c>
      <c r="X12" s="39">
        <f t="shared" si="8"/>
        <v>0</v>
      </c>
      <c r="Y12" s="39">
        <f t="shared" si="8"/>
        <v>0</v>
      </c>
    </row>
    <row r="13" spans="4:25" ht="17.25" customHeight="1" x14ac:dyDescent="0.25">
      <c r="D13" s="32" t="s">
        <v>215</v>
      </c>
      <c r="E13" s="32" t="s">
        <v>216</v>
      </c>
      <c r="F13" s="33" t="s">
        <v>43</v>
      </c>
      <c r="G13" s="34" t="s">
        <v>32</v>
      </c>
      <c r="H13" s="32">
        <v>-80</v>
      </c>
      <c r="I13" s="35" t="str">
        <f t="shared" si="7"/>
        <v>SERV APLIC CALCARIO NIVEL 1 AGRIC</v>
      </c>
      <c r="J13" s="35" t="s">
        <v>35</v>
      </c>
      <c r="K13" s="36">
        <f t="shared" ref="K13" si="9">IFERROR(AVERAGE(N13:Y13),"n/a")</f>
        <v>1.0416666666666663</v>
      </c>
      <c r="L13" s="35" t="s">
        <v>258</v>
      </c>
      <c r="M13" s="37">
        <v>1850</v>
      </c>
      <c r="N13" s="156">
        <f t="shared" ref="N13:S13" si="10">N11</f>
        <v>1.1499999999999999</v>
      </c>
      <c r="O13" s="157">
        <f t="shared" si="10"/>
        <v>1.1499999999999999</v>
      </c>
      <c r="P13" s="157">
        <f t="shared" si="10"/>
        <v>1.1499999999999999</v>
      </c>
      <c r="Q13" s="157">
        <f t="shared" si="10"/>
        <v>1.1499999999999999</v>
      </c>
      <c r="R13" s="157">
        <f t="shared" si="10"/>
        <v>1.0999999999999999</v>
      </c>
      <c r="S13" s="157">
        <f t="shared" si="10"/>
        <v>1.0999999999999999</v>
      </c>
      <c r="T13" s="157">
        <f>T11</f>
        <v>0.95</v>
      </c>
      <c r="U13" s="157">
        <f t="shared" ref="U13:Y13" si="11">U11</f>
        <v>0.95</v>
      </c>
      <c r="V13" s="157">
        <f t="shared" si="11"/>
        <v>0.95</v>
      </c>
      <c r="W13" s="157">
        <f t="shared" si="11"/>
        <v>0.95</v>
      </c>
      <c r="X13" s="157">
        <f t="shared" si="11"/>
        <v>0.95</v>
      </c>
      <c r="Y13" s="157">
        <f t="shared" si="11"/>
        <v>0.95</v>
      </c>
    </row>
    <row r="14" spans="4:25" ht="17.25" customHeight="1" x14ac:dyDescent="0.25">
      <c r="D14" s="23" t="s">
        <v>215</v>
      </c>
      <c r="E14" s="23" t="s">
        <v>216</v>
      </c>
      <c r="F14" s="24" t="s">
        <v>43</v>
      </c>
      <c r="G14" s="25" t="s">
        <v>32</v>
      </c>
      <c r="H14" s="23">
        <v>-80</v>
      </c>
      <c r="I14" s="26" t="s">
        <v>46</v>
      </c>
      <c r="J14" s="26" t="s">
        <v>34</v>
      </c>
      <c r="K14" s="27">
        <f t="shared" si="0"/>
        <v>0</v>
      </c>
      <c r="L14" s="28" t="s">
        <v>28</v>
      </c>
      <c r="M14" s="29" t="s">
        <v>28</v>
      </c>
      <c r="N14" s="30">
        <v>0</v>
      </c>
      <c r="O14" s="31">
        <v>0</v>
      </c>
      <c r="P14" s="31">
        <v>0</v>
      </c>
      <c r="Q14" s="31">
        <v>0</v>
      </c>
      <c r="R14" s="31">
        <v>0</v>
      </c>
      <c r="S14" s="31">
        <v>0</v>
      </c>
      <c r="T14" s="31">
        <v>0</v>
      </c>
      <c r="U14" s="31">
        <v>0</v>
      </c>
      <c r="V14" s="31">
        <v>0</v>
      </c>
      <c r="W14" s="31">
        <v>0</v>
      </c>
      <c r="X14" s="31">
        <v>0</v>
      </c>
      <c r="Y14" s="31">
        <v>0</v>
      </c>
    </row>
    <row r="15" spans="4:25" ht="17.25" customHeight="1" x14ac:dyDescent="0.25">
      <c r="D15" s="32" t="s">
        <v>215</v>
      </c>
      <c r="E15" s="32" t="s">
        <v>216</v>
      </c>
      <c r="F15" s="33" t="s">
        <v>43</v>
      </c>
      <c r="G15" s="34" t="s">
        <v>32</v>
      </c>
      <c r="H15" s="32">
        <v>-80</v>
      </c>
      <c r="I15" s="35" t="str">
        <f t="shared" ref="I15:I16" si="12">I14</f>
        <v>SERV APLIC CALCARIO NIVEL 1 DECL AGRIC</v>
      </c>
      <c r="J15" s="35" t="s">
        <v>35</v>
      </c>
      <c r="K15" s="36">
        <f t="shared" si="0"/>
        <v>0</v>
      </c>
      <c r="L15" s="35" t="s">
        <v>45</v>
      </c>
      <c r="M15" s="37">
        <v>1850</v>
      </c>
      <c r="N15" s="44">
        <f>N14-N16</f>
        <v>0</v>
      </c>
      <c r="O15" s="39">
        <f t="shared" ref="O15:Y15" si="13">O14-O16</f>
        <v>0</v>
      </c>
      <c r="P15" s="39">
        <f t="shared" si="13"/>
        <v>0</v>
      </c>
      <c r="Q15" s="39">
        <f t="shared" si="13"/>
        <v>0</v>
      </c>
      <c r="R15" s="39">
        <f t="shared" si="13"/>
        <v>0</v>
      </c>
      <c r="S15" s="39">
        <f t="shared" si="13"/>
        <v>0</v>
      </c>
      <c r="T15" s="39">
        <f t="shared" si="13"/>
        <v>0</v>
      </c>
      <c r="U15" s="39">
        <f t="shared" si="13"/>
        <v>0</v>
      </c>
      <c r="V15" s="39">
        <f t="shared" si="13"/>
        <v>0</v>
      </c>
      <c r="W15" s="39">
        <f t="shared" si="13"/>
        <v>0</v>
      </c>
      <c r="X15" s="39">
        <f t="shared" si="13"/>
        <v>0</v>
      </c>
      <c r="Y15" s="39">
        <f t="shared" si="13"/>
        <v>0</v>
      </c>
    </row>
    <row r="16" spans="4:25" ht="17.25" customHeight="1" x14ac:dyDescent="0.25">
      <c r="D16" s="32" t="s">
        <v>215</v>
      </c>
      <c r="E16" s="32" t="s">
        <v>216</v>
      </c>
      <c r="F16" s="33" t="s">
        <v>43</v>
      </c>
      <c r="G16" s="34" t="s">
        <v>32</v>
      </c>
      <c r="H16" s="32">
        <v>-80</v>
      </c>
      <c r="I16" s="35" t="str">
        <f t="shared" si="12"/>
        <v>SERV APLIC CALCARIO NIVEL 1 DECL AGRIC</v>
      </c>
      <c r="J16" s="35" t="s">
        <v>35</v>
      </c>
      <c r="K16" s="36">
        <f t="shared" si="0"/>
        <v>0</v>
      </c>
      <c r="L16" s="35" t="s">
        <v>258</v>
      </c>
      <c r="M16" s="37">
        <v>1850</v>
      </c>
      <c r="N16" s="156">
        <f t="shared" ref="N16:S16" si="14">N14</f>
        <v>0</v>
      </c>
      <c r="O16" s="157">
        <f t="shared" si="14"/>
        <v>0</v>
      </c>
      <c r="P16" s="157">
        <f t="shared" si="14"/>
        <v>0</v>
      </c>
      <c r="Q16" s="157">
        <f t="shared" si="14"/>
        <v>0</v>
      </c>
      <c r="R16" s="157">
        <f t="shared" si="14"/>
        <v>0</v>
      </c>
      <c r="S16" s="157">
        <f t="shared" si="14"/>
        <v>0</v>
      </c>
      <c r="T16" s="157">
        <f>T14</f>
        <v>0</v>
      </c>
      <c r="U16" s="157">
        <f t="shared" ref="U16:Y16" si="15">U14</f>
        <v>0</v>
      </c>
      <c r="V16" s="157">
        <f t="shared" si="15"/>
        <v>0</v>
      </c>
      <c r="W16" s="157">
        <f t="shared" si="15"/>
        <v>0</v>
      </c>
      <c r="X16" s="157">
        <f t="shared" si="15"/>
        <v>0</v>
      </c>
      <c r="Y16" s="157">
        <f t="shared" si="15"/>
        <v>0</v>
      </c>
    </row>
    <row r="17" spans="4:25" ht="17.25" customHeight="1" x14ac:dyDescent="0.25">
      <c r="D17" s="17" t="s">
        <v>215</v>
      </c>
      <c r="E17" s="17" t="s">
        <v>216</v>
      </c>
      <c r="F17" s="18" t="s">
        <v>28</v>
      </c>
      <c r="G17" s="19" t="s">
        <v>47</v>
      </c>
      <c r="H17" s="17" t="s">
        <v>28</v>
      </c>
      <c r="I17" s="20" t="s">
        <v>28</v>
      </c>
      <c r="J17" s="20" t="s">
        <v>28</v>
      </c>
      <c r="K17" s="17" t="str">
        <f t="shared" si="0"/>
        <v>n/a</v>
      </c>
      <c r="L17" s="20" t="s">
        <v>28</v>
      </c>
      <c r="M17" s="21" t="s">
        <v>28</v>
      </c>
      <c r="N17" s="22" t="s">
        <v>28</v>
      </c>
      <c r="O17" s="17" t="s">
        <v>28</v>
      </c>
      <c r="P17" s="17" t="s">
        <v>28</v>
      </c>
      <c r="Q17" s="17" t="s">
        <v>28</v>
      </c>
      <c r="R17" s="17" t="s">
        <v>28</v>
      </c>
      <c r="S17" s="17" t="s">
        <v>28</v>
      </c>
      <c r="T17" s="17" t="s">
        <v>28</v>
      </c>
      <c r="U17" s="17" t="s">
        <v>28</v>
      </c>
      <c r="V17" s="17" t="s">
        <v>28</v>
      </c>
      <c r="W17" s="17" t="s">
        <v>28</v>
      </c>
      <c r="X17" s="17" t="s">
        <v>28</v>
      </c>
      <c r="Y17" s="17" t="s">
        <v>28</v>
      </c>
    </row>
    <row r="18" spans="4:25" ht="17.25" customHeight="1" x14ac:dyDescent="0.25">
      <c r="D18" s="23" t="s">
        <v>215</v>
      </c>
      <c r="E18" s="23" t="s">
        <v>216</v>
      </c>
      <c r="F18" s="24" t="s">
        <v>48</v>
      </c>
      <c r="G18" s="25" t="s">
        <v>32</v>
      </c>
      <c r="H18" s="23">
        <v>-45</v>
      </c>
      <c r="I18" s="26" t="s">
        <v>49</v>
      </c>
      <c r="J18" s="26" t="s">
        <v>34</v>
      </c>
      <c r="K18" s="27">
        <f t="shared" si="0"/>
        <v>0.55000000000000004</v>
      </c>
      <c r="L18" s="28" t="s">
        <v>28</v>
      </c>
      <c r="M18" s="29" t="s">
        <v>28</v>
      </c>
      <c r="N18" s="30">
        <v>0.4</v>
      </c>
      <c r="O18" s="31">
        <v>0.49</v>
      </c>
      <c r="P18" s="31">
        <v>0.49</v>
      </c>
      <c r="Q18" s="31">
        <v>0.49</v>
      </c>
      <c r="R18" s="45">
        <v>0.55000000000000004</v>
      </c>
      <c r="S18" s="45">
        <v>0.64</v>
      </c>
      <c r="T18" s="45">
        <v>0.59</v>
      </c>
      <c r="U18" s="45">
        <v>0.67</v>
      </c>
      <c r="V18" s="45">
        <v>0.56999999999999995</v>
      </c>
      <c r="W18" s="45">
        <v>0.53</v>
      </c>
      <c r="X18" s="31">
        <v>0.59</v>
      </c>
      <c r="Y18" s="31">
        <v>0.59</v>
      </c>
    </row>
    <row r="19" spans="4:25" ht="17.25" customHeight="1" x14ac:dyDescent="0.25">
      <c r="D19" s="32" t="s">
        <v>215</v>
      </c>
      <c r="E19" s="32" t="s">
        <v>216</v>
      </c>
      <c r="F19" s="33" t="s">
        <v>48</v>
      </c>
      <c r="G19" s="34" t="s">
        <v>32</v>
      </c>
      <c r="H19" s="32">
        <v>-45</v>
      </c>
      <c r="I19" s="35" t="str">
        <f t="shared" ref="I19:I21" si="16">I18</f>
        <v>SERV CAPINA AREA TOTAL DRONE PROPRIO</v>
      </c>
      <c r="J19" s="35" t="s">
        <v>35</v>
      </c>
      <c r="K19" s="36">
        <f t="shared" si="0"/>
        <v>0.55000000000000004</v>
      </c>
      <c r="L19" s="35" t="s">
        <v>50</v>
      </c>
      <c r="M19" s="37">
        <v>3.6</v>
      </c>
      <c r="N19" s="40">
        <f>N18</f>
        <v>0.4</v>
      </c>
      <c r="O19" s="41">
        <f t="shared" ref="O19:Y19" si="17">O18</f>
        <v>0.49</v>
      </c>
      <c r="P19" s="41">
        <f t="shared" si="17"/>
        <v>0.49</v>
      </c>
      <c r="Q19" s="41">
        <f t="shared" si="17"/>
        <v>0.49</v>
      </c>
      <c r="R19" s="46">
        <f t="shared" si="17"/>
        <v>0.55000000000000004</v>
      </c>
      <c r="S19" s="46">
        <f t="shared" si="17"/>
        <v>0.64</v>
      </c>
      <c r="T19" s="46">
        <f>T18</f>
        <v>0.59</v>
      </c>
      <c r="U19" s="46">
        <f t="shared" si="17"/>
        <v>0.67</v>
      </c>
      <c r="V19" s="46">
        <f t="shared" si="17"/>
        <v>0.56999999999999995</v>
      </c>
      <c r="W19" s="46">
        <f t="shared" si="17"/>
        <v>0.53</v>
      </c>
      <c r="X19" s="41">
        <f t="shared" si="17"/>
        <v>0.59</v>
      </c>
      <c r="Y19" s="41">
        <f t="shared" si="17"/>
        <v>0.59</v>
      </c>
    </row>
    <row r="20" spans="4:25" ht="17.25" customHeight="1" x14ac:dyDescent="0.25">
      <c r="D20" s="32" t="s">
        <v>215</v>
      </c>
      <c r="E20" s="32" t="s">
        <v>216</v>
      </c>
      <c r="F20" s="33" t="s">
        <v>48</v>
      </c>
      <c r="G20" s="34" t="s">
        <v>32</v>
      </c>
      <c r="H20" s="32">
        <v>-45</v>
      </c>
      <c r="I20" s="35" t="str">
        <f t="shared" si="16"/>
        <v>SERV CAPINA AREA TOTAL DRONE PROPRIO</v>
      </c>
      <c r="J20" s="35" t="s">
        <v>35</v>
      </c>
      <c r="K20" s="36">
        <f t="shared" si="0"/>
        <v>0</v>
      </c>
      <c r="L20" s="35" t="s">
        <v>51</v>
      </c>
      <c r="M20" s="37">
        <v>1.5</v>
      </c>
      <c r="N20" s="156">
        <v>0</v>
      </c>
      <c r="O20" s="157">
        <v>0</v>
      </c>
      <c r="P20" s="157">
        <v>0</v>
      </c>
      <c r="Q20" s="157">
        <v>0</v>
      </c>
      <c r="R20" s="211">
        <v>0</v>
      </c>
      <c r="S20" s="211">
        <v>0</v>
      </c>
      <c r="T20" s="211">
        <v>0</v>
      </c>
      <c r="U20" s="211">
        <v>0</v>
      </c>
      <c r="V20" s="211">
        <v>0</v>
      </c>
      <c r="W20" s="211">
        <v>0</v>
      </c>
      <c r="X20" s="157">
        <v>0</v>
      </c>
      <c r="Y20" s="157">
        <v>0</v>
      </c>
    </row>
    <row r="21" spans="4:25" ht="17.25" customHeight="1" x14ac:dyDescent="0.25">
      <c r="D21" s="32" t="s">
        <v>215</v>
      </c>
      <c r="E21" s="32" t="s">
        <v>216</v>
      </c>
      <c r="F21" s="33" t="s">
        <v>48</v>
      </c>
      <c r="G21" s="34" t="s">
        <v>32</v>
      </c>
      <c r="H21" s="32">
        <v>-45</v>
      </c>
      <c r="I21" s="35" t="str">
        <f t="shared" si="16"/>
        <v>SERV CAPINA AREA TOTAL DRONE PROPRIO</v>
      </c>
      <c r="J21" s="35" t="s">
        <v>35</v>
      </c>
      <c r="K21" s="36">
        <f t="shared" si="0"/>
        <v>0</v>
      </c>
      <c r="L21" s="35" t="s">
        <v>52</v>
      </c>
      <c r="M21" s="37">
        <f>15*0.5%</f>
        <v>7.4999999999999997E-2</v>
      </c>
      <c r="N21" s="40">
        <f>N20</f>
        <v>0</v>
      </c>
      <c r="O21" s="41">
        <f t="shared" ref="O21:Y21" si="18">O20</f>
        <v>0</v>
      </c>
      <c r="P21" s="41">
        <f t="shared" si="18"/>
        <v>0</v>
      </c>
      <c r="Q21" s="41">
        <f t="shared" si="18"/>
        <v>0</v>
      </c>
      <c r="R21" s="46">
        <f t="shared" si="18"/>
        <v>0</v>
      </c>
      <c r="S21" s="46">
        <f t="shared" si="18"/>
        <v>0</v>
      </c>
      <c r="T21" s="46">
        <f>T20</f>
        <v>0</v>
      </c>
      <c r="U21" s="46">
        <f t="shared" si="18"/>
        <v>0</v>
      </c>
      <c r="V21" s="46">
        <f t="shared" si="18"/>
        <v>0</v>
      </c>
      <c r="W21" s="46">
        <f t="shared" si="18"/>
        <v>0</v>
      </c>
      <c r="X21" s="41">
        <f t="shared" si="18"/>
        <v>0</v>
      </c>
      <c r="Y21" s="41">
        <f t="shared" si="18"/>
        <v>0</v>
      </c>
    </row>
    <row r="22" spans="4:25" ht="17.25" customHeight="1" x14ac:dyDescent="0.25">
      <c r="D22" s="23" t="s">
        <v>215</v>
      </c>
      <c r="E22" s="23" t="s">
        <v>216</v>
      </c>
      <c r="F22" s="24" t="s">
        <v>48</v>
      </c>
      <c r="G22" s="25" t="s">
        <v>32</v>
      </c>
      <c r="H22" s="23">
        <v>-45</v>
      </c>
      <c r="I22" s="26" t="s">
        <v>53</v>
      </c>
      <c r="J22" s="26" t="s">
        <v>34</v>
      </c>
      <c r="K22" s="27">
        <f t="shared" si="0"/>
        <v>0.36587500000000001</v>
      </c>
      <c r="L22" s="28" t="s">
        <v>28</v>
      </c>
      <c r="M22" s="29" t="s">
        <v>28</v>
      </c>
      <c r="N22" s="68">
        <f>(100%-N18-N27-N32)*1.15</f>
        <v>0.64399999999999991</v>
      </c>
      <c r="O22" s="69">
        <f>(100%-O18-O27-O32)*1.15</f>
        <v>0.50600000000000001</v>
      </c>
      <c r="P22" s="69">
        <f>(100%-P18-P27-P32)*1.15</f>
        <v>0.50600000000000001</v>
      </c>
      <c r="Q22" s="69">
        <f>(100%-Q18-Q27-Q32)*1.15</f>
        <v>0.49449999999999994</v>
      </c>
      <c r="R22" s="49">
        <f t="shared" ref="R22:W22" si="19">ROUND((100%-R18-R27-R32)*1-AD42,2)</f>
        <v>0.37</v>
      </c>
      <c r="S22" s="49">
        <f t="shared" si="19"/>
        <v>0.27</v>
      </c>
      <c r="T22" s="49">
        <f t="shared" si="19"/>
        <v>0.27</v>
      </c>
      <c r="U22" s="49">
        <f t="shared" si="19"/>
        <v>0.13</v>
      </c>
      <c r="V22" s="49">
        <f t="shared" si="19"/>
        <v>0.18</v>
      </c>
      <c r="W22" s="49">
        <f t="shared" si="19"/>
        <v>0.38</v>
      </c>
      <c r="X22" s="48">
        <f>100%-X18-X27-X32</f>
        <v>0.32000000000000006</v>
      </c>
      <c r="Y22" s="48">
        <f>100%-Y18-Y27-Y32</f>
        <v>0.32000000000000006</v>
      </c>
    </row>
    <row r="23" spans="4:25" ht="17.25" customHeight="1" x14ac:dyDescent="0.25">
      <c r="D23" s="32" t="s">
        <v>215</v>
      </c>
      <c r="E23" s="32" t="s">
        <v>216</v>
      </c>
      <c r="F23" s="33" t="s">
        <v>48</v>
      </c>
      <c r="G23" s="34" t="s">
        <v>32</v>
      </c>
      <c r="H23" s="32">
        <v>-45</v>
      </c>
      <c r="I23" s="35" t="str">
        <f t="shared" ref="I23:I26" si="20">I22</f>
        <v>SERV APLIC HERB AREA TOTAL NIVEL 1 AGRIC</v>
      </c>
      <c r="J23" s="35" t="s">
        <v>35</v>
      </c>
      <c r="K23" s="36">
        <f t="shared" si="0"/>
        <v>0.36587500000000001</v>
      </c>
      <c r="L23" s="35" t="s">
        <v>54</v>
      </c>
      <c r="M23" s="37">
        <v>2.5</v>
      </c>
      <c r="N23" s="40">
        <f>N22</f>
        <v>0.64399999999999991</v>
      </c>
      <c r="O23" s="41">
        <f t="shared" ref="O23:Y23" si="21">O22</f>
        <v>0.50600000000000001</v>
      </c>
      <c r="P23" s="41">
        <f t="shared" si="21"/>
        <v>0.50600000000000001</v>
      </c>
      <c r="Q23" s="41">
        <f t="shared" si="21"/>
        <v>0.49449999999999994</v>
      </c>
      <c r="R23" s="46">
        <f t="shared" si="21"/>
        <v>0.37</v>
      </c>
      <c r="S23" s="46">
        <f t="shared" si="21"/>
        <v>0.27</v>
      </c>
      <c r="T23" s="46">
        <f t="shared" si="21"/>
        <v>0.27</v>
      </c>
      <c r="U23" s="46">
        <f t="shared" si="21"/>
        <v>0.13</v>
      </c>
      <c r="V23" s="46">
        <f t="shared" si="21"/>
        <v>0.18</v>
      </c>
      <c r="W23" s="46">
        <f t="shared" si="21"/>
        <v>0.38</v>
      </c>
      <c r="X23" s="41">
        <f t="shared" si="21"/>
        <v>0.32000000000000006</v>
      </c>
      <c r="Y23" s="41">
        <f t="shared" si="21"/>
        <v>0.32000000000000006</v>
      </c>
    </row>
    <row r="24" spans="4:25" ht="17.25" customHeight="1" x14ac:dyDescent="0.25">
      <c r="D24" s="32" t="s">
        <v>215</v>
      </c>
      <c r="E24" s="32" t="s">
        <v>216</v>
      </c>
      <c r="F24" s="33" t="s">
        <v>48</v>
      </c>
      <c r="G24" s="34" t="s">
        <v>32</v>
      </c>
      <c r="H24" s="32">
        <v>-45</v>
      </c>
      <c r="I24" s="35" t="str">
        <f t="shared" si="20"/>
        <v>SERV APLIC HERB AREA TOTAL NIVEL 1 AGRIC</v>
      </c>
      <c r="J24" s="35" t="s">
        <v>35</v>
      </c>
      <c r="K24" s="36">
        <f t="shared" si="0"/>
        <v>0.21916666666666665</v>
      </c>
      <c r="L24" s="35" t="s">
        <v>55</v>
      </c>
      <c r="M24" s="37">
        <f>ROUND(0.5%*230,1)</f>
        <v>1.2</v>
      </c>
      <c r="N24" s="40">
        <f t="shared" ref="N24:Y24" si="22">SUM(N25:N26)</f>
        <v>0.39</v>
      </c>
      <c r="O24" s="41">
        <f t="shared" si="22"/>
        <v>0.3</v>
      </c>
      <c r="P24" s="41">
        <f t="shared" si="22"/>
        <v>0.3</v>
      </c>
      <c r="Q24" s="41">
        <f t="shared" si="22"/>
        <v>0.3</v>
      </c>
      <c r="R24" s="46">
        <f t="shared" si="22"/>
        <v>0.22</v>
      </c>
      <c r="S24" s="46">
        <f t="shared" si="22"/>
        <v>0.16</v>
      </c>
      <c r="T24" s="46">
        <f t="shared" si="22"/>
        <v>0.16</v>
      </c>
      <c r="U24" s="46">
        <f t="shared" si="22"/>
        <v>0.08</v>
      </c>
      <c r="V24" s="46">
        <f t="shared" si="22"/>
        <v>0.11</v>
      </c>
      <c r="W24" s="46">
        <f t="shared" si="22"/>
        <v>0.23</v>
      </c>
      <c r="X24" s="41">
        <f t="shared" si="22"/>
        <v>0.19</v>
      </c>
      <c r="Y24" s="41">
        <f t="shared" si="22"/>
        <v>0.19</v>
      </c>
    </row>
    <row r="25" spans="4:25" ht="17.25" customHeight="1" x14ac:dyDescent="0.25">
      <c r="D25" s="32" t="s">
        <v>215</v>
      </c>
      <c r="E25" s="32" t="s">
        <v>216</v>
      </c>
      <c r="F25" s="33" t="s">
        <v>48</v>
      </c>
      <c r="G25" s="34" t="s">
        <v>32</v>
      </c>
      <c r="H25" s="32">
        <v>-45</v>
      </c>
      <c r="I25" s="35" t="str">
        <f t="shared" si="20"/>
        <v>SERV APLIC HERB AREA TOTAL NIVEL 1 AGRIC</v>
      </c>
      <c r="J25" s="35" t="s">
        <v>35</v>
      </c>
      <c r="K25" s="36">
        <f t="shared" si="0"/>
        <v>0</v>
      </c>
      <c r="L25" s="35" t="s">
        <v>56</v>
      </c>
      <c r="M25" s="37">
        <v>0.1</v>
      </c>
      <c r="N25" s="156">
        <v>0</v>
      </c>
      <c r="O25" s="157">
        <v>0</v>
      </c>
      <c r="P25" s="157">
        <v>0</v>
      </c>
      <c r="Q25" s="157">
        <v>0</v>
      </c>
      <c r="R25" s="211">
        <v>0</v>
      </c>
      <c r="S25" s="211">
        <v>0</v>
      </c>
      <c r="T25" s="211">
        <v>0</v>
      </c>
      <c r="U25" s="211">
        <v>0</v>
      </c>
      <c r="V25" s="211">
        <v>0</v>
      </c>
      <c r="W25" s="211">
        <v>0</v>
      </c>
      <c r="X25" s="157">
        <v>0</v>
      </c>
      <c r="Y25" s="157">
        <v>0</v>
      </c>
    </row>
    <row r="26" spans="4:25" ht="17.25" customHeight="1" x14ac:dyDescent="0.25">
      <c r="D26" s="32" t="s">
        <v>215</v>
      </c>
      <c r="E26" s="32" t="s">
        <v>216</v>
      </c>
      <c r="F26" s="33" t="s">
        <v>48</v>
      </c>
      <c r="G26" s="34" t="s">
        <v>32</v>
      </c>
      <c r="H26" s="32">
        <v>-45</v>
      </c>
      <c r="I26" s="35" t="str">
        <f t="shared" si="20"/>
        <v>SERV APLIC HERB AREA TOTAL NIVEL 1 AGRIC</v>
      </c>
      <c r="J26" s="35" t="s">
        <v>35</v>
      </c>
      <c r="K26" s="36">
        <f t="shared" si="0"/>
        <v>0.21916666666666665</v>
      </c>
      <c r="L26" s="35" t="s">
        <v>51</v>
      </c>
      <c r="M26" s="37">
        <v>1.5</v>
      </c>
      <c r="N26" s="40">
        <f t="shared" ref="N26:Y26" si="23">ROUND(60%*N22,2)-N25</f>
        <v>0.39</v>
      </c>
      <c r="O26" s="41">
        <f t="shared" si="23"/>
        <v>0.3</v>
      </c>
      <c r="P26" s="41">
        <f t="shared" si="23"/>
        <v>0.3</v>
      </c>
      <c r="Q26" s="41">
        <f t="shared" si="23"/>
        <v>0.3</v>
      </c>
      <c r="R26" s="46">
        <f t="shared" si="23"/>
        <v>0.22</v>
      </c>
      <c r="S26" s="46">
        <f t="shared" si="23"/>
        <v>0.16</v>
      </c>
      <c r="T26" s="46">
        <f t="shared" si="23"/>
        <v>0.16</v>
      </c>
      <c r="U26" s="46">
        <f t="shared" si="23"/>
        <v>0.08</v>
      </c>
      <c r="V26" s="46">
        <f t="shared" si="23"/>
        <v>0.11</v>
      </c>
      <c r="W26" s="46">
        <f t="shared" si="23"/>
        <v>0.23</v>
      </c>
      <c r="X26" s="41">
        <f t="shared" si="23"/>
        <v>0.19</v>
      </c>
      <c r="Y26" s="41">
        <f t="shared" si="23"/>
        <v>0.19</v>
      </c>
    </row>
    <row r="27" spans="4:25" ht="17.25" customHeight="1" x14ac:dyDescent="0.25">
      <c r="D27" s="23" t="s">
        <v>215</v>
      </c>
      <c r="E27" s="23" t="s">
        <v>216</v>
      </c>
      <c r="F27" s="24" t="s">
        <v>48</v>
      </c>
      <c r="G27" s="25" t="s">
        <v>32</v>
      </c>
      <c r="H27" s="23">
        <v>-45</v>
      </c>
      <c r="I27" s="26" t="s">
        <v>57</v>
      </c>
      <c r="J27" s="26" t="s">
        <v>34</v>
      </c>
      <c r="K27" s="27">
        <f t="shared" si="0"/>
        <v>8.249999999999999E-2</v>
      </c>
      <c r="L27" s="28" t="s">
        <v>28</v>
      </c>
      <c r="M27" s="29" t="s">
        <v>28</v>
      </c>
      <c r="N27" s="30">
        <v>0.04</v>
      </c>
      <c r="O27" s="31">
        <v>7.0000000000000007E-2</v>
      </c>
      <c r="P27" s="31">
        <v>7.0000000000000007E-2</v>
      </c>
      <c r="Q27" s="31">
        <v>0.08</v>
      </c>
      <c r="R27" s="45">
        <v>0.08</v>
      </c>
      <c r="S27" s="45">
        <v>0.09</v>
      </c>
      <c r="T27" s="45">
        <v>0.09</v>
      </c>
      <c r="U27" s="45">
        <v>0.1</v>
      </c>
      <c r="V27" s="45">
        <v>0.1</v>
      </c>
      <c r="W27" s="45">
        <v>0.09</v>
      </c>
      <c r="X27" s="31">
        <v>0.09</v>
      </c>
      <c r="Y27" s="31">
        <v>0.09</v>
      </c>
    </row>
    <row r="28" spans="4:25" ht="17.25" customHeight="1" x14ac:dyDescent="0.25">
      <c r="D28" s="32" t="s">
        <v>215</v>
      </c>
      <c r="E28" s="32" t="s">
        <v>216</v>
      </c>
      <c r="F28" s="33" t="s">
        <v>48</v>
      </c>
      <c r="G28" s="34" t="s">
        <v>32</v>
      </c>
      <c r="H28" s="32">
        <v>-45</v>
      </c>
      <c r="I28" s="35" t="str">
        <f t="shared" ref="I28:I31" si="24">I27</f>
        <v>SERV CAPINA AREA TOTAL AUTOPROPELIDO PROPRIO</v>
      </c>
      <c r="J28" s="35" t="s">
        <v>35</v>
      </c>
      <c r="K28" s="36">
        <f t="shared" si="0"/>
        <v>8.249999999999999E-2</v>
      </c>
      <c r="L28" s="35" t="s">
        <v>54</v>
      </c>
      <c r="M28" s="37">
        <v>2.5</v>
      </c>
      <c r="N28" s="40">
        <f>N27</f>
        <v>0.04</v>
      </c>
      <c r="O28" s="41">
        <f t="shared" ref="O28:Y28" si="25">O27</f>
        <v>7.0000000000000007E-2</v>
      </c>
      <c r="P28" s="41">
        <f t="shared" si="25"/>
        <v>7.0000000000000007E-2</v>
      </c>
      <c r="Q28" s="41">
        <f t="shared" si="25"/>
        <v>0.08</v>
      </c>
      <c r="R28" s="46">
        <f t="shared" si="25"/>
        <v>0.08</v>
      </c>
      <c r="S28" s="46">
        <f t="shared" si="25"/>
        <v>0.09</v>
      </c>
      <c r="T28" s="46">
        <f t="shared" si="25"/>
        <v>0.09</v>
      </c>
      <c r="U28" s="46">
        <f t="shared" si="25"/>
        <v>0.1</v>
      </c>
      <c r="V28" s="46">
        <f t="shared" si="25"/>
        <v>0.1</v>
      </c>
      <c r="W28" s="46">
        <f t="shared" si="25"/>
        <v>0.09</v>
      </c>
      <c r="X28" s="41">
        <f t="shared" si="25"/>
        <v>0.09</v>
      </c>
      <c r="Y28" s="41">
        <f t="shared" si="25"/>
        <v>0.09</v>
      </c>
    </row>
    <row r="29" spans="4:25" ht="17.25" customHeight="1" x14ac:dyDescent="0.25">
      <c r="D29" s="32" t="s">
        <v>215</v>
      </c>
      <c r="E29" s="32" t="s">
        <v>216</v>
      </c>
      <c r="F29" s="33" t="s">
        <v>48</v>
      </c>
      <c r="G29" s="34" t="s">
        <v>32</v>
      </c>
      <c r="H29" s="32">
        <v>-45</v>
      </c>
      <c r="I29" s="35" t="str">
        <f t="shared" si="24"/>
        <v>SERV CAPINA AREA TOTAL AUTOPROPELIDO PROPRIO</v>
      </c>
      <c r="J29" s="35" t="s">
        <v>35</v>
      </c>
      <c r="K29" s="36">
        <f t="shared" si="0"/>
        <v>4.7500000000000007E-2</v>
      </c>
      <c r="L29" s="35" t="s">
        <v>55</v>
      </c>
      <c r="M29" s="37">
        <f>ROUND(0.5%*230,1)</f>
        <v>1.2</v>
      </c>
      <c r="N29" s="40">
        <f>SUM(N30:N31)</f>
        <v>0.02</v>
      </c>
      <c r="O29" s="41">
        <f t="shared" ref="O29:Y29" si="26">SUM(O30:O31)</f>
        <v>0.04</v>
      </c>
      <c r="P29" s="41">
        <f t="shared" si="26"/>
        <v>0.04</v>
      </c>
      <c r="Q29" s="41">
        <f t="shared" si="26"/>
        <v>0.05</v>
      </c>
      <c r="R29" s="46">
        <f t="shared" si="26"/>
        <v>0.05</v>
      </c>
      <c r="S29" s="46">
        <f t="shared" si="26"/>
        <v>0.05</v>
      </c>
      <c r="T29" s="46">
        <f t="shared" si="26"/>
        <v>0.05</v>
      </c>
      <c r="U29" s="46">
        <f t="shared" si="26"/>
        <v>0.06</v>
      </c>
      <c r="V29" s="46">
        <f t="shared" si="26"/>
        <v>0.06</v>
      </c>
      <c r="W29" s="46">
        <f t="shared" si="26"/>
        <v>0.05</v>
      </c>
      <c r="X29" s="41">
        <f t="shared" si="26"/>
        <v>0.05</v>
      </c>
      <c r="Y29" s="41">
        <f t="shared" si="26"/>
        <v>0.05</v>
      </c>
    </row>
    <row r="30" spans="4:25" ht="17.25" customHeight="1" x14ac:dyDescent="0.25">
      <c r="D30" s="32" t="s">
        <v>215</v>
      </c>
      <c r="E30" s="32" t="s">
        <v>216</v>
      </c>
      <c r="F30" s="33" t="s">
        <v>48</v>
      </c>
      <c r="G30" s="34" t="s">
        <v>32</v>
      </c>
      <c r="H30" s="32">
        <v>-45</v>
      </c>
      <c r="I30" s="35" t="str">
        <f t="shared" si="24"/>
        <v>SERV CAPINA AREA TOTAL AUTOPROPELIDO PROPRIO</v>
      </c>
      <c r="J30" s="35" t="s">
        <v>35</v>
      </c>
      <c r="K30" s="36">
        <f t="shared" si="0"/>
        <v>0</v>
      </c>
      <c r="L30" s="35" t="s">
        <v>56</v>
      </c>
      <c r="M30" s="37">
        <v>0.1</v>
      </c>
      <c r="N30" s="156">
        <v>0</v>
      </c>
      <c r="O30" s="157">
        <v>0</v>
      </c>
      <c r="P30" s="157">
        <v>0</v>
      </c>
      <c r="Q30" s="157">
        <v>0</v>
      </c>
      <c r="R30" s="211">
        <v>0</v>
      </c>
      <c r="S30" s="211">
        <v>0</v>
      </c>
      <c r="T30" s="211">
        <v>0</v>
      </c>
      <c r="U30" s="211">
        <v>0</v>
      </c>
      <c r="V30" s="211">
        <v>0</v>
      </c>
      <c r="W30" s="211">
        <v>0</v>
      </c>
      <c r="X30" s="157">
        <v>0</v>
      </c>
      <c r="Y30" s="157">
        <v>0</v>
      </c>
    </row>
    <row r="31" spans="4:25" ht="17.25" customHeight="1" x14ac:dyDescent="0.25">
      <c r="D31" s="32" t="s">
        <v>215</v>
      </c>
      <c r="E31" s="32" t="s">
        <v>216</v>
      </c>
      <c r="F31" s="33" t="s">
        <v>48</v>
      </c>
      <c r="G31" s="34" t="s">
        <v>32</v>
      </c>
      <c r="H31" s="32">
        <v>-45</v>
      </c>
      <c r="I31" s="35" t="str">
        <f t="shared" si="24"/>
        <v>SERV CAPINA AREA TOTAL AUTOPROPELIDO PROPRIO</v>
      </c>
      <c r="J31" s="35" t="s">
        <v>35</v>
      </c>
      <c r="K31" s="36">
        <f t="shared" si="0"/>
        <v>4.7500000000000007E-2</v>
      </c>
      <c r="L31" s="35" t="s">
        <v>51</v>
      </c>
      <c r="M31" s="37">
        <v>1.5</v>
      </c>
      <c r="N31" s="40">
        <f t="shared" ref="N31:Y31" si="27">ROUND(60%*N27,2)-N30</f>
        <v>0.02</v>
      </c>
      <c r="O31" s="41">
        <f t="shared" si="27"/>
        <v>0.04</v>
      </c>
      <c r="P31" s="41">
        <f t="shared" si="27"/>
        <v>0.04</v>
      </c>
      <c r="Q31" s="41">
        <f t="shared" si="27"/>
        <v>0.05</v>
      </c>
      <c r="R31" s="46">
        <f t="shared" si="27"/>
        <v>0.05</v>
      </c>
      <c r="S31" s="46">
        <f t="shared" si="27"/>
        <v>0.05</v>
      </c>
      <c r="T31" s="46">
        <f t="shared" si="27"/>
        <v>0.05</v>
      </c>
      <c r="U31" s="46">
        <f t="shared" si="27"/>
        <v>0.06</v>
      </c>
      <c r="V31" s="46">
        <f t="shared" si="27"/>
        <v>0.06</v>
      </c>
      <c r="W31" s="46">
        <f t="shared" si="27"/>
        <v>0.05</v>
      </c>
      <c r="X31" s="41">
        <f t="shared" si="27"/>
        <v>0.05</v>
      </c>
      <c r="Y31" s="41">
        <f t="shared" si="27"/>
        <v>0.05</v>
      </c>
    </row>
    <row r="32" spans="4:25" ht="17.25" customHeight="1" x14ac:dyDescent="0.25">
      <c r="D32" s="23" t="s">
        <v>215</v>
      </c>
      <c r="E32" s="23" t="s">
        <v>216</v>
      </c>
      <c r="F32" s="24" t="s">
        <v>48</v>
      </c>
      <c r="G32" s="25" t="s">
        <v>32</v>
      </c>
      <c r="H32" s="23">
        <v>-45</v>
      </c>
      <c r="I32" s="26" t="s">
        <v>58</v>
      </c>
      <c r="J32" s="26" t="s">
        <v>34</v>
      </c>
      <c r="K32" s="27">
        <f t="shared" si="0"/>
        <v>0</v>
      </c>
      <c r="L32" s="28" t="s">
        <v>28</v>
      </c>
      <c r="M32" s="29" t="s">
        <v>28</v>
      </c>
      <c r="N32" s="68">
        <v>0</v>
      </c>
      <c r="O32" s="69">
        <v>0</v>
      </c>
      <c r="P32" s="69">
        <v>0</v>
      </c>
      <c r="Q32" s="51">
        <f t="shared" ref="Q32:Y32" si="28">ROUNDDOWN(Q27*9%,2)</f>
        <v>0</v>
      </c>
      <c r="R32" s="52">
        <f t="shared" si="28"/>
        <v>0</v>
      </c>
      <c r="S32" s="52">
        <f t="shared" si="28"/>
        <v>0</v>
      </c>
      <c r="T32" s="52">
        <f t="shared" si="28"/>
        <v>0</v>
      </c>
      <c r="U32" s="52">
        <f t="shared" si="28"/>
        <v>0</v>
      </c>
      <c r="V32" s="52">
        <f t="shared" si="28"/>
        <v>0</v>
      </c>
      <c r="W32" s="52">
        <f t="shared" si="28"/>
        <v>0</v>
      </c>
      <c r="X32" s="51">
        <f t="shared" si="28"/>
        <v>0</v>
      </c>
      <c r="Y32" s="51">
        <f t="shared" si="28"/>
        <v>0</v>
      </c>
    </row>
    <row r="33" spans="4:35" ht="17.25" customHeight="1" x14ac:dyDescent="0.25">
      <c r="D33" s="32" t="s">
        <v>215</v>
      </c>
      <c r="E33" s="32" t="s">
        <v>216</v>
      </c>
      <c r="F33" s="33" t="s">
        <v>48</v>
      </c>
      <c r="G33" s="34" t="s">
        <v>32</v>
      </c>
      <c r="H33" s="32">
        <v>-45</v>
      </c>
      <c r="I33" s="35" t="str">
        <f t="shared" ref="I33:I36" si="29">I32</f>
        <v>APOIO AUTO-PROPELIDO</v>
      </c>
      <c r="J33" s="35" t="s">
        <v>35</v>
      </c>
      <c r="K33" s="36">
        <f t="shared" si="0"/>
        <v>0</v>
      </c>
      <c r="L33" s="35" t="s">
        <v>54</v>
      </c>
      <c r="M33" s="37">
        <v>2.5</v>
      </c>
      <c r="N33" s="40">
        <f t="shared" ref="N33:Y33" si="30">N32</f>
        <v>0</v>
      </c>
      <c r="O33" s="41">
        <f t="shared" si="30"/>
        <v>0</v>
      </c>
      <c r="P33" s="41">
        <f t="shared" si="30"/>
        <v>0</v>
      </c>
      <c r="Q33" s="41">
        <f t="shared" si="30"/>
        <v>0</v>
      </c>
      <c r="R33" s="46">
        <f t="shared" si="30"/>
        <v>0</v>
      </c>
      <c r="S33" s="46">
        <f t="shared" si="30"/>
        <v>0</v>
      </c>
      <c r="T33" s="46">
        <f t="shared" si="30"/>
        <v>0</v>
      </c>
      <c r="U33" s="46">
        <f t="shared" si="30"/>
        <v>0</v>
      </c>
      <c r="V33" s="46">
        <f t="shared" si="30"/>
        <v>0</v>
      </c>
      <c r="W33" s="46">
        <f t="shared" si="30"/>
        <v>0</v>
      </c>
      <c r="X33" s="41">
        <f t="shared" si="30"/>
        <v>0</v>
      </c>
      <c r="Y33" s="41">
        <f t="shared" si="30"/>
        <v>0</v>
      </c>
    </row>
    <row r="34" spans="4:35" ht="17.25" customHeight="1" x14ac:dyDescent="0.25">
      <c r="D34" s="32" t="s">
        <v>215</v>
      </c>
      <c r="E34" s="32" t="s">
        <v>216</v>
      </c>
      <c r="F34" s="33" t="s">
        <v>48</v>
      </c>
      <c r="G34" s="34" t="s">
        <v>32</v>
      </c>
      <c r="H34" s="32">
        <v>-45</v>
      </c>
      <c r="I34" s="35" t="str">
        <f t="shared" si="29"/>
        <v>APOIO AUTO-PROPELIDO</v>
      </c>
      <c r="J34" s="35" t="s">
        <v>35</v>
      </c>
      <c r="K34" s="36">
        <f t="shared" si="0"/>
        <v>0</v>
      </c>
      <c r="L34" s="35" t="s">
        <v>55</v>
      </c>
      <c r="M34" s="37">
        <f>ROUND(0.5%*230,1)</f>
        <v>1.2</v>
      </c>
      <c r="N34" s="40">
        <f>SUM(N35:N36)</f>
        <v>0</v>
      </c>
      <c r="O34" s="41">
        <f t="shared" ref="O34:Y34" si="31">SUM(O35:O36)</f>
        <v>0</v>
      </c>
      <c r="P34" s="41">
        <f t="shared" si="31"/>
        <v>0</v>
      </c>
      <c r="Q34" s="41">
        <f t="shared" si="31"/>
        <v>0</v>
      </c>
      <c r="R34" s="46">
        <f t="shared" si="31"/>
        <v>0</v>
      </c>
      <c r="S34" s="46">
        <f t="shared" si="31"/>
        <v>0</v>
      </c>
      <c r="T34" s="46">
        <f t="shared" si="31"/>
        <v>0</v>
      </c>
      <c r="U34" s="46">
        <f t="shared" si="31"/>
        <v>0</v>
      </c>
      <c r="V34" s="46">
        <f t="shared" si="31"/>
        <v>0</v>
      </c>
      <c r="W34" s="46">
        <f t="shared" si="31"/>
        <v>0</v>
      </c>
      <c r="X34" s="41">
        <f t="shared" si="31"/>
        <v>0</v>
      </c>
      <c r="Y34" s="41">
        <f t="shared" si="31"/>
        <v>0</v>
      </c>
    </row>
    <row r="35" spans="4:35" ht="17.25" customHeight="1" x14ac:dyDescent="0.25">
      <c r="D35" s="32" t="s">
        <v>215</v>
      </c>
      <c r="E35" s="32" t="s">
        <v>216</v>
      </c>
      <c r="F35" s="33" t="s">
        <v>48</v>
      </c>
      <c r="G35" s="34" t="s">
        <v>32</v>
      </c>
      <c r="H35" s="32">
        <v>-45</v>
      </c>
      <c r="I35" s="35" t="str">
        <f t="shared" si="29"/>
        <v>APOIO AUTO-PROPELIDO</v>
      </c>
      <c r="J35" s="35" t="s">
        <v>35</v>
      </c>
      <c r="K35" s="36">
        <f t="shared" si="0"/>
        <v>0</v>
      </c>
      <c r="L35" s="35" t="s">
        <v>56</v>
      </c>
      <c r="M35" s="37">
        <v>0.1</v>
      </c>
      <c r="N35" s="156">
        <v>0</v>
      </c>
      <c r="O35" s="157">
        <v>0</v>
      </c>
      <c r="P35" s="157">
        <v>0</v>
      </c>
      <c r="Q35" s="157">
        <v>0</v>
      </c>
      <c r="R35" s="211">
        <v>0</v>
      </c>
      <c r="S35" s="211">
        <v>0</v>
      </c>
      <c r="T35" s="211">
        <v>0</v>
      </c>
      <c r="U35" s="211">
        <v>0</v>
      </c>
      <c r="V35" s="211">
        <v>0</v>
      </c>
      <c r="W35" s="211">
        <v>0</v>
      </c>
      <c r="X35" s="157">
        <v>0</v>
      </c>
      <c r="Y35" s="157">
        <v>0</v>
      </c>
    </row>
    <row r="36" spans="4:35" ht="17.25" customHeight="1" x14ac:dyDescent="0.25">
      <c r="D36" s="32" t="s">
        <v>215</v>
      </c>
      <c r="E36" s="32" t="s">
        <v>216</v>
      </c>
      <c r="F36" s="33" t="s">
        <v>48</v>
      </c>
      <c r="G36" s="34" t="s">
        <v>32</v>
      </c>
      <c r="H36" s="32">
        <v>-45</v>
      </c>
      <c r="I36" s="35" t="str">
        <f t="shared" si="29"/>
        <v>APOIO AUTO-PROPELIDO</v>
      </c>
      <c r="J36" s="35" t="s">
        <v>35</v>
      </c>
      <c r="K36" s="36">
        <f t="shared" si="0"/>
        <v>0</v>
      </c>
      <c r="L36" s="35" t="s">
        <v>51</v>
      </c>
      <c r="M36" s="37">
        <v>1.5</v>
      </c>
      <c r="N36" s="40">
        <f t="shared" ref="N36:Y36" si="32">ROUND(60%*N32,2)-N35</f>
        <v>0</v>
      </c>
      <c r="O36" s="41">
        <f t="shared" si="32"/>
        <v>0</v>
      </c>
      <c r="P36" s="41">
        <f t="shared" si="32"/>
        <v>0</v>
      </c>
      <c r="Q36" s="41">
        <f t="shared" si="32"/>
        <v>0</v>
      </c>
      <c r="R36" s="46">
        <f t="shared" si="32"/>
        <v>0</v>
      </c>
      <c r="S36" s="46">
        <f t="shared" si="32"/>
        <v>0</v>
      </c>
      <c r="T36" s="46">
        <f t="shared" si="32"/>
        <v>0</v>
      </c>
      <c r="U36" s="46">
        <f t="shared" si="32"/>
        <v>0</v>
      </c>
      <c r="V36" s="46">
        <f t="shared" si="32"/>
        <v>0</v>
      </c>
      <c r="W36" s="46">
        <f t="shared" si="32"/>
        <v>0</v>
      </c>
      <c r="X36" s="41">
        <f t="shared" si="32"/>
        <v>0</v>
      </c>
      <c r="Y36" s="41">
        <f t="shared" si="32"/>
        <v>0</v>
      </c>
    </row>
    <row r="37" spans="4:35" ht="17.25" customHeight="1" x14ac:dyDescent="0.25">
      <c r="D37" s="17" t="s">
        <v>215</v>
      </c>
      <c r="E37" s="17" t="s">
        <v>216</v>
      </c>
      <c r="F37" s="18" t="s">
        <v>28</v>
      </c>
      <c r="G37" s="19" t="s">
        <v>59</v>
      </c>
      <c r="H37" s="17" t="s">
        <v>28</v>
      </c>
      <c r="I37" s="20" t="s">
        <v>28</v>
      </c>
      <c r="J37" s="20" t="s">
        <v>28</v>
      </c>
      <c r="K37" s="17" t="str">
        <f t="shared" si="0"/>
        <v>n/a</v>
      </c>
      <c r="L37" s="20" t="s">
        <v>28</v>
      </c>
      <c r="M37" s="21" t="s">
        <v>28</v>
      </c>
      <c r="N37" s="22" t="s">
        <v>28</v>
      </c>
      <c r="O37" s="17" t="s">
        <v>28</v>
      </c>
      <c r="P37" s="17" t="s">
        <v>28</v>
      </c>
      <c r="Q37" s="17" t="s">
        <v>28</v>
      </c>
      <c r="R37" s="17" t="s">
        <v>28</v>
      </c>
      <c r="S37" s="17" t="s">
        <v>28</v>
      </c>
      <c r="T37" s="17" t="s">
        <v>28</v>
      </c>
      <c r="U37" s="17" t="s">
        <v>28</v>
      </c>
      <c r="V37" s="17" t="s">
        <v>28</v>
      </c>
      <c r="W37" s="17" t="s">
        <v>28</v>
      </c>
      <c r="X37" s="17" t="s">
        <v>28</v>
      </c>
      <c r="Y37" s="17" t="s">
        <v>28</v>
      </c>
    </row>
    <row r="38" spans="4:35" ht="17.25" customHeight="1" x14ac:dyDescent="0.25">
      <c r="D38" s="23" t="s">
        <v>215</v>
      </c>
      <c r="E38" s="23" t="s">
        <v>216</v>
      </c>
      <c r="F38" s="24" t="s">
        <v>60</v>
      </c>
      <c r="G38" s="25" t="s">
        <v>32</v>
      </c>
      <c r="H38" s="23">
        <v>-30</v>
      </c>
      <c r="I38" s="26" t="s">
        <v>61</v>
      </c>
      <c r="J38" s="26" t="s">
        <v>34</v>
      </c>
      <c r="K38" s="27">
        <f t="shared" si="0"/>
        <v>0</v>
      </c>
      <c r="L38" s="28" t="s">
        <v>28</v>
      </c>
      <c r="M38" s="29" t="s">
        <v>28</v>
      </c>
      <c r="N38" s="30">
        <v>0</v>
      </c>
      <c r="O38" s="31">
        <v>0</v>
      </c>
      <c r="P38" s="31">
        <v>0</v>
      </c>
      <c r="Q38" s="31">
        <v>0</v>
      </c>
      <c r="R38" s="31">
        <v>0</v>
      </c>
      <c r="S38" s="31">
        <v>0</v>
      </c>
      <c r="T38" s="31">
        <v>0</v>
      </c>
      <c r="U38" s="31">
        <v>0</v>
      </c>
      <c r="V38" s="31">
        <v>0</v>
      </c>
      <c r="W38" s="31">
        <v>0</v>
      </c>
      <c r="X38" s="31">
        <v>0</v>
      </c>
      <c r="Y38" s="31">
        <v>0</v>
      </c>
    </row>
    <row r="39" spans="4:35" ht="17.25" customHeight="1" x14ac:dyDescent="0.25">
      <c r="D39" s="23" t="s">
        <v>215</v>
      </c>
      <c r="E39" s="23" t="s">
        <v>216</v>
      </c>
      <c r="F39" s="24" t="s">
        <v>62</v>
      </c>
      <c r="G39" s="25" t="s">
        <v>32</v>
      </c>
      <c r="H39" s="23">
        <v>-15</v>
      </c>
      <c r="I39" s="26" t="s">
        <v>63</v>
      </c>
      <c r="J39" s="26" t="s">
        <v>34</v>
      </c>
      <c r="K39" s="27">
        <f t="shared" si="0"/>
        <v>0.14999999999999997</v>
      </c>
      <c r="L39" s="28" t="s">
        <v>28</v>
      </c>
      <c r="M39" s="29" t="s">
        <v>28</v>
      </c>
      <c r="N39" s="30">
        <v>0.15</v>
      </c>
      <c r="O39" s="31">
        <v>0.15</v>
      </c>
      <c r="P39" s="31">
        <v>0.15</v>
      </c>
      <c r="Q39" s="31">
        <v>0.15</v>
      </c>
      <c r="R39" s="31">
        <v>0.15</v>
      </c>
      <c r="S39" s="31">
        <v>0.15</v>
      </c>
      <c r="T39" s="31">
        <v>0.15</v>
      </c>
      <c r="U39" s="31">
        <v>0.15</v>
      </c>
      <c r="V39" s="31">
        <v>0.15</v>
      </c>
      <c r="W39" s="31">
        <v>0.15</v>
      </c>
      <c r="X39" s="31">
        <v>0.15</v>
      </c>
      <c r="Y39" s="31">
        <v>0.15</v>
      </c>
      <c r="AD39" s="147" t="s">
        <v>64</v>
      </c>
    </row>
    <row r="40" spans="4:35" ht="17.25" customHeight="1" x14ac:dyDescent="0.25">
      <c r="D40" s="32" t="s">
        <v>215</v>
      </c>
      <c r="E40" s="32" t="s">
        <v>216</v>
      </c>
      <c r="F40" s="33" t="s">
        <v>62</v>
      </c>
      <c r="G40" s="34" t="s">
        <v>32</v>
      </c>
      <c r="H40" s="32">
        <v>-15</v>
      </c>
      <c r="I40" s="35" t="str">
        <f t="shared" ref="I40:I41" si="33">I39</f>
        <v>SERV COMB FORMIGA TERMONEBULIZADOR</v>
      </c>
      <c r="J40" s="35" t="s">
        <v>35</v>
      </c>
      <c r="K40" s="36">
        <f t="shared" si="0"/>
        <v>0.14999999999999997</v>
      </c>
      <c r="L40" s="35" t="s">
        <v>65</v>
      </c>
      <c r="M40" s="37">
        <v>0.52462334039425962</v>
      </c>
      <c r="N40" s="44">
        <f t="shared" ref="N40:Y41" si="34">N39</f>
        <v>0.15</v>
      </c>
      <c r="O40" s="39">
        <f t="shared" si="34"/>
        <v>0.15</v>
      </c>
      <c r="P40" s="39">
        <f t="shared" si="34"/>
        <v>0.15</v>
      </c>
      <c r="Q40" s="39">
        <f t="shared" si="34"/>
        <v>0.15</v>
      </c>
      <c r="R40" s="39">
        <f t="shared" si="34"/>
        <v>0.15</v>
      </c>
      <c r="S40" s="39">
        <f t="shared" si="34"/>
        <v>0.15</v>
      </c>
      <c r="T40" s="39">
        <f t="shared" si="34"/>
        <v>0.15</v>
      </c>
      <c r="U40" s="39">
        <f t="shared" si="34"/>
        <v>0.15</v>
      </c>
      <c r="V40" s="39">
        <f t="shared" si="34"/>
        <v>0.15</v>
      </c>
      <c r="W40" s="39">
        <f t="shared" si="34"/>
        <v>0.15</v>
      </c>
      <c r="X40" s="39">
        <f t="shared" si="34"/>
        <v>0.15</v>
      </c>
      <c r="Y40" s="39">
        <f t="shared" si="34"/>
        <v>0.15</v>
      </c>
    </row>
    <row r="41" spans="4:35" ht="17.25" customHeight="1" x14ac:dyDescent="0.25">
      <c r="D41" s="32" t="s">
        <v>215</v>
      </c>
      <c r="E41" s="32" t="s">
        <v>216</v>
      </c>
      <c r="F41" s="33" t="s">
        <v>62</v>
      </c>
      <c r="G41" s="34" t="s">
        <v>32</v>
      </c>
      <c r="H41" s="32">
        <v>-15</v>
      </c>
      <c r="I41" s="35" t="str">
        <f t="shared" si="33"/>
        <v>SERV COMB FORMIGA TERMONEBULIZADOR</v>
      </c>
      <c r="J41" s="35" t="s">
        <v>35</v>
      </c>
      <c r="K41" s="36">
        <f t="shared" si="0"/>
        <v>0.14999999999999997</v>
      </c>
      <c r="L41" s="35" t="s">
        <v>55</v>
      </c>
      <c r="M41" s="37">
        <v>1.1693651261422116</v>
      </c>
      <c r="N41" s="44">
        <f>N40</f>
        <v>0.15</v>
      </c>
      <c r="O41" s="39">
        <f t="shared" si="34"/>
        <v>0.15</v>
      </c>
      <c r="P41" s="39">
        <f t="shared" si="34"/>
        <v>0.15</v>
      </c>
      <c r="Q41" s="39">
        <f t="shared" si="34"/>
        <v>0.15</v>
      </c>
      <c r="R41" s="39">
        <f t="shared" si="34"/>
        <v>0.15</v>
      </c>
      <c r="S41" s="39">
        <f t="shared" si="34"/>
        <v>0.15</v>
      </c>
      <c r="T41" s="39">
        <f t="shared" si="34"/>
        <v>0.15</v>
      </c>
      <c r="U41" s="39">
        <f t="shared" si="34"/>
        <v>0.15</v>
      </c>
      <c r="V41" s="39">
        <f t="shared" si="34"/>
        <v>0.15</v>
      </c>
      <c r="W41" s="39">
        <f t="shared" si="34"/>
        <v>0.15</v>
      </c>
      <c r="X41" s="39">
        <f t="shared" si="34"/>
        <v>0.15</v>
      </c>
      <c r="Y41" s="39">
        <f t="shared" si="34"/>
        <v>0.15</v>
      </c>
      <c r="AD41" s="9" t="s">
        <v>18</v>
      </c>
      <c r="AE41" s="9" t="s">
        <v>19</v>
      </c>
      <c r="AF41" s="9" t="s">
        <v>20</v>
      </c>
      <c r="AG41" s="9" t="s">
        <v>21</v>
      </c>
      <c r="AH41" s="9" t="s">
        <v>22</v>
      </c>
      <c r="AI41" s="9" t="s">
        <v>23</v>
      </c>
    </row>
    <row r="42" spans="4:35" ht="17.25" customHeight="1" x14ac:dyDescent="0.25">
      <c r="D42" s="23" t="s">
        <v>215</v>
      </c>
      <c r="E42" s="23" t="s">
        <v>216</v>
      </c>
      <c r="F42" s="24" t="s">
        <v>66</v>
      </c>
      <c r="G42" s="25" t="s">
        <v>32</v>
      </c>
      <c r="H42" s="23">
        <v>-15</v>
      </c>
      <c r="I42" s="26" t="s">
        <v>67</v>
      </c>
      <c r="J42" s="26" t="s">
        <v>34</v>
      </c>
      <c r="K42" s="27">
        <f t="shared" si="0"/>
        <v>1</v>
      </c>
      <c r="L42" s="28" t="s">
        <v>28</v>
      </c>
      <c r="M42" s="29" t="s">
        <v>28</v>
      </c>
      <c r="N42" s="54">
        <v>1</v>
      </c>
      <c r="O42" s="55">
        <v>1</v>
      </c>
      <c r="P42" s="55">
        <v>1</v>
      </c>
      <c r="Q42" s="55">
        <v>1</v>
      </c>
      <c r="R42" s="55">
        <v>1</v>
      </c>
      <c r="S42" s="55">
        <v>1</v>
      </c>
      <c r="T42" s="55">
        <v>1</v>
      </c>
      <c r="U42" s="55">
        <v>1</v>
      </c>
      <c r="V42" s="55">
        <v>1</v>
      </c>
      <c r="W42" s="55">
        <v>1</v>
      </c>
      <c r="X42" s="55">
        <v>1</v>
      </c>
      <c r="Y42" s="55">
        <v>1</v>
      </c>
      <c r="AD42" s="56">
        <v>0</v>
      </c>
      <c r="AE42" s="56">
        <v>0</v>
      </c>
      <c r="AF42" s="56">
        <v>0.05</v>
      </c>
      <c r="AG42" s="56">
        <v>0.1</v>
      </c>
      <c r="AH42" s="56">
        <v>0.15</v>
      </c>
      <c r="AI42" s="56">
        <v>0</v>
      </c>
    </row>
    <row r="43" spans="4:35" ht="17.25" customHeight="1" x14ac:dyDescent="0.25">
      <c r="D43" s="32" t="s">
        <v>215</v>
      </c>
      <c r="E43" s="32" t="s">
        <v>216</v>
      </c>
      <c r="F43" s="33" t="s">
        <v>66</v>
      </c>
      <c r="G43" s="34" t="s">
        <v>32</v>
      </c>
      <c r="H43" s="32">
        <v>-15</v>
      </c>
      <c r="I43" s="35" t="str">
        <f t="shared" ref="I43:I45" si="35">I42</f>
        <v>SERV COMB FORMIGA PRE PLANTIO 2ª</v>
      </c>
      <c r="J43" s="35" t="s">
        <v>35</v>
      </c>
      <c r="K43" s="36">
        <f t="shared" si="0"/>
        <v>4.9999999999999992E-3</v>
      </c>
      <c r="L43" s="35" t="s">
        <v>36</v>
      </c>
      <c r="M43" s="37">
        <f>10*(5*6)/10^3</f>
        <v>0.3</v>
      </c>
      <c r="N43" s="38">
        <f>ROUND(0.5%*N42,4)</f>
        <v>5.0000000000000001E-3</v>
      </c>
      <c r="O43" s="39">
        <f t="shared" ref="O43:Y43" si="36">ROUND(0.5%*O42,4)</f>
        <v>5.0000000000000001E-3</v>
      </c>
      <c r="P43" s="39">
        <f t="shared" si="36"/>
        <v>5.0000000000000001E-3</v>
      </c>
      <c r="Q43" s="39">
        <f t="shared" si="36"/>
        <v>5.0000000000000001E-3</v>
      </c>
      <c r="R43" s="39">
        <f t="shared" si="36"/>
        <v>5.0000000000000001E-3</v>
      </c>
      <c r="S43" s="39">
        <f t="shared" si="36"/>
        <v>5.0000000000000001E-3</v>
      </c>
      <c r="T43" s="39">
        <f t="shared" si="36"/>
        <v>5.0000000000000001E-3</v>
      </c>
      <c r="U43" s="39">
        <f t="shared" si="36"/>
        <v>5.0000000000000001E-3</v>
      </c>
      <c r="V43" s="39">
        <f t="shared" si="36"/>
        <v>5.0000000000000001E-3</v>
      </c>
      <c r="W43" s="39">
        <f t="shared" si="36"/>
        <v>5.0000000000000001E-3</v>
      </c>
      <c r="X43" s="39">
        <f t="shared" si="36"/>
        <v>5.0000000000000001E-3</v>
      </c>
      <c r="Y43" s="39">
        <f t="shared" si="36"/>
        <v>5.0000000000000001E-3</v>
      </c>
      <c r="AC43" s="57" t="s">
        <v>68</v>
      </c>
      <c r="AD43" s="58">
        <f t="shared" ref="AD43:AI43" si="37">SUM(R18,R22,R27,R32)-(1-AD42)</f>
        <v>0</v>
      </c>
      <c r="AE43" s="58">
        <f t="shared" si="37"/>
        <v>0</v>
      </c>
      <c r="AF43" s="58">
        <f t="shared" si="37"/>
        <v>0</v>
      </c>
      <c r="AG43" s="58">
        <f t="shared" si="37"/>
        <v>0</v>
      </c>
      <c r="AH43" s="58">
        <f t="shared" si="37"/>
        <v>0</v>
      </c>
      <c r="AI43" s="58">
        <f t="shared" si="37"/>
        <v>0</v>
      </c>
    </row>
    <row r="44" spans="4:35" ht="17.25" customHeight="1" x14ac:dyDescent="0.25">
      <c r="D44" s="32" t="s">
        <v>215</v>
      </c>
      <c r="E44" s="32" t="s">
        <v>216</v>
      </c>
      <c r="F44" s="33" t="s">
        <v>66</v>
      </c>
      <c r="G44" s="34" t="s">
        <v>32</v>
      </c>
      <c r="H44" s="32">
        <v>-15</v>
      </c>
      <c r="I44" s="35" t="str">
        <f t="shared" si="35"/>
        <v>SERV COMB FORMIGA PRE PLANTIO 2ª</v>
      </c>
      <c r="J44" s="35" t="s">
        <v>35</v>
      </c>
      <c r="K44" s="36">
        <f t="shared" si="0"/>
        <v>0.60833333333333328</v>
      </c>
      <c r="L44" s="35" t="s">
        <v>37</v>
      </c>
      <c r="M44" s="37">
        <v>8</v>
      </c>
      <c r="N44" s="59">
        <v>0.2</v>
      </c>
      <c r="O44" s="60">
        <v>0.3</v>
      </c>
      <c r="P44" s="60">
        <v>0.4</v>
      </c>
      <c r="Q44" s="60">
        <v>0.5</v>
      </c>
      <c r="R44" s="60">
        <v>0.7</v>
      </c>
      <c r="S44" s="60">
        <v>0.8</v>
      </c>
      <c r="T44" s="60">
        <v>0.9</v>
      </c>
      <c r="U44" s="60">
        <v>0.9</v>
      </c>
      <c r="V44" s="60">
        <v>0.9</v>
      </c>
      <c r="W44" s="60">
        <v>0.7</v>
      </c>
      <c r="X44" s="60">
        <v>0.6</v>
      </c>
      <c r="Y44" s="60">
        <v>0.4</v>
      </c>
      <c r="AC44" s="57" t="s">
        <v>69</v>
      </c>
      <c r="AD44" s="61">
        <f>AVERAGE(R62/R58,R70/R66,R78/R74)-AD42</f>
        <v>0</v>
      </c>
      <c r="AE44" s="61">
        <f t="shared" ref="AE44:AI44" si="38">AVERAGE(S62/S58,S70/S66,S78/S74)-AE42</f>
        <v>0</v>
      </c>
      <c r="AF44" s="61">
        <f t="shared" si="38"/>
        <v>-1.3750985027580771E-2</v>
      </c>
      <c r="AG44" s="61">
        <f t="shared" si="38"/>
        <v>-3.4615384615384631E-2</v>
      </c>
      <c r="AH44" s="61">
        <f t="shared" si="38"/>
        <v>-7.1815863482530551E-3</v>
      </c>
      <c r="AI44" s="61">
        <f t="shared" si="38"/>
        <v>0</v>
      </c>
    </row>
    <row r="45" spans="4:35" ht="17.25" customHeight="1" x14ac:dyDescent="0.25">
      <c r="D45" s="32" t="s">
        <v>215</v>
      </c>
      <c r="E45" s="32" t="s">
        <v>216</v>
      </c>
      <c r="F45" s="33" t="s">
        <v>66</v>
      </c>
      <c r="G45" s="34" t="s">
        <v>32</v>
      </c>
      <c r="H45" s="32">
        <v>-15</v>
      </c>
      <c r="I45" s="35" t="str">
        <f t="shared" si="35"/>
        <v>SERV COMB FORMIGA PRE PLANTIO 2ª</v>
      </c>
      <c r="J45" s="35" t="s">
        <v>35</v>
      </c>
      <c r="K45" s="36">
        <f t="shared" si="0"/>
        <v>0.38666666666666666</v>
      </c>
      <c r="L45" s="35" t="s">
        <v>38</v>
      </c>
      <c r="M45" s="37">
        <v>8</v>
      </c>
      <c r="N45" s="59">
        <v>0.79499999999999993</v>
      </c>
      <c r="O45" s="60">
        <v>0.69500000000000006</v>
      </c>
      <c r="P45" s="60">
        <v>0.59499999999999997</v>
      </c>
      <c r="Q45" s="60">
        <v>0.495</v>
      </c>
      <c r="R45" s="60">
        <v>0.29500000000000004</v>
      </c>
      <c r="S45" s="60">
        <v>0.19499999999999995</v>
      </c>
      <c r="T45" s="60">
        <v>9.4999999999999973E-2</v>
      </c>
      <c r="U45" s="60">
        <v>9.4999999999999973E-2</v>
      </c>
      <c r="V45" s="60">
        <v>9.4999999999999973E-2</v>
      </c>
      <c r="W45" s="60">
        <v>0.29500000000000004</v>
      </c>
      <c r="X45" s="60">
        <v>0.39500000000000002</v>
      </c>
      <c r="Y45" s="60">
        <v>0.59499999999999997</v>
      </c>
    </row>
    <row r="46" spans="4:35" ht="17.25" customHeight="1" x14ac:dyDescent="0.25">
      <c r="D46" s="62" t="s">
        <v>215</v>
      </c>
      <c r="E46" s="62" t="s">
        <v>216</v>
      </c>
      <c r="F46" s="63" t="s">
        <v>70</v>
      </c>
      <c r="G46" s="64" t="s">
        <v>32</v>
      </c>
      <c r="H46" s="62">
        <v>-15</v>
      </c>
      <c r="I46" s="65" t="s">
        <v>71</v>
      </c>
      <c r="J46" s="65" t="s">
        <v>34</v>
      </c>
      <c r="K46" s="27">
        <f t="shared" si="0"/>
        <v>0.17249999999999999</v>
      </c>
      <c r="L46" s="66" t="s">
        <v>28</v>
      </c>
      <c r="M46" s="67" t="s">
        <v>28</v>
      </c>
      <c r="N46" s="68">
        <v>0.14000000000000001</v>
      </c>
      <c r="O46" s="69">
        <v>0.12</v>
      </c>
      <c r="P46" s="69">
        <v>0.11</v>
      </c>
      <c r="Q46" s="69">
        <v>0.14000000000000001</v>
      </c>
      <c r="R46" s="69">
        <v>0.14000000000000001</v>
      </c>
      <c r="S46" s="69">
        <v>0.19</v>
      </c>
      <c r="T46" s="69">
        <v>0.21</v>
      </c>
      <c r="U46" s="69">
        <v>0.23</v>
      </c>
      <c r="V46" s="69">
        <v>0.23</v>
      </c>
      <c r="W46" s="69">
        <v>0.19</v>
      </c>
      <c r="X46" s="69">
        <v>0.18</v>
      </c>
      <c r="Y46" s="69">
        <v>0.19</v>
      </c>
    </row>
    <row r="47" spans="4:35" ht="17.25" customHeight="1" x14ac:dyDescent="0.25">
      <c r="D47" s="62" t="s">
        <v>215</v>
      </c>
      <c r="E47" s="62" t="s">
        <v>216</v>
      </c>
      <c r="F47" s="63" t="s">
        <v>72</v>
      </c>
      <c r="G47" s="64" t="s">
        <v>32</v>
      </c>
      <c r="H47" s="62">
        <v>-15</v>
      </c>
      <c r="I47" s="65" t="s">
        <v>73</v>
      </c>
      <c r="J47" s="65" t="s">
        <v>34</v>
      </c>
      <c r="K47" s="27">
        <f t="shared" si="0"/>
        <v>1.9999999999999997E-2</v>
      </c>
      <c r="L47" s="66" t="s">
        <v>28</v>
      </c>
      <c r="M47" s="67" t="s">
        <v>28</v>
      </c>
      <c r="N47" s="68">
        <f>ROUNDUP(LT_REFNR!N47*30%,2)</f>
        <v>0.02</v>
      </c>
      <c r="O47" s="69">
        <f>ROUNDUP(LT_REFNR!O47*30%,2)</f>
        <v>0.02</v>
      </c>
      <c r="P47" s="69">
        <f>ROUNDUP(LT_REFNR!P47*30%,2)</f>
        <v>0.02</v>
      </c>
      <c r="Q47" s="69">
        <f>ROUNDUP(LT_REFNR!Q47*30%,2)</f>
        <v>0.02</v>
      </c>
      <c r="R47" s="69">
        <f>ROUNDUP(LT_REFNR!R47*30%,2)</f>
        <v>0.02</v>
      </c>
      <c r="S47" s="69">
        <f>ROUNDUP(LT_REFNR!S47*30%,2)</f>
        <v>0.02</v>
      </c>
      <c r="T47" s="69">
        <f>ROUNDUP(LT_REFNR!T47*30%,2)</f>
        <v>0.02</v>
      </c>
      <c r="U47" s="69">
        <f>ROUNDUP(LT_REFNR!U47*30%,2)</f>
        <v>0.02</v>
      </c>
      <c r="V47" s="69">
        <f>ROUNDUP(LT_REFNR!V47*30%,2)</f>
        <v>0.02</v>
      </c>
      <c r="W47" s="69">
        <f>ROUNDUP(LT_REFNR!W47*30%,2)</f>
        <v>0.02</v>
      </c>
      <c r="X47" s="69">
        <f>ROUNDUP(LT_REFNR!X47*30%,2)</f>
        <v>0.02</v>
      </c>
      <c r="Y47" s="69">
        <f>ROUNDUP(LT_REFNR!Y47*30%,2)</f>
        <v>0.02</v>
      </c>
    </row>
    <row r="48" spans="4:35" ht="17.25" customHeight="1" x14ac:dyDescent="0.25">
      <c r="D48" s="62" t="s">
        <v>215</v>
      </c>
      <c r="E48" s="62" t="s">
        <v>216</v>
      </c>
      <c r="F48" s="63" t="s">
        <v>72</v>
      </c>
      <c r="G48" s="64" t="s">
        <v>32</v>
      </c>
      <c r="H48" s="62">
        <v>-15</v>
      </c>
      <c r="I48" s="65" t="s">
        <v>74</v>
      </c>
      <c r="J48" s="65" t="s">
        <v>34</v>
      </c>
      <c r="K48" s="27">
        <f t="shared" si="0"/>
        <v>2.2499999999999996E-2</v>
      </c>
      <c r="L48" s="66" t="s">
        <v>28</v>
      </c>
      <c r="M48" s="67" t="s">
        <v>28</v>
      </c>
      <c r="N48" s="68">
        <f>ROUNDUP(LT_REFNR!N48*30%,2)</f>
        <v>0.03</v>
      </c>
      <c r="O48" s="69">
        <f>ROUNDUP(LT_REFNR!O48*30%,2)</f>
        <v>0.03</v>
      </c>
      <c r="P48" s="69">
        <f>ROUNDUP(LT_REFNR!P48*30%,2)</f>
        <v>0.03</v>
      </c>
      <c r="Q48" s="69">
        <f>ROUNDUP(LT_REFNR!Q48*30%,2)</f>
        <v>0.02</v>
      </c>
      <c r="R48" s="69">
        <f>ROUNDUP(LT_REFNR!R48*30%,2)</f>
        <v>0.02</v>
      </c>
      <c r="S48" s="69">
        <f>ROUNDUP(LT_REFNR!S48*30%,2)</f>
        <v>0.02</v>
      </c>
      <c r="T48" s="69">
        <f>ROUNDUP(LT_REFNR!T48*30%,2)</f>
        <v>0.02</v>
      </c>
      <c r="U48" s="69">
        <f>ROUNDUP(LT_REFNR!U48*30%,2)</f>
        <v>0.02</v>
      </c>
      <c r="V48" s="69">
        <f>ROUNDUP(LT_REFNR!V48*30%,2)</f>
        <v>0.02</v>
      </c>
      <c r="W48" s="69">
        <f>ROUNDUP(LT_REFNR!W48*30%,2)</f>
        <v>0.02</v>
      </c>
      <c r="X48" s="69">
        <f>ROUNDUP(LT_REFNR!X48*30%,2)</f>
        <v>0.02</v>
      </c>
      <c r="Y48" s="69">
        <f>ROUNDUP(LT_REFNR!Y48*30%,2)</f>
        <v>0.02</v>
      </c>
    </row>
    <row r="49" spans="4:37" ht="17.25" customHeight="1" x14ac:dyDescent="0.25">
      <c r="D49" s="62" t="s">
        <v>215</v>
      </c>
      <c r="E49" s="62" t="s">
        <v>216</v>
      </c>
      <c r="F49" s="63" t="s">
        <v>75</v>
      </c>
      <c r="G49" s="64" t="s">
        <v>32</v>
      </c>
      <c r="H49" s="62">
        <v>-15</v>
      </c>
      <c r="I49" s="65" t="s">
        <v>76</v>
      </c>
      <c r="J49" s="65" t="s">
        <v>34</v>
      </c>
      <c r="K49" s="27">
        <f>IFERROR(AVERAGE(N49:Y49),"n/a")</f>
        <v>0.1558333333333333</v>
      </c>
      <c r="L49" s="66" t="s">
        <v>28</v>
      </c>
      <c r="M49" s="67" t="s">
        <v>28</v>
      </c>
      <c r="N49" s="68">
        <f>ROUNDUP(LT_REFNR!N49*30%,2)</f>
        <v>0.12</v>
      </c>
      <c r="O49" s="69">
        <f>ROUNDUP(LT_REFNR!O49*30%,2)</f>
        <v>0.12</v>
      </c>
      <c r="P49" s="69">
        <f>ROUNDUP(LT_REFNR!P49*30%,2)</f>
        <v>0.12</v>
      </c>
      <c r="Q49" s="69">
        <f>ROUNDUP(LT_REFNR!Q49*30%,2)</f>
        <v>0.14000000000000001</v>
      </c>
      <c r="R49" s="69">
        <f>ROUNDUP(LT_REFNR!R49*30%,2)</f>
        <v>0.15</v>
      </c>
      <c r="S49" s="69">
        <f>ROUNDUP(LT_REFNR!S49*30%,2)</f>
        <v>0.17</v>
      </c>
      <c r="T49" s="69">
        <f>ROUNDUP(LT_REFNR!T49*30%,2)</f>
        <v>0.18</v>
      </c>
      <c r="U49" s="69">
        <f>ROUNDUP(LT_REFNR!U49*30%,2)</f>
        <v>0.2</v>
      </c>
      <c r="V49" s="69">
        <f>ROUNDUP(LT_REFNR!V49*30%,2)</f>
        <v>0.2</v>
      </c>
      <c r="W49" s="69">
        <f>ROUNDUP(LT_REFNR!W49*30%,2)</f>
        <v>0.17</v>
      </c>
      <c r="X49" s="69">
        <f>ROUNDUP(LT_REFNR!X49*30%,2)</f>
        <v>0.15</v>
      </c>
      <c r="Y49" s="69">
        <f>ROUNDUP(LT_REFNR!Y49*30%,2)</f>
        <v>0.15</v>
      </c>
    </row>
    <row r="50" spans="4:37" ht="17.25" customHeight="1" x14ac:dyDescent="0.25">
      <c r="D50" s="71" t="s">
        <v>215</v>
      </c>
      <c r="E50" s="71" t="s">
        <v>216</v>
      </c>
      <c r="F50" s="18" t="s">
        <v>28</v>
      </c>
      <c r="G50" s="19" t="s">
        <v>77</v>
      </c>
      <c r="H50" s="71" t="s">
        <v>28</v>
      </c>
      <c r="I50" s="20" t="s">
        <v>28</v>
      </c>
      <c r="J50" s="20" t="s">
        <v>28</v>
      </c>
      <c r="K50" s="17" t="str">
        <f t="shared" si="0"/>
        <v>n/a</v>
      </c>
      <c r="L50" s="20" t="s">
        <v>28</v>
      </c>
      <c r="M50" s="21" t="s">
        <v>28</v>
      </c>
      <c r="N50" s="22" t="s">
        <v>28</v>
      </c>
      <c r="O50" s="17" t="s">
        <v>28</v>
      </c>
      <c r="P50" s="17" t="s">
        <v>28</v>
      </c>
      <c r="Q50" s="17" t="s">
        <v>28</v>
      </c>
      <c r="R50" s="17" t="s">
        <v>28</v>
      </c>
      <c r="S50" s="17" t="s">
        <v>28</v>
      </c>
      <c r="T50" s="17" t="s">
        <v>28</v>
      </c>
      <c r="U50" s="17" t="s">
        <v>28</v>
      </c>
      <c r="V50" s="17" t="s">
        <v>28</v>
      </c>
      <c r="W50" s="17" t="s">
        <v>28</v>
      </c>
      <c r="X50" s="17" t="s">
        <v>28</v>
      </c>
      <c r="Y50" s="17" t="s">
        <v>28</v>
      </c>
    </row>
    <row r="51" spans="4:37" x14ac:dyDescent="0.25">
      <c r="D51" s="23" t="s">
        <v>215</v>
      </c>
      <c r="E51" s="23" t="s">
        <v>216</v>
      </c>
      <c r="F51" s="24" t="s">
        <v>78</v>
      </c>
      <c r="G51" s="25" t="s">
        <v>32</v>
      </c>
      <c r="H51" s="23">
        <v>-10</v>
      </c>
      <c r="I51" s="26" t="s">
        <v>79</v>
      </c>
      <c r="J51" s="26" t="s">
        <v>34</v>
      </c>
      <c r="K51" s="27">
        <f t="shared" si="0"/>
        <v>1</v>
      </c>
      <c r="L51" s="26" t="s">
        <v>28</v>
      </c>
      <c r="M51" s="72" t="s">
        <v>28</v>
      </c>
      <c r="N51" s="30">
        <v>1</v>
      </c>
      <c r="O51" s="31">
        <v>1</v>
      </c>
      <c r="P51" s="31">
        <v>1</v>
      </c>
      <c r="Q51" s="31">
        <v>1</v>
      </c>
      <c r="R51" s="31">
        <v>1</v>
      </c>
      <c r="S51" s="31">
        <v>1</v>
      </c>
      <c r="T51" s="31">
        <v>1</v>
      </c>
      <c r="U51" s="31">
        <v>1</v>
      </c>
      <c r="V51" s="31">
        <v>1</v>
      </c>
      <c r="W51" s="31">
        <v>1</v>
      </c>
      <c r="X51" s="31">
        <v>1</v>
      </c>
      <c r="Y51" s="31">
        <v>1</v>
      </c>
    </row>
    <row r="52" spans="4:37" x14ac:dyDescent="0.25">
      <c r="D52" s="23" t="s">
        <v>215</v>
      </c>
      <c r="E52" s="23" t="s">
        <v>216</v>
      </c>
      <c r="F52" s="24" t="s">
        <v>80</v>
      </c>
      <c r="G52" s="25" t="s">
        <v>32</v>
      </c>
      <c r="H52" s="23">
        <v>-10</v>
      </c>
      <c r="I52" s="26" t="s">
        <v>81</v>
      </c>
      <c r="J52" s="26" t="s">
        <v>34</v>
      </c>
      <c r="K52" s="27">
        <f t="shared" si="0"/>
        <v>0</v>
      </c>
      <c r="L52" s="26" t="s">
        <v>28</v>
      </c>
      <c r="M52" s="72" t="s">
        <v>28</v>
      </c>
      <c r="N52" s="30">
        <v>0</v>
      </c>
      <c r="O52" s="31">
        <v>0</v>
      </c>
      <c r="P52" s="31">
        <v>0</v>
      </c>
      <c r="Q52" s="31">
        <v>0</v>
      </c>
      <c r="R52" s="31">
        <v>0</v>
      </c>
      <c r="S52" s="31">
        <v>0</v>
      </c>
      <c r="T52" s="31">
        <v>0</v>
      </c>
      <c r="U52" s="31">
        <v>0</v>
      </c>
      <c r="V52" s="31">
        <v>0</v>
      </c>
      <c r="W52" s="31">
        <v>0</v>
      </c>
      <c r="X52" s="31">
        <v>0</v>
      </c>
      <c r="Y52" s="31">
        <v>0</v>
      </c>
    </row>
    <row r="53" spans="4:37" ht="17.25" customHeight="1" x14ac:dyDescent="0.25">
      <c r="D53" s="32" t="s">
        <v>215</v>
      </c>
      <c r="E53" s="32" t="s">
        <v>216</v>
      </c>
      <c r="F53" s="33" t="s">
        <v>80</v>
      </c>
      <c r="G53" s="34" t="s">
        <v>32</v>
      </c>
      <c r="H53" s="32">
        <v>-10</v>
      </c>
      <c r="I53" s="35" t="str">
        <f>I52</f>
        <v>ESCAVADEIRA</v>
      </c>
      <c r="J53" s="35" t="s">
        <v>35</v>
      </c>
      <c r="K53" s="36">
        <f t="shared" si="0"/>
        <v>0</v>
      </c>
      <c r="L53" s="35" t="s">
        <v>82</v>
      </c>
      <c r="M53" s="37">
        <v>340</v>
      </c>
      <c r="N53" s="44">
        <f>N52</f>
        <v>0</v>
      </c>
      <c r="O53" s="39">
        <f t="shared" ref="O53:Y53" si="39">O52</f>
        <v>0</v>
      </c>
      <c r="P53" s="39">
        <f t="shared" si="39"/>
        <v>0</v>
      </c>
      <c r="Q53" s="39">
        <f t="shared" si="39"/>
        <v>0</v>
      </c>
      <c r="R53" s="39">
        <f t="shared" si="39"/>
        <v>0</v>
      </c>
      <c r="S53" s="39">
        <f t="shared" si="39"/>
        <v>0</v>
      </c>
      <c r="T53" s="39">
        <f t="shared" si="39"/>
        <v>0</v>
      </c>
      <c r="U53" s="39">
        <f t="shared" si="39"/>
        <v>0</v>
      </c>
      <c r="V53" s="39">
        <f t="shared" si="39"/>
        <v>0</v>
      </c>
      <c r="W53" s="39">
        <f t="shared" si="39"/>
        <v>0</v>
      </c>
      <c r="X53" s="39">
        <f t="shared" si="39"/>
        <v>0</v>
      </c>
      <c r="Y53" s="39">
        <f t="shared" si="39"/>
        <v>0</v>
      </c>
    </row>
    <row r="54" spans="4:37" ht="17.25" customHeight="1" x14ac:dyDescent="0.25">
      <c r="D54" s="62" t="s">
        <v>215</v>
      </c>
      <c r="E54" s="62" t="s">
        <v>216</v>
      </c>
      <c r="F54" s="63" t="s">
        <v>80</v>
      </c>
      <c r="G54" s="64" t="s">
        <v>32</v>
      </c>
      <c r="H54" s="62">
        <v>-10</v>
      </c>
      <c r="I54" s="65" t="s">
        <v>83</v>
      </c>
      <c r="J54" s="65" t="s">
        <v>34</v>
      </c>
      <c r="K54" s="27">
        <f t="shared" si="0"/>
        <v>0.71666666666666679</v>
      </c>
      <c r="L54" s="66" t="s">
        <v>28</v>
      </c>
      <c r="M54" s="67" t="s">
        <v>28</v>
      </c>
      <c r="N54" s="50">
        <f>IF(100%-N52-N56&lt;0,0,100%-N52-N56)+12.5%</f>
        <v>0.82499999999999996</v>
      </c>
      <c r="O54" s="51">
        <f>IF(100%-O52-O56&lt;0,0,100%-O52-O56)+12.5%</f>
        <v>0.82499999999999996</v>
      </c>
      <c r="P54" s="51">
        <f t="shared" ref="P54:W54" si="40">IF(100%-P52-P56&lt;0,0,100%-P52-P56)</f>
        <v>0.7</v>
      </c>
      <c r="Q54" s="51">
        <f t="shared" si="40"/>
        <v>0.7</v>
      </c>
      <c r="R54" s="51">
        <f t="shared" si="40"/>
        <v>0.7</v>
      </c>
      <c r="S54" s="51">
        <f t="shared" si="40"/>
        <v>0.7</v>
      </c>
      <c r="T54" s="51">
        <f t="shared" si="40"/>
        <v>0.65</v>
      </c>
      <c r="U54" s="51">
        <f t="shared" si="40"/>
        <v>0.65</v>
      </c>
      <c r="V54" s="51">
        <f t="shared" si="40"/>
        <v>0.65</v>
      </c>
      <c r="W54" s="51">
        <f t="shared" si="40"/>
        <v>0.65</v>
      </c>
      <c r="X54" s="51">
        <f>IF(100%-X52-X56&lt;0,0,100%-X52-X56)+12.5%</f>
        <v>0.77500000000000002</v>
      </c>
      <c r="Y54" s="51">
        <f>IF(100%-Y52-Y56&lt;0,0,100%-Y52-Y56)+12.5%</f>
        <v>0.77500000000000002</v>
      </c>
    </row>
    <row r="55" spans="4:37" ht="17.25" customHeight="1" x14ac:dyDescent="0.25">
      <c r="D55" s="73" t="s">
        <v>215</v>
      </c>
      <c r="E55" s="73" t="s">
        <v>216</v>
      </c>
      <c r="F55" s="74" t="s">
        <v>80</v>
      </c>
      <c r="G55" s="75" t="s">
        <v>32</v>
      </c>
      <c r="H55" s="73">
        <v>-10</v>
      </c>
      <c r="I55" s="35" t="str">
        <f>I54</f>
        <v>SUBSOLAGEM PROPRIA</v>
      </c>
      <c r="J55" s="76" t="s">
        <v>35</v>
      </c>
      <c r="K55" s="36">
        <f t="shared" si="0"/>
        <v>0.71666666666666679</v>
      </c>
      <c r="L55" s="76" t="s">
        <v>82</v>
      </c>
      <c r="M55" s="77">
        <v>340</v>
      </c>
      <c r="N55" s="185">
        <f>N54</f>
        <v>0.82499999999999996</v>
      </c>
      <c r="O55" s="186">
        <f t="shared" ref="O55:Y55" si="41">O54</f>
        <v>0.82499999999999996</v>
      </c>
      <c r="P55" s="186">
        <f t="shared" si="41"/>
        <v>0.7</v>
      </c>
      <c r="Q55" s="186">
        <f t="shared" si="41"/>
        <v>0.7</v>
      </c>
      <c r="R55" s="186">
        <f t="shared" si="41"/>
        <v>0.7</v>
      </c>
      <c r="S55" s="186">
        <f t="shared" si="41"/>
        <v>0.7</v>
      </c>
      <c r="T55" s="186">
        <f t="shared" si="41"/>
        <v>0.65</v>
      </c>
      <c r="U55" s="186">
        <f t="shared" si="41"/>
        <v>0.65</v>
      </c>
      <c r="V55" s="186">
        <f t="shared" si="41"/>
        <v>0.65</v>
      </c>
      <c r="W55" s="186">
        <f t="shared" si="41"/>
        <v>0.65</v>
      </c>
      <c r="X55" s="186">
        <f t="shared" si="41"/>
        <v>0.77500000000000002</v>
      </c>
      <c r="Y55" s="186">
        <f t="shared" si="41"/>
        <v>0.77500000000000002</v>
      </c>
    </row>
    <row r="56" spans="4:37" ht="17.25" customHeight="1" x14ac:dyDescent="0.25">
      <c r="D56" s="62" t="s">
        <v>215</v>
      </c>
      <c r="E56" s="62" t="s">
        <v>216</v>
      </c>
      <c r="F56" s="63" t="s">
        <v>80</v>
      </c>
      <c r="G56" s="64" t="s">
        <v>32</v>
      </c>
      <c r="H56" s="62">
        <v>-10</v>
      </c>
      <c r="I56" s="65" t="s">
        <v>84</v>
      </c>
      <c r="J56" s="65" t="s">
        <v>34</v>
      </c>
      <c r="K56" s="27">
        <f t="shared" si="0"/>
        <v>0.32500000000000001</v>
      </c>
      <c r="L56" s="66" t="s">
        <v>28</v>
      </c>
      <c r="M56" s="67" t="s">
        <v>28</v>
      </c>
      <c r="N56" s="68">
        <v>0.3</v>
      </c>
      <c r="O56" s="69">
        <v>0.3</v>
      </c>
      <c r="P56" s="69">
        <v>0.3</v>
      </c>
      <c r="Q56" s="69">
        <v>0.3</v>
      </c>
      <c r="R56" s="69">
        <v>0.3</v>
      </c>
      <c r="S56" s="69">
        <v>0.3</v>
      </c>
      <c r="T56" s="69">
        <v>0.35</v>
      </c>
      <c r="U56" s="69">
        <v>0.35</v>
      </c>
      <c r="V56" s="69">
        <v>0.35</v>
      </c>
      <c r="W56" s="69">
        <v>0.35</v>
      </c>
      <c r="X56" s="69">
        <v>0.35</v>
      </c>
      <c r="Y56" s="69">
        <v>0.35</v>
      </c>
      <c r="Z56" s="1">
        <f>100-65</f>
        <v>35</v>
      </c>
    </row>
    <row r="57" spans="4:37" ht="17.25" customHeight="1" x14ac:dyDescent="0.25">
      <c r="D57" s="73" t="s">
        <v>215</v>
      </c>
      <c r="E57" s="73" t="s">
        <v>216</v>
      </c>
      <c r="F57" s="74" t="s">
        <v>80</v>
      </c>
      <c r="G57" s="75" t="s">
        <v>32</v>
      </c>
      <c r="H57" s="73">
        <v>-10</v>
      </c>
      <c r="I57" s="35" t="str">
        <f>I56</f>
        <v>SERV GRADINHA HASTE NEGATIVA PROPRIO</v>
      </c>
      <c r="J57" s="76" t="s">
        <v>35</v>
      </c>
      <c r="K57" s="36">
        <f t="shared" si="0"/>
        <v>0.32500000000000001</v>
      </c>
      <c r="L57" s="76" t="s">
        <v>82</v>
      </c>
      <c r="M57" s="77">
        <v>340</v>
      </c>
      <c r="N57" s="185">
        <f>N56</f>
        <v>0.3</v>
      </c>
      <c r="O57" s="186">
        <f t="shared" ref="O57:Y57" si="42">O56</f>
        <v>0.3</v>
      </c>
      <c r="P57" s="186">
        <f t="shared" si="42"/>
        <v>0.3</v>
      </c>
      <c r="Q57" s="186">
        <f t="shared" si="42"/>
        <v>0.3</v>
      </c>
      <c r="R57" s="186">
        <f t="shared" si="42"/>
        <v>0.3</v>
      </c>
      <c r="S57" s="186">
        <f t="shared" si="42"/>
        <v>0.3</v>
      </c>
      <c r="T57" s="186">
        <f t="shared" si="42"/>
        <v>0.35</v>
      </c>
      <c r="U57" s="186">
        <f t="shared" si="42"/>
        <v>0.35</v>
      </c>
      <c r="V57" s="186">
        <f t="shared" si="42"/>
        <v>0.35</v>
      </c>
      <c r="W57" s="186">
        <f t="shared" si="42"/>
        <v>0.35</v>
      </c>
      <c r="X57" s="186">
        <f t="shared" si="42"/>
        <v>0.35</v>
      </c>
      <c r="Y57" s="186">
        <f t="shared" si="42"/>
        <v>0.35</v>
      </c>
    </row>
    <row r="58" spans="4:37" ht="17.25" customHeight="1" x14ac:dyDescent="0.25">
      <c r="D58" s="78" t="s">
        <v>215</v>
      </c>
      <c r="E58" s="78" t="s">
        <v>216</v>
      </c>
      <c r="F58" s="79" t="s">
        <v>85</v>
      </c>
      <c r="G58" s="80" t="s">
        <v>32</v>
      </c>
      <c r="H58" s="78">
        <v>-5</v>
      </c>
      <c r="I58" s="66" t="s">
        <v>86</v>
      </c>
      <c r="J58" s="66" t="s">
        <v>34</v>
      </c>
      <c r="K58" s="27">
        <f t="shared" si="0"/>
        <v>0.6276666666666666</v>
      </c>
      <c r="L58" s="66" t="s">
        <v>28</v>
      </c>
      <c r="M58" s="67" t="s">
        <v>28</v>
      </c>
      <c r="N58" s="187">
        <v>0.26</v>
      </c>
      <c r="O58" s="188">
        <v>0.37</v>
      </c>
      <c r="P58" s="188">
        <v>0.39</v>
      </c>
      <c r="Q58" s="188">
        <v>0.4</v>
      </c>
      <c r="R58" s="199">
        <f>(41%)*1.6</f>
        <v>0.65600000000000003</v>
      </c>
      <c r="S58" s="199">
        <f>(45%)*1.6</f>
        <v>0.72000000000000008</v>
      </c>
      <c r="T58" s="199">
        <f>(47%)*1.6</f>
        <v>0.752</v>
      </c>
      <c r="U58" s="199">
        <f>(52%)*1.6</f>
        <v>0.83200000000000007</v>
      </c>
      <c r="V58" s="199">
        <f>(54%)*1.6</f>
        <v>0.8640000000000001</v>
      </c>
      <c r="W58" s="199">
        <f>(49%)*1.6</f>
        <v>0.78400000000000003</v>
      </c>
      <c r="X58" s="199">
        <f>(47%)*1.6</f>
        <v>0.752</v>
      </c>
      <c r="Y58" s="199">
        <f>(47%)*1.6</f>
        <v>0.752</v>
      </c>
      <c r="AK58" s="81" t="s">
        <v>87</v>
      </c>
    </row>
    <row r="59" spans="4:37" ht="17.25" customHeight="1" x14ac:dyDescent="0.25">
      <c r="D59" s="82" t="s">
        <v>215</v>
      </c>
      <c r="E59" s="82" t="s">
        <v>216</v>
      </c>
      <c r="F59" s="83" t="s">
        <v>85</v>
      </c>
      <c r="G59" s="84" t="s">
        <v>32</v>
      </c>
      <c r="H59" s="82">
        <v>-5</v>
      </c>
      <c r="I59" s="35" t="str">
        <f t="shared" ref="I59:I65" si="43">I58</f>
        <v>SERV CAPINA AREA TOTAL AUTOPROPELIDO - pré emergente</v>
      </c>
      <c r="J59" s="85" t="s">
        <v>35</v>
      </c>
      <c r="K59" s="36">
        <f t="shared" si="0"/>
        <v>0.6276666666666666</v>
      </c>
      <c r="L59" s="85" t="s">
        <v>88</v>
      </c>
      <c r="M59" s="86">
        <v>0.3</v>
      </c>
      <c r="N59" s="189">
        <f>N58</f>
        <v>0.26</v>
      </c>
      <c r="O59" s="190">
        <f t="shared" ref="O59:Y59" si="44">O58</f>
        <v>0.37</v>
      </c>
      <c r="P59" s="190">
        <f t="shared" si="44"/>
        <v>0.39</v>
      </c>
      <c r="Q59" s="190">
        <f t="shared" si="44"/>
        <v>0.4</v>
      </c>
      <c r="R59" s="190">
        <f t="shared" si="44"/>
        <v>0.65600000000000003</v>
      </c>
      <c r="S59" s="190">
        <f t="shared" si="44"/>
        <v>0.72000000000000008</v>
      </c>
      <c r="T59" s="190">
        <f t="shared" si="44"/>
        <v>0.752</v>
      </c>
      <c r="U59" s="190">
        <f t="shared" si="44"/>
        <v>0.83200000000000007</v>
      </c>
      <c r="V59" s="190">
        <f t="shared" si="44"/>
        <v>0.8640000000000001</v>
      </c>
      <c r="W59" s="190">
        <f t="shared" si="44"/>
        <v>0.78400000000000003</v>
      </c>
      <c r="X59" s="190">
        <f t="shared" si="44"/>
        <v>0.752</v>
      </c>
      <c r="Y59" s="190">
        <f t="shared" si="44"/>
        <v>0.752</v>
      </c>
    </row>
    <row r="60" spans="4:37" ht="17.25" customHeight="1" x14ac:dyDescent="0.25">
      <c r="D60" s="82" t="s">
        <v>215</v>
      </c>
      <c r="E60" s="82" t="s">
        <v>216</v>
      </c>
      <c r="F60" s="83" t="s">
        <v>85</v>
      </c>
      <c r="G60" s="84" t="s">
        <v>32</v>
      </c>
      <c r="H60" s="82">
        <v>-5</v>
      </c>
      <c r="I60" s="35" t="str">
        <f t="shared" si="43"/>
        <v>SERV CAPINA AREA TOTAL AUTOPROPELIDO - pré emergente</v>
      </c>
      <c r="J60" s="85" t="s">
        <v>35</v>
      </c>
      <c r="K60" s="36">
        <f t="shared" si="0"/>
        <v>0</v>
      </c>
      <c r="L60" s="85" t="s">
        <v>89</v>
      </c>
      <c r="M60" s="86">
        <v>3</v>
      </c>
      <c r="N60" s="189">
        <v>0</v>
      </c>
      <c r="O60" s="190">
        <v>0</v>
      </c>
      <c r="P60" s="190">
        <v>0</v>
      </c>
      <c r="Q60" s="190">
        <v>0</v>
      </c>
      <c r="R60" s="190">
        <v>0</v>
      </c>
      <c r="S60" s="190">
        <v>0</v>
      </c>
      <c r="T60" s="190">
        <v>0</v>
      </c>
      <c r="U60" s="190">
        <v>0</v>
      </c>
      <c r="V60" s="190">
        <v>0</v>
      </c>
      <c r="W60" s="190">
        <v>0</v>
      </c>
      <c r="X60" s="190">
        <v>0</v>
      </c>
      <c r="Y60" s="190">
        <v>0</v>
      </c>
    </row>
    <row r="61" spans="4:37" ht="17.25" customHeight="1" x14ac:dyDescent="0.25">
      <c r="D61" s="82" t="s">
        <v>215</v>
      </c>
      <c r="E61" s="82" t="s">
        <v>216</v>
      </c>
      <c r="F61" s="83" t="s">
        <v>85</v>
      </c>
      <c r="G61" s="84" t="s">
        <v>32</v>
      </c>
      <c r="H61" s="82">
        <v>-5</v>
      </c>
      <c r="I61" s="35" t="str">
        <f t="shared" si="43"/>
        <v>SERV CAPINA AREA TOTAL AUTOPROPELIDO - pré emergente</v>
      </c>
      <c r="J61" s="85" t="s">
        <v>35</v>
      </c>
      <c r="K61" s="36">
        <f t="shared" si="0"/>
        <v>0.6276666666666666</v>
      </c>
      <c r="L61" s="35" t="s">
        <v>90</v>
      </c>
      <c r="M61" s="37">
        <v>0.1</v>
      </c>
      <c r="N61" s="191">
        <f>N58</f>
        <v>0.26</v>
      </c>
      <c r="O61" s="192">
        <f t="shared" ref="O61:Y61" si="45">O58</f>
        <v>0.37</v>
      </c>
      <c r="P61" s="192">
        <f t="shared" si="45"/>
        <v>0.39</v>
      </c>
      <c r="Q61" s="192">
        <f t="shared" si="45"/>
        <v>0.4</v>
      </c>
      <c r="R61" s="192">
        <f t="shared" si="45"/>
        <v>0.65600000000000003</v>
      </c>
      <c r="S61" s="192">
        <f t="shared" si="45"/>
        <v>0.72000000000000008</v>
      </c>
      <c r="T61" s="192">
        <f t="shared" si="45"/>
        <v>0.752</v>
      </c>
      <c r="U61" s="192">
        <f t="shared" si="45"/>
        <v>0.83200000000000007</v>
      </c>
      <c r="V61" s="192">
        <f t="shared" si="45"/>
        <v>0.8640000000000001</v>
      </c>
      <c r="W61" s="192">
        <f t="shared" si="45"/>
        <v>0.78400000000000003</v>
      </c>
      <c r="X61" s="192">
        <f t="shared" si="45"/>
        <v>0.752</v>
      </c>
      <c r="Y61" s="192">
        <f t="shared" si="45"/>
        <v>0.752</v>
      </c>
    </row>
    <row r="62" spans="4:37" ht="17.25" customHeight="1" x14ac:dyDescent="0.25">
      <c r="D62" s="82" t="s">
        <v>215</v>
      </c>
      <c r="E62" s="82" t="s">
        <v>216</v>
      </c>
      <c r="F62" s="83" t="s">
        <v>85</v>
      </c>
      <c r="G62" s="84" t="s">
        <v>32</v>
      </c>
      <c r="H62" s="82">
        <v>-5</v>
      </c>
      <c r="I62" s="35" t="str">
        <f t="shared" si="43"/>
        <v>SERV CAPINA AREA TOTAL AUTOPROPELIDO - pré emergente</v>
      </c>
      <c r="J62" s="85" t="s">
        <v>35</v>
      </c>
      <c r="K62" s="36">
        <f t="shared" si="0"/>
        <v>2.0833333333333332E-2</v>
      </c>
      <c r="L62" s="89" t="s">
        <v>54</v>
      </c>
      <c r="M62" s="90">
        <v>2.5</v>
      </c>
      <c r="N62" s="189">
        <v>0</v>
      </c>
      <c r="O62" s="190">
        <v>0</v>
      </c>
      <c r="P62" s="190">
        <v>0</v>
      </c>
      <c r="Q62" s="190">
        <v>0</v>
      </c>
      <c r="R62" s="190">
        <f>ROUND(AD42*R58,2)</f>
        <v>0</v>
      </c>
      <c r="S62" s="190">
        <f t="shared" ref="S62:W62" si="46">ROUND(AE42*S58,2)</f>
        <v>0</v>
      </c>
      <c r="T62" s="190">
        <f t="shared" si="46"/>
        <v>0.04</v>
      </c>
      <c r="U62" s="190">
        <f t="shared" si="46"/>
        <v>0.08</v>
      </c>
      <c r="V62" s="190">
        <f t="shared" si="46"/>
        <v>0.13</v>
      </c>
      <c r="W62" s="190">
        <f t="shared" si="46"/>
        <v>0</v>
      </c>
      <c r="X62" s="190">
        <v>0</v>
      </c>
      <c r="Y62" s="190">
        <v>0</v>
      </c>
      <c r="Z62" s="56"/>
      <c r="AA62" s="56"/>
    </row>
    <row r="63" spans="4:37" ht="17.25" customHeight="1" x14ac:dyDescent="0.25">
      <c r="D63" s="82" t="s">
        <v>215</v>
      </c>
      <c r="E63" s="82" t="s">
        <v>216</v>
      </c>
      <c r="F63" s="83" t="s">
        <v>85</v>
      </c>
      <c r="G63" s="84" t="s">
        <v>32</v>
      </c>
      <c r="H63" s="82">
        <v>-5</v>
      </c>
      <c r="I63" s="35" t="str">
        <f t="shared" si="43"/>
        <v>SERV CAPINA AREA TOTAL AUTOPROPELIDO - pré emergente</v>
      </c>
      <c r="J63" s="85" t="s">
        <v>35</v>
      </c>
      <c r="K63" s="36">
        <f t="shared" si="0"/>
        <v>1.2500000000000002E-2</v>
      </c>
      <c r="L63" s="89" t="s">
        <v>55</v>
      </c>
      <c r="M63" s="90">
        <f>ROUND(0.5%*230,1)</f>
        <v>1.2</v>
      </c>
      <c r="N63" s="189">
        <f t="shared" ref="N63:Y63" si="47">SUM(N64:N65)</f>
        <v>0</v>
      </c>
      <c r="O63" s="190">
        <f t="shared" si="47"/>
        <v>0</v>
      </c>
      <c r="P63" s="190">
        <f t="shared" si="47"/>
        <v>0</v>
      </c>
      <c r="Q63" s="190">
        <f t="shared" si="47"/>
        <v>0</v>
      </c>
      <c r="R63" s="190">
        <f t="shared" si="47"/>
        <v>0</v>
      </c>
      <c r="S63" s="190">
        <f t="shared" si="47"/>
        <v>0</v>
      </c>
      <c r="T63" s="190">
        <f t="shared" si="47"/>
        <v>0.02</v>
      </c>
      <c r="U63" s="190">
        <f t="shared" si="47"/>
        <v>0.05</v>
      </c>
      <c r="V63" s="190">
        <f t="shared" si="47"/>
        <v>0.08</v>
      </c>
      <c r="W63" s="190">
        <f t="shared" ref="W63" si="48">SUM(W64:W65)</f>
        <v>0</v>
      </c>
      <c r="X63" s="190">
        <f t="shared" si="47"/>
        <v>0</v>
      </c>
      <c r="Y63" s="190">
        <f t="shared" si="47"/>
        <v>0</v>
      </c>
    </row>
    <row r="64" spans="4:37" ht="17.25" customHeight="1" x14ac:dyDescent="0.25">
      <c r="D64" s="82" t="s">
        <v>215</v>
      </c>
      <c r="E64" s="82" t="s">
        <v>216</v>
      </c>
      <c r="F64" s="83" t="s">
        <v>85</v>
      </c>
      <c r="G64" s="84" t="s">
        <v>32</v>
      </c>
      <c r="H64" s="82">
        <v>-5</v>
      </c>
      <c r="I64" s="35" t="str">
        <f t="shared" si="43"/>
        <v>SERV CAPINA AREA TOTAL AUTOPROPELIDO - pré emergente</v>
      </c>
      <c r="J64" s="85" t="s">
        <v>35</v>
      </c>
      <c r="K64" s="36">
        <f t="shared" si="0"/>
        <v>0</v>
      </c>
      <c r="L64" s="89" t="s">
        <v>56</v>
      </c>
      <c r="M64" s="90">
        <v>0.1</v>
      </c>
      <c r="N64" s="189">
        <v>0</v>
      </c>
      <c r="O64" s="190">
        <v>0</v>
      </c>
      <c r="P64" s="190">
        <v>0</v>
      </c>
      <c r="Q64" s="190">
        <v>0</v>
      </c>
      <c r="R64" s="190">
        <v>0</v>
      </c>
      <c r="S64" s="190">
        <v>0</v>
      </c>
      <c r="T64" s="190">
        <v>0</v>
      </c>
      <c r="U64" s="190">
        <v>0</v>
      </c>
      <c r="V64" s="190">
        <v>0</v>
      </c>
      <c r="W64" s="190">
        <v>0</v>
      </c>
      <c r="X64" s="190">
        <v>0</v>
      </c>
      <c r="Y64" s="190">
        <v>0</v>
      </c>
    </row>
    <row r="65" spans="4:28" ht="17.25" customHeight="1" x14ac:dyDescent="0.25">
      <c r="D65" s="82" t="s">
        <v>215</v>
      </c>
      <c r="E65" s="82" t="s">
        <v>216</v>
      </c>
      <c r="F65" s="83" t="s">
        <v>85</v>
      </c>
      <c r="G65" s="84" t="s">
        <v>32</v>
      </c>
      <c r="H65" s="82">
        <v>-5</v>
      </c>
      <c r="I65" s="35" t="str">
        <f t="shared" si="43"/>
        <v>SERV CAPINA AREA TOTAL AUTOPROPELIDO - pré emergente</v>
      </c>
      <c r="J65" s="85" t="s">
        <v>35</v>
      </c>
      <c r="K65" s="36">
        <f t="shared" si="0"/>
        <v>1.2500000000000002E-2</v>
      </c>
      <c r="L65" s="89" t="s">
        <v>51</v>
      </c>
      <c r="M65" s="90">
        <v>1.5</v>
      </c>
      <c r="N65" s="189">
        <f t="shared" ref="N65:Y65" si="49">ROUND(60%*N60,2)-N64</f>
        <v>0</v>
      </c>
      <c r="O65" s="190">
        <f t="shared" si="49"/>
        <v>0</v>
      </c>
      <c r="P65" s="190">
        <f t="shared" si="49"/>
        <v>0</v>
      </c>
      <c r="Q65" s="190">
        <f t="shared" si="49"/>
        <v>0</v>
      </c>
      <c r="R65" s="190">
        <f t="shared" ref="R65:V65" si="50">ROUND(60%*R62,2)-R64</f>
        <v>0</v>
      </c>
      <c r="S65" s="190">
        <f t="shared" si="50"/>
        <v>0</v>
      </c>
      <c r="T65" s="190">
        <f t="shared" si="50"/>
        <v>0.02</v>
      </c>
      <c r="U65" s="190">
        <f t="shared" si="50"/>
        <v>0.05</v>
      </c>
      <c r="V65" s="190">
        <f t="shared" si="50"/>
        <v>0.08</v>
      </c>
      <c r="W65" s="190">
        <f>ROUND(60%*W62,2)-W64</f>
        <v>0</v>
      </c>
      <c r="X65" s="190">
        <f t="shared" si="49"/>
        <v>0</v>
      </c>
      <c r="Y65" s="190">
        <f t="shared" si="49"/>
        <v>0</v>
      </c>
    </row>
    <row r="66" spans="4:28" ht="17.25" customHeight="1" x14ac:dyDescent="0.25">
      <c r="D66" s="78" t="s">
        <v>215</v>
      </c>
      <c r="E66" s="78" t="s">
        <v>216</v>
      </c>
      <c r="F66" s="79" t="s">
        <v>85</v>
      </c>
      <c r="G66" s="80" t="s">
        <v>32</v>
      </c>
      <c r="H66" s="78">
        <v>-5</v>
      </c>
      <c r="I66" s="66" t="s">
        <v>58</v>
      </c>
      <c r="J66" s="66" t="s">
        <v>34</v>
      </c>
      <c r="K66" s="27">
        <f t="shared" si="0"/>
        <v>0.13166666666666665</v>
      </c>
      <c r="L66" s="28" t="s">
        <v>28</v>
      </c>
      <c r="M66" s="37">
        <v>1.5</v>
      </c>
      <c r="N66" s="187">
        <v>0</v>
      </c>
      <c r="O66" s="188">
        <v>0</v>
      </c>
      <c r="P66" s="188">
        <v>0</v>
      </c>
      <c r="Q66" s="193">
        <f t="shared" ref="Q66:Y66" si="51">ROUNDDOWN(Q58*25%,2)</f>
        <v>0.1</v>
      </c>
      <c r="R66" s="193">
        <f t="shared" si="51"/>
        <v>0.16</v>
      </c>
      <c r="S66" s="193">
        <f t="shared" si="51"/>
        <v>0.18</v>
      </c>
      <c r="T66" s="193">
        <f t="shared" si="51"/>
        <v>0.18</v>
      </c>
      <c r="U66" s="193">
        <f t="shared" si="51"/>
        <v>0.2</v>
      </c>
      <c r="V66" s="193">
        <f t="shared" si="51"/>
        <v>0.21</v>
      </c>
      <c r="W66" s="193">
        <f t="shared" si="51"/>
        <v>0.19</v>
      </c>
      <c r="X66" s="193">
        <f t="shared" si="51"/>
        <v>0.18</v>
      </c>
      <c r="Y66" s="193">
        <f t="shared" si="51"/>
        <v>0.18</v>
      </c>
    </row>
    <row r="67" spans="4:28" ht="17.25" customHeight="1" x14ac:dyDescent="0.25">
      <c r="D67" s="82" t="s">
        <v>215</v>
      </c>
      <c r="E67" s="82" t="s">
        <v>216</v>
      </c>
      <c r="F67" s="83" t="s">
        <v>85</v>
      </c>
      <c r="G67" s="84" t="s">
        <v>32</v>
      </c>
      <c r="H67" s="82">
        <v>-5</v>
      </c>
      <c r="I67" s="35" t="str">
        <f t="shared" ref="I67:I73" si="52">I66</f>
        <v>APOIO AUTO-PROPELIDO</v>
      </c>
      <c r="J67" s="85" t="s">
        <v>35</v>
      </c>
      <c r="K67" s="36">
        <f t="shared" si="0"/>
        <v>0.13166666666666665</v>
      </c>
      <c r="L67" s="85" t="s">
        <v>88</v>
      </c>
      <c r="M67" s="86">
        <v>0.3</v>
      </c>
      <c r="N67" s="189">
        <f>N66</f>
        <v>0</v>
      </c>
      <c r="O67" s="190">
        <f t="shared" ref="O67:Y67" si="53">O66</f>
        <v>0</v>
      </c>
      <c r="P67" s="190">
        <f t="shared" si="53"/>
        <v>0</v>
      </c>
      <c r="Q67" s="190">
        <f t="shared" si="53"/>
        <v>0.1</v>
      </c>
      <c r="R67" s="190">
        <f t="shared" si="53"/>
        <v>0.16</v>
      </c>
      <c r="S67" s="190">
        <f t="shared" si="53"/>
        <v>0.18</v>
      </c>
      <c r="T67" s="190">
        <f t="shared" si="53"/>
        <v>0.18</v>
      </c>
      <c r="U67" s="190">
        <f t="shared" si="53"/>
        <v>0.2</v>
      </c>
      <c r="V67" s="190">
        <f t="shared" si="53"/>
        <v>0.21</v>
      </c>
      <c r="W67" s="190">
        <f t="shared" si="53"/>
        <v>0.19</v>
      </c>
      <c r="X67" s="190">
        <f t="shared" si="53"/>
        <v>0.18</v>
      </c>
      <c r="Y67" s="190">
        <f t="shared" si="53"/>
        <v>0.18</v>
      </c>
    </row>
    <row r="68" spans="4:28" ht="17.25" customHeight="1" x14ac:dyDescent="0.25">
      <c r="D68" s="82" t="s">
        <v>215</v>
      </c>
      <c r="E68" s="82" t="s">
        <v>216</v>
      </c>
      <c r="F68" s="83" t="s">
        <v>85</v>
      </c>
      <c r="G68" s="84" t="s">
        <v>32</v>
      </c>
      <c r="H68" s="82">
        <v>-5</v>
      </c>
      <c r="I68" s="35" t="str">
        <f t="shared" si="52"/>
        <v>APOIO AUTO-PROPELIDO</v>
      </c>
      <c r="J68" s="85" t="s">
        <v>35</v>
      </c>
      <c r="K68" s="36">
        <f t="shared" si="0"/>
        <v>0</v>
      </c>
      <c r="L68" s="85" t="s">
        <v>89</v>
      </c>
      <c r="M68" s="86">
        <v>3</v>
      </c>
      <c r="N68" s="189">
        <v>0</v>
      </c>
      <c r="O68" s="190">
        <v>0</v>
      </c>
      <c r="P68" s="190">
        <v>0</v>
      </c>
      <c r="Q68" s="190">
        <v>0</v>
      </c>
      <c r="R68" s="190">
        <v>0</v>
      </c>
      <c r="S68" s="190">
        <v>0</v>
      </c>
      <c r="T68" s="190">
        <v>0</v>
      </c>
      <c r="U68" s="190">
        <v>0</v>
      </c>
      <c r="V68" s="190">
        <v>0</v>
      </c>
      <c r="W68" s="190">
        <v>0</v>
      </c>
      <c r="X68" s="190">
        <v>0</v>
      </c>
      <c r="Y68" s="190">
        <v>0</v>
      </c>
    </row>
    <row r="69" spans="4:28" ht="17.25" customHeight="1" x14ac:dyDescent="0.25">
      <c r="D69" s="82" t="s">
        <v>215</v>
      </c>
      <c r="E69" s="82" t="s">
        <v>216</v>
      </c>
      <c r="F69" s="83" t="s">
        <v>85</v>
      </c>
      <c r="G69" s="84" t="s">
        <v>32</v>
      </c>
      <c r="H69" s="82">
        <v>-5</v>
      </c>
      <c r="I69" s="35" t="str">
        <f t="shared" si="52"/>
        <v>APOIO AUTO-PROPELIDO</v>
      </c>
      <c r="J69" s="85" t="s">
        <v>35</v>
      </c>
      <c r="K69" s="36">
        <f t="shared" si="0"/>
        <v>0.13166666666666665</v>
      </c>
      <c r="L69" s="35" t="s">
        <v>90</v>
      </c>
      <c r="M69" s="37">
        <v>0.1</v>
      </c>
      <c r="N69" s="191">
        <f>N66</f>
        <v>0</v>
      </c>
      <c r="O69" s="192">
        <f t="shared" ref="O69:Y69" si="54">O66</f>
        <v>0</v>
      </c>
      <c r="P69" s="192">
        <f t="shared" si="54"/>
        <v>0</v>
      </c>
      <c r="Q69" s="192">
        <f t="shared" si="54"/>
        <v>0.1</v>
      </c>
      <c r="R69" s="192">
        <f t="shared" si="54"/>
        <v>0.16</v>
      </c>
      <c r="S69" s="192">
        <f t="shared" si="54"/>
        <v>0.18</v>
      </c>
      <c r="T69" s="192">
        <f t="shared" si="54"/>
        <v>0.18</v>
      </c>
      <c r="U69" s="192">
        <f t="shared" si="54"/>
        <v>0.2</v>
      </c>
      <c r="V69" s="192">
        <f t="shared" si="54"/>
        <v>0.21</v>
      </c>
      <c r="W69" s="192">
        <f t="shared" si="54"/>
        <v>0.19</v>
      </c>
      <c r="X69" s="192">
        <f t="shared" si="54"/>
        <v>0.18</v>
      </c>
      <c r="Y69" s="192">
        <f t="shared" si="54"/>
        <v>0.18</v>
      </c>
    </row>
    <row r="70" spans="4:28" ht="17.25" customHeight="1" x14ac:dyDescent="0.25">
      <c r="D70" s="82" t="s">
        <v>215</v>
      </c>
      <c r="E70" s="82" t="s">
        <v>216</v>
      </c>
      <c r="F70" s="83" t="s">
        <v>85</v>
      </c>
      <c r="G70" s="84" t="s">
        <v>32</v>
      </c>
      <c r="H70" s="82">
        <v>-5</v>
      </c>
      <c r="I70" s="35" t="str">
        <f t="shared" si="52"/>
        <v>APOIO AUTO-PROPELIDO</v>
      </c>
      <c r="J70" s="85" t="s">
        <v>35</v>
      </c>
      <c r="K70" s="36">
        <f t="shared" si="0"/>
        <v>5.0000000000000001E-3</v>
      </c>
      <c r="L70" s="89" t="s">
        <v>54</v>
      </c>
      <c r="M70" s="90">
        <v>2.5</v>
      </c>
      <c r="N70" s="189">
        <v>0</v>
      </c>
      <c r="O70" s="190">
        <v>0</v>
      </c>
      <c r="P70" s="190">
        <v>0</v>
      </c>
      <c r="Q70" s="190">
        <v>0</v>
      </c>
      <c r="R70" s="190">
        <f>ROUND(AD42*R66,2)</f>
        <v>0</v>
      </c>
      <c r="S70" s="190">
        <f t="shared" ref="S70:W70" si="55">ROUND(AE42*S66,2)</f>
        <v>0</v>
      </c>
      <c r="T70" s="190">
        <f t="shared" si="55"/>
        <v>0.01</v>
      </c>
      <c r="U70" s="190">
        <f t="shared" si="55"/>
        <v>0.02</v>
      </c>
      <c r="V70" s="190">
        <f t="shared" si="55"/>
        <v>0.03</v>
      </c>
      <c r="W70" s="190">
        <f t="shared" si="55"/>
        <v>0</v>
      </c>
      <c r="X70" s="190">
        <v>0</v>
      </c>
      <c r="Y70" s="190">
        <v>0</v>
      </c>
      <c r="AA70" s="56"/>
      <c r="AB70" s="56"/>
    </row>
    <row r="71" spans="4:28" ht="17.25" customHeight="1" x14ac:dyDescent="0.25">
      <c r="D71" s="82" t="s">
        <v>215</v>
      </c>
      <c r="E71" s="82" t="s">
        <v>216</v>
      </c>
      <c r="F71" s="83" t="s">
        <v>85</v>
      </c>
      <c r="G71" s="84" t="s">
        <v>32</v>
      </c>
      <c r="H71" s="82">
        <v>-5</v>
      </c>
      <c r="I71" s="35" t="str">
        <f t="shared" si="52"/>
        <v>APOIO AUTO-PROPELIDO</v>
      </c>
      <c r="J71" s="85" t="s">
        <v>35</v>
      </c>
      <c r="K71" s="36">
        <f t="shared" si="0"/>
        <v>3.3333333333333335E-3</v>
      </c>
      <c r="L71" s="89" t="s">
        <v>55</v>
      </c>
      <c r="M71" s="90">
        <f>ROUND(0.5%*230,1)</f>
        <v>1.2</v>
      </c>
      <c r="N71" s="189">
        <f t="shared" ref="N71:Y71" si="56">SUM(N72:N73)</f>
        <v>0</v>
      </c>
      <c r="O71" s="190">
        <f t="shared" si="56"/>
        <v>0</v>
      </c>
      <c r="P71" s="190">
        <f t="shared" si="56"/>
        <v>0</v>
      </c>
      <c r="Q71" s="190">
        <f t="shared" si="56"/>
        <v>0</v>
      </c>
      <c r="R71" s="190">
        <f t="shared" si="56"/>
        <v>0</v>
      </c>
      <c r="S71" s="190">
        <f t="shared" si="56"/>
        <v>0</v>
      </c>
      <c r="T71" s="190">
        <f t="shared" si="56"/>
        <v>0.01</v>
      </c>
      <c r="U71" s="190">
        <f t="shared" si="56"/>
        <v>0.01</v>
      </c>
      <c r="V71" s="190">
        <f t="shared" si="56"/>
        <v>0.02</v>
      </c>
      <c r="W71" s="190">
        <f t="shared" ref="W71" si="57">SUM(W72:W73)</f>
        <v>0</v>
      </c>
      <c r="X71" s="190">
        <f t="shared" si="56"/>
        <v>0</v>
      </c>
      <c r="Y71" s="190">
        <f t="shared" si="56"/>
        <v>0</v>
      </c>
    </row>
    <row r="72" spans="4:28" ht="17.25" customHeight="1" x14ac:dyDescent="0.25">
      <c r="D72" s="82" t="s">
        <v>215</v>
      </c>
      <c r="E72" s="82" t="s">
        <v>216</v>
      </c>
      <c r="F72" s="83" t="s">
        <v>85</v>
      </c>
      <c r="G72" s="84" t="s">
        <v>32</v>
      </c>
      <c r="H72" s="82">
        <v>-5</v>
      </c>
      <c r="I72" s="35" t="str">
        <f t="shared" si="52"/>
        <v>APOIO AUTO-PROPELIDO</v>
      </c>
      <c r="J72" s="85" t="s">
        <v>35</v>
      </c>
      <c r="K72" s="36">
        <f t="shared" si="0"/>
        <v>0</v>
      </c>
      <c r="L72" s="89" t="s">
        <v>56</v>
      </c>
      <c r="M72" s="90">
        <v>0.1</v>
      </c>
      <c r="N72" s="189">
        <v>0</v>
      </c>
      <c r="O72" s="190">
        <v>0</v>
      </c>
      <c r="P72" s="190">
        <v>0</v>
      </c>
      <c r="Q72" s="190">
        <v>0</v>
      </c>
      <c r="R72" s="190">
        <v>0</v>
      </c>
      <c r="S72" s="190">
        <v>0</v>
      </c>
      <c r="T72" s="190">
        <v>0</v>
      </c>
      <c r="U72" s="190">
        <v>0</v>
      </c>
      <c r="V72" s="190">
        <v>0</v>
      </c>
      <c r="W72" s="190">
        <v>0</v>
      </c>
      <c r="X72" s="190">
        <v>0</v>
      </c>
      <c r="Y72" s="190">
        <v>0</v>
      </c>
    </row>
    <row r="73" spans="4:28" ht="17.25" customHeight="1" x14ac:dyDescent="0.25">
      <c r="D73" s="82" t="s">
        <v>215</v>
      </c>
      <c r="E73" s="82" t="s">
        <v>216</v>
      </c>
      <c r="F73" s="83" t="s">
        <v>85</v>
      </c>
      <c r="G73" s="84" t="s">
        <v>32</v>
      </c>
      <c r="H73" s="82">
        <v>-5</v>
      </c>
      <c r="I73" s="35" t="str">
        <f t="shared" si="52"/>
        <v>APOIO AUTO-PROPELIDO</v>
      </c>
      <c r="J73" s="85" t="s">
        <v>35</v>
      </c>
      <c r="K73" s="36">
        <f t="shared" si="0"/>
        <v>3.3333333333333335E-3</v>
      </c>
      <c r="L73" s="89" t="s">
        <v>51</v>
      </c>
      <c r="M73" s="90">
        <v>1.5</v>
      </c>
      <c r="N73" s="189">
        <f t="shared" ref="N73:Y73" si="58">ROUND(60%*N68,2)-N72</f>
        <v>0</v>
      </c>
      <c r="O73" s="190">
        <f t="shared" si="58"/>
        <v>0</v>
      </c>
      <c r="P73" s="190">
        <f t="shared" si="58"/>
        <v>0</v>
      </c>
      <c r="Q73" s="190">
        <f t="shared" si="58"/>
        <v>0</v>
      </c>
      <c r="R73" s="190">
        <f t="shared" ref="R73:V73" si="59">ROUND(60%*R70,2)-R72</f>
        <v>0</v>
      </c>
      <c r="S73" s="190">
        <f t="shared" si="59"/>
        <v>0</v>
      </c>
      <c r="T73" s="190">
        <f t="shared" si="59"/>
        <v>0.01</v>
      </c>
      <c r="U73" s="190">
        <f t="shared" si="59"/>
        <v>0.01</v>
      </c>
      <c r="V73" s="190">
        <f t="shared" si="59"/>
        <v>0.02</v>
      </c>
      <c r="W73" s="190">
        <f>ROUND(60%*W70,2)-W72</f>
        <v>0</v>
      </c>
      <c r="X73" s="190">
        <f t="shared" si="58"/>
        <v>0</v>
      </c>
      <c r="Y73" s="190">
        <f t="shared" si="58"/>
        <v>0</v>
      </c>
    </row>
    <row r="74" spans="4:28" x14ac:dyDescent="0.25">
      <c r="D74" s="23" t="s">
        <v>215</v>
      </c>
      <c r="E74" s="23" t="s">
        <v>216</v>
      </c>
      <c r="F74" s="24" t="s">
        <v>85</v>
      </c>
      <c r="G74" s="25" t="s">
        <v>32</v>
      </c>
      <c r="H74" s="23">
        <v>-5</v>
      </c>
      <c r="I74" s="26" t="s">
        <v>91</v>
      </c>
      <c r="J74" s="26" t="s">
        <v>34</v>
      </c>
      <c r="K74" s="27">
        <f t="shared" si="0"/>
        <v>0.24066666666666667</v>
      </c>
      <c r="L74" s="26" t="s">
        <v>28</v>
      </c>
      <c r="M74" s="72" t="s">
        <v>28</v>
      </c>
      <c r="N74" s="194">
        <f>1-N58-N66</f>
        <v>0.74</v>
      </c>
      <c r="O74" s="193">
        <f t="shared" ref="O74:Y74" si="60">1-O58-O66</f>
        <v>0.63</v>
      </c>
      <c r="P74" s="193">
        <f t="shared" si="60"/>
        <v>0.61</v>
      </c>
      <c r="Q74" s="193">
        <f t="shared" si="60"/>
        <v>0.5</v>
      </c>
      <c r="R74" s="193">
        <f t="shared" si="60"/>
        <v>0.18399999999999997</v>
      </c>
      <c r="S74" s="193">
        <f t="shared" si="60"/>
        <v>9.9999999999999922E-2</v>
      </c>
      <c r="T74" s="193">
        <f t="shared" si="60"/>
        <v>6.8000000000000005E-2</v>
      </c>
      <c r="U74" s="193">
        <f t="shared" si="60"/>
        <v>-3.2000000000000084E-2</v>
      </c>
      <c r="V74" s="193">
        <f t="shared" si="60"/>
        <v>-7.4000000000000093E-2</v>
      </c>
      <c r="W74" s="193">
        <f t="shared" si="60"/>
        <v>2.5999999999999968E-2</v>
      </c>
      <c r="X74" s="193">
        <f t="shared" si="60"/>
        <v>6.8000000000000005E-2</v>
      </c>
      <c r="Y74" s="193">
        <f t="shared" si="60"/>
        <v>6.8000000000000005E-2</v>
      </c>
    </row>
    <row r="75" spans="4:28" x14ac:dyDescent="0.25">
      <c r="D75" s="32" t="s">
        <v>215</v>
      </c>
      <c r="E75" s="32" t="s">
        <v>216</v>
      </c>
      <c r="F75" s="33" t="s">
        <v>85</v>
      </c>
      <c r="G75" s="34" t="s">
        <v>32</v>
      </c>
      <c r="H75" s="32">
        <v>-5</v>
      </c>
      <c r="I75" s="35" t="str">
        <f t="shared" ref="I75:I81" si="61">I74</f>
        <v>SERV CAP QUIM 1 PRE EMERG AREA TOT AGRIC</v>
      </c>
      <c r="J75" s="35" t="s">
        <v>35</v>
      </c>
      <c r="K75" s="36">
        <f t="shared" si="0"/>
        <v>0.24066666666666667</v>
      </c>
      <c r="L75" s="85" t="s">
        <v>88</v>
      </c>
      <c r="M75" s="86">
        <v>0.3</v>
      </c>
      <c r="N75" s="189">
        <f>N74</f>
        <v>0.74</v>
      </c>
      <c r="O75" s="190">
        <f t="shared" ref="O75:Y75" si="62">O74</f>
        <v>0.63</v>
      </c>
      <c r="P75" s="190">
        <f t="shared" si="62"/>
        <v>0.61</v>
      </c>
      <c r="Q75" s="190">
        <f t="shared" si="62"/>
        <v>0.5</v>
      </c>
      <c r="R75" s="190">
        <f t="shared" si="62"/>
        <v>0.18399999999999997</v>
      </c>
      <c r="S75" s="190">
        <f t="shared" si="62"/>
        <v>9.9999999999999922E-2</v>
      </c>
      <c r="T75" s="190">
        <f t="shared" si="62"/>
        <v>6.8000000000000005E-2</v>
      </c>
      <c r="U75" s="190">
        <f t="shared" si="62"/>
        <v>-3.2000000000000084E-2</v>
      </c>
      <c r="V75" s="190">
        <f t="shared" si="62"/>
        <v>-7.4000000000000093E-2</v>
      </c>
      <c r="W75" s="190">
        <f t="shared" si="62"/>
        <v>2.5999999999999968E-2</v>
      </c>
      <c r="X75" s="190">
        <f t="shared" si="62"/>
        <v>6.8000000000000005E-2</v>
      </c>
      <c r="Y75" s="190">
        <f t="shared" si="62"/>
        <v>6.8000000000000005E-2</v>
      </c>
    </row>
    <row r="76" spans="4:28" x14ac:dyDescent="0.25">
      <c r="D76" s="32" t="s">
        <v>215</v>
      </c>
      <c r="E76" s="32" t="s">
        <v>216</v>
      </c>
      <c r="F76" s="33" t="s">
        <v>85</v>
      </c>
      <c r="G76" s="34" t="s">
        <v>32</v>
      </c>
      <c r="H76" s="32">
        <v>-5</v>
      </c>
      <c r="I76" s="35" t="str">
        <f t="shared" si="61"/>
        <v>SERV CAP QUIM 1 PRE EMERG AREA TOT AGRIC</v>
      </c>
      <c r="J76" s="35" t="s">
        <v>35</v>
      </c>
      <c r="K76" s="36">
        <f t="shared" si="0"/>
        <v>0</v>
      </c>
      <c r="L76" s="85" t="s">
        <v>89</v>
      </c>
      <c r="M76" s="86">
        <v>3</v>
      </c>
      <c r="N76" s="189">
        <v>0</v>
      </c>
      <c r="O76" s="190">
        <v>0</v>
      </c>
      <c r="P76" s="190">
        <v>0</v>
      </c>
      <c r="Q76" s="190">
        <v>0</v>
      </c>
      <c r="R76" s="190">
        <v>0</v>
      </c>
      <c r="S76" s="190">
        <v>0</v>
      </c>
      <c r="T76" s="190">
        <v>0</v>
      </c>
      <c r="U76" s="190">
        <v>0</v>
      </c>
      <c r="V76" s="190">
        <v>0</v>
      </c>
      <c r="W76" s="190">
        <v>0</v>
      </c>
      <c r="X76" s="190">
        <v>0</v>
      </c>
      <c r="Y76" s="190">
        <v>0</v>
      </c>
    </row>
    <row r="77" spans="4:28" x14ac:dyDescent="0.25">
      <c r="D77" s="32" t="s">
        <v>215</v>
      </c>
      <c r="E77" s="32" t="s">
        <v>216</v>
      </c>
      <c r="F77" s="33" t="s">
        <v>85</v>
      </c>
      <c r="G77" s="34" t="s">
        <v>32</v>
      </c>
      <c r="H77" s="32">
        <v>-5</v>
      </c>
      <c r="I77" s="35" t="str">
        <f t="shared" si="61"/>
        <v>SERV CAP QUIM 1 PRE EMERG AREA TOT AGRIC</v>
      </c>
      <c r="J77" s="35" t="s">
        <v>35</v>
      </c>
      <c r="K77" s="36">
        <f t="shared" si="0"/>
        <v>0.24066666666666667</v>
      </c>
      <c r="L77" s="35" t="s">
        <v>90</v>
      </c>
      <c r="M77" s="37">
        <v>0.1</v>
      </c>
      <c r="N77" s="191">
        <f>N74</f>
        <v>0.74</v>
      </c>
      <c r="O77" s="192">
        <f t="shared" ref="O77:Y77" si="63">O74</f>
        <v>0.63</v>
      </c>
      <c r="P77" s="192">
        <f t="shared" si="63"/>
        <v>0.61</v>
      </c>
      <c r="Q77" s="192">
        <f t="shared" si="63"/>
        <v>0.5</v>
      </c>
      <c r="R77" s="192">
        <f t="shared" si="63"/>
        <v>0.18399999999999997</v>
      </c>
      <c r="S77" s="192">
        <f t="shared" si="63"/>
        <v>9.9999999999999922E-2</v>
      </c>
      <c r="T77" s="192">
        <f t="shared" si="63"/>
        <v>6.8000000000000005E-2</v>
      </c>
      <c r="U77" s="192">
        <f t="shared" si="63"/>
        <v>-3.2000000000000084E-2</v>
      </c>
      <c r="V77" s="192">
        <f t="shared" si="63"/>
        <v>-7.4000000000000093E-2</v>
      </c>
      <c r="W77" s="192">
        <f t="shared" si="63"/>
        <v>2.5999999999999968E-2</v>
      </c>
      <c r="X77" s="192">
        <f t="shared" si="63"/>
        <v>6.8000000000000005E-2</v>
      </c>
      <c r="Y77" s="192">
        <f t="shared" si="63"/>
        <v>6.8000000000000005E-2</v>
      </c>
    </row>
    <row r="78" spans="4:28" x14ac:dyDescent="0.25">
      <c r="D78" s="32" t="s">
        <v>215</v>
      </c>
      <c r="E78" s="32" t="s">
        <v>216</v>
      </c>
      <c r="F78" s="33" t="s">
        <v>85</v>
      </c>
      <c r="G78" s="34" t="s">
        <v>32</v>
      </c>
      <c r="H78" s="32">
        <v>-5</v>
      </c>
      <c r="I78" s="35" t="str">
        <f t="shared" si="61"/>
        <v>SERV CAP QUIM 1 PRE EMERG AREA TOT AGRIC</v>
      </c>
      <c r="J78" s="35" t="s">
        <v>35</v>
      </c>
      <c r="K78" s="36">
        <f t="shared" si="0"/>
        <v>-8.3333333333333339E-4</v>
      </c>
      <c r="L78" s="89" t="s">
        <v>54</v>
      </c>
      <c r="M78" s="90">
        <v>2.5</v>
      </c>
      <c r="N78" s="189">
        <v>0</v>
      </c>
      <c r="O78" s="190">
        <v>0</v>
      </c>
      <c r="P78" s="190">
        <v>0</v>
      </c>
      <c r="Q78" s="190">
        <v>0</v>
      </c>
      <c r="R78" s="190">
        <f>ROUND(AD42*R74,2)</f>
        <v>0</v>
      </c>
      <c r="S78" s="190">
        <f t="shared" ref="S78:W78" si="64">ROUND(AE42*S74,2)</f>
        <v>0</v>
      </c>
      <c r="T78" s="190">
        <f t="shared" si="64"/>
        <v>0</v>
      </c>
      <c r="U78" s="190">
        <f t="shared" si="64"/>
        <v>0</v>
      </c>
      <c r="V78" s="190">
        <f t="shared" si="64"/>
        <v>-0.01</v>
      </c>
      <c r="W78" s="190">
        <f t="shared" si="64"/>
        <v>0</v>
      </c>
      <c r="X78" s="190">
        <v>0</v>
      </c>
      <c r="Y78" s="190">
        <v>0</v>
      </c>
      <c r="AA78" s="56"/>
    </row>
    <row r="79" spans="4:28" x14ac:dyDescent="0.25">
      <c r="D79" s="32" t="s">
        <v>215</v>
      </c>
      <c r="E79" s="32" t="s">
        <v>216</v>
      </c>
      <c r="F79" s="33" t="s">
        <v>85</v>
      </c>
      <c r="G79" s="34" t="s">
        <v>32</v>
      </c>
      <c r="H79" s="32">
        <v>-5</v>
      </c>
      <c r="I79" s="35" t="str">
        <f t="shared" si="61"/>
        <v>SERV CAP QUIM 1 PRE EMERG AREA TOT AGRIC</v>
      </c>
      <c r="J79" s="35" t="s">
        <v>35</v>
      </c>
      <c r="K79" s="36">
        <f t="shared" si="0"/>
        <v>-8.3333333333333339E-4</v>
      </c>
      <c r="L79" s="89" t="s">
        <v>55</v>
      </c>
      <c r="M79" s="90">
        <f>ROUND(0.5%*230,1)</f>
        <v>1.2</v>
      </c>
      <c r="N79" s="189">
        <f t="shared" ref="N79:Y79" si="65">SUM(N80:N81)</f>
        <v>0</v>
      </c>
      <c r="O79" s="190">
        <f t="shared" si="65"/>
        <v>0</v>
      </c>
      <c r="P79" s="190">
        <f t="shared" si="65"/>
        <v>0</v>
      </c>
      <c r="Q79" s="190">
        <f t="shared" si="65"/>
        <v>0</v>
      </c>
      <c r="R79" s="190">
        <f t="shared" si="65"/>
        <v>0</v>
      </c>
      <c r="S79" s="190">
        <f t="shared" si="65"/>
        <v>0</v>
      </c>
      <c r="T79" s="190">
        <f t="shared" si="65"/>
        <v>0</v>
      </c>
      <c r="U79" s="190">
        <f t="shared" si="65"/>
        <v>0</v>
      </c>
      <c r="V79" s="190">
        <f t="shared" si="65"/>
        <v>-0.01</v>
      </c>
      <c r="W79" s="190">
        <f t="shared" ref="W79" si="66">SUM(W80:W81)</f>
        <v>0</v>
      </c>
      <c r="X79" s="190">
        <f t="shared" si="65"/>
        <v>0</v>
      </c>
      <c r="Y79" s="190">
        <f t="shared" si="65"/>
        <v>0</v>
      </c>
    </row>
    <row r="80" spans="4:28" x14ac:dyDescent="0.25">
      <c r="D80" s="32" t="s">
        <v>215</v>
      </c>
      <c r="E80" s="32" t="s">
        <v>216</v>
      </c>
      <c r="F80" s="33" t="s">
        <v>85</v>
      </c>
      <c r="G80" s="34" t="s">
        <v>32</v>
      </c>
      <c r="H80" s="32">
        <v>-5</v>
      </c>
      <c r="I80" s="35" t="str">
        <f t="shared" si="61"/>
        <v>SERV CAP QUIM 1 PRE EMERG AREA TOT AGRIC</v>
      </c>
      <c r="J80" s="35" t="s">
        <v>35</v>
      </c>
      <c r="K80" s="36">
        <f t="shared" si="0"/>
        <v>0</v>
      </c>
      <c r="L80" s="89" t="s">
        <v>56</v>
      </c>
      <c r="M80" s="90">
        <v>0.1</v>
      </c>
      <c r="N80" s="189">
        <v>0</v>
      </c>
      <c r="O80" s="190">
        <v>0</v>
      </c>
      <c r="P80" s="190">
        <v>0</v>
      </c>
      <c r="Q80" s="190">
        <v>0</v>
      </c>
      <c r="R80" s="190">
        <v>0</v>
      </c>
      <c r="S80" s="190">
        <v>0</v>
      </c>
      <c r="T80" s="190">
        <v>0</v>
      </c>
      <c r="U80" s="190">
        <v>0</v>
      </c>
      <c r="V80" s="190">
        <v>0</v>
      </c>
      <c r="W80" s="190">
        <v>0</v>
      </c>
      <c r="X80" s="190">
        <v>0</v>
      </c>
      <c r="Y80" s="190">
        <v>0</v>
      </c>
    </row>
    <row r="81" spans="4:29" x14ac:dyDescent="0.25">
      <c r="D81" s="32" t="s">
        <v>215</v>
      </c>
      <c r="E81" s="32" t="s">
        <v>216</v>
      </c>
      <c r="F81" s="33" t="s">
        <v>85</v>
      </c>
      <c r="G81" s="34" t="s">
        <v>32</v>
      </c>
      <c r="H81" s="32">
        <v>-5</v>
      </c>
      <c r="I81" s="35" t="str">
        <f t="shared" si="61"/>
        <v>SERV CAP QUIM 1 PRE EMERG AREA TOT AGRIC</v>
      </c>
      <c r="J81" s="35" t="s">
        <v>35</v>
      </c>
      <c r="K81" s="36">
        <f t="shared" si="0"/>
        <v>-8.3333333333333339E-4</v>
      </c>
      <c r="L81" s="89" t="s">
        <v>51</v>
      </c>
      <c r="M81" s="90">
        <v>1.5</v>
      </c>
      <c r="N81" s="189">
        <f t="shared" ref="N81:Y81" si="67">ROUND(60%*N76,2)-N80</f>
        <v>0</v>
      </c>
      <c r="O81" s="190">
        <f t="shared" si="67"/>
        <v>0</v>
      </c>
      <c r="P81" s="190">
        <f t="shared" si="67"/>
        <v>0</v>
      </c>
      <c r="Q81" s="190">
        <f t="shared" si="67"/>
        <v>0</v>
      </c>
      <c r="R81" s="190">
        <f t="shared" ref="R81:V81" si="68">ROUND(60%*R78,2)-R80</f>
        <v>0</v>
      </c>
      <c r="S81" s="190">
        <f t="shared" si="68"/>
        <v>0</v>
      </c>
      <c r="T81" s="190">
        <f t="shared" si="68"/>
        <v>0</v>
      </c>
      <c r="U81" s="190">
        <f t="shared" si="68"/>
        <v>0</v>
      </c>
      <c r="V81" s="190">
        <f t="shared" si="68"/>
        <v>-0.01</v>
      </c>
      <c r="W81" s="190">
        <f>ROUND(60%*W78,2)-W80</f>
        <v>0</v>
      </c>
      <c r="X81" s="190">
        <f t="shared" si="67"/>
        <v>0</v>
      </c>
      <c r="Y81" s="190">
        <f t="shared" si="67"/>
        <v>0</v>
      </c>
    </row>
    <row r="82" spans="4:29" ht="17.25" customHeight="1" x14ac:dyDescent="0.25">
      <c r="D82" s="23" t="s">
        <v>215</v>
      </c>
      <c r="E82" s="23" t="s">
        <v>216</v>
      </c>
      <c r="F82" s="24" t="s">
        <v>92</v>
      </c>
      <c r="G82" s="25" t="s">
        <v>32</v>
      </c>
      <c r="H82" s="23">
        <v>-1</v>
      </c>
      <c r="I82" s="26" t="s">
        <v>93</v>
      </c>
      <c r="J82" s="26" t="s">
        <v>34</v>
      </c>
      <c r="K82" s="27">
        <f t="shared" si="0"/>
        <v>0.17499999999999996</v>
      </c>
      <c r="L82" s="28" t="s">
        <v>28</v>
      </c>
      <c r="M82" s="29" t="s">
        <v>28</v>
      </c>
      <c r="N82" s="30">
        <v>0.15</v>
      </c>
      <c r="O82" s="31">
        <v>0.15</v>
      </c>
      <c r="P82" s="31">
        <v>0.15</v>
      </c>
      <c r="Q82" s="31">
        <v>0.2</v>
      </c>
      <c r="R82" s="31">
        <v>0.2</v>
      </c>
      <c r="S82" s="31">
        <v>0.2</v>
      </c>
      <c r="T82" s="31">
        <v>0.2</v>
      </c>
      <c r="U82" s="31">
        <v>0.2</v>
      </c>
      <c r="V82" s="31">
        <v>0.2</v>
      </c>
      <c r="W82" s="31">
        <v>0.15</v>
      </c>
      <c r="X82" s="31">
        <v>0.15</v>
      </c>
      <c r="Y82" s="31">
        <v>0.15</v>
      </c>
    </row>
    <row r="83" spans="4:29" ht="17.25" customHeight="1" x14ac:dyDescent="0.25">
      <c r="D83" s="92" t="s">
        <v>215</v>
      </c>
      <c r="E83" s="92" t="s">
        <v>216</v>
      </c>
      <c r="F83" s="93" t="s">
        <v>28</v>
      </c>
      <c r="G83" s="94" t="s">
        <v>94</v>
      </c>
      <c r="H83" s="92" t="s">
        <v>28</v>
      </c>
      <c r="I83" s="95" t="s">
        <v>28</v>
      </c>
      <c r="J83" s="95" t="s">
        <v>28</v>
      </c>
      <c r="K83" s="96" t="str">
        <f t="shared" si="0"/>
        <v>n/a</v>
      </c>
      <c r="L83" s="95" t="s">
        <v>28</v>
      </c>
      <c r="M83" s="97" t="s">
        <v>28</v>
      </c>
      <c r="N83" s="98" t="s">
        <v>28</v>
      </c>
      <c r="O83" s="96" t="s">
        <v>28</v>
      </c>
      <c r="P83" s="96" t="s">
        <v>28</v>
      </c>
      <c r="Q83" s="96" t="s">
        <v>28</v>
      </c>
      <c r="R83" s="96" t="s">
        <v>28</v>
      </c>
      <c r="S83" s="96" t="s">
        <v>28</v>
      </c>
      <c r="T83" s="96" t="s">
        <v>28</v>
      </c>
      <c r="U83" s="96" t="s">
        <v>28</v>
      </c>
      <c r="V83" s="96" t="s">
        <v>28</v>
      </c>
      <c r="W83" s="96" t="s">
        <v>28</v>
      </c>
      <c r="X83" s="96" t="s">
        <v>28</v>
      </c>
      <c r="Y83" s="96" t="s">
        <v>28</v>
      </c>
    </row>
    <row r="84" spans="4:29" ht="17.25" customHeight="1" x14ac:dyDescent="0.25">
      <c r="D84" s="99" t="s">
        <v>215</v>
      </c>
      <c r="E84" s="99" t="s">
        <v>216</v>
      </c>
      <c r="F84" s="100" t="s">
        <v>28</v>
      </c>
      <c r="G84" s="101" t="s">
        <v>95</v>
      </c>
      <c r="H84" s="99" t="s">
        <v>28</v>
      </c>
      <c r="I84" s="102" t="s">
        <v>28</v>
      </c>
      <c r="J84" s="102" t="s">
        <v>28</v>
      </c>
      <c r="K84" s="103" t="str">
        <f t="shared" si="0"/>
        <v>n/a</v>
      </c>
      <c r="L84" s="102" t="s">
        <v>28</v>
      </c>
      <c r="M84" s="104" t="s">
        <v>28</v>
      </c>
      <c r="N84" s="105" t="s">
        <v>28</v>
      </c>
      <c r="O84" s="103" t="s">
        <v>28</v>
      </c>
      <c r="P84" s="103" t="s">
        <v>28</v>
      </c>
      <c r="Q84" s="103" t="s">
        <v>28</v>
      </c>
      <c r="R84" s="103" t="s">
        <v>28</v>
      </c>
      <c r="S84" s="103" t="s">
        <v>28</v>
      </c>
      <c r="T84" s="103" t="s">
        <v>28</v>
      </c>
      <c r="U84" s="103" t="s">
        <v>28</v>
      </c>
      <c r="V84" s="103" t="s">
        <v>28</v>
      </c>
      <c r="W84" s="103" t="s">
        <v>28</v>
      </c>
      <c r="X84" s="103" t="s">
        <v>28</v>
      </c>
      <c r="Y84" s="103" t="s">
        <v>28</v>
      </c>
    </row>
    <row r="85" spans="4:29" ht="17.25" customHeight="1" x14ac:dyDescent="0.25">
      <c r="D85" s="23" t="s">
        <v>215</v>
      </c>
      <c r="E85" s="23" t="s">
        <v>216</v>
      </c>
      <c r="F85" s="24" t="s">
        <v>96</v>
      </c>
      <c r="G85" s="25" t="s">
        <v>97</v>
      </c>
      <c r="H85" s="23">
        <v>0</v>
      </c>
      <c r="I85" s="26" t="s">
        <v>98</v>
      </c>
      <c r="J85" s="26" t="s">
        <v>34</v>
      </c>
      <c r="K85" s="27">
        <f t="shared" si="0"/>
        <v>0.59166666666666667</v>
      </c>
      <c r="L85" s="28" t="s">
        <v>28</v>
      </c>
      <c r="M85" s="29" t="s">
        <v>28</v>
      </c>
      <c r="N85" s="30">
        <v>0.5</v>
      </c>
      <c r="O85" s="31">
        <v>0.5</v>
      </c>
      <c r="P85" s="31">
        <v>0.55000000000000004</v>
      </c>
      <c r="Q85" s="31">
        <v>0.65</v>
      </c>
      <c r="R85" s="31">
        <v>0.65</v>
      </c>
      <c r="S85" s="31">
        <v>0.65</v>
      </c>
      <c r="T85" s="31">
        <v>0.65</v>
      </c>
      <c r="U85" s="31">
        <v>0.65</v>
      </c>
      <c r="V85" s="31">
        <v>0.65</v>
      </c>
      <c r="W85" s="31">
        <v>0.6</v>
      </c>
      <c r="X85" s="31">
        <v>0.55000000000000004</v>
      </c>
      <c r="Y85" s="31">
        <v>0.5</v>
      </c>
      <c r="Z85" s="148"/>
      <c r="AA85" s="148"/>
      <c r="AB85" s="148"/>
      <c r="AC85" s="148"/>
    </row>
    <row r="86" spans="4:29" ht="17.25" customHeight="1" x14ac:dyDescent="0.25">
      <c r="D86" s="32" t="s">
        <v>215</v>
      </c>
      <c r="E86" s="32" t="s">
        <v>216</v>
      </c>
      <c r="F86" s="33" t="s">
        <v>96</v>
      </c>
      <c r="G86" s="34" t="s">
        <v>97</v>
      </c>
      <c r="H86" s="32">
        <v>0</v>
      </c>
      <c r="I86" s="35" t="str">
        <f t="shared" ref="I86:I89" si="69">I85</f>
        <v>SERV PLANTIO IRRIGADO NIVEL 1 AGRIC</v>
      </c>
      <c r="J86" s="35" t="s">
        <v>35</v>
      </c>
      <c r="K86" s="36">
        <f t="shared" si="0"/>
        <v>0.59166666666666667</v>
      </c>
      <c r="L86" s="35" t="s">
        <v>99</v>
      </c>
      <c r="M86" s="37">
        <v>0.17299999999999999</v>
      </c>
      <c r="N86" s="44">
        <f>N85</f>
        <v>0.5</v>
      </c>
      <c r="O86" s="39">
        <f t="shared" ref="O86:Y86" si="70">O85</f>
        <v>0.5</v>
      </c>
      <c r="P86" s="39">
        <f t="shared" si="70"/>
        <v>0.55000000000000004</v>
      </c>
      <c r="Q86" s="39">
        <f t="shared" si="70"/>
        <v>0.65</v>
      </c>
      <c r="R86" s="39">
        <f t="shared" si="70"/>
        <v>0.65</v>
      </c>
      <c r="S86" s="39">
        <f t="shared" si="70"/>
        <v>0.65</v>
      </c>
      <c r="T86" s="39">
        <f t="shared" si="70"/>
        <v>0.65</v>
      </c>
      <c r="U86" s="39">
        <f t="shared" si="70"/>
        <v>0.65</v>
      </c>
      <c r="V86" s="39">
        <f t="shared" si="70"/>
        <v>0.65</v>
      </c>
      <c r="W86" s="39">
        <f t="shared" si="70"/>
        <v>0.6</v>
      </c>
      <c r="X86" s="39">
        <f t="shared" si="70"/>
        <v>0.55000000000000004</v>
      </c>
      <c r="Y86" s="39">
        <f t="shared" si="70"/>
        <v>0.5</v>
      </c>
      <c r="Z86" s="148"/>
    </row>
    <row r="87" spans="4:29" ht="17.25" customHeight="1" x14ac:dyDescent="0.25">
      <c r="D87" s="32" t="s">
        <v>215</v>
      </c>
      <c r="E87" s="32" t="s">
        <v>216</v>
      </c>
      <c r="F87" s="33" t="s">
        <v>96</v>
      </c>
      <c r="G87" s="34" t="s">
        <v>97</v>
      </c>
      <c r="H87" s="32">
        <v>0</v>
      </c>
      <c r="I87" s="35" t="str">
        <f t="shared" si="69"/>
        <v>SERV PLANTIO IRRIGADO NIVEL 1 AGRIC</v>
      </c>
      <c r="J87" s="35" t="s">
        <v>35</v>
      </c>
      <c r="K87" s="36">
        <f t="shared" si="0"/>
        <v>0.59166666666666667</v>
      </c>
      <c r="L87" s="35" t="s">
        <v>100</v>
      </c>
      <c r="M87" s="106">
        <f>ROUNDUP(1243*1.05,0)</f>
        <v>1306</v>
      </c>
      <c r="N87" s="44">
        <f>N85</f>
        <v>0.5</v>
      </c>
      <c r="O87" s="39">
        <f t="shared" ref="O87:Y87" si="71">O85</f>
        <v>0.5</v>
      </c>
      <c r="P87" s="39">
        <f t="shared" si="71"/>
        <v>0.55000000000000004</v>
      </c>
      <c r="Q87" s="39">
        <f t="shared" si="71"/>
        <v>0.65</v>
      </c>
      <c r="R87" s="39">
        <f t="shared" si="71"/>
        <v>0.65</v>
      </c>
      <c r="S87" s="39">
        <f t="shared" si="71"/>
        <v>0.65</v>
      </c>
      <c r="T87" s="39">
        <f t="shared" si="71"/>
        <v>0.65</v>
      </c>
      <c r="U87" s="39">
        <f t="shared" si="71"/>
        <v>0.65</v>
      </c>
      <c r="V87" s="39">
        <f t="shared" si="71"/>
        <v>0.65</v>
      </c>
      <c r="W87" s="39">
        <f t="shared" si="71"/>
        <v>0.6</v>
      </c>
      <c r="X87" s="39">
        <f t="shared" si="71"/>
        <v>0.55000000000000004</v>
      </c>
      <c r="Y87" s="39">
        <f t="shared" si="71"/>
        <v>0.5</v>
      </c>
    </row>
    <row r="88" spans="4:29" ht="17.25" customHeight="1" x14ac:dyDescent="0.25">
      <c r="D88" s="32" t="s">
        <v>215</v>
      </c>
      <c r="E88" s="32" t="s">
        <v>216</v>
      </c>
      <c r="F88" s="33" t="s">
        <v>96</v>
      </c>
      <c r="G88" s="34" t="s">
        <v>97</v>
      </c>
      <c r="H88" s="32">
        <v>0</v>
      </c>
      <c r="I88" s="35" t="str">
        <f t="shared" si="69"/>
        <v>SERV PLANTIO IRRIGADO NIVEL 1 AGRIC</v>
      </c>
      <c r="J88" s="35" t="s">
        <v>35</v>
      </c>
      <c r="K88" s="36">
        <f t="shared" si="0"/>
        <v>0.59166666666666667</v>
      </c>
      <c r="L88" s="35" t="s">
        <v>101</v>
      </c>
      <c r="M88" s="37">
        <f>ROUNDUP(0.3/12000*1400,2)</f>
        <v>0.04</v>
      </c>
      <c r="N88" s="44">
        <f>N85</f>
        <v>0.5</v>
      </c>
      <c r="O88" s="39">
        <f t="shared" ref="O88:Y88" si="72">O85</f>
        <v>0.5</v>
      </c>
      <c r="P88" s="39">
        <f t="shared" si="72"/>
        <v>0.55000000000000004</v>
      </c>
      <c r="Q88" s="39">
        <f t="shared" si="72"/>
        <v>0.65</v>
      </c>
      <c r="R88" s="39">
        <f t="shared" si="72"/>
        <v>0.65</v>
      </c>
      <c r="S88" s="39">
        <f t="shared" si="72"/>
        <v>0.65</v>
      </c>
      <c r="T88" s="39">
        <f t="shared" si="72"/>
        <v>0.65</v>
      </c>
      <c r="U88" s="39">
        <f t="shared" si="72"/>
        <v>0.65</v>
      </c>
      <c r="V88" s="39">
        <f t="shared" si="72"/>
        <v>0.65</v>
      </c>
      <c r="W88" s="39">
        <f t="shared" si="72"/>
        <v>0.6</v>
      </c>
      <c r="X88" s="39">
        <f t="shared" si="72"/>
        <v>0.55000000000000004</v>
      </c>
      <c r="Y88" s="39">
        <f t="shared" si="72"/>
        <v>0.5</v>
      </c>
      <c r="Z88" s="108"/>
    </row>
    <row r="89" spans="4:29" ht="17.25" customHeight="1" x14ac:dyDescent="0.25">
      <c r="D89" s="32" t="s">
        <v>215</v>
      </c>
      <c r="E89" s="32" t="s">
        <v>216</v>
      </c>
      <c r="F89" s="33" t="s">
        <v>96</v>
      </c>
      <c r="G89" s="34" t="s">
        <v>97</v>
      </c>
      <c r="H89" s="32">
        <v>0</v>
      </c>
      <c r="I89" s="35" t="str">
        <f t="shared" si="69"/>
        <v>SERV PLANTIO IRRIGADO NIVEL 1 AGRIC</v>
      </c>
      <c r="J89" s="35" t="s">
        <v>35</v>
      </c>
      <c r="K89" s="36">
        <f t="shared" si="0"/>
        <v>0.59166666666666667</v>
      </c>
      <c r="L89" s="35" t="s">
        <v>102</v>
      </c>
      <c r="M89" s="37">
        <v>0.4</v>
      </c>
      <c r="N89" s="44">
        <f>N85</f>
        <v>0.5</v>
      </c>
      <c r="O89" s="39">
        <f t="shared" ref="O89:Y89" si="73">O85</f>
        <v>0.5</v>
      </c>
      <c r="P89" s="39">
        <f t="shared" si="73"/>
        <v>0.55000000000000004</v>
      </c>
      <c r="Q89" s="39">
        <f t="shared" si="73"/>
        <v>0.65</v>
      </c>
      <c r="R89" s="39">
        <f t="shared" si="73"/>
        <v>0.65</v>
      </c>
      <c r="S89" s="39">
        <f t="shared" si="73"/>
        <v>0.65</v>
      </c>
      <c r="T89" s="39">
        <f t="shared" si="73"/>
        <v>0.65</v>
      </c>
      <c r="U89" s="39">
        <f t="shared" si="73"/>
        <v>0.65</v>
      </c>
      <c r="V89" s="39">
        <f t="shared" si="73"/>
        <v>0.65</v>
      </c>
      <c r="W89" s="39">
        <f t="shared" si="73"/>
        <v>0.6</v>
      </c>
      <c r="X89" s="39">
        <f t="shared" si="73"/>
        <v>0.55000000000000004</v>
      </c>
      <c r="Y89" s="39">
        <f t="shared" si="73"/>
        <v>0.5</v>
      </c>
    </row>
    <row r="90" spans="4:29" ht="17.25" customHeight="1" x14ac:dyDescent="0.25">
      <c r="D90" s="23" t="s">
        <v>215</v>
      </c>
      <c r="E90" s="23" t="s">
        <v>216</v>
      </c>
      <c r="F90" s="24" t="s">
        <v>96</v>
      </c>
      <c r="G90" s="25" t="s">
        <v>97</v>
      </c>
      <c r="H90" s="23">
        <v>0</v>
      </c>
      <c r="I90" s="26" t="s">
        <v>103</v>
      </c>
      <c r="J90" s="26" t="s">
        <v>34</v>
      </c>
      <c r="K90" s="27">
        <f t="shared" si="0"/>
        <v>0.40833333333333338</v>
      </c>
      <c r="L90" s="28" t="s">
        <v>28</v>
      </c>
      <c r="M90" s="29" t="s">
        <v>28</v>
      </c>
      <c r="N90" s="42">
        <f>1-N85</f>
        <v>0.5</v>
      </c>
      <c r="O90" s="43">
        <f t="shared" ref="O90:Y90" si="74">1-O85</f>
        <v>0.5</v>
      </c>
      <c r="P90" s="43">
        <f t="shared" si="74"/>
        <v>0.44999999999999996</v>
      </c>
      <c r="Q90" s="43">
        <f t="shared" si="74"/>
        <v>0.35</v>
      </c>
      <c r="R90" s="43">
        <f t="shared" si="74"/>
        <v>0.35</v>
      </c>
      <c r="S90" s="43">
        <f t="shared" si="74"/>
        <v>0.35</v>
      </c>
      <c r="T90" s="43">
        <f t="shared" si="74"/>
        <v>0.35</v>
      </c>
      <c r="U90" s="43">
        <f t="shared" si="74"/>
        <v>0.35</v>
      </c>
      <c r="V90" s="43">
        <f t="shared" si="74"/>
        <v>0.35</v>
      </c>
      <c r="W90" s="43">
        <f t="shared" si="74"/>
        <v>0.4</v>
      </c>
      <c r="X90" s="43">
        <f t="shared" si="74"/>
        <v>0.44999999999999996</v>
      </c>
      <c r="Y90" s="43">
        <f t="shared" si="74"/>
        <v>0.5</v>
      </c>
    </row>
    <row r="91" spans="4:29" ht="17.25" customHeight="1" x14ac:dyDescent="0.25">
      <c r="D91" s="32" t="s">
        <v>215</v>
      </c>
      <c r="E91" s="32" t="s">
        <v>216</v>
      </c>
      <c r="F91" s="33" t="s">
        <v>96</v>
      </c>
      <c r="G91" s="34" t="s">
        <v>97</v>
      </c>
      <c r="H91" s="32">
        <v>0</v>
      </c>
      <c r="I91" s="35" t="str">
        <f t="shared" ref="I91:I93" si="75">I90</f>
        <v>SERV PLANTIO AGRIC</v>
      </c>
      <c r="J91" s="35" t="s">
        <v>35</v>
      </c>
      <c r="K91" s="36">
        <f t="shared" si="0"/>
        <v>0.40833333333333338</v>
      </c>
      <c r="L91" s="35" t="s">
        <v>99</v>
      </c>
      <c r="M91" s="37">
        <v>0.17299999999999999</v>
      </c>
      <c r="N91" s="44">
        <f>N90</f>
        <v>0.5</v>
      </c>
      <c r="O91" s="39">
        <f t="shared" ref="O91:Y91" si="76">O90</f>
        <v>0.5</v>
      </c>
      <c r="P91" s="39">
        <f t="shared" si="76"/>
        <v>0.44999999999999996</v>
      </c>
      <c r="Q91" s="39">
        <f t="shared" si="76"/>
        <v>0.35</v>
      </c>
      <c r="R91" s="39">
        <f t="shared" si="76"/>
        <v>0.35</v>
      </c>
      <c r="S91" s="39">
        <f t="shared" si="76"/>
        <v>0.35</v>
      </c>
      <c r="T91" s="39">
        <f t="shared" si="76"/>
        <v>0.35</v>
      </c>
      <c r="U91" s="39">
        <f t="shared" si="76"/>
        <v>0.35</v>
      </c>
      <c r="V91" s="39">
        <f t="shared" si="76"/>
        <v>0.35</v>
      </c>
      <c r="W91" s="39">
        <f t="shared" si="76"/>
        <v>0.4</v>
      </c>
      <c r="X91" s="39">
        <f t="shared" si="76"/>
        <v>0.44999999999999996</v>
      </c>
      <c r="Y91" s="39">
        <f t="shared" si="76"/>
        <v>0.5</v>
      </c>
    </row>
    <row r="92" spans="4:29" ht="17.25" customHeight="1" x14ac:dyDescent="0.25">
      <c r="D92" s="32" t="s">
        <v>215</v>
      </c>
      <c r="E92" s="32" t="s">
        <v>216</v>
      </c>
      <c r="F92" s="33" t="s">
        <v>96</v>
      </c>
      <c r="G92" s="34" t="s">
        <v>97</v>
      </c>
      <c r="H92" s="32">
        <v>0</v>
      </c>
      <c r="I92" s="35" t="str">
        <f t="shared" si="75"/>
        <v>SERV PLANTIO AGRIC</v>
      </c>
      <c r="J92" s="35" t="s">
        <v>35</v>
      </c>
      <c r="K92" s="36">
        <f t="shared" si="0"/>
        <v>0.40833333333333338</v>
      </c>
      <c r="L92" s="35" t="s">
        <v>100</v>
      </c>
      <c r="M92" s="180">
        <f>M87</f>
        <v>1306</v>
      </c>
      <c r="N92" s="44">
        <f>N90</f>
        <v>0.5</v>
      </c>
      <c r="O92" s="39">
        <f t="shared" ref="O92:Y92" si="77">O90</f>
        <v>0.5</v>
      </c>
      <c r="P92" s="39">
        <f t="shared" si="77"/>
        <v>0.44999999999999996</v>
      </c>
      <c r="Q92" s="39">
        <f t="shared" si="77"/>
        <v>0.35</v>
      </c>
      <c r="R92" s="39">
        <f t="shared" si="77"/>
        <v>0.35</v>
      </c>
      <c r="S92" s="39">
        <f t="shared" si="77"/>
        <v>0.35</v>
      </c>
      <c r="T92" s="39">
        <f t="shared" si="77"/>
        <v>0.35</v>
      </c>
      <c r="U92" s="39">
        <f t="shared" si="77"/>
        <v>0.35</v>
      </c>
      <c r="V92" s="39">
        <f t="shared" si="77"/>
        <v>0.35</v>
      </c>
      <c r="W92" s="39">
        <f t="shared" si="77"/>
        <v>0.4</v>
      </c>
      <c r="X92" s="39">
        <f t="shared" si="77"/>
        <v>0.44999999999999996</v>
      </c>
      <c r="Y92" s="39">
        <f t="shared" si="77"/>
        <v>0.5</v>
      </c>
      <c r="AA92" s="179"/>
    </row>
    <row r="93" spans="4:29" ht="17.25" customHeight="1" x14ac:dyDescent="0.25">
      <c r="D93" s="32" t="s">
        <v>215</v>
      </c>
      <c r="E93" s="32" t="s">
        <v>216</v>
      </c>
      <c r="F93" s="33" t="s">
        <v>96</v>
      </c>
      <c r="G93" s="34" t="s">
        <v>97</v>
      </c>
      <c r="H93" s="32">
        <v>0</v>
      </c>
      <c r="I93" s="35" t="str">
        <f t="shared" si="75"/>
        <v>SERV PLANTIO AGRIC</v>
      </c>
      <c r="J93" s="35" t="s">
        <v>35</v>
      </c>
      <c r="K93" s="36">
        <f t="shared" si="0"/>
        <v>0.40833333333333338</v>
      </c>
      <c r="L93" s="35" t="s">
        <v>101</v>
      </c>
      <c r="M93" s="37">
        <f>ROUNDUP(0.3/12000*1400,2)</f>
        <v>0.04</v>
      </c>
      <c r="N93" s="44">
        <f>N90</f>
        <v>0.5</v>
      </c>
      <c r="O93" s="39">
        <f t="shared" ref="O93:Y93" si="78">O90</f>
        <v>0.5</v>
      </c>
      <c r="P93" s="39">
        <f t="shared" si="78"/>
        <v>0.44999999999999996</v>
      </c>
      <c r="Q93" s="39">
        <f t="shared" si="78"/>
        <v>0.35</v>
      </c>
      <c r="R93" s="39">
        <f t="shared" si="78"/>
        <v>0.35</v>
      </c>
      <c r="S93" s="39">
        <f t="shared" si="78"/>
        <v>0.35</v>
      </c>
      <c r="T93" s="39">
        <f t="shared" si="78"/>
        <v>0.35</v>
      </c>
      <c r="U93" s="39">
        <f t="shared" si="78"/>
        <v>0.35</v>
      </c>
      <c r="V93" s="39">
        <f t="shared" si="78"/>
        <v>0.35</v>
      </c>
      <c r="W93" s="39">
        <f t="shared" si="78"/>
        <v>0.4</v>
      </c>
      <c r="X93" s="39">
        <f t="shared" si="78"/>
        <v>0.44999999999999996</v>
      </c>
      <c r="Y93" s="39">
        <f t="shared" si="78"/>
        <v>0.5</v>
      </c>
    </row>
    <row r="94" spans="4:29" ht="17.25" customHeight="1" x14ac:dyDescent="0.25">
      <c r="D94" s="99" t="s">
        <v>215</v>
      </c>
      <c r="E94" s="99" t="s">
        <v>216</v>
      </c>
      <c r="F94" s="100" t="s">
        <v>28</v>
      </c>
      <c r="G94" s="101" t="s">
        <v>104</v>
      </c>
      <c r="H94" s="99" t="s">
        <v>28</v>
      </c>
      <c r="I94" s="102" t="s">
        <v>28</v>
      </c>
      <c r="J94" s="102" t="s">
        <v>28</v>
      </c>
      <c r="K94" s="103" t="str">
        <f t="shared" si="0"/>
        <v>n/a</v>
      </c>
      <c r="L94" s="102" t="s">
        <v>28</v>
      </c>
      <c r="M94" s="104" t="s">
        <v>28</v>
      </c>
      <c r="N94" s="105" t="s">
        <v>28</v>
      </c>
      <c r="O94" s="103" t="s">
        <v>28</v>
      </c>
      <c r="P94" s="103" t="s">
        <v>28</v>
      </c>
      <c r="Q94" s="103" t="s">
        <v>28</v>
      </c>
      <c r="R94" s="103" t="s">
        <v>28</v>
      </c>
      <c r="S94" s="103" t="s">
        <v>28</v>
      </c>
      <c r="T94" s="103" t="s">
        <v>28</v>
      </c>
      <c r="U94" s="103" t="s">
        <v>28</v>
      </c>
      <c r="V94" s="103" t="s">
        <v>28</v>
      </c>
      <c r="W94" s="103" t="s">
        <v>28</v>
      </c>
      <c r="X94" s="103" t="s">
        <v>28</v>
      </c>
      <c r="Y94" s="103" t="s">
        <v>28</v>
      </c>
    </row>
    <row r="95" spans="4:29" ht="17.25" customHeight="1" x14ac:dyDescent="0.25">
      <c r="D95" s="23" t="s">
        <v>215</v>
      </c>
      <c r="E95" s="23" t="s">
        <v>216</v>
      </c>
      <c r="F95" s="24" t="s">
        <v>105</v>
      </c>
      <c r="G95" s="25" t="s">
        <v>97</v>
      </c>
      <c r="H95" s="23">
        <v>0</v>
      </c>
      <c r="I95" s="26" t="s">
        <v>106</v>
      </c>
      <c r="J95" s="26" t="s">
        <v>34</v>
      </c>
      <c r="K95" s="27">
        <f t="shared" si="0"/>
        <v>1</v>
      </c>
      <c r="L95" s="28" t="s">
        <v>28</v>
      </c>
      <c r="M95" s="29" t="s">
        <v>28</v>
      </c>
      <c r="N95" s="30">
        <v>1</v>
      </c>
      <c r="O95" s="31">
        <v>1</v>
      </c>
      <c r="P95" s="31">
        <v>1</v>
      </c>
      <c r="Q95" s="31">
        <v>1</v>
      </c>
      <c r="R95" s="31">
        <v>1</v>
      </c>
      <c r="S95" s="31">
        <v>1</v>
      </c>
      <c r="T95" s="31">
        <v>1</v>
      </c>
      <c r="U95" s="31">
        <v>1</v>
      </c>
      <c r="V95" s="31">
        <v>1</v>
      </c>
      <c r="W95" s="31">
        <v>1</v>
      </c>
      <c r="X95" s="31">
        <v>1</v>
      </c>
      <c r="Y95" s="31">
        <v>1</v>
      </c>
    </row>
    <row r="96" spans="4:29" x14ac:dyDescent="0.25">
      <c r="D96" s="23" t="s">
        <v>215</v>
      </c>
      <c r="E96" s="23" t="s">
        <v>216</v>
      </c>
      <c r="F96" s="24" t="s">
        <v>107</v>
      </c>
      <c r="G96" s="25" t="s">
        <v>97</v>
      </c>
      <c r="H96" s="23">
        <v>0</v>
      </c>
      <c r="I96" s="26" t="s">
        <v>108</v>
      </c>
      <c r="J96" s="26" t="s">
        <v>34</v>
      </c>
      <c r="K96" s="27">
        <f t="shared" si="0"/>
        <v>1</v>
      </c>
      <c r="L96" s="26" t="s">
        <v>28</v>
      </c>
      <c r="M96" s="72" t="s">
        <v>28</v>
      </c>
      <c r="N96" s="30">
        <v>1</v>
      </c>
      <c r="O96" s="31">
        <v>1</v>
      </c>
      <c r="P96" s="31">
        <v>1</v>
      </c>
      <c r="Q96" s="31">
        <v>1</v>
      </c>
      <c r="R96" s="31">
        <v>1</v>
      </c>
      <c r="S96" s="31">
        <v>1</v>
      </c>
      <c r="T96" s="31">
        <v>1</v>
      </c>
      <c r="U96" s="31">
        <v>1</v>
      </c>
      <c r="V96" s="31">
        <v>1</v>
      </c>
      <c r="W96" s="31">
        <v>1</v>
      </c>
      <c r="X96" s="31">
        <v>1</v>
      </c>
      <c r="Y96" s="31">
        <v>1</v>
      </c>
      <c r="AA96" s="108"/>
    </row>
    <row r="97" spans="4:25" ht="16.5" customHeight="1" x14ac:dyDescent="0.25">
      <c r="D97" s="23" t="s">
        <v>215</v>
      </c>
      <c r="E97" s="23" t="s">
        <v>216</v>
      </c>
      <c r="F97" s="24" t="s">
        <v>109</v>
      </c>
      <c r="G97" s="25" t="s">
        <v>97</v>
      </c>
      <c r="H97" s="23">
        <v>1</v>
      </c>
      <c r="I97" s="26" t="s">
        <v>110</v>
      </c>
      <c r="J97" s="26" t="s">
        <v>34</v>
      </c>
      <c r="K97" s="27">
        <f t="shared" si="0"/>
        <v>1.8358333333333332</v>
      </c>
      <c r="L97" s="28" t="s">
        <v>28</v>
      </c>
      <c r="M97" s="29" t="s">
        <v>28</v>
      </c>
      <c r="N97" s="30">
        <f t="shared" ref="N97:V97" si="79">IFERROR((2.15-N85)/$N$85*N85,215%)</f>
        <v>1.65</v>
      </c>
      <c r="O97" s="31">
        <f t="shared" si="79"/>
        <v>1.65</v>
      </c>
      <c r="P97" s="31">
        <f t="shared" si="79"/>
        <v>1.76</v>
      </c>
      <c r="Q97" s="31">
        <f t="shared" si="79"/>
        <v>1.9500000000000002</v>
      </c>
      <c r="R97" s="31">
        <f t="shared" si="79"/>
        <v>1.9500000000000002</v>
      </c>
      <c r="S97" s="31">
        <f t="shared" si="79"/>
        <v>1.9500000000000002</v>
      </c>
      <c r="T97" s="31">
        <f t="shared" si="79"/>
        <v>1.9500000000000002</v>
      </c>
      <c r="U97" s="31">
        <f t="shared" si="79"/>
        <v>1.9500000000000002</v>
      </c>
      <c r="V97" s="31">
        <f t="shared" si="79"/>
        <v>1.9500000000000002</v>
      </c>
      <c r="W97" s="31">
        <f>IFERROR((2.15-W85)/N85*W85,215%)</f>
        <v>1.8599999999999997</v>
      </c>
      <c r="X97" s="31">
        <f>IFERROR((2.15-X85)/N85*X85,215%)</f>
        <v>1.76</v>
      </c>
      <c r="Y97" s="31">
        <f>IFERROR((2.15-Y85)/N85*Y85,215%)</f>
        <v>1.65</v>
      </c>
    </row>
    <row r="98" spans="4:25" ht="17.25" customHeight="1" x14ac:dyDescent="0.25">
      <c r="D98" s="32" t="s">
        <v>215</v>
      </c>
      <c r="E98" s="32" t="s">
        <v>216</v>
      </c>
      <c r="F98" s="33" t="s">
        <v>109</v>
      </c>
      <c r="G98" s="34" t="s">
        <v>97</v>
      </c>
      <c r="H98" s="32">
        <v>1</v>
      </c>
      <c r="I98" s="35" t="str">
        <f>I97</f>
        <v>SERV IRRIGACAO NIVEL 1 AGRIC</v>
      </c>
      <c r="J98" s="35" t="s">
        <v>35</v>
      </c>
      <c r="K98" s="36">
        <f t="shared" si="0"/>
        <v>1.2233333333333334</v>
      </c>
      <c r="L98" s="35" t="s">
        <v>102</v>
      </c>
      <c r="M98" s="37">
        <v>0.4</v>
      </c>
      <c r="N98" s="44">
        <f>ROUND(N97*2/3,2)</f>
        <v>1.1000000000000001</v>
      </c>
      <c r="O98" s="39">
        <f t="shared" ref="O98:Y98" si="80">ROUND(O97*2/3,2)</f>
        <v>1.1000000000000001</v>
      </c>
      <c r="P98" s="39">
        <f t="shared" si="80"/>
        <v>1.17</v>
      </c>
      <c r="Q98" s="39">
        <f t="shared" si="80"/>
        <v>1.3</v>
      </c>
      <c r="R98" s="39">
        <f t="shared" si="80"/>
        <v>1.3</v>
      </c>
      <c r="S98" s="39">
        <f t="shared" si="80"/>
        <v>1.3</v>
      </c>
      <c r="T98" s="39">
        <f t="shared" si="80"/>
        <v>1.3</v>
      </c>
      <c r="U98" s="39">
        <f t="shared" si="80"/>
        <v>1.3</v>
      </c>
      <c r="V98" s="39">
        <f t="shared" si="80"/>
        <v>1.3</v>
      </c>
      <c r="W98" s="39">
        <f t="shared" si="80"/>
        <v>1.24</v>
      </c>
      <c r="X98" s="39">
        <f t="shared" si="80"/>
        <v>1.17</v>
      </c>
      <c r="Y98" s="39">
        <f t="shared" si="80"/>
        <v>1.1000000000000001</v>
      </c>
    </row>
    <row r="99" spans="4:25" ht="16.5" customHeight="1" x14ac:dyDescent="0.25">
      <c r="D99" s="23" t="s">
        <v>215</v>
      </c>
      <c r="E99" s="23" t="s">
        <v>216</v>
      </c>
      <c r="F99" s="24" t="s">
        <v>111</v>
      </c>
      <c r="G99" s="25" t="s">
        <v>97</v>
      </c>
      <c r="H99" s="23">
        <v>10</v>
      </c>
      <c r="I99" s="26" t="s">
        <v>112</v>
      </c>
      <c r="J99" s="26" t="s">
        <v>34</v>
      </c>
      <c r="K99" s="27">
        <f t="shared" si="0"/>
        <v>0</v>
      </c>
      <c r="L99" s="28" t="s">
        <v>28</v>
      </c>
      <c r="M99" s="29" t="s">
        <v>28</v>
      </c>
      <c r="N99" s="187">
        <v>0</v>
      </c>
      <c r="O99" s="188">
        <v>0</v>
      </c>
      <c r="P99" s="188">
        <v>0</v>
      </c>
      <c r="Q99" s="188">
        <v>0</v>
      </c>
      <c r="R99" s="188">
        <v>0</v>
      </c>
      <c r="S99" s="188">
        <v>0</v>
      </c>
      <c r="T99" s="188">
        <v>0</v>
      </c>
      <c r="U99" s="188">
        <v>0</v>
      </c>
      <c r="V99" s="188">
        <v>0</v>
      </c>
      <c r="W99" s="188">
        <v>0</v>
      </c>
      <c r="X99" s="188">
        <v>0</v>
      </c>
      <c r="Y99" s="188">
        <v>0</v>
      </c>
    </row>
    <row r="100" spans="4:25" ht="17.25" customHeight="1" x14ac:dyDescent="0.25">
      <c r="D100" s="32" t="s">
        <v>215</v>
      </c>
      <c r="E100" s="32" t="s">
        <v>216</v>
      </c>
      <c r="F100" s="33" t="s">
        <v>111</v>
      </c>
      <c r="G100" s="34" t="s">
        <v>97</v>
      </c>
      <c r="H100" s="32">
        <v>10</v>
      </c>
      <c r="I100" s="35" t="str">
        <f t="shared" ref="I100:I102" si="81">I99</f>
        <v>SERV COMB FORMIGA REPASSE</v>
      </c>
      <c r="J100" s="35" t="s">
        <v>35</v>
      </c>
      <c r="K100" s="36">
        <f t="shared" si="0"/>
        <v>0</v>
      </c>
      <c r="L100" s="35" t="s">
        <v>36</v>
      </c>
      <c r="M100" s="37">
        <f>10*(5*6)/10^3</f>
        <v>0.3</v>
      </c>
      <c r="N100" s="200">
        <f>ROUND(0.5%*N99,4)</f>
        <v>0</v>
      </c>
      <c r="O100" s="196">
        <f t="shared" ref="O100:Y100" si="82">ROUND(0.5%*O99,4)</f>
        <v>0</v>
      </c>
      <c r="P100" s="196">
        <f t="shared" si="82"/>
        <v>0</v>
      </c>
      <c r="Q100" s="196">
        <f t="shared" si="82"/>
        <v>0</v>
      </c>
      <c r="R100" s="196">
        <f t="shared" si="82"/>
        <v>0</v>
      </c>
      <c r="S100" s="196">
        <f t="shared" si="82"/>
        <v>0</v>
      </c>
      <c r="T100" s="196">
        <f t="shared" si="82"/>
        <v>0</v>
      </c>
      <c r="U100" s="196">
        <f t="shared" si="82"/>
        <v>0</v>
      </c>
      <c r="V100" s="196">
        <f t="shared" si="82"/>
        <v>0</v>
      </c>
      <c r="W100" s="196">
        <f t="shared" si="82"/>
        <v>0</v>
      </c>
      <c r="X100" s="196">
        <f t="shared" si="82"/>
        <v>0</v>
      </c>
      <c r="Y100" s="196">
        <f t="shared" si="82"/>
        <v>0</v>
      </c>
    </row>
    <row r="101" spans="4:25" ht="17.25" customHeight="1" x14ac:dyDescent="0.25">
      <c r="D101" s="32" t="s">
        <v>215</v>
      </c>
      <c r="E101" s="32" t="s">
        <v>216</v>
      </c>
      <c r="F101" s="33" t="s">
        <v>111</v>
      </c>
      <c r="G101" s="34" t="s">
        <v>97</v>
      </c>
      <c r="H101" s="32">
        <v>10</v>
      </c>
      <c r="I101" s="35" t="str">
        <f t="shared" si="81"/>
        <v>SERV COMB FORMIGA REPASSE</v>
      </c>
      <c r="J101" s="35" t="s">
        <v>35</v>
      </c>
      <c r="K101" s="36">
        <f t="shared" si="0"/>
        <v>0</v>
      </c>
      <c r="L101" s="35" t="s">
        <v>37</v>
      </c>
      <c r="M101" s="37">
        <v>4.5</v>
      </c>
      <c r="N101" s="189">
        <f>ROUND($N$44*N99,2)</f>
        <v>0</v>
      </c>
      <c r="O101" s="190">
        <f>ROUND($O$44*O99,2)</f>
        <v>0</v>
      </c>
      <c r="P101" s="190">
        <f>ROUND($P$44*P99,2)</f>
        <v>0</v>
      </c>
      <c r="Q101" s="190">
        <f>ROUND($Q$44*Q99,2)</f>
        <v>0</v>
      </c>
      <c r="R101" s="190">
        <f>ROUND($R$44*R99,2)</f>
        <v>0</v>
      </c>
      <c r="S101" s="190">
        <f>ROUND($S$44*S99,2)</f>
        <v>0</v>
      </c>
      <c r="T101" s="190">
        <f>ROUND($T$44*T99,2)</f>
        <v>0</v>
      </c>
      <c r="U101" s="190">
        <f>ROUND($U$44*U99,2)</f>
        <v>0</v>
      </c>
      <c r="V101" s="190">
        <f>ROUND($V$44*V99,2)</f>
        <v>0</v>
      </c>
      <c r="W101" s="190">
        <f>ROUND(W44*W99,2)</f>
        <v>0</v>
      </c>
      <c r="X101" s="190">
        <f>ROUND(X44*X99,2)</f>
        <v>0</v>
      </c>
      <c r="Y101" s="190">
        <f>ROUND(Y44*Y99,2)</f>
        <v>0</v>
      </c>
    </row>
    <row r="102" spans="4:25" ht="17.25" customHeight="1" x14ac:dyDescent="0.25">
      <c r="D102" s="32" t="s">
        <v>215</v>
      </c>
      <c r="E102" s="32" t="s">
        <v>216</v>
      </c>
      <c r="F102" s="33" t="s">
        <v>111</v>
      </c>
      <c r="G102" s="34" t="s">
        <v>97</v>
      </c>
      <c r="H102" s="32">
        <v>10</v>
      </c>
      <c r="I102" s="35" t="str">
        <f t="shared" si="81"/>
        <v>SERV COMB FORMIGA REPASSE</v>
      </c>
      <c r="J102" s="35" t="s">
        <v>35</v>
      </c>
      <c r="K102" s="36">
        <f t="shared" si="0"/>
        <v>0</v>
      </c>
      <c r="L102" s="35" t="s">
        <v>38</v>
      </c>
      <c r="M102" s="37">
        <v>4.5</v>
      </c>
      <c r="N102" s="189">
        <f>N99-SUM(N100:N101)</f>
        <v>0</v>
      </c>
      <c r="O102" s="190">
        <f t="shared" ref="O102" si="83">O99-SUM(O100:O101)</f>
        <v>0</v>
      </c>
      <c r="P102" s="190">
        <f t="shared" ref="P102:Y102" si="84">P99-SUM(P100:P101)</f>
        <v>0</v>
      </c>
      <c r="Q102" s="190">
        <f t="shared" si="84"/>
        <v>0</v>
      </c>
      <c r="R102" s="190">
        <f t="shared" si="84"/>
        <v>0</v>
      </c>
      <c r="S102" s="190">
        <f t="shared" si="84"/>
        <v>0</v>
      </c>
      <c r="T102" s="190">
        <f t="shared" si="84"/>
        <v>0</v>
      </c>
      <c r="U102" s="190">
        <f t="shared" si="84"/>
        <v>0</v>
      </c>
      <c r="V102" s="190">
        <f t="shared" si="84"/>
        <v>0</v>
      </c>
      <c r="W102" s="190">
        <f t="shared" si="84"/>
        <v>0</v>
      </c>
      <c r="X102" s="190">
        <f t="shared" si="84"/>
        <v>0</v>
      </c>
      <c r="Y102" s="190">
        <f t="shared" si="84"/>
        <v>0</v>
      </c>
    </row>
    <row r="103" spans="4:25" ht="17.25" customHeight="1" x14ac:dyDescent="0.25">
      <c r="D103" s="23" t="s">
        <v>215</v>
      </c>
      <c r="E103" s="23" t="s">
        <v>216</v>
      </c>
      <c r="F103" s="24" t="s">
        <v>113</v>
      </c>
      <c r="G103" s="25" t="s">
        <v>97</v>
      </c>
      <c r="H103" s="23">
        <v>25</v>
      </c>
      <c r="I103" s="26" t="s">
        <v>114</v>
      </c>
      <c r="J103" s="26" t="s">
        <v>34</v>
      </c>
      <c r="K103" s="27">
        <f t="shared" si="0"/>
        <v>0.27083333333333337</v>
      </c>
      <c r="L103" s="28" t="s">
        <v>28</v>
      </c>
      <c r="M103" s="29" t="s">
        <v>28</v>
      </c>
      <c r="N103" s="30">
        <v>0.2</v>
      </c>
      <c r="O103" s="31">
        <v>0.2</v>
      </c>
      <c r="P103" s="31">
        <v>0.25</v>
      </c>
      <c r="Q103" s="31">
        <v>0.3</v>
      </c>
      <c r="R103" s="31">
        <v>0.3</v>
      </c>
      <c r="S103" s="31">
        <v>0.3</v>
      </c>
      <c r="T103" s="31">
        <v>0.35</v>
      </c>
      <c r="U103" s="31">
        <v>0.35</v>
      </c>
      <c r="V103" s="31">
        <v>0.35</v>
      </c>
      <c r="W103" s="31">
        <v>0.25</v>
      </c>
      <c r="X103" s="31">
        <v>0.2</v>
      </c>
      <c r="Y103" s="31">
        <v>0.2</v>
      </c>
    </row>
    <row r="104" spans="4:25" ht="17.25" customHeight="1" x14ac:dyDescent="0.25">
      <c r="D104" s="32" t="s">
        <v>215</v>
      </c>
      <c r="E104" s="32" t="s">
        <v>216</v>
      </c>
      <c r="F104" s="33" t="s">
        <v>113</v>
      </c>
      <c r="G104" s="34" t="s">
        <v>97</v>
      </c>
      <c r="H104" s="32">
        <v>25</v>
      </c>
      <c r="I104" s="35" t="str">
        <f t="shared" ref="I104:I106" si="85">I103</f>
        <v>SERV REPLANTIO AGRIC</v>
      </c>
      <c r="J104" s="35" t="s">
        <v>35</v>
      </c>
      <c r="K104" s="36">
        <f t="shared" si="0"/>
        <v>0.27083333333333337</v>
      </c>
      <c r="L104" s="35" t="s">
        <v>99</v>
      </c>
      <c r="M104" s="37">
        <v>0.17299999999999999</v>
      </c>
      <c r="N104" s="44">
        <f>N103</f>
        <v>0.2</v>
      </c>
      <c r="O104" s="39">
        <f t="shared" ref="O104:Y104" si="86">O103</f>
        <v>0.2</v>
      </c>
      <c r="P104" s="39">
        <f t="shared" si="86"/>
        <v>0.25</v>
      </c>
      <c r="Q104" s="39">
        <f t="shared" si="86"/>
        <v>0.3</v>
      </c>
      <c r="R104" s="39">
        <f t="shared" si="86"/>
        <v>0.3</v>
      </c>
      <c r="S104" s="39">
        <f t="shared" si="86"/>
        <v>0.3</v>
      </c>
      <c r="T104" s="39">
        <f t="shared" si="86"/>
        <v>0.35</v>
      </c>
      <c r="U104" s="39">
        <f t="shared" si="86"/>
        <v>0.35</v>
      </c>
      <c r="V104" s="39">
        <f t="shared" si="86"/>
        <v>0.35</v>
      </c>
      <c r="W104" s="39">
        <f t="shared" si="86"/>
        <v>0.25</v>
      </c>
      <c r="X104" s="39">
        <f t="shared" si="86"/>
        <v>0.2</v>
      </c>
      <c r="Y104" s="39">
        <f t="shared" si="86"/>
        <v>0.2</v>
      </c>
    </row>
    <row r="105" spans="4:25" ht="17.25" customHeight="1" x14ac:dyDescent="0.25">
      <c r="D105" s="32" t="s">
        <v>215</v>
      </c>
      <c r="E105" s="32" t="s">
        <v>216</v>
      </c>
      <c r="F105" s="33" t="s">
        <v>113</v>
      </c>
      <c r="G105" s="34" t="s">
        <v>97</v>
      </c>
      <c r="H105" s="32">
        <v>25</v>
      </c>
      <c r="I105" s="35" t="str">
        <f t="shared" si="85"/>
        <v>SERV REPLANTIO AGRIC</v>
      </c>
      <c r="J105" s="35" t="s">
        <v>35</v>
      </c>
      <c r="K105" s="36">
        <f t="shared" si="0"/>
        <v>0.27083333333333337</v>
      </c>
      <c r="L105" s="35" t="s">
        <v>100</v>
      </c>
      <c r="M105" s="109">
        <f>ROUNDUP((1403-M87)/K105,0)</f>
        <v>359</v>
      </c>
      <c r="N105" s="44">
        <f>N103</f>
        <v>0.2</v>
      </c>
      <c r="O105" s="39">
        <f t="shared" ref="O105:Y105" si="87">O103</f>
        <v>0.2</v>
      </c>
      <c r="P105" s="39">
        <f t="shared" si="87"/>
        <v>0.25</v>
      </c>
      <c r="Q105" s="39">
        <f t="shared" si="87"/>
        <v>0.3</v>
      </c>
      <c r="R105" s="39">
        <f t="shared" si="87"/>
        <v>0.3</v>
      </c>
      <c r="S105" s="39">
        <f t="shared" si="87"/>
        <v>0.3</v>
      </c>
      <c r="T105" s="39">
        <f t="shared" si="87"/>
        <v>0.35</v>
      </c>
      <c r="U105" s="39">
        <f t="shared" si="87"/>
        <v>0.35</v>
      </c>
      <c r="V105" s="39">
        <f t="shared" si="87"/>
        <v>0.35</v>
      </c>
      <c r="W105" s="39">
        <f t="shared" si="87"/>
        <v>0.25</v>
      </c>
      <c r="X105" s="39">
        <f t="shared" si="87"/>
        <v>0.2</v>
      </c>
      <c r="Y105" s="39">
        <f t="shared" si="87"/>
        <v>0.2</v>
      </c>
    </row>
    <row r="106" spans="4:25" ht="17.25" customHeight="1" x14ac:dyDescent="0.25">
      <c r="D106" s="32" t="s">
        <v>215</v>
      </c>
      <c r="E106" s="32" t="s">
        <v>216</v>
      </c>
      <c r="F106" s="33" t="s">
        <v>113</v>
      </c>
      <c r="G106" s="34" t="s">
        <v>97</v>
      </c>
      <c r="H106" s="32">
        <v>25</v>
      </c>
      <c r="I106" s="35" t="str">
        <f t="shared" si="85"/>
        <v>SERV REPLANTIO AGRIC</v>
      </c>
      <c r="J106" s="35" t="s">
        <v>35</v>
      </c>
      <c r="K106" s="36">
        <f t="shared" si="0"/>
        <v>0.27083333333333337</v>
      </c>
      <c r="L106" s="35" t="s">
        <v>101</v>
      </c>
      <c r="M106" s="37">
        <v>0.04</v>
      </c>
      <c r="N106" s="44">
        <f>N103</f>
        <v>0.2</v>
      </c>
      <c r="O106" s="39">
        <f t="shared" ref="O106:Y106" si="88">O103</f>
        <v>0.2</v>
      </c>
      <c r="P106" s="39">
        <f t="shared" si="88"/>
        <v>0.25</v>
      </c>
      <c r="Q106" s="39">
        <f t="shared" si="88"/>
        <v>0.3</v>
      </c>
      <c r="R106" s="39">
        <f t="shared" si="88"/>
        <v>0.3</v>
      </c>
      <c r="S106" s="39">
        <f t="shared" si="88"/>
        <v>0.3</v>
      </c>
      <c r="T106" s="39">
        <f t="shared" si="88"/>
        <v>0.35</v>
      </c>
      <c r="U106" s="39">
        <f t="shared" si="88"/>
        <v>0.35</v>
      </c>
      <c r="V106" s="39">
        <f t="shared" si="88"/>
        <v>0.35</v>
      </c>
      <c r="W106" s="39">
        <f t="shared" si="88"/>
        <v>0.25</v>
      </c>
      <c r="X106" s="39">
        <f t="shared" si="88"/>
        <v>0.2</v>
      </c>
      <c r="Y106" s="39">
        <f t="shared" si="88"/>
        <v>0.2</v>
      </c>
    </row>
    <row r="107" spans="4:25" ht="17.25" customHeight="1" x14ac:dyDescent="0.25">
      <c r="D107" s="23" t="s">
        <v>215</v>
      </c>
      <c r="E107" s="23" t="s">
        <v>216</v>
      </c>
      <c r="F107" s="24" t="s">
        <v>115</v>
      </c>
      <c r="G107" s="25" t="s">
        <v>97</v>
      </c>
      <c r="H107" s="23">
        <v>25</v>
      </c>
      <c r="I107" s="26" t="s">
        <v>116</v>
      </c>
      <c r="J107" s="26" t="s">
        <v>34</v>
      </c>
      <c r="K107" s="27">
        <f t="shared" si="0"/>
        <v>0.70416666666666661</v>
      </c>
      <c r="L107" s="26" t="s">
        <v>28</v>
      </c>
      <c r="M107" s="72" t="s">
        <v>28</v>
      </c>
      <c r="N107" s="30">
        <f>N103*2</f>
        <v>0.4</v>
      </c>
      <c r="O107" s="31">
        <f>O103*2</f>
        <v>0.4</v>
      </c>
      <c r="P107" s="31">
        <f>P103*2</f>
        <v>0.5</v>
      </c>
      <c r="Q107" s="31">
        <f t="shared" ref="Q107:V107" si="89">Q103*3</f>
        <v>0.89999999999999991</v>
      </c>
      <c r="R107" s="31">
        <f t="shared" si="89"/>
        <v>0.89999999999999991</v>
      </c>
      <c r="S107" s="31">
        <f t="shared" si="89"/>
        <v>0.89999999999999991</v>
      </c>
      <c r="T107" s="31">
        <f t="shared" si="89"/>
        <v>1.0499999999999998</v>
      </c>
      <c r="U107" s="31">
        <f t="shared" si="89"/>
        <v>1.0499999999999998</v>
      </c>
      <c r="V107" s="31">
        <f t="shared" si="89"/>
        <v>1.0499999999999998</v>
      </c>
      <c r="W107" s="31">
        <f>W103*2</f>
        <v>0.5</v>
      </c>
      <c r="X107" s="31">
        <f>X103*2</f>
        <v>0.4</v>
      </c>
      <c r="Y107" s="31">
        <f>Y103*2</f>
        <v>0.4</v>
      </c>
    </row>
    <row r="108" spans="4:25" ht="17.25" customHeight="1" x14ac:dyDescent="0.25">
      <c r="D108" s="32" t="s">
        <v>215</v>
      </c>
      <c r="E108" s="32" t="s">
        <v>216</v>
      </c>
      <c r="F108" s="33" t="s">
        <v>115</v>
      </c>
      <c r="G108" s="34" t="s">
        <v>97</v>
      </c>
      <c r="H108" s="32">
        <v>25</v>
      </c>
      <c r="I108" s="35" t="str">
        <f>I107</f>
        <v>SERV IRRIGACAO REPLANTIO NIVEL 1 AGRIC</v>
      </c>
      <c r="J108" s="35" t="s">
        <v>35</v>
      </c>
      <c r="K108" s="36">
        <f t="shared" si="0"/>
        <v>0.47000000000000003</v>
      </c>
      <c r="L108" s="35" t="s">
        <v>102</v>
      </c>
      <c r="M108" s="37">
        <v>0.4</v>
      </c>
      <c r="N108" s="44">
        <f>ROUND(N107*2/3,2)</f>
        <v>0.27</v>
      </c>
      <c r="O108" s="39">
        <f t="shared" ref="O108:Y108" si="90">ROUND(O107*2/3,2)</f>
        <v>0.27</v>
      </c>
      <c r="P108" s="39">
        <f t="shared" si="90"/>
        <v>0.33</v>
      </c>
      <c r="Q108" s="39">
        <f t="shared" si="90"/>
        <v>0.6</v>
      </c>
      <c r="R108" s="39">
        <f t="shared" si="90"/>
        <v>0.6</v>
      </c>
      <c r="S108" s="39">
        <f t="shared" si="90"/>
        <v>0.6</v>
      </c>
      <c r="T108" s="39">
        <f t="shared" si="90"/>
        <v>0.7</v>
      </c>
      <c r="U108" s="39">
        <f t="shared" si="90"/>
        <v>0.7</v>
      </c>
      <c r="V108" s="39">
        <f t="shared" si="90"/>
        <v>0.7</v>
      </c>
      <c r="W108" s="39">
        <f t="shared" si="90"/>
        <v>0.33</v>
      </c>
      <c r="X108" s="39">
        <f t="shared" si="90"/>
        <v>0.27</v>
      </c>
      <c r="Y108" s="39">
        <f t="shared" si="90"/>
        <v>0.27</v>
      </c>
    </row>
    <row r="109" spans="4:25" ht="17.25" customHeight="1" x14ac:dyDescent="0.25">
      <c r="D109" s="110" t="s">
        <v>215</v>
      </c>
      <c r="E109" s="110" t="s">
        <v>216</v>
      </c>
      <c r="F109" s="111" t="s">
        <v>28</v>
      </c>
      <c r="G109" s="112" t="s">
        <v>117</v>
      </c>
      <c r="H109" s="110" t="s">
        <v>28</v>
      </c>
      <c r="I109" s="113" t="s">
        <v>28</v>
      </c>
      <c r="J109" s="113" t="s">
        <v>28</v>
      </c>
      <c r="K109" s="114" t="str">
        <f t="shared" si="0"/>
        <v>n/a</v>
      </c>
      <c r="L109" s="113" t="s">
        <v>28</v>
      </c>
      <c r="M109" s="115" t="s">
        <v>28</v>
      </c>
      <c r="N109" s="116" t="s">
        <v>28</v>
      </c>
      <c r="O109" s="114" t="s">
        <v>28</v>
      </c>
      <c r="P109" s="114" t="s">
        <v>28</v>
      </c>
      <c r="Q109" s="114" t="s">
        <v>28</v>
      </c>
      <c r="R109" s="114" t="s">
        <v>28</v>
      </c>
      <c r="S109" s="114" t="s">
        <v>28</v>
      </c>
      <c r="T109" s="114" t="s">
        <v>28</v>
      </c>
      <c r="U109" s="114" t="s">
        <v>28</v>
      </c>
      <c r="V109" s="114" t="s">
        <v>28</v>
      </c>
      <c r="W109" s="114" t="s">
        <v>28</v>
      </c>
      <c r="X109" s="114" t="s">
        <v>28</v>
      </c>
      <c r="Y109" s="114" t="s">
        <v>28</v>
      </c>
    </row>
    <row r="110" spans="4:25" ht="17.25" customHeight="1" x14ac:dyDescent="0.25">
      <c r="D110" s="117" t="s">
        <v>215</v>
      </c>
      <c r="E110" s="117" t="s">
        <v>216</v>
      </c>
      <c r="F110" s="118" t="s">
        <v>28</v>
      </c>
      <c r="G110" s="119" t="s">
        <v>118</v>
      </c>
      <c r="H110" s="117" t="s">
        <v>28</v>
      </c>
      <c r="I110" s="120" t="s">
        <v>28</v>
      </c>
      <c r="J110" s="120" t="s">
        <v>28</v>
      </c>
      <c r="K110" s="121" t="str">
        <f t="shared" si="0"/>
        <v>n/a</v>
      </c>
      <c r="L110" s="120" t="s">
        <v>28</v>
      </c>
      <c r="M110" s="122" t="s">
        <v>28</v>
      </c>
      <c r="N110" s="123" t="s">
        <v>28</v>
      </c>
      <c r="O110" s="121" t="s">
        <v>28</v>
      </c>
      <c r="P110" s="121" t="s">
        <v>28</v>
      </c>
      <c r="Q110" s="121" t="s">
        <v>28</v>
      </c>
      <c r="R110" s="121" t="s">
        <v>28</v>
      </c>
      <c r="S110" s="121" t="s">
        <v>28</v>
      </c>
      <c r="T110" s="121" t="s">
        <v>28</v>
      </c>
      <c r="U110" s="121" t="s">
        <v>28</v>
      </c>
      <c r="V110" s="121" t="s">
        <v>28</v>
      </c>
      <c r="W110" s="121" t="s">
        <v>28</v>
      </c>
      <c r="X110" s="121" t="s">
        <v>28</v>
      </c>
      <c r="Y110" s="121" t="s">
        <v>28</v>
      </c>
    </row>
    <row r="111" spans="4:25" ht="17.25" customHeight="1" x14ac:dyDescent="0.25">
      <c r="D111" s="78" t="s">
        <v>215</v>
      </c>
      <c r="E111" s="78" t="s">
        <v>216</v>
      </c>
      <c r="F111" s="79" t="s">
        <v>119</v>
      </c>
      <c r="G111" s="80" t="s">
        <v>120</v>
      </c>
      <c r="H111" s="78">
        <v>26</v>
      </c>
      <c r="I111" s="66" t="s">
        <v>86</v>
      </c>
      <c r="J111" s="66" t="s">
        <v>34</v>
      </c>
      <c r="K111" s="27">
        <f t="shared" si="0"/>
        <v>0.626</v>
      </c>
      <c r="L111" s="66" t="s">
        <v>28</v>
      </c>
      <c r="M111" s="67" t="s">
        <v>28</v>
      </c>
      <c r="N111" s="187">
        <v>0.25</v>
      </c>
      <c r="O111" s="188">
        <v>0.36</v>
      </c>
      <c r="P111" s="188">
        <v>0.39</v>
      </c>
      <c r="Q111" s="188">
        <v>0.4</v>
      </c>
      <c r="R111" s="199">
        <f>(41%)*1.6</f>
        <v>0.65600000000000003</v>
      </c>
      <c r="S111" s="199">
        <f>(45%)*1.6</f>
        <v>0.72000000000000008</v>
      </c>
      <c r="T111" s="199">
        <f>(47%)*1.6</f>
        <v>0.752</v>
      </c>
      <c r="U111" s="199">
        <f>(52%)*1.6</f>
        <v>0.83200000000000007</v>
      </c>
      <c r="V111" s="199">
        <f>(54%)*1.6</f>
        <v>0.8640000000000001</v>
      </c>
      <c r="W111" s="199">
        <f>(49%)*1.6</f>
        <v>0.78400000000000003</v>
      </c>
      <c r="X111" s="199">
        <f>(47%)*1.6</f>
        <v>0.752</v>
      </c>
      <c r="Y111" s="199">
        <f>(47%)*1.6</f>
        <v>0.752</v>
      </c>
    </row>
    <row r="112" spans="4:25" ht="17.25" customHeight="1" x14ac:dyDescent="0.25">
      <c r="D112" s="82" t="s">
        <v>215</v>
      </c>
      <c r="E112" s="82" t="s">
        <v>216</v>
      </c>
      <c r="F112" s="83" t="s">
        <v>119</v>
      </c>
      <c r="G112" s="84" t="s">
        <v>120</v>
      </c>
      <c r="H112" s="82">
        <v>26</v>
      </c>
      <c r="I112" s="35" t="str">
        <f t="shared" ref="I112:I113" si="91">I111</f>
        <v>SERV CAPINA AREA TOTAL AUTOPROPELIDO - pré emergente</v>
      </c>
      <c r="J112" s="85" t="s">
        <v>35</v>
      </c>
      <c r="K112" s="36">
        <f t="shared" si="0"/>
        <v>0.626</v>
      </c>
      <c r="L112" s="35" t="s">
        <v>121</v>
      </c>
      <c r="M112" s="37">
        <v>0.2</v>
      </c>
      <c r="N112" s="195">
        <f>N111</f>
        <v>0.25</v>
      </c>
      <c r="O112" s="196">
        <f t="shared" ref="O112:Y112" si="92">O111</f>
        <v>0.36</v>
      </c>
      <c r="P112" s="196">
        <f t="shared" si="92"/>
        <v>0.39</v>
      </c>
      <c r="Q112" s="196">
        <f t="shared" si="92"/>
        <v>0.4</v>
      </c>
      <c r="R112" s="196">
        <f t="shared" si="92"/>
        <v>0.65600000000000003</v>
      </c>
      <c r="S112" s="196">
        <f t="shared" si="92"/>
        <v>0.72000000000000008</v>
      </c>
      <c r="T112" s="196">
        <f t="shared" si="92"/>
        <v>0.752</v>
      </c>
      <c r="U112" s="196">
        <f t="shared" si="92"/>
        <v>0.83200000000000007</v>
      </c>
      <c r="V112" s="196">
        <f t="shared" si="92"/>
        <v>0.8640000000000001</v>
      </c>
      <c r="W112" s="196">
        <f t="shared" si="92"/>
        <v>0.78400000000000003</v>
      </c>
      <c r="X112" s="196">
        <f t="shared" si="92"/>
        <v>0.752</v>
      </c>
      <c r="Y112" s="196">
        <f t="shared" si="92"/>
        <v>0.752</v>
      </c>
    </row>
    <row r="113" spans="4:25" ht="17.25" customHeight="1" x14ac:dyDescent="0.25">
      <c r="D113" s="82" t="s">
        <v>215</v>
      </c>
      <c r="E113" s="82" t="s">
        <v>216</v>
      </c>
      <c r="F113" s="83" t="s">
        <v>119</v>
      </c>
      <c r="G113" s="84" t="s">
        <v>120</v>
      </c>
      <c r="H113" s="82">
        <v>26</v>
      </c>
      <c r="I113" s="35" t="str">
        <f t="shared" si="91"/>
        <v>SERV CAPINA AREA TOTAL AUTOPROPELIDO - pré emergente</v>
      </c>
      <c r="J113" s="85" t="s">
        <v>35</v>
      </c>
      <c r="K113" s="36">
        <f t="shared" si="0"/>
        <v>0</v>
      </c>
      <c r="L113" s="35" t="s">
        <v>55</v>
      </c>
      <c r="M113" s="37">
        <f>ROUND(0.5%*230,1)</f>
        <v>1.2</v>
      </c>
      <c r="N113" s="189">
        <v>0</v>
      </c>
      <c r="O113" s="190">
        <v>0</v>
      </c>
      <c r="P113" s="190">
        <v>0</v>
      </c>
      <c r="Q113" s="190">
        <v>0</v>
      </c>
      <c r="R113" s="190">
        <v>0</v>
      </c>
      <c r="S113" s="190">
        <v>0</v>
      </c>
      <c r="T113" s="190">
        <v>0</v>
      </c>
      <c r="U113" s="190">
        <v>0</v>
      </c>
      <c r="V113" s="190">
        <v>0</v>
      </c>
      <c r="W113" s="190">
        <v>0</v>
      </c>
      <c r="X113" s="190">
        <v>0</v>
      </c>
      <c r="Y113" s="190">
        <v>0</v>
      </c>
    </row>
    <row r="114" spans="4:25" ht="17.25" customHeight="1" x14ac:dyDescent="0.25">
      <c r="D114" s="78" t="s">
        <v>215</v>
      </c>
      <c r="E114" s="78" t="s">
        <v>216</v>
      </c>
      <c r="F114" s="79" t="s">
        <v>119</v>
      </c>
      <c r="G114" s="80" t="s">
        <v>120</v>
      </c>
      <c r="H114" s="78">
        <v>26</v>
      </c>
      <c r="I114" s="66" t="s">
        <v>58</v>
      </c>
      <c r="J114" s="66" t="s">
        <v>34</v>
      </c>
      <c r="K114" s="27">
        <f t="shared" si="0"/>
        <v>0.13166666666666665</v>
      </c>
      <c r="L114" s="66" t="s">
        <v>28</v>
      </c>
      <c r="M114" s="67" t="s">
        <v>28</v>
      </c>
      <c r="N114" s="187">
        <v>0</v>
      </c>
      <c r="O114" s="188">
        <v>0</v>
      </c>
      <c r="P114" s="188">
        <v>0</v>
      </c>
      <c r="Q114" s="193">
        <f t="shared" ref="Q114" si="93">ROUNDDOWN(Q111*25%,2)</f>
        <v>0.1</v>
      </c>
      <c r="R114" s="193">
        <f t="shared" ref="R114:Y114" si="94">ROUNDDOWN(R111*25%,2)</f>
        <v>0.16</v>
      </c>
      <c r="S114" s="193">
        <f t="shared" si="94"/>
        <v>0.18</v>
      </c>
      <c r="T114" s="193">
        <f t="shared" si="94"/>
        <v>0.18</v>
      </c>
      <c r="U114" s="193">
        <f t="shared" si="94"/>
        <v>0.2</v>
      </c>
      <c r="V114" s="193">
        <f t="shared" si="94"/>
        <v>0.21</v>
      </c>
      <c r="W114" s="193">
        <f t="shared" si="94"/>
        <v>0.19</v>
      </c>
      <c r="X114" s="193">
        <f t="shared" si="94"/>
        <v>0.18</v>
      </c>
      <c r="Y114" s="193">
        <f t="shared" si="94"/>
        <v>0.18</v>
      </c>
    </row>
    <row r="115" spans="4:25" ht="17.25" customHeight="1" x14ac:dyDescent="0.25">
      <c r="D115" s="82" t="s">
        <v>215</v>
      </c>
      <c r="E115" s="82" t="s">
        <v>216</v>
      </c>
      <c r="F115" s="83" t="s">
        <v>119</v>
      </c>
      <c r="G115" s="84" t="s">
        <v>120</v>
      </c>
      <c r="H115" s="82">
        <v>26</v>
      </c>
      <c r="I115" s="35" t="str">
        <f t="shared" ref="I115:I116" si="95">I114</f>
        <v>APOIO AUTO-PROPELIDO</v>
      </c>
      <c r="J115" s="85" t="s">
        <v>35</v>
      </c>
      <c r="K115" s="36">
        <f t="shared" si="0"/>
        <v>0.13166666666666665</v>
      </c>
      <c r="L115" s="35" t="s">
        <v>121</v>
      </c>
      <c r="M115" s="37">
        <v>0.2</v>
      </c>
      <c r="N115" s="195">
        <f>N114</f>
        <v>0</v>
      </c>
      <c r="O115" s="196">
        <f t="shared" ref="O115:Y115" si="96">O114</f>
        <v>0</v>
      </c>
      <c r="P115" s="196">
        <f t="shared" si="96"/>
        <v>0</v>
      </c>
      <c r="Q115" s="196">
        <f t="shared" si="96"/>
        <v>0.1</v>
      </c>
      <c r="R115" s="196">
        <f t="shared" si="96"/>
        <v>0.16</v>
      </c>
      <c r="S115" s="196">
        <f t="shared" si="96"/>
        <v>0.18</v>
      </c>
      <c r="T115" s="196">
        <f t="shared" si="96"/>
        <v>0.18</v>
      </c>
      <c r="U115" s="196">
        <f t="shared" si="96"/>
        <v>0.2</v>
      </c>
      <c r="V115" s="196">
        <f t="shared" si="96"/>
        <v>0.21</v>
      </c>
      <c r="W115" s="196">
        <f t="shared" si="96"/>
        <v>0.19</v>
      </c>
      <c r="X115" s="196">
        <f t="shared" si="96"/>
        <v>0.18</v>
      </c>
      <c r="Y115" s="196">
        <f t="shared" si="96"/>
        <v>0.18</v>
      </c>
    </row>
    <row r="116" spans="4:25" ht="17.25" customHeight="1" x14ac:dyDescent="0.25">
      <c r="D116" s="82" t="s">
        <v>215</v>
      </c>
      <c r="E116" s="82" t="s">
        <v>216</v>
      </c>
      <c r="F116" s="83" t="s">
        <v>119</v>
      </c>
      <c r="G116" s="84" t="s">
        <v>120</v>
      </c>
      <c r="H116" s="82">
        <v>26</v>
      </c>
      <c r="I116" s="35" t="str">
        <f t="shared" si="95"/>
        <v>APOIO AUTO-PROPELIDO</v>
      </c>
      <c r="J116" s="85" t="s">
        <v>35</v>
      </c>
      <c r="K116" s="36">
        <f t="shared" si="0"/>
        <v>0</v>
      </c>
      <c r="L116" s="35" t="s">
        <v>55</v>
      </c>
      <c r="M116" s="37">
        <f>ROUND(0.5%*230,1)</f>
        <v>1.2</v>
      </c>
      <c r="N116" s="189">
        <v>0</v>
      </c>
      <c r="O116" s="190">
        <v>0</v>
      </c>
      <c r="P116" s="190">
        <v>0</v>
      </c>
      <c r="Q116" s="190">
        <v>0</v>
      </c>
      <c r="R116" s="190">
        <v>0</v>
      </c>
      <c r="S116" s="190">
        <v>0</v>
      </c>
      <c r="T116" s="190">
        <v>0</v>
      </c>
      <c r="U116" s="190">
        <v>0</v>
      </c>
      <c r="V116" s="190">
        <v>0</v>
      </c>
      <c r="W116" s="190">
        <v>0</v>
      </c>
      <c r="X116" s="190">
        <v>0</v>
      </c>
      <c r="Y116" s="190">
        <v>0</v>
      </c>
    </row>
    <row r="117" spans="4:25" ht="17.25" customHeight="1" x14ac:dyDescent="0.25">
      <c r="D117" s="23" t="s">
        <v>215</v>
      </c>
      <c r="E117" s="23" t="s">
        <v>216</v>
      </c>
      <c r="F117" s="24" t="s">
        <v>119</v>
      </c>
      <c r="G117" s="25" t="s">
        <v>120</v>
      </c>
      <c r="H117" s="23">
        <v>26</v>
      </c>
      <c r="I117" s="26" t="s">
        <v>122</v>
      </c>
      <c r="J117" s="26" t="s">
        <v>34</v>
      </c>
      <c r="K117" s="27">
        <f t="shared" si="0"/>
        <v>0.24233333333333332</v>
      </c>
      <c r="L117" s="28" t="s">
        <v>28</v>
      </c>
      <c r="M117" s="29" t="s">
        <v>28</v>
      </c>
      <c r="N117" s="194">
        <f>1-N111-N114</f>
        <v>0.75</v>
      </c>
      <c r="O117" s="193">
        <f t="shared" ref="O117:Y117" si="97">1-O111-O114</f>
        <v>0.64</v>
      </c>
      <c r="P117" s="193">
        <f t="shared" si="97"/>
        <v>0.61</v>
      </c>
      <c r="Q117" s="193">
        <f t="shared" si="97"/>
        <v>0.5</v>
      </c>
      <c r="R117" s="193">
        <f t="shared" si="97"/>
        <v>0.18399999999999997</v>
      </c>
      <c r="S117" s="193">
        <f t="shared" si="97"/>
        <v>9.9999999999999922E-2</v>
      </c>
      <c r="T117" s="193">
        <f t="shared" si="97"/>
        <v>6.8000000000000005E-2</v>
      </c>
      <c r="U117" s="193">
        <f t="shared" si="97"/>
        <v>-3.2000000000000084E-2</v>
      </c>
      <c r="V117" s="193">
        <f t="shared" si="97"/>
        <v>-7.4000000000000093E-2</v>
      </c>
      <c r="W117" s="193">
        <f t="shared" si="97"/>
        <v>2.5999999999999968E-2</v>
      </c>
      <c r="X117" s="193">
        <f t="shared" si="97"/>
        <v>6.8000000000000005E-2</v>
      </c>
      <c r="Y117" s="193">
        <f t="shared" si="97"/>
        <v>6.8000000000000005E-2</v>
      </c>
    </row>
    <row r="118" spans="4:25" ht="17.25" customHeight="1" x14ac:dyDescent="0.25">
      <c r="D118" s="32" t="s">
        <v>215</v>
      </c>
      <c r="E118" s="32" t="s">
        <v>216</v>
      </c>
      <c r="F118" s="33" t="s">
        <v>119</v>
      </c>
      <c r="G118" s="34" t="s">
        <v>120</v>
      </c>
      <c r="H118" s="32">
        <v>26</v>
      </c>
      <c r="I118" s="35" t="str">
        <f>I117</f>
        <v>SERV CAP QUIM 2 PRE EMERG AREA TOT AGRIC</v>
      </c>
      <c r="J118" s="35" t="s">
        <v>35</v>
      </c>
      <c r="K118" s="36">
        <f t="shared" si="0"/>
        <v>0.24233333333333332</v>
      </c>
      <c r="L118" s="35" t="s">
        <v>121</v>
      </c>
      <c r="M118" s="37">
        <v>0.2</v>
      </c>
      <c r="N118" s="195">
        <f>N117</f>
        <v>0.75</v>
      </c>
      <c r="O118" s="196">
        <f t="shared" ref="O118:Y118" si="98">O117</f>
        <v>0.64</v>
      </c>
      <c r="P118" s="196">
        <f t="shared" si="98"/>
        <v>0.61</v>
      </c>
      <c r="Q118" s="196">
        <f t="shared" si="98"/>
        <v>0.5</v>
      </c>
      <c r="R118" s="196">
        <f t="shared" si="98"/>
        <v>0.18399999999999997</v>
      </c>
      <c r="S118" s="196">
        <f t="shared" si="98"/>
        <v>9.9999999999999922E-2</v>
      </c>
      <c r="T118" s="196">
        <f t="shared" si="98"/>
        <v>6.8000000000000005E-2</v>
      </c>
      <c r="U118" s="196">
        <f t="shared" si="98"/>
        <v>-3.2000000000000084E-2</v>
      </c>
      <c r="V118" s="196">
        <f t="shared" si="98"/>
        <v>-7.4000000000000093E-2</v>
      </c>
      <c r="W118" s="196">
        <f t="shared" si="98"/>
        <v>2.5999999999999968E-2</v>
      </c>
      <c r="X118" s="196">
        <f t="shared" si="98"/>
        <v>6.8000000000000005E-2</v>
      </c>
      <c r="Y118" s="196">
        <f t="shared" si="98"/>
        <v>6.8000000000000005E-2</v>
      </c>
    </row>
    <row r="119" spans="4:25" ht="17.25" customHeight="1" x14ac:dyDescent="0.25">
      <c r="D119" s="78" t="s">
        <v>215</v>
      </c>
      <c r="E119" s="78" t="s">
        <v>216</v>
      </c>
      <c r="F119" s="79" t="s">
        <v>123</v>
      </c>
      <c r="G119" s="80" t="s">
        <v>120</v>
      </c>
      <c r="H119" s="78">
        <v>60</v>
      </c>
      <c r="I119" s="66" t="s">
        <v>86</v>
      </c>
      <c r="J119" s="66" t="s">
        <v>34</v>
      </c>
      <c r="K119" s="27">
        <f t="shared" si="0"/>
        <v>0.52233333333333343</v>
      </c>
      <c r="L119" s="66" t="s">
        <v>28</v>
      </c>
      <c r="M119" s="67" t="s">
        <v>28</v>
      </c>
      <c r="N119" s="187">
        <v>0.22</v>
      </c>
      <c r="O119" s="188">
        <v>0.31</v>
      </c>
      <c r="P119" s="188">
        <v>0.32</v>
      </c>
      <c r="Q119" s="188">
        <v>0.33</v>
      </c>
      <c r="R119" s="199">
        <f>(34%)*1.6</f>
        <v>0.54400000000000004</v>
      </c>
      <c r="S119" s="199">
        <f>(37%)*1.6</f>
        <v>0.59199999999999997</v>
      </c>
      <c r="T119" s="199">
        <f>(39%)*1.6</f>
        <v>0.62400000000000011</v>
      </c>
      <c r="U119" s="199">
        <f>(44%)*1.6</f>
        <v>0.70400000000000007</v>
      </c>
      <c r="V119" s="199">
        <f>(45%)*1.6</f>
        <v>0.72000000000000008</v>
      </c>
      <c r="W119" s="199">
        <f>(41%)*1.6</f>
        <v>0.65600000000000003</v>
      </c>
      <c r="X119" s="199">
        <f>(39%)*1.6</f>
        <v>0.62400000000000011</v>
      </c>
      <c r="Y119" s="199">
        <f>(39%)*1.6</f>
        <v>0.62400000000000011</v>
      </c>
    </row>
    <row r="120" spans="4:25" ht="17.25" customHeight="1" x14ac:dyDescent="0.25">
      <c r="D120" s="82" t="s">
        <v>215</v>
      </c>
      <c r="E120" s="82" t="s">
        <v>216</v>
      </c>
      <c r="F120" s="83" t="s">
        <v>123</v>
      </c>
      <c r="G120" s="84" t="s">
        <v>120</v>
      </c>
      <c r="H120" s="82">
        <v>60</v>
      </c>
      <c r="I120" s="35" t="str">
        <f t="shared" ref="I120:I122" si="99">I119</f>
        <v>SERV CAPINA AREA TOTAL AUTOPROPELIDO - pré emergente</v>
      </c>
      <c r="J120" s="85" t="s">
        <v>35</v>
      </c>
      <c r="K120" s="36">
        <f t="shared" si="0"/>
        <v>0.52233333333333343</v>
      </c>
      <c r="L120" s="35" t="s">
        <v>121</v>
      </c>
      <c r="M120" s="37">
        <v>0.2</v>
      </c>
      <c r="N120" s="195">
        <f>N119</f>
        <v>0.22</v>
      </c>
      <c r="O120" s="196">
        <f t="shared" ref="O120:Y120" si="100">O119</f>
        <v>0.31</v>
      </c>
      <c r="P120" s="196">
        <f t="shared" si="100"/>
        <v>0.32</v>
      </c>
      <c r="Q120" s="196">
        <f t="shared" si="100"/>
        <v>0.33</v>
      </c>
      <c r="R120" s="196">
        <f t="shared" si="100"/>
        <v>0.54400000000000004</v>
      </c>
      <c r="S120" s="196">
        <f t="shared" si="100"/>
        <v>0.59199999999999997</v>
      </c>
      <c r="T120" s="196">
        <f t="shared" si="100"/>
        <v>0.62400000000000011</v>
      </c>
      <c r="U120" s="196">
        <f t="shared" si="100"/>
        <v>0.70400000000000007</v>
      </c>
      <c r="V120" s="196">
        <f t="shared" si="100"/>
        <v>0.72000000000000008</v>
      </c>
      <c r="W120" s="196">
        <f t="shared" si="100"/>
        <v>0.65600000000000003</v>
      </c>
      <c r="X120" s="196">
        <f t="shared" si="100"/>
        <v>0.62400000000000011</v>
      </c>
      <c r="Y120" s="196">
        <f t="shared" si="100"/>
        <v>0.62400000000000011</v>
      </c>
    </row>
    <row r="121" spans="4:25" ht="17.25" customHeight="1" x14ac:dyDescent="0.25">
      <c r="D121" s="82" t="s">
        <v>215</v>
      </c>
      <c r="E121" s="82" t="s">
        <v>216</v>
      </c>
      <c r="F121" s="83" t="s">
        <v>123</v>
      </c>
      <c r="G121" s="84" t="s">
        <v>120</v>
      </c>
      <c r="H121" s="82">
        <v>60</v>
      </c>
      <c r="I121" s="35" t="str">
        <f t="shared" si="99"/>
        <v>SERV CAPINA AREA TOTAL AUTOPROPELIDO - pré emergente</v>
      </c>
      <c r="J121" s="85" t="s">
        <v>35</v>
      </c>
      <c r="K121" s="36">
        <f t="shared" si="0"/>
        <v>0</v>
      </c>
      <c r="L121" s="35" t="s">
        <v>55</v>
      </c>
      <c r="M121" s="37">
        <f>ROUND(0.5%*230,1)</f>
        <v>1.2</v>
      </c>
      <c r="N121" s="189">
        <v>0</v>
      </c>
      <c r="O121" s="190">
        <v>0</v>
      </c>
      <c r="P121" s="190">
        <v>0</v>
      </c>
      <c r="Q121" s="190">
        <v>0</v>
      </c>
      <c r="R121" s="190">
        <v>0</v>
      </c>
      <c r="S121" s="190">
        <v>0</v>
      </c>
      <c r="T121" s="190">
        <v>0</v>
      </c>
      <c r="U121" s="190">
        <v>0</v>
      </c>
      <c r="V121" s="190">
        <v>0</v>
      </c>
      <c r="W121" s="190">
        <v>0</v>
      </c>
      <c r="X121" s="190">
        <v>0</v>
      </c>
      <c r="Y121" s="190">
        <v>0</v>
      </c>
    </row>
    <row r="122" spans="4:25" ht="17.25" customHeight="1" x14ac:dyDescent="0.25">
      <c r="D122" s="82" t="s">
        <v>215</v>
      </c>
      <c r="E122" s="82" t="s">
        <v>216</v>
      </c>
      <c r="F122" s="83" t="s">
        <v>123</v>
      </c>
      <c r="G122" s="84" t="s">
        <v>120</v>
      </c>
      <c r="H122" s="82">
        <v>60</v>
      </c>
      <c r="I122" s="35" t="str">
        <f t="shared" si="99"/>
        <v>SERV CAPINA AREA TOTAL AUTOPROPELIDO - pré emergente</v>
      </c>
      <c r="J122" s="85" t="s">
        <v>35</v>
      </c>
      <c r="K122" s="36">
        <f t="shared" si="0"/>
        <v>0.52233333333333343</v>
      </c>
      <c r="L122" s="35" t="s">
        <v>90</v>
      </c>
      <c r="M122" s="37">
        <v>0.05</v>
      </c>
      <c r="N122" s="191">
        <f t="shared" ref="N122:W122" si="101">N119</f>
        <v>0.22</v>
      </c>
      <c r="O122" s="197">
        <f t="shared" si="101"/>
        <v>0.31</v>
      </c>
      <c r="P122" s="197">
        <f t="shared" si="101"/>
        <v>0.32</v>
      </c>
      <c r="Q122" s="197">
        <f t="shared" si="101"/>
        <v>0.33</v>
      </c>
      <c r="R122" s="197">
        <f t="shared" si="101"/>
        <v>0.54400000000000004</v>
      </c>
      <c r="S122" s="197">
        <f t="shared" si="101"/>
        <v>0.59199999999999997</v>
      </c>
      <c r="T122" s="197">
        <f t="shared" si="101"/>
        <v>0.62400000000000011</v>
      </c>
      <c r="U122" s="197">
        <f t="shared" si="101"/>
        <v>0.70400000000000007</v>
      </c>
      <c r="V122" s="197">
        <f t="shared" si="101"/>
        <v>0.72000000000000008</v>
      </c>
      <c r="W122" s="197">
        <f t="shared" si="101"/>
        <v>0.65600000000000003</v>
      </c>
      <c r="X122" s="197">
        <f t="shared" ref="X122:Y122" si="102">X119</f>
        <v>0.62400000000000011</v>
      </c>
      <c r="Y122" s="197">
        <f t="shared" si="102"/>
        <v>0.62400000000000011</v>
      </c>
    </row>
    <row r="123" spans="4:25" ht="17.25" customHeight="1" x14ac:dyDescent="0.25">
      <c r="D123" s="78" t="s">
        <v>215</v>
      </c>
      <c r="E123" s="78" t="s">
        <v>216</v>
      </c>
      <c r="F123" s="79" t="s">
        <v>123</v>
      </c>
      <c r="G123" s="80" t="s">
        <v>120</v>
      </c>
      <c r="H123" s="78">
        <v>60</v>
      </c>
      <c r="I123" s="66" t="s">
        <v>58</v>
      </c>
      <c r="J123" s="66" t="s">
        <v>34</v>
      </c>
      <c r="K123" s="27">
        <f t="shared" si="0"/>
        <v>0.10916666666666665</v>
      </c>
      <c r="L123" s="66" t="s">
        <v>28</v>
      </c>
      <c r="M123" s="67" t="s">
        <v>28</v>
      </c>
      <c r="N123" s="187">
        <v>0</v>
      </c>
      <c r="O123" s="188">
        <v>0</v>
      </c>
      <c r="P123" s="188">
        <v>0</v>
      </c>
      <c r="Q123" s="193">
        <f t="shared" ref="Q123:Y123" si="103">ROUNDDOWN(Q119*25%,2)</f>
        <v>0.08</v>
      </c>
      <c r="R123" s="193">
        <f t="shared" si="103"/>
        <v>0.13</v>
      </c>
      <c r="S123" s="193">
        <f t="shared" si="103"/>
        <v>0.14000000000000001</v>
      </c>
      <c r="T123" s="193">
        <f t="shared" si="103"/>
        <v>0.15</v>
      </c>
      <c r="U123" s="193">
        <f t="shared" si="103"/>
        <v>0.17</v>
      </c>
      <c r="V123" s="193">
        <f t="shared" si="103"/>
        <v>0.18</v>
      </c>
      <c r="W123" s="193">
        <f t="shared" si="103"/>
        <v>0.16</v>
      </c>
      <c r="X123" s="193">
        <f t="shared" si="103"/>
        <v>0.15</v>
      </c>
      <c r="Y123" s="193">
        <f t="shared" si="103"/>
        <v>0.15</v>
      </c>
    </row>
    <row r="124" spans="4:25" ht="17.25" customHeight="1" x14ac:dyDescent="0.25">
      <c r="D124" s="82" t="s">
        <v>215</v>
      </c>
      <c r="E124" s="82" t="s">
        <v>216</v>
      </c>
      <c r="F124" s="83" t="s">
        <v>123</v>
      </c>
      <c r="G124" s="84" t="s">
        <v>120</v>
      </c>
      <c r="H124" s="82">
        <v>60</v>
      </c>
      <c r="I124" s="35" t="str">
        <f t="shared" ref="I124:I126" si="104">I123</f>
        <v>APOIO AUTO-PROPELIDO</v>
      </c>
      <c r="J124" s="85" t="s">
        <v>35</v>
      </c>
      <c r="K124" s="36">
        <f t="shared" si="0"/>
        <v>0.10916666666666665</v>
      </c>
      <c r="L124" s="35" t="s">
        <v>121</v>
      </c>
      <c r="M124" s="37">
        <v>0.2</v>
      </c>
      <c r="N124" s="195">
        <f>N123</f>
        <v>0</v>
      </c>
      <c r="O124" s="196">
        <f t="shared" ref="O124:Y124" si="105">O123</f>
        <v>0</v>
      </c>
      <c r="P124" s="196">
        <f t="shared" si="105"/>
        <v>0</v>
      </c>
      <c r="Q124" s="196">
        <f t="shared" si="105"/>
        <v>0.08</v>
      </c>
      <c r="R124" s="196">
        <f t="shared" si="105"/>
        <v>0.13</v>
      </c>
      <c r="S124" s="196">
        <f t="shared" si="105"/>
        <v>0.14000000000000001</v>
      </c>
      <c r="T124" s="196">
        <f t="shared" si="105"/>
        <v>0.15</v>
      </c>
      <c r="U124" s="196">
        <f t="shared" si="105"/>
        <v>0.17</v>
      </c>
      <c r="V124" s="196">
        <f t="shared" si="105"/>
        <v>0.18</v>
      </c>
      <c r="W124" s="196">
        <f t="shared" si="105"/>
        <v>0.16</v>
      </c>
      <c r="X124" s="196">
        <f t="shared" si="105"/>
        <v>0.15</v>
      </c>
      <c r="Y124" s="196">
        <f t="shared" si="105"/>
        <v>0.15</v>
      </c>
    </row>
    <row r="125" spans="4:25" ht="17.25" customHeight="1" x14ac:dyDescent="0.25">
      <c r="D125" s="82" t="s">
        <v>215</v>
      </c>
      <c r="E125" s="82" t="s">
        <v>216</v>
      </c>
      <c r="F125" s="83" t="s">
        <v>123</v>
      </c>
      <c r="G125" s="84" t="s">
        <v>120</v>
      </c>
      <c r="H125" s="82">
        <v>60</v>
      </c>
      <c r="I125" s="35" t="str">
        <f t="shared" si="104"/>
        <v>APOIO AUTO-PROPELIDO</v>
      </c>
      <c r="J125" s="85" t="s">
        <v>35</v>
      </c>
      <c r="K125" s="36">
        <f t="shared" si="0"/>
        <v>0</v>
      </c>
      <c r="L125" s="35" t="s">
        <v>55</v>
      </c>
      <c r="M125" s="37">
        <f>ROUND(0.5%*230,1)</f>
        <v>1.2</v>
      </c>
      <c r="N125" s="189">
        <v>0</v>
      </c>
      <c r="O125" s="190">
        <v>0</v>
      </c>
      <c r="P125" s="190">
        <v>0</v>
      </c>
      <c r="Q125" s="190">
        <v>0</v>
      </c>
      <c r="R125" s="190">
        <v>0</v>
      </c>
      <c r="S125" s="190">
        <v>0</v>
      </c>
      <c r="T125" s="190">
        <v>0</v>
      </c>
      <c r="U125" s="190">
        <v>0</v>
      </c>
      <c r="V125" s="190">
        <v>0</v>
      </c>
      <c r="W125" s="190">
        <v>0</v>
      </c>
      <c r="X125" s="190">
        <v>0</v>
      </c>
      <c r="Y125" s="190">
        <v>0</v>
      </c>
    </row>
    <row r="126" spans="4:25" ht="17.25" customHeight="1" x14ac:dyDescent="0.25">
      <c r="D126" s="82" t="s">
        <v>215</v>
      </c>
      <c r="E126" s="82" t="s">
        <v>216</v>
      </c>
      <c r="F126" s="83" t="s">
        <v>123</v>
      </c>
      <c r="G126" s="84" t="s">
        <v>120</v>
      </c>
      <c r="H126" s="82">
        <v>60</v>
      </c>
      <c r="I126" s="35" t="str">
        <f t="shared" si="104"/>
        <v>APOIO AUTO-PROPELIDO</v>
      </c>
      <c r="J126" s="85" t="s">
        <v>35</v>
      </c>
      <c r="K126" s="36">
        <f t="shared" si="0"/>
        <v>0.10916666666666665</v>
      </c>
      <c r="L126" s="35" t="s">
        <v>90</v>
      </c>
      <c r="M126" s="37">
        <v>0.05</v>
      </c>
      <c r="N126" s="191">
        <f t="shared" ref="N126:V126" si="106">N123</f>
        <v>0</v>
      </c>
      <c r="O126" s="197">
        <f t="shared" si="106"/>
        <v>0</v>
      </c>
      <c r="P126" s="197">
        <f t="shared" si="106"/>
        <v>0</v>
      </c>
      <c r="Q126" s="197">
        <f t="shared" si="106"/>
        <v>0.08</v>
      </c>
      <c r="R126" s="197">
        <f t="shared" si="106"/>
        <v>0.13</v>
      </c>
      <c r="S126" s="197">
        <f t="shared" si="106"/>
        <v>0.14000000000000001</v>
      </c>
      <c r="T126" s="197">
        <f t="shared" si="106"/>
        <v>0.15</v>
      </c>
      <c r="U126" s="197">
        <f t="shared" si="106"/>
        <v>0.17</v>
      </c>
      <c r="V126" s="197">
        <f t="shared" si="106"/>
        <v>0.18</v>
      </c>
      <c r="W126" s="197">
        <f t="shared" ref="W126:Y126" si="107">W123</f>
        <v>0.16</v>
      </c>
      <c r="X126" s="197">
        <f t="shared" si="107"/>
        <v>0.15</v>
      </c>
      <c r="Y126" s="197">
        <f t="shared" si="107"/>
        <v>0.15</v>
      </c>
    </row>
    <row r="127" spans="4:25" ht="17.25" customHeight="1" x14ac:dyDescent="0.25">
      <c r="D127" s="23" t="s">
        <v>215</v>
      </c>
      <c r="E127" s="23" t="s">
        <v>216</v>
      </c>
      <c r="F127" s="24" t="s">
        <v>123</v>
      </c>
      <c r="G127" s="25" t="s">
        <v>120</v>
      </c>
      <c r="H127" s="23">
        <v>60</v>
      </c>
      <c r="I127" s="26" t="s">
        <v>124</v>
      </c>
      <c r="J127" s="26" t="s">
        <v>34</v>
      </c>
      <c r="K127" s="27">
        <f t="shared" si="0"/>
        <v>0.36849999999999999</v>
      </c>
      <c r="L127" s="28" t="s">
        <v>28</v>
      </c>
      <c r="M127" s="29" t="s">
        <v>28</v>
      </c>
      <c r="N127" s="194">
        <f>1-SUM(N119,N123)</f>
        <v>0.78</v>
      </c>
      <c r="O127" s="193">
        <f t="shared" ref="O127:Y127" si="108">1-SUM(O119,O123)</f>
        <v>0.69</v>
      </c>
      <c r="P127" s="193">
        <f t="shared" si="108"/>
        <v>0.67999999999999994</v>
      </c>
      <c r="Q127" s="193">
        <f t="shared" si="108"/>
        <v>0.59</v>
      </c>
      <c r="R127" s="193">
        <f t="shared" si="108"/>
        <v>0.32599999999999996</v>
      </c>
      <c r="S127" s="193">
        <f t="shared" si="108"/>
        <v>0.26800000000000002</v>
      </c>
      <c r="T127" s="193">
        <f t="shared" si="108"/>
        <v>0.22599999999999987</v>
      </c>
      <c r="U127" s="193">
        <f t="shared" si="108"/>
        <v>0.12599999999999989</v>
      </c>
      <c r="V127" s="193">
        <f t="shared" si="108"/>
        <v>9.9999999999999867E-2</v>
      </c>
      <c r="W127" s="193">
        <f t="shared" si="108"/>
        <v>0.18399999999999994</v>
      </c>
      <c r="X127" s="193">
        <f t="shared" si="108"/>
        <v>0.22599999999999987</v>
      </c>
      <c r="Y127" s="193">
        <f t="shared" si="108"/>
        <v>0.22599999999999987</v>
      </c>
    </row>
    <row r="128" spans="4:25" ht="17.25" customHeight="1" x14ac:dyDescent="0.25">
      <c r="D128" s="32" t="s">
        <v>215</v>
      </c>
      <c r="E128" s="32" t="s">
        <v>216</v>
      </c>
      <c r="F128" s="33" t="s">
        <v>123</v>
      </c>
      <c r="G128" s="34" t="s">
        <v>120</v>
      </c>
      <c r="H128" s="32">
        <v>60</v>
      </c>
      <c r="I128" s="35" t="str">
        <f t="shared" ref="I128:I131" si="109">I127</f>
        <v>SERV CAP QUIM 3 PRE EMERG AREA TOT AGRIC</v>
      </c>
      <c r="J128" s="35" t="s">
        <v>35</v>
      </c>
      <c r="K128" s="36">
        <f t="shared" si="0"/>
        <v>0.36849999999999999</v>
      </c>
      <c r="L128" s="35" t="s">
        <v>121</v>
      </c>
      <c r="M128" s="37">
        <v>0.3</v>
      </c>
      <c r="N128" s="195">
        <f>N127</f>
        <v>0.78</v>
      </c>
      <c r="O128" s="196">
        <f t="shared" ref="O128:Y128" si="110">O127</f>
        <v>0.69</v>
      </c>
      <c r="P128" s="196">
        <f t="shared" si="110"/>
        <v>0.67999999999999994</v>
      </c>
      <c r="Q128" s="196">
        <f t="shared" si="110"/>
        <v>0.59</v>
      </c>
      <c r="R128" s="196">
        <f t="shared" si="110"/>
        <v>0.32599999999999996</v>
      </c>
      <c r="S128" s="196">
        <f t="shared" si="110"/>
        <v>0.26800000000000002</v>
      </c>
      <c r="T128" s="196">
        <f t="shared" si="110"/>
        <v>0.22599999999999987</v>
      </c>
      <c r="U128" s="196">
        <f t="shared" si="110"/>
        <v>0.12599999999999989</v>
      </c>
      <c r="V128" s="196">
        <f t="shared" si="110"/>
        <v>9.9999999999999867E-2</v>
      </c>
      <c r="W128" s="196">
        <f t="shared" si="110"/>
        <v>0.18399999999999994</v>
      </c>
      <c r="X128" s="196">
        <f t="shared" si="110"/>
        <v>0.22599999999999987</v>
      </c>
      <c r="Y128" s="196">
        <f t="shared" si="110"/>
        <v>0.22599999999999987</v>
      </c>
    </row>
    <row r="129" spans="4:25" ht="17.25" customHeight="1" x14ac:dyDescent="0.25">
      <c r="D129" s="32" t="s">
        <v>215</v>
      </c>
      <c r="E129" s="32" t="s">
        <v>216</v>
      </c>
      <c r="F129" s="33" t="s">
        <v>123</v>
      </c>
      <c r="G129" s="34" t="s">
        <v>120</v>
      </c>
      <c r="H129" s="32">
        <v>60</v>
      </c>
      <c r="I129" s="35" t="str">
        <f t="shared" si="109"/>
        <v>SERV CAP QUIM 3 PRE EMERG AREA TOT AGRIC</v>
      </c>
      <c r="J129" s="35" t="s">
        <v>35</v>
      </c>
      <c r="K129" s="36">
        <f t="shared" si="0"/>
        <v>0.18333333333333335</v>
      </c>
      <c r="L129" s="35" t="s">
        <v>125</v>
      </c>
      <c r="M129" s="37">
        <v>0.7</v>
      </c>
      <c r="N129" s="195">
        <f>ROUND(N127*50%,2)</f>
        <v>0.39</v>
      </c>
      <c r="O129" s="196">
        <f t="shared" ref="O129:Y129" si="111">ROUND(O127*50%,2)</f>
        <v>0.35</v>
      </c>
      <c r="P129" s="196">
        <f t="shared" si="111"/>
        <v>0.34</v>
      </c>
      <c r="Q129" s="196">
        <f t="shared" si="111"/>
        <v>0.3</v>
      </c>
      <c r="R129" s="196">
        <f t="shared" si="111"/>
        <v>0.16</v>
      </c>
      <c r="S129" s="196">
        <f t="shared" si="111"/>
        <v>0.13</v>
      </c>
      <c r="T129" s="196">
        <f t="shared" si="111"/>
        <v>0.11</v>
      </c>
      <c r="U129" s="196">
        <f t="shared" si="111"/>
        <v>0.06</v>
      </c>
      <c r="V129" s="196">
        <f t="shared" si="111"/>
        <v>0.05</v>
      </c>
      <c r="W129" s="196">
        <f t="shared" si="111"/>
        <v>0.09</v>
      </c>
      <c r="X129" s="196">
        <f t="shared" si="111"/>
        <v>0.11</v>
      </c>
      <c r="Y129" s="196">
        <f t="shared" si="111"/>
        <v>0.11</v>
      </c>
    </row>
    <row r="130" spans="4:25" ht="17.25" customHeight="1" x14ac:dyDescent="0.25">
      <c r="D130" s="32" t="s">
        <v>215</v>
      </c>
      <c r="E130" s="32" t="s">
        <v>216</v>
      </c>
      <c r="F130" s="33" t="s">
        <v>123</v>
      </c>
      <c r="G130" s="34" t="s">
        <v>120</v>
      </c>
      <c r="H130" s="32">
        <v>60</v>
      </c>
      <c r="I130" s="35" t="str">
        <f t="shared" si="109"/>
        <v>SERV CAP QUIM 3 PRE EMERG AREA TOT AGRIC</v>
      </c>
      <c r="J130" s="35" t="s">
        <v>35</v>
      </c>
      <c r="K130" s="36">
        <f t="shared" si="0"/>
        <v>0.18333333333333335</v>
      </c>
      <c r="L130" s="35" t="s">
        <v>55</v>
      </c>
      <c r="M130" s="37">
        <f>ROUND(0.5%*230,1)</f>
        <v>1.2</v>
      </c>
      <c r="N130" s="195">
        <f>N129</f>
        <v>0.39</v>
      </c>
      <c r="O130" s="196">
        <f t="shared" ref="O130:Y130" si="112">O129</f>
        <v>0.35</v>
      </c>
      <c r="P130" s="196">
        <f t="shared" si="112"/>
        <v>0.34</v>
      </c>
      <c r="Q130" s="196">
        <f t="shared" si="112"/>
        <v>0.3</v>
      </c>
      <c r="R130" s="196">
        <f t="shared" si="112"/>
        <v>0.16</v>
      </c>
      <c r="S130" s="196">
        <f t="shared" si="112"/>
        <v>0.13</v>
      </c>
      <c r="T130" s="196">
        <f t="shared" si="112"/>
        <v>0.11</v>
      </c>
      <c r="U130" s="196">
        <f t="shared" si="112"/>
        <v>0.06</v>
      </c>
      <c r="V130" s="196">
        <f t="shared" si="112"/>
        <v>0.05</v>
      </c>
      <c r="W130" s="196">
        <f t="shared" si="112"/>
        <v>0.09</v>
      </c>
      <c r="X130" s="196">
        <f t="shared" si="112"/>
        <v>0.11</v>
      </c>
      <c r="Y130" s="196">
        <f t="shared" si="112"/>
        <v>0.11</v>
      </c>
    </row>
    <row r="131" spans="4:25" ht="17.25" customHeight="1" x14ac:dyDescent="0.25">
      <c r="D131" s="32" t="s">
        <v>215</v>
      </c>
      <c r="E131" s="32" t="s">
        <v>216</v>
      </c>
      <c r="F131" s="33" t="s">
        <v>123</v>
      </c>
      <c r="G131" s="34" t="s">
        <v>120</v>
      </c>
      <c r="H131" s="32">
        <v>60</v>
      </c>
      <c r="I131" s="35" t="str">
        <f t="shared" si="109"/>
        <v>SERV CAP QUIM 3 PRE EMERG AREA TOT AGRIC</v>
      </c>
      <c r="J131" s="35" t="s">
        <v>35</v>
      </c>
      <c r="K131" s="36">
        <f t="shared" si="0"/>
        <v>0.36849999999999999</v>
      </c>
      <c r="L131" s="35" t="s">
        <v>90</v>
      </c>
      <c r="M131" s="37">
        <v>0.05</v>
      </c>
      <c r="N131" s="191">
        <f t="shared" ref="N131:X131" si="113">N127</f>
        <v>0.78</v>
      </c>
      <c r="O131" s="198">
        <f t="shared" si="113"/>
        <v>0.69</v>
      </c>
      <c r="P131" s="198">
        <f t="shared" si="113"/>
        <v>0.67999999999999994</v>
      </c>
      <c r="Q131" s="198">
        <f t="shared" si="113"/>
        <v>0.59</v>
      </c>
      <c r="R131" s="198">
        <f t="shared" si="113"/>
        <v>0.32599999999999996</v>
      </c>
      <c r="S131" s="198">
        <f t="shared" si="113"/>
        <v>0.26800000000000002</v>
      </c>
      <c r="T131" s="198">
        <f t="shared" si="113"/>
        <v>0.22599999999999987</v>
      </c>
      <c r="U131" s="198">
        <f t="shared" si="113"/>
        <v>0.12599999999999989</v>
      </c>
      <c r="V131" s="198">
        <f t="shared" si="113"/>
        <v>9.9999999999999867E-2</v>
      </c>
      <c r="W131" s="198">
        <f t="shared" si="113"/>
        <v>0.18399999999999994</v>
      </c>
      <c r="X131" s="198">
        <f t="shared" si="113"/>
        <v>0.22599999999999987</v>
      </c>
      <c r="Y131" s="198">
        <f t="shared" ref="Y131" si="114">Y127</f>
        <v>0.22599999999999987</v>
      </c>
    </row>
    <row r="132" spans="4:25" ht="17.25" customHeight="1" x14ac:dyDescent="0.25">
      <c r="D132" s="23" t="s">
        <v>215</v>
      </c>
      <c r="E132" s="23" t="s">
        <v>216</v>
      </c>
      <c r="F132" s="24" t="s">
        <v>126</v>
      </c>
      <c r="G132" s="25" t="s">
        <v>120</v>
      </c>
      <c r="H132" s="23">
        <v>60</v>
      </c>
      <c r="I132" s="26" t="s">
        <v>127</v>
      </c>
      <c r="J132" s="26" t="s">
        <v>34</v>
      </c>
      <c r="K132" s="27">
        <f>IFERROR(AVERAGE(N132:Y132),"n/a")</f>
        <v>0.34999999999999992</v>
      </c>
      <c r="L132" s="28" t="s">
        <v>28</v>
      </c>
      <c r="M132" s="29" t="s">
        <v>28</v>
      </c>
      <c r="N132" s="30">
        <v>0.38500000000000001</v>
      </c>
      <c r="O132" s="31">
        <v>0.42</v>
      </c>
      <c r="P132" s="31">
        <v>0.45499999999999996</v>
      </c>
      <c r="Q132" s="31">
        <v>0.48999999999999994</v>
      </c>
      <c r="R132" s="31">
        <v>0.42</v>
      </c>
      <c r="S132" s="31">
        <v>0.27999999999999997</v>
      </c>
      <c r="T132" s="31">
        <v>0.27999999999999997</v>
      </c>
      <c r="U132" s="31">
        <v>0.24499999999999997</v>
      </c>
      <c r="V132" s="31">
        <v>0.21</v>
      </c>
      <c r="W132" s="31">
        <v>0.27999999999999997</v>
      </c>
      <c r="X132" s="31">
        <v>0.35</v>
      </c>
      <c r="Y132" s="31">
        <v>0.38500000000000001</v>
      </c>
    </row>
    <row r="133" spans="4:25" ht="17.25" customHeight="1" x14ac:dyDescent="0.25">
      <c r="D133" s="23" t="s">
        <v>215</v>
      </c>
      <c r="E133" s="23" t="s">
        <v>216</v>
      </c>
      <c r="F133" s="24" t="s">
        <v>128</v>
      </c>
      <c r="G133" s="25" t="s">
        <v>120</v>
      </c>
      <c r="H133" s="23">
        <v>60</v>
      </c>
      <c r="I133" s="26" t="s">
        <v>129</v>
      </c>
      <c r="J133" s="26" t="s">
        <v>34</v>
      </c>
      <c r="K133" s="27">
        <f t="shared" si="0"/>
        <v>0</v>
      </c>
      <c r="L133" s="28" t="s">
        <v>28</v>
      </c>
      <c r="M133" s="29" t="s">
        <v>28</v>
      </c>
      <c r="N133" s="42">
        <f>1-SUM(N122,N126,N131)</f>
        <v>0</v>
      </c>
      <c r="O133" s="43">
        <f t="shared" ref="O133:Y133" si="115">1-SUM(O122,O126,O131)</f>
        <v>0</v>
      </c>
      <c r="P133" s="43">
        <f t="shared" si="115"/>
        <v>0</v>
      </c>
      <c r="Q133" s="43">
        <f t="shared" si="115"/>
        <v>0</v>
      </c>
      <c r="R133" s="43">
        <f t="shared" si="115"/>
        <v>0</v>
      </c>
      <c r="S133" s="43">
        <f t="shared" si="115"/>
        <v>0</v>
      </c>
      <c r="T133" s="43">
        <f t="shared" si="115"/>
        <v>0</v>
      </c>
      <c r="U133" s="43">
        <f t="shared" si="115"/>
        <v>0</v>
      </c>
      <c r="V133" s="43">
        <f t="shared" si="115"/>
        <v>0</v>
      </c>
      <c r="W133" s="43">
        <f t="shared" si="115"/>
        <v>0</v>
      </c>
      <c r="X133" s="43">
        <f t="shared" si="115"/>
        <v>0</v>
      </c>
      <c r="Y133" s="43">
        <f t="shared" si="115"/>
        <v>0</v>
      </c>
    </row>
    <row r="134" spans="4:25" ht="17.25" customHeight="1" x14ac:dyDescent="0.25">
      <c r="D134" s="32" t="s">
        <v>215</v>
      </c>
      <c r="E134" s="32" t="s">
        <v>216</v>
      </c>
      <c r="F134" s="33" t="s">
        <v>128</v>
      </c>
      <c r="G134" s="34" t="s">
        <v>120</v>
      </c>
      <c r="H134" s="32">
        <v>60</v>
      </c>
      <c r="I134" s="35" t="str">
        <f t="shared" ref="I134:I136" si="116">I133</f>
        <v>SERV COMB FORMIGA MANUAL 1 RUA AGRIC</v>
      </c>
      <c r="J134" s="35" t="s">
        <v>35</v>
      </c>
      <c r="K134" s="36">
        <f t="shared" ref="K134:K197" si="117">IFERROR(AVERAGE(N134:Y134),"n/a")</f>
        <v>0</v>
      </c>
      <c r="L134" s="35" t="s">
        <v>36</v>
      </c>
      <c r="M134" s="37">
        <f>10*(5*6)/10^3</f>
        <v>0.3</v>
      </c>
      <c r="N134" s="38">
        <f>ROUND(0.5%*N133,4)</f>
        <v>0</v>
      </c>
      <c r="O134" s="39">
        <f t="shared" ref="O134:Y134" si="118">ROUND(0.5%*O133,4)</f>
        <v>0</v>
      </c>
      <c r="P134" s="39">
        <f t="shared" si="118"/>
        <v>0</v>
      </c>
      <c r="Q134" s="39">
        <f t="shared" si="118"/>
        <v>0</v>
      </c>
      <c r="R134" s="39">
        <f t="shared" si="118"/>
        <v>0</v>
      </c>
      <c r="S134" s="39">
        <f t="shared" si="118"/>
        <v>0</v>
      </c>
      <c r="T134" s="39">
        <f t="shared" si="118"/>
        <v>0</v>
      </c>
      <c r="U134" s="39">
        <f t="shared" si="118"/>
        <v>0</v>
      </c>
      <c r="V134" s="39">
        <f t="shared" si="118"/>
        <v>0</v>
      </c>
      <c r="W134" s="39">
        <f t="shared" si="118"/>
        <v>0</v>
      </c>
      <c r="X134" s="39">
        <f t="shared" si="118"/>
        <v>0</v>
      </c>
      <c r="Y134" s="39">
        <f t="shared" si="118"/>
        <v>0</v>
      </c>
    </row>
    <row r="135" spans="4:25" ht="17.25" customHeight="1" x14ac:dyDescent="0.25">
      <c r="D135" s="32" t="s">
        <v>215</v>
      </c>
      <c r="E135" s="32" t="s">
        <v>216</v>
      </c>
      <c r="F135" s="33" t="s">
        <v>128</v>
      </c>
      <c r="G135" s="34" t="s">
        <v>120</v>
      </c>
      <c r="H135" s="32">
        <v>60</v>
      </c>
      <c r="I135" s="35" t="str">
        <f t="shared" si="116"/>
        <v>SERV COMB FORMIGA MANUAL 1 RUA AGRIC</v>
      </c>
      <c r="J135" s="35" t="s">
        <v>35</v>
      </c>
      <c r="K135" s="36">
        <f t="shared" si="117"/>
        <v>0</v>
      </c>
      <c r="L135" s="35" t="s">
        <v>37</v>
      </c>
      <c r="M135" s="37">
        <v>4.5</v>
      </c>
      <c r="N135" s="40">
        <f>ROUND($N$44*N133,2)</f>
        <v>0</v>
      </c>
      <c r="O135" s="41">
        <f>ROUND($O$44*O133,2)</f>
        <v>0</v>
      </c>
      <c r="P135" s="41">
        <f>ROUND($P$44*P133,2)</f>
        <v>0</v>
      </c>
      <c r="Q135" s="41">
        <f>ROUND($Q$44*Q133,2)</f>
        <v>0</v>
      </c>
      <c r="R135" s="41">
        <f>ROUND($R$44*R133,2)</f>
        <v>0</v>
      </c>
      <c r="S135" s="41">
        <f>ROUND($S$44*S133,2)</f>
        <v>0</v>
      </c>
      <c r="T135" s="41">
        <f>ROUND($T$44*T133,2)</f>
        <v>0</v>
      </c>
      <c r="U135" s="41">
        <f>ROUND($U$44*U133,2)</f>
        <v>0</v>
      </c>
      <c r="V135" s="41">
        <f>ROUND($V$44*V133,2)</f>
        <v>0</v>
      </c>
      <c r="W135" s="41">
        <f>ROUND(W44*W133,2)</f>
        <v>0</v>
      </c>
      <c r="X135" s="41">
        <f>ROUND(X44*X133,2)</f>
        <v>0</v>
      </c>
      <c r="Y135" s="41">
        <f>ROUND(Y44*Y133,2)</f>
        <v>0</v>
      </c>
    </row>
    <row r="136" spans="4:25" ht="17.25" customHeight="1" x14ac:dyDescent="0.25">
      <c r="D136" s="32" t="s">
        <v>215</v>
      </c>
      <c r="E136" s="32" t="s">
        <v>216</v>
      </c>
      <c r="F136" s="33" t="s">
        <v>128</v>
      </c>
      <c r="G136" s="34" t="s">
        <v>120</v>
      </c>
      <c r="H136" s="32">
        <v>60</v>
      </c>
      <c r="I136" s="35" t="str">
        <f t="shared" si="116"/>
        <v>SERV COMB FORMIGA MANUAL 1 RUA AGRIC</v>
      </c>
      <c r="J136" s="35" t="s">
        <v>35</v>
      </c>
      <c r="K136" s="36">
        <f t="shared" si="117"/>
        <v>0</v>
      </c>
      <c r="L136" s="35" t="s">
        <v>38</v>
      </c>
      <c r="M136" s="37">
        <v>4.5</v>
      </c>
      <c r="N136" s="40">
        <f>N133-SUM(N134:N135)</f>
        <v>0</v>
      </c>
      <c r="O136" s="41">
        <f t="shared" ref="O136" si="119">O133-SUM(O134:O135)</f>
        <v>0</v>
      </c>
      <c r="P136" s="41">
        <f t="shared" ref="P136:Y136" si="120">P133-SUM(P134:P135)</f>
        <v>0</v>
      </c>
      <c r="Q136" s="41">
        <f t="shared" si="120"/>
        <v>0</v>
      </c>
      <c r="R136" s="41">
        <f t="shared" si="120"/>
        <v>0</v>
      </c>
      <c r="S136" s="41">
        <f t="shared" si="120"/>
        <v>0</v>
      </c>
      <c r="T136" s="41">
        <f t="shared" si="120"/>
        <v>0</v>
      </c>
      <c r="U136" s="41">
        <f t="shared" si="120"/>
        <v>0</v>
      </c>
      <c r="V136" s="41">
        <f t="shared" si="120"/>
        <v>0</v>
      </c>
      <c r="W136" s="41">
        <f t="shared" si="120"/>
        <v>0</v>
      </c>
      <c r="X136" s="41">
        <f t="shared" si="120"/>
        <v>0</v>
      </c>
      <c r="Y136" s="41">
        <f t="shared" si="120"/>
        <v>0</v>
      </c>
    </row>
    <row r="137" spans="4:25" ht="17.25" customHeight="1" x14ac:dyDescent="0.25">
      <c r="D137" s="23" t="s">
        <v>215</v>
      </c>
      <c r="E137" s="23" t="s">
        <v>216</v>
      </c>
      <c r="F137" s="24" t="s">
        <v>130</v>
      </c>
      <c r="G137" s="25" t="s">
        <v>120</v>
      </c>
      <c r="H137" s="23">
        <v>60</v>
      </c>
      <c r="I137" s="26" t="s">
        <v>131</v>
      </c>
      <c r="J137" s="26" t="s">
        <v>34</v>
      </c>
      <c r="K137" s="27">
        <f>IFERROR(AVERAGE(N137:Y137),"n/a")</f>
        <v>0.29999999999999993</v>
      </c>
      <c r="L137" s="28" t="s">
        <v>28</v>
      </c>
      <c r="M137" s="29" t="s">
        <v>28</v>
      </c>
      <c r="N137" s="30">
        <v>0.3</v>
      </c>
      <c r="O137" s="31">
        <v>0.3</v>
      </c>
      <c r="P137" s="31">
        <v>0.3</v>
      </c>
      <c r="Q137" s="31">
        <v>0.3</v>
      </c>
      <c r="R137" s="31">
        <v>0.3</v>
      </c>
      <c r="S137" s="31">
        <v>0.3</v>
      </c>
      <c r="T137" s="31">
        <v>0.3</v>
      </c>
      <c r="U137" s="31">
        <v>0.3</v>
      </c>
      <c r="V137" s="31">
        <v>0.3</v>
      </c>
      <c r="W137" s="31">
        <v>0.3</v>
      </c>
      <c r="X137" s="31">
        <v>0.3</v>
      </c>
      <c r="Y137" s="31">
        <v>0.3</v>
      </c>
    </row>
    <row r="138" spans="4:25" ht="17.25" customHeight="1" x14ac:dyDescent="0.25">
      <c r="D138" s="32" t="s">
        <v>215</v>
      </c>
      <c r="E138" s="32" t="s">
        <v>216</v>
      </c>
      <c r="F138" s="33" t="s">
        <v>130</v>
      </c>
      <c r="G138" s="34" t="s">
        <v>120</v>
      </c>
      <c r="H138" s="32">
        <v>60</v>
      </c>
      <c r="I138" s="35" t="str">
        <f t="shared" ref="I138:I140" si="121">I137</f>
        <v>SERV CAP QUIM MANUAL MEDIA AGRIC</v>
      </c>
      <c r="J138" s="35" t="s">
        <v>35</v>
      </c>
      <c r="K138" s="36">
        <f>IFERROR(AVERAGE(N138:Y138),"n/a")</f>
        <v>0.29999999999999993</v>
      </c>
      <c r="L138" s="85" t="s">
        <v>50</v>
      </c>
      <c r="M138" s="37">
        <v>2</v>
      </c>
      <c r="N138" s="44">
        <f>N137</f>
        <v>0.3</v>
      </c>
      <c r="O138" s="39">
        <f t="shared" ref="O138:Y138" si="122">O137</f>
        <v>0.3</v>
      </c>
      <c r="P138" s="39">
        <f t="shared" si="122"/>
        <v>0.3</v>
      </c>
      <c r="Q138" s="39">
        <f t="shared" si="122"/>
        <v>0.3</v>
      </c>
      <c r="R138" s="39">
        <f t="shared" si="122"/>
        <v>0.3</v>
      </c>
      <c r="S138" s="39">
        <f t="shared" si="122"/>
        <v>0.3</v>
      </c>
      <c r="T138" s="39">
        <f t="shared" si="122"/>
        <v>0.3</v>
      </c>
      <c r="U138" s="39">
        <f t="shared" si="122"/>
        <v>0.3</v>
      </c>
      <c r="V138" s="39">
        <f t="shared" si="122"/>
        <v>0.3</v>
      </c>
      <c r="W138" s="39">
        <f t="shared" si="122"/>
        <v>0.3</v>
      </c>
      <c r="X138" s="39">
        <f t="shared" si="122"/>
        <v>0.3</v>
      </c>
      <c r="Y138" s="39">
        <f t="shared" si="122"/>
        <v>0.3</v>
      </c>
    </row>
    <row r="139" spans="4:25" ht="17.25" customHeight="1" x14ac:dyDescent="0.25">
      <c r="D139" s="32" t="s">
        <v>215</v>
      </c>
      <c r="E139" s="32" t="s">
        <v>216</v>
      </c>
      <c r="F139" s="33" t="s">
        <v>130</v>
      </c>
      <c r="G139" s="34" t="s">
        <v>120</v>
      </c>
      <c r="H139" s="32">
        <v>60</v>
      </c>
      <c r="I139" s="35" t="str">
        <f t="shared" si="121"/>
        <v>SERV CAP QUIM MANUAL MEDIA AGRIC</v>
      </c>
      <c r="J139" s="35" t="s">
        <v>35</v>
      </c>
      <c r="K139" s="36">
        <f t="shared" ref="K139" si="123">IFERROR(AVERAGE(N139:Y139),"n/a")</f>
        <v>0.14999999999999997</v>
      </c>
      <c r="L139" s="35" t="s">
        <v>56</v>
      </c>
      <c r="M139" s="37">
        <v>0.1</v>
      </c>
      <c r="N139" s="44">
        <f>ROUND(N137*50%,2)</f>
        <v>0.15</v>
      </c>
      <c r="O139" s="39">
        <f t="shared" ref="O139:Y139" si="124">ROUND(O137*50%,2)</f>
        <v>0.15</v>
      </c>
      <c r="P139" s="39">
        <f t="shared" si="124"/>
        <v>0.15</v>
      </c>
      <c r="Q139" s="39">
        <f t="shared" si="124"/>
        <v>0.15</v>
      </c>
      <c r="R139" s="39">
        <f t="shared" si="124"/>
        <v>0.15</v>
      </c>
      <c r="S139" s="39">
        <f t="shared" si="124"/>
        <v>0.15</v>
      </c>
      <c r="T139" s="39">
        <f t="shared" si="124"/>
        <v>0.15</v>
      </c>
      <c r="U139" s="39">
        <f t="shared" si="124"/>
        <v>0.15</v>
      </c>
      <c r="V139" s="39">
        <f t="shared" si="124"/>
        <v>0.15</v>
      </c>
      <c r="W139" s="39">
        <f t="shared" si="124"/>
        <v>0.15</v>
      </c>
      <c r="X139" s="39">
        <f t="shared" si="124"/>
        <v>0.15</v>
      </c>
      <c r="Y139" s="39">
        <f t="shared" si="124"/>
        <v>0.15</v>
      </c>
    </row>
    <row r="140" spans="4:25" ht="17.25" customHeight="1" x14ac:dyDescent="0.25">
      <c r="D140" s="32" t="s">
        <v>215</v>
      </c>
      <c r="E140" s="32" t="s">
        <v>216</v>
      </c>
      <c r="F140" s="33" t="s">
        <v>130</v>
      </c>
      <c r="G140" s="34" t="s">
        <v>120</v>
      </c>
      <c r="H140" s="32">
        <v>60</v>
      </c>
      <c r="I140" s="35" t="str">
        <f t="shared" si="121"/>
        <v>SERV CAP QUIM MANUAL MEDIA AGRIC</v>
      </c>
      <c r="J140" s="35" t="s">
        <v>35</v>
      </c>
      <c r="K140" s="36">
        <f>IFERROR(AVERAGE(N140:Y140),"n/a")</f>
        <v>0.14999999999999997</v>
      </c>
      <c r="L140" s="35" t="s">
        <v>55</v>
      </c>
      <c r="M140" s="37">
        <f>ROUND(0.5%*20,1)</f>
        <v>0.1</v>
      </c>
      <c r="N140" s="44">
        <f>N139</f>
        <v>0.15</v>
      </c>
      <c r="O140" s="39">
        <f t="shared" ref="O140:Y140" si="125">O139</f>
        <v>0.15</v>
      </c>
      <c r="P140" s="39">
        <f t="shared" si="125"/>
        <v>0.15</v>
      </c>
      <c r="Q140" s="39">
        <f t="shared" si="125"/>
        <v>0.15</v>
      </c>
      <c r="R140" s="39">
        <f t="shared" si="125"/>
        <v>0.15</v>
      </c>
      <c r="S140" s="39">
        <f t="shared" si="125"/>
        <v>0.15</v>
      </c>
      <c r="T140" s="39">
        <f t="shared" si="125"/>
        <v>0.15</v>
      </c>
      <c r="U140" s="39">
        <f t="shared" si="125"/>
        <v>0.15</v>
      </c>
      <c r="V140" s="39">
        <f t="shared" si="125"/>
        <v>0.15</v>
      </c>
      <c r="W140" s="39">
        <f t="shared" si="125"/>
        <v>0.15</v>
      </c>
      <c r="X140" s="39">
        <f t="shared" si="125"/>
        <v>0.15</v>
      </c>
      <c r="Y140" s="39">
        <f t="shared" si="125"/>
        <v>0.15</v>
      </c>
    </row>
    <row r="141" spans="4:25" ht="17.25" customHeight="1" x14ac:dyDescent="0.25">
      <c r="D141" s="117" t="s">
        <v>215</v>
      </c>
      <c r="E141" s="117" t="s">
        <v>216</v>
      </c>
      <c r="F141" s="118" t="s">
        <v>28</v>
      </c>
      <c r="G141" s="119" t="s">
        <v>132</v>
      </c>
      <c r="H141" s="117" t="s">
        <v>28</v>
      </c>
      <c r="I141" s="120" t="s">
        <v>28</v>
      </c>
      <c r="J141" s="120" t="s">
        <v>28</v>
      </c>
      <c r="K141" s="121" t="str">
        <f t="shared" si="117"/>
        <v>n/a</v>
      </c>
      <c r="L141" s="120" t="s">
        <v>28</v>
      </c>
      <c r="M141" s="122" t="s">
        <v>28</v>
      </c>
      <c r="N141" s="123" t="s">
        <v>28</v>
      </c>
      <c r="O141" s="121" t="s">
        <v>28</v>
      </c>
      <c r="P141" s="121" t="s">
        <v>28</v>
      </c>
      <c r="Q141" s="121" t="s">
        <v>28</v>
      </c>
      <c r="R141" s="121" t="s">
        <v>28</v>
      </c>
      <c r="S141" s="121" t="s">
        <v>28</v>
      </c>
      <c r="T141" s="121" t="s">
        <v>28</v>
      </c>
      <c r="U141" s="121" t="s">
        <v>28</v>
      </c>
      <c r="V141" s="121" t="s">
        <v>28</v>
      </c>
      <c r="W141" s="121" t="s">
        <v>28</v>
      </c>
      <c r="X141" s="121" t="s">
        <v>28</v>
      </c>
      <c r="Y141" s="121" t="s">
        <v>28</v>
      </c>
    </row>
    <row r="142" spans="4:25" ht="17.25" customHeight="1" x14ac:dyDescent="0.25">
      <c r="D142" s="23" t="s">
        <v>215</v>
      </c>
      <c r="E142" s="23" t="s">
        <v>216</v>
      </c>
      <c r="F142" s="24" t="s">
        <v>133</v>
      </c>
      <c r="G142" s="25" t="s">
        <v>120</v>
      </c>
      <c r="H142" s="23">
        <v>90</v>
      </c>
      <c r="I142" s="26" t="s">
        <v>134</v>
      </c>
      <c r="J142" s="26" t="s">
        <v>34</v>
      </c>
      <c r="K142" s="27">
        <f t="shared" si="117"/>
        <v>0.94999999999999984</v>
      </c>
      <c r="L142" s="28" t="s">
        <v>28</v>
      </c>
      <c r="M142" s="29" t="s">
        <v>28</v>
      </c>
      <c r="N142" s="42">
        <f>1-N146</f>
        <v>0.95</v>
      </c>
      <c r="O142" s="43">
        <f t="shared" ref="O142:Y142" si="126">1-O146</f>
        <v>0.95</v>
      </c>
      <c r="P142" s="43">
        <f t="shared" si="126"/>
        <v>0.95</v>
      </c>
      <c r="Q142" s="43">
        <f t="shared" si="126"/>
        <v>0.95</v>
      </c>
      <c r="R142" s="43">
        <f t="shared" si="126"/>
        <v>0.95</v>
      </c>
      <c r="S142" s="43">
        <f t="shared" si="126"/>
        <v>0.95</v>
      </c>
      <c r="T142" s="43">
        <f t="shared" si="126"/>
        <v>0.95</v>
      </c>
      <c r="U142" s="43">
        <f t="shared" si="126"/>
        <v>0.95</v>
      </c>
      <c r="V142" s="43">
        <f t="shared" si="126"/>
        <v>0.95</v>
      </c>
      <c r="W142" s="43">
        <f t="shared" si="126"/>
        <v>0.95</v>
      </c>
      <c r="X142" s="43">
        <f t="shared" si="126"/>
        <v>0.95</v>
      </c>
      <c r="Y142" s="43">
        <f t="shared" si="126"/>
        <v>0.95</v>
      </c>
    </row>
    <row r="143" spans="4:25" ht="17.25" customHeight="1" x14ac:dyDescent="0.25">
      <c r="D143" s="32" t="s">
        <v>215</v>
      </c>
      <c r="E143" s="32" t="s">
        <v>216</v>
      </c>
      <c r="F143" s="33" t="s">
        <v>133</v>
      </c>
      <c r="G143" s="34" t="s">
        <v>120</v>
      </c>
      <c r="H143" s="32">
        <v>90</v>
      </c>
      <c r="I143" s="35" t="str">
        <f t="shared" ref="I143:I145" si="127">I142</f>
        <v>SERV CAP QUIM MEC BARRA AGRIC</v>
      </c>
      <c r="J143" s="35" t="s">
        <v>35</v>
      </c>
      <c r="K143" s="36">
        <f t="shared" si="117"/>
        <v>0.94999999999999984</v>
      </c>
      <c r="L143" s="85" t="s">
        <v>54</v>
      </c>
      <c r="M143" s="37">
        <v>2.5</v>
      </c>
      <c r="N143" s="40">
        <f>N142</f>
        <v>0.95</v>
      </c>
      <c r="O143" s="41">
        <f t="shared" ref="O143:Y143" si="128">O142</f>
        <v>0.95</v>
      </c>
      <c r="P143" s="41">
        <f t="shared" si="128"/>
        <v>0.95</v>
      </c>
      <c r="Q143" s="41">
        <f t="shared" si="128"/>
        <v>0.95</v>
      </c>
      <c r="R143" s="41">
        <f t="shared" si="128"/>
        <v>0.95</v>
      </c>
      <c r="S143" s="41">
        <f t="shared" si="128"/>
        <v>0.95</v>
      </c>
      <c r="T143" s="41">
        <f t="shared" si="128"/>
        <v>0.95</v>
      </c>
      <c r="U143" s="41">
        <f t="shared" si="128"/>
        <v>0.95</v>
      </c>
      <c r="V143" s="41">
        <f t="shared" si="128"/>
        <v>0.95</v>
      </c>
      <c r="W143" s="41">
        <f t="shared" si="128"/>
        <v>0.95</v>
      </c>
      <c r="X143" s="41">
        <f t="shared" si="128"/>
        <v>0.95</v>
      </c>
      <c r="Y143" s="41">
        <f t="shared" si="128"/>
        <v>0.95</v>
      </c>
    </row>
    <row r="144" spans="4:25" ht="17.25" customHeight="1" x14ac:dyDescent="0.25">
      <c r="D144" s="32" t="s">
        <v>215</v>
      </c>
      <c r="E144" s="32" t="s">
        <v>216</v>
      </c>
      <c r="F144" s="33" t="s">
        <v>133</v>
      </c>
      <c r="G144" s="34" t="s">
        <v>120</v>
      </c>
      <c r="H144" s="32">
        <v>90</v>
      </c>
      <c r="I144" s="35" t="str">
        <f t="shared" si="127"/>
        <v>SERV CAP QUIM MEC BARRA AGRIC</v>
      </c>
      <c r="J144" s="35" t="s">
        <v>35</v>
      </c>
      <c r="K144" s="36">
        <f t="shared" si="117"/>
        <v>0.58083333333333331</v>
      </c>
      <c r="L144" s="35" t="s">
        <v>135</v>
      </c>
      <c r="M144" s="37">
        <f>ROUNDUP(1.5*(2.5/3.1),2)</f>
        <v>1.21</v>
      </c>
      <c r="N144" s="87">
        <f>N142-N145</f>
        <v>0.18999999999999995</v>
      </c>
      <c r="O144" s="88">
        <f t="shared" ref="O144:Y144" si="129">O142-O145</f>
        <v>0.28999999999999992</v>
      </c>
      <c r="P144" s="88">
        <f t="shared" si="129"/>
        <v>0.38</v>
      </c>
      <c r="Q144" s="88">
        <f t="shared" si="129"/>
        <v>0.48</v>
      </c>
      <c r="R144" s="88">
        <f t="shared" si="129"/>
        <v>0.66999999999999993</v>
      </c>
      <c r="S144" s="88">
        <f t="shared" si="129"/>
        <v>0.76</v>
      </c>
      <c r="T144" s="88">
        <f t="shared" si="129"/>
        <v>0.86</v>
      </c>
      <c r="U144" s="88">
        <f t="shared" si="129"/>
        <v>0.86</v>
      </c>
      <c r="V144" s="88">
        <f t="shared" si="129"/>
        <v>0.86</v>
      </c>
      <c r="W144" s="88">
        <f t="shared" si="129"/>
        <v>0.66999999999999993</v>
      </c>
      <c r="X144" s="88">
        <f t="shared" si="129"/>
        <v>0.56999999999999995</v>
      </c>
      <c r="Y144" s="88">
        <f t="shared" si="129"/>
        <v>0.38</v>
      </c>
    </row>
    <row r="145" spans="4:25" ht="17.25" customHeight="1" x14ac:dyDescent="0.25">
      <c r="D145" s="32" t="s">
        <v>215</v>
      </c>
      <c r="E145" s="32" t="s">
        <v>216</v>
      </c>
      <c r="F145" s="33" t="s">
        <v>133</v>
      </c>
      <c r="G145" s="34" t="s">
        <v>120</v>
      </c>
      <c r="H145" s="32">
        <v>90</v>
      </c>
      <c r="I145" s="35" t="str">
        <f t="shared" si="127"/>
        <v>SERV CAP QUIM MEC BARRA AGRIC</v>
      </c>
      <c r="J145" s="35" t="s">
        <v>35</v>
      </c>
      <c r="K145" s="36">
        <f t="shared" si="117"/>
        <v>0.36916666666666664</v>
      </c>
      <c r="L145" s="35" t="s">
        <v>136</v>
      </c>
      <c r="M145" s="37">
        <f>0.15*(2.5/3.1)</f>
        <v>0.12096774193548386</v>
      </c>
      <c r="N145" s="87">
        <f t="shared" ref="N145:Y145" si="130">ROUND(N45/N42*N142,2)</f>
        <v>0.76</v>
      </c>
      <c r="O145" s="88">
        <f t="shared" si="130"/>
        <v>0.66</v>
      </c>
      <c r="P145" s="88">
        <f t="shared" si="130"/>
        <v>0.56999999999999995</v>
      </c>
      <c r="Q145" s="88">
        <f t="shared" si="130"/>
        <v>0.47</v>
      </c>
      <c r="R145" s="88">
        <f t="shared" si="130"/>
        <v>0.28000000000000003</v>
      </c>
      <c r="S145" s="88">
        <f t="shared" si="130"/>
        <v>0.19</v>
      </c>
      <c r="T145" s="88">
        <f t="shared" si="130"/>
        <v>0.09</v>
      </c>
      <c r="U145" s="88">
        <f t="shared" si="130"/>
        <v>0.09</v>
      </c>
      <c r="V145" s="88">
        <f t="shared" si="130"/>
        <v>0.09</v>
      </c>
      <c r="W145" s="88">
        <f t="shared" si="130"/>
        <v>0.28000000000000003</v>
      </c>
      <c r="X145" s="88">
        <f t="shared" si="130"/>
        <v>0.38</v>
      </c>
      <c r="Y145" s="88">
        <f t="shared" si="130"/>
        <v>0.56999999999999995</v>
      </c>
    </row>
    <row r="146" spans="4:25" ht="17.25" customHeight="1" x14ac:dyDescent="0.25">
      <c r="D146" s="23" t="s">
        <v>215</v>
      </c>
      <c r="E146" s="23" t="s">
        <v>216</v>
      </c>
      <c r="F146" s="24" t="s">
        <v>133</v>
      </c>
      <c r="G146" s="25" t="s">
        <v>120</v>
      </c>
      <c r="H146" s="23">
        <v>90</v>
      </c>
      <c r="I146" s="26" t="s">
        <v>137</v>
      </c>
      <c r="J146" s="26" t="s">
        <v>34</v>
      </c>
      <c r="K146" s="27">
        <f t="shared" si="117"/>
        <v>4.9999999999999996E-2</v>
      </c>
      <c r="L146" s="28" t="s">
        <v>28</v>
      </c>
      <c r="M146" s="29" t="s">
        <v>28</v>
      </c>
      <c r="N146" s="30">
        <v>0.05</v>
      </c>
      <c r="O146" s="31">
        <v>0.05</v>
      </c>
      <c r="P146" s="31">
        <v>0.05</v>
      </c>
      <c r="Q146" s="31">
        <v>0.05</v>
      </c>
      <c r="R146" s="31">
        <v>0.05</v>
      </c>
      <c r="S146" s="31">
        <v>0.05</v>
      </c>
      <c r="T146" s="31">
        <v>0.05</v>
      </c>
      <c r="U146" s="31">
        <v>0.05</v>
      </c>
      <c r="V146" s="31">
        <v>0.05</v>
      </c>
      <c r="W146" s="31">
        <v>0.05</v>
      </c>
      <c r="X146" s="31">
        <v>0.05</v>
      </c>
      <c r="Y146" s="31">
        <v>0.05</v>
      </c>
    </row>
    <row r="147" spans="4:25" ht="17.25" customHeight="1" x14ac:dyDescent="0.25">
      <c r="D147" s="32" t="s">
        <v>215</v>
      </c>
      <c r="E147" s="32" t="s">
        <v>216</v>
      </c>
      <c r="F147" s="33" t="s">
        <v>133</v>
      </c>
      <c r="G147" s="34" t="s">
        <v>120</v>
      </c>
      <c r="H147" s="32">
        <v>90</v>
      </c>
      <c r="I147" s="35" t="str">
        <f t="shared" ref="I147:I149" si="131">I146</f>
        <v>SERV ROCADA QUIM MECANIZADA AGRIC</v>
      </c>
      <c r="J147" s="35" t="s">
        <v>35</v>
      </c>
      <c r="K147" s="36">
        <f t="shared" si="117"/>
        <v>4.9999999999999996E-2</v>
      </c>
      <c r="L147" s="85" t="s">
        <v>50</v>
      </c>
      <c r="M147" s="37">
        <v>2</v>
      </c>
      <c r="N147" s="40">
        <f>N146</f>
        <v>0.05</v>
      </c>
      <c r="O147" s="41">
        <f t="shared" ref="O147:Y147" si="132">O146</f>
        <v>0.05</v>
      </c>
      <c r="P147" s="41">
        <f t="shared" si="132"/>
        <v>0.05</v>
      </c>
      <c r="Q147" s="41">
        <f t="shared" si="132"/>
        <v>0.05</v>
      </c>
      <c r="R147" s="41">
        <f t="shared" si="132"/>
        <v>0.05</v>
      </c>
      <c r="S147" s="41">
        <f t="shared" si="132"/>
        <v>0.05</v>
      </c>
      <c r="T147" s="41">
        <f t="shared" si="132"/>
        <v>0.05</v>
      </c>
      <c r="U147" s="41">
        <f t="shared" si="132"/>
        <v>0.05</v>
      </c>
      <c r="V147" s="41">
        <f t="shared" si="132"/>
        <v>0.05</v>
      </c>
      <c r="W147" s="41">
        <f t="shared" si="132"/>
        <v>0.05</v>
      </c>
      <c r="X147" s="41">
        <f t="shared" si="132"/>
        <v>0.05</v>
      </c>
      <c r="Y147" s="41">
        <f t="shared" si="132"/>
        <v>0.05</v>
      </c>
    </row>
    <row r="148" spans="4:25" ht="17.25" customHeight="1" x14ac:dyDescent="0.25">
      <c r="D148" s="32" t="s">
        <v>215</v>
      </c>
      <c r="E148" s="32" t="s">
        <v>216</v>
      </c>
      <c r="F148" s="33" t="s">
        <v>133</v>
      </c>
      <c r="G148" s="34" t="s">
        <v>120</v>
      </c>
      <c r="H148" s="32">
        <v>90</v>
      </c>
      <c r="I148" s="35" t="str">
        <f t="shared" si="131"/>
        <v>SERV ROCADA QUIM MECANIZADA AGRIC</v>
      </c>
      <c r="J148" s="35" t="s">
        <v>35</v>
      </c>
      <c r="K148" s="36">
        <f t="shared" si="117"/>
        <v>3.3333333333333333E-2</v>
      </c>
      <c r="L148" s="35" t="s">
        <v>135</v>
      </c>
      <c r="M148" s="37">
        <f>ROUNDUP(1.5*(2.5/3.1),2)</f>
        <v>1.21</v>
      </c>
      <c r="N148" s="87">
        <f>N146-N149</f>
        <v>1.0000000000000002E-2</v>
      </c>
      <c r="O148" s="88">
        <f t="shared" ref="O148:Y148" si="133">O146-O149</f>
        <v>2.0000000000000004E-2</v>
      </c>
      <c r="P148" s="88">
        <f t="shared" si="133"/>
        <v>2.0000000000000004E-2</v>
      </c>
      <c r="Q148" s="88">
        <f t="shared" si="133"/>
        <v>3.0000000000000002E-2</v>
      </c>
      <c r="R148" s="88">
        <f t="shared" si="133"/>
        <v>0.04</v>
      </c>
      <c r="S148" s="88">
        <f t="shared" si="133"/>
        <v>0.04</v>
      </c>
      <c r="T148" s="88">
        <f t="shared" si="133"/>
        <v>0.05</v>
      </c>
      <c r="U148" s="88">
        <f t="shared" si="133"/>
        <v>0.05</v>
      </c>
      <c r="V148" s="88">
        <f t="shared" si="133"/>
        <v>0.05</v>
      </c>
      <c r="W148" s="88">
        <f t="shared" si="133"/>
        <v>0.04</v>
      </c>
      <c r="X148" s="88">
        <f t="shared" si="133"/>
        <v>3.0000000000000002E-2</v>
      </c>
      <c r="Y148" s="88">
        <f t="shared" si="133"/>
        <v>2.0000000000000004E-2</v>
      </c>
    </row>
    <row r="149" spans="4:25" ht="17.25" customHeight="1" x14ac:dyDescent="0.25">
      <c r="D149" s="32" t="s">
        <v>215</v>
      </c>
      <c r="E149" s="32" t="s">
        <v>216</v>
      </c>
      <c r="F149" s="33" t="s">
        <v>133</v>
      </c>
      <c r="G149" s="34" t="s">
        <v>120</v>
      </c>
      <c r="H149" s="32">
        <v>90</v>
      </c>
      <c r="I149" s="35" t="str">
        <f t="shared" si="131"/>
        <v>SERV ROCADA QUIM MECANIZADA AGRIC</v>
      </c>
      <c r="J149" s="35" t="s">
        <v>35</v>
      </c>
      <c r="K149" s="36">
        <f t="shared" si="117"/>
        <v>1.6666666666666666E-2</v>
      </c>
      <c r="L149" s="35" t="s">
        <v>136</v>
      </c>
      <c r="M149" s="37">
        <f>0.15*(2.5/3.1)</f>
        <v>0.12096774193548386</v>
      </c>
      <c r="N149" s="87">
        <f t="shared" ref="N149:Y149" si="134">ROUND(N45/N42*N146,2)</f>
        <v>0.04</v>
      </c>
      <c r="O149" s="88">
        <f t="shared" si="134"/>
        <v>0.03</v>
      </c>
      <c r="P149" s="88">
        <f t="shared" si="134"/>
        <v>0.03</v>
      </c>
      <c r="Q149" s="88">
        <f t="shared" si="134"/>
        <v>0.02</v>
      </c>
      <c r="R149" s="88">
        <f t="shared" si="134"/>
        <v>0.01</v>
      </c>
      <c r="S149" s="88">
        <f t="shared" si="134"/>
        <v>0.01</v>
      </c>
      <c r="T149" s="88">
        <f t="shared" si="134"/>
        <v>0</v>
      </c>
      <c r="U149" s="88">
        <f t="shared" si="134"/>
        <v>0</v>
      </c>
      <c r="V149" s="88">
        <f t="shared" si="134"/>
        <v>0</v>
      </c>
      <c r="W149" s="88">
        <f t="shared" si="134"/>
        <v>0.01</v>
      </c>
      <c r="X149" s="88">
        <f t="shared" si="134"/>
        <v>0.02</v>
      </c>
      <c r="Y149" s="88">
        <f t="shared" si="134"/>
        <v>0.03</v>
      </c>
    </row>
    <row r="150" spans="4:25" ht="17.25" customHeight="1" x14ac:dyDescent="0.25">
      <c r="D150" s="23" t="s">
        <v>215</v>
      </c>
      <c r="E150" s="23" t="s">
        <v>216</v>
      </c>
      <c r="F150" s="24" t="s">
        <v>138</v>
      </c>
      <c r="G150" s="25" t="s">
        <v>120</v>
      </c>
      <c r="H150" s="23">
        <v>120</v>
      </c>
      <c r="I150" s="26" t="s">
        <v>139</v>
      </c>
      <c r="J150" s="26" t="s">
        <v>34</v>
      </c>
      <c r="K150" s="27">
        <f t="shared" si="117"/>
        <v>0</v>
      </c>
      <c r="L150" s="28" t="s">
        <v>28</v>
      </c>
      <c r="M150" s="29" t="s">
        <v>28</v>
      </c>
      <c r="N150" s="30">
        <v>0</v>
      </c>
      <c r="O150" s="31">
        <v>0</v>
      </c>
      <c r="P150" s="31">
        <v>0</v>
      </c>
      <c r="Q150" s="31">
        <v>0</v>
      </c>
      <c r="R150" s="31">
        <v>0</v>
      </c>
      <c r="S150" s="31">
        <v>0</v>
      </c>
      <c r="T150" s="31">
        <v>0</v>
      </c>
      <c r="U150" s="31">
        <v>0</v>
      </c>
      <c r="V150" s="31">
        <v>0</v>
      </c>
      <c r="W150" s="31">
        <v>0</v>
      </c>
      <c r="X150" s="31">
        <v>0</v>
      </c>
      <c r="Y150" s="31">
        <v>0</v>
      </c>
    </row>
    <row r="151" spans="4:25" ht="17.25" customHeight="1" x14ac:dyDescent="0.25">
      <c r="D151" s="32" t="s">
        <v>215</v>
      </c>
      <c r="E151" s="32" t="s">
        <v>216</v>
      </c>
      <c r="F151" s="33" t="s">
        <v>138</v>
      </c>
      <c r="G151" s="34" t="s">
        <v>120</v>
      </c>
      <c r="H151" s="32">
        <v>120</v>
      </c>
      <c r="I151" s="35" t="str">
        <f t="shared" ref="I151:I156" si="135">I150</f>
        <v>SERV ADUBACAO SOLIDA MEC AGRIC</v>
      </c>
      <c r="J151" s="35" t="s">
        <v>35</v>
      </c>
      <c r="K151" s="36">
        <f t="shared" si="117"/>
        <v>0</v>
      </c>
      <c r="L151" s="89" t="s">
        <v>140</v>
      </c>
      <c r="M151" s="90">
        <v>540</v>
      </c>
      <c r="N151" s="124">
        <f t="shared" ref="N151:Y151" si="136">ROUND(N150*50%,2)</f>
        <v>0</v>
      </c>
      <c r="O151" s="125">
        <f t="shared" si="136"/>
        <v>0</v>
      </c>
      <c r="P151" s="125">
        <f t="shared" si="136"/>
        <v>0</v>
      </c>
      <c r="Q151" s="125">
        <f t="shared" si="136"/>
        <v>0</v>
      </c>
      <c r="R151" s="125">
        <f t="shared" si="136"/>
        <v>0</v>
      </c>
      <c r="S151" s="125">
        <f t="shared" si="136"/>
        <v>0</v>
      </c>
      <c r="T151" s="125">
        <f t="shared" si="136"/>
        <v>0</v>
      </c>
      <c r="U151" s="125">
        <f t="shared" si="136"/>
        <v>0</v>
      </c>
      <c r="V151" s="125">
        <f t="shared" si="136"/>
        <v>0</v>
      </c>
      <c r="W151" s="125">
        <f t="shared" si="136"/>
        <v>0</v>
      </c>
      <c r="X151" s="125">
        <f t="shared" si="136"/>
        <v>0</v>
      </c>
      <c r="Y151" s="125">
        <f t="shared" si="136"/>
        <v>0</v>
      </c>
    </row>
    <row r="152" spans="4:25" ht="17.25" customHeight="1" x14ac:dyDescent="0.25">
      <c r="D152" s="32" t="s">
        <v>215</v>
      </c>
      <c r="E152" s="32" t="s">
        <v>216</v>
      </c>
      <c r="F152" s="33" t="s">
        <v>138</v>
      </c>
      <c r="G152" s="34" t="s">
        <v>120</v>
      </c>
      <c r="H152" s="32">
        <v>120</v>
      </c>
      <c r="I152" s="35" t="str">
        <f t="shared" si="135"/>
        <v>SERV ADUBACAO SOLIDA MEC AGRIC</v>
      </c>
      <c r="J152" s="35" t="s">
        <v>35</v>
      </c>
      <c r="K152" s="36">
        <f t="shared" si="117"/>
        <v>0</v>
      </c>
      <c r="L152" s="89" t="s">
        <v>141</v>
      </c>
      <c r="M152" s="90">
        <v>402</v>
      </c>
      <c r="N152" s="124">
        <f t="shared" ref="N152:Y152" si="137">ROUND(N150*45%,2)</f>
        <v>0</v>
      </c>
      <c r="O152" s="125">
        <f t="shared" si="137"/>
        <v>0</v>
      </c>
      <c r="P152" s="125">
        <f t="shared" si="137"/>
        <v>0</v>
      </c>
      <c r="Q152" s="125">
        <f t="shared" si="137"/>
        <v>0</v>
      </c>
      <c r="R152" s="125">
        <f t="shared" si="137"/>
        <v>0</v>
      </c>
      <c r="S152" s="125">
        <f t="shared" si="137"/>
        <v>0</v>
      </c>
      <c r="T152" s="125">
        <f t="shared" si="137"/>
        <v>0</v>
      </c>
      <c r="U152" s="125">
        <f t="shared" si="137"/>
        <v>0</v>
      </c>
      <c r="V152" s="125">
        <f t="shared" si="137"/>
        <v>0</v>
      </c>
      <c r="W152" s="125">
        <f t="shared" si="137"/>
        <v>0</v>
      </c>
      <c r="X152" s="125">
        <f t="shared" si="137"/>
        <v>0</v>
      </c>
      <c r="Y152" s="125">
        <f t="shared" si="137"/>
        <v>0</v>
      </c>
    </row>
    <row r="153" spans="4:25" ht="17.25" customHeight="1" x14ac:dyDescent="0.25">
      <c r="D153" s="32" t="s">
        <v>215</v>
      </c>
      <c r="E153" s="32" t="s">
        <v>216</v>
      </c>
      <c r="F153" s="33" t="s">
        <v>138</v>
      </c>
      <c r="G153" s="34" t="s">
        <v>120</v>
      </c>
      <c r="H153" s="32">
        <v>120</v>
      </c>
      <c r="I153" s="35" t="str">
        <f t="shared" si="135"/>
        <v>SERV ADUBACAO SOLIDA MEC AGRIC</v>
      </c>
      <c r="J153" s="35" t="s">
        <v>35</v>
      </c>
      <c r="K153" s="36">
        <f t="shared" si="117"/>
        <v>0</v>
      </c>
      <c r="L153" s="89" t="s">
        <v>142</v>
      </c>
      <c r="M153" s="90">
        <v>301</v>
      </c>
      <c r="N153" s="124">
        <f>N150-SUM(N151:N152)</f>
        <v>0</v>
      </c>
      <c r="O153" s="125">
        <f t="shared" ref="O153:Y153" si="138">O150-SUM(O151:O152)</f>
        <v>0</v>
      </c>
      <c r="P153" s="125">
        <f t="shared" si="138"/>
        <v>0</v>
      </c>
      <c r="Q153" s="125">
        <f t="shared" si="138"/>
        <v>0</v>
      </c>
      <c r="R153" s="125">
        <f t="shared" si="138"/>
        <v>0</v>
      </c>
      <c r="S153" s="125">
        <f t="shared" si="138"/>
        <v>0</v>
      </c>
      <c r="T153" s="125">
        <f t="shared" si="138"/>
        <v>0</v>
      </c>
      <c r="U153" s="125">
        <f t="shared" si="138"/>
        <v>0</v>
      </c>
      <c r="V153" s="125">
        <f t="shared" si="138"/>
        <v>0</v>
      </c>
      <c r="W153" s="125">
        <f t="shared" si="138"/>
        <v>0</v>
      </c>
      <c r="X153" s="125">
        <f t="shared" si="138"/>
        <v>0</v>
      </c>
      <c r="Y153" s="125">
        <f t="shared" si="138"/>
        <v>0</v>
      </c>
    </row>
    <row r="154" spans="4:25" ht="17.25" customHeight="1" x14ac:dyDescent="0.25">
      <c r="D154" s="32" t="s">
        <v>215</v>
      </c>
      <c r="E154" s="32" t="s">
        <v>216</v>
      </c>
      <c r="F154" s="33" t="s">
        <v>138</v>
      </c>
      <c r="G154" s="34" t="s">
        <v>120</v>
      </c>
      <c r="H154" s="32">
        <v>120</v>
      </c>
      <c r="I154" s="35" t="str">
        <f t="shared" si="135"/>
        <v>SERV ADUBACAO SOLIDA MEC AGRIC</v>
      </c>
      <c r="J154" s="35" t="s">
        <v>35</v>
      </c>
      <c r="K154" s="36">
        <f t="shared" si="117"/>
        <v>0</v>
      </c>
      <c r="L154" s="35" t="s">
        <v>143</v>
      </c>
      <c r="M154" s="37">
        <v>591</v>
      </c>
      <c r="N154" s="126">
        <v>0</v>
      </c>
      <c r="O154" s="127">
        <v>0</v>
      </c>
      <c r="P154" s="127">
        <v>0</v>
      </c>
      <c r="Q154" s="127">
        <v>0</v>
      </c>
      <c r="R154" s="127">
        <v>0</v>
      </c>
      <c r="S154" s="127">
        <v>0</v>
      </c>
      <c r="T154" s="127">
        <v>0</v>
      </c>
      <c r="U154" s="127">
        <v>0</v>
      </c>
      <c r="V154" s="127">
        <v>0</v>
      </c>
      <c r="W154" s="127">
        <v>0</v>
      </c>
      <c r="X154" s="127">
        <v>0</v>
      </c>
      <c r="Y154" s="127">
        <v>0</v>
      </c>
    </row>
    <row r="155" spans="4:25" ht="17.25" customHeight="1" x14ac:dyDescent="0.25">
      <c r="D155" s="32" t="s">
        <v>215</v>
      </c>
      <c r="E155" s="32" t="s">
        <v>216</v>
      </c>
      <c r="F155" s="33" t="s">
        <v>138</v>
      </c>
      <c r="G155" s="34" t="s">
        <v>120</v>
      </c>
      <c r="H155" s="32">
        <v>120</v>
      </c>
      <c r="I155" s="35" t="str">
        <f t="shared" si="135"/>
        <v>SERV ADUBACAO SOLIDA MEC AGRIC</v>
      </c>
      <c r="J155" s="35" t="s">
        <v>35</v>
      </c>
      <c r="K155" s="36">
        <f t="shared" si="117"/>
        <v>0</v>
      </c>
      <c r="L155" s="35" t="s">
        <v>144</v>
      </c>
      <c r="M155" s="37">
        <v>469</v>
      </c>
      <c r="N155" s="126">
        <v>0</v>
      </c>
      <c r="O155" s="127">
        <v>0</v>
      </c>
      <c r="P155" s="127">
        <v>0</v>
      </c>
      <c r="Q155" s="127">
        <v>0</v>
      </c>
      <c r="R155" s="127">
        <v>0</v>
      </c>
      <c r="S155" s="127">
        <v>0</v>
      </c>
      <c r="T155" s="127">
        <v>0</v>
      </c>
      <c r="U155" s="127">
        <v>0</v>
      </c>
      <c r="V155" s="127">
        <v>0</v>
      </c>
      <c r="W155" s="127">
        <v>0</v>
      </c>
      <c r="X155" s="127">
        <v>0</v>
      </c>
      <c r="Y155" s="127">
        <v>0</v>
      </c>
    </row>
    <row r="156" spans="4:25" ht="17.25" customHeight="1" x14ac:dyDescent="0.25">
      <c r="D156" s="32" t="s">
        <v>215</v>
      </c>
      <c r="E156" s="32" t="s">
        <v>216</v>
      </c>
      <c r="F156" s="33" t="s">
        <v>138</v>
      </c>
      <c r="G156" s="34" t="s">
        <v>120</v>
      </c>
      <c r="H156" s="32">
        <v>120</v>
      </c>
      <c r="I156" s="35" t="str">
        <f t="shared" si="135"/>
        <v>SERV ADUBACAO SOLIDA MEC AGRIC</v>
      </c>
      <c r="J156" s="35" t="s">
        <v>35</v>
      </c>
      <c r="K156" s="36">
        <f t="shared" si="117"/>
        <v>0</v>
      </c>
      <c r="L156" s="35" t="s">
        <v>145</v>
      </c>
      <c r="M156" s="37">
        <v>409</v>
      </c>
      <c r="N156" s="126">
        <v>0</v>
      </c>
      <c r="O156" s="127">
        <v>0</v>
      </c>
      <c r="P156" s="127">
        <v>0</v>
      </c>
      <c r="Q156" s="127">
        <v>0</v>
      </c>
      <c r="R156" s="127">
        <v>0</v>
      </c>
      <c r="S156" s="127">
        <v>0</v>
      </c>
      <c r="T156" s="127">
        <v>0</v>
      </c>
      <c r="U156" s="127">
        <v>0</v>
      </c>
      <c r="V156" s="127">
        <v>0</v>
      </c>
      <c r="W156" s="127">
        <v>0</v>
      </c>
      <c r="X156" s="127">
        <v>0</v>
      </c>
      <c r="Y156" s="127">
        <v>0</v>
      </c>
    </row>
    <row r="157" spans="4:25" ht="17.25" customHeight="1" x14ac:dyDescent="0.25">
      <c r="D157" s="23" t="s">
        <v>215</v>
      </c>
      <c r="E157" s="23" t="s">
        <v>216</v>
      </c>
      <c r="F157" s="24" t="s">
        <v>146</v>
      </c>
      <c r="G157" s="25" t="s">
        <v>120</v>
      </c>
      <c r="H157" s="23">
        <v>160</v>
      </c>
      <c r="I157" s="26" t="s">
        <v>147</v>
      </c>
      <c r="J157" s="26" t="s">
        <v>34</v>
      </c>
      <c r="K157" s="27">
        <f t="shared" si="117"/>
        <v>1</v>
      </c>
      <c r="L157" s="28" t="s">
        <v>28</v>
      </c>
      <c r="M157" s="29" t="s">
        <v>28</v>
      </c>
      <c r="N157" s="30">
        <v>1</v>
      </c>
      <c r="O157" s="31">
        <v>1</v>
      </c>
      <c r="P157" s="31">
        <v>1</v>
      </c>
      <c r="Q157" s="31">
        <v>1</v>
      </c>
      <c r="R157" s="31">
        <v>1</v>
      </c>
      <c r="S157" s="31">
        <v>1</v>
      </c>
      <c r="T157" s="31">
        <v>1</v>
      </c>
      <c r="U157" s="31">
        <v>1</v>
      </c>
      <c r="V157" s="31">
        <v>1</v>
      </c>
      <c r="W157" s="31">
        <v>1</v>
      </c>
      <c r="X157" s="31">
        <v>1</v>
      </c>
      <c r="Y157" s="31">
        <v>1</v>
      </c>
    </row>
    <row r="158" spans="4:25" ht="17.25" customHeight="1" x14ac:dyDescent="0.25">
      <c r="D158" s="117" t="s">
        <v>215</v>
      </c>
      <c r="E158" s="117" t="s">
        <v>216</v>
      </c>
      <c r="F158" s="118" t="s">
        <v>28</v>
      </c>
      <c r="G158" s="119" t="s">
        <v>148</v>
      </c>
      <c r="H158" s="117" t="s">
        <v>28</v>
      </c>
      <c r="I158" s="120" t="s">
        <v>28</v>
      </c>
      <c r="J158" s="120" t="s">
        <v>28</v>
      </c>
      <c r="K158" s="121" t="str">
        <f t="shared" si="117"/>
        <v>n/a</v>
      </c>
      <c r="L158" s="120" t="s">
        <v>28</v>
      </c>
      <c r="M158" s="122" t="s">
        <v>28</v>
      </c>
      <c r="N158" s="123" t="s">
        <v>28</v>
      </c>
      <c r="O158" s="121" t="s">
        <v>28</v>
      </c>
      <c r="P158" s="121" t="s">
        <v>28</v>
      </c>
      <c r="Q158" s="121" t="s">
        <v>28</v>
      </c>
      <c r="R158" s="121" t="s">
        <v>28</v>
      </c>
      <c r="S158" s="121" t="s">
        <v>28</v>
      </c>
      <c r="T158" s="121" t="s">
        <v>28</v>
      </c>
      <c r="U158" s="121" t="s">
        <v>28</v>
      </c>
      <c r="V158" s="121" t="s">
        <v>28</v>
      </c>
      <c r="W158" s="121" t="s">
        <v>28</v>
      </c>
      <c r="X158" s="121" t="s">
        <v>28</v>
      </c>
      <c r="Y158" s="121" t="s">
        <v>28</v>
      </c>
    </row>
    <row r="159" spans="4:25" ht="17.25" customHeight="1" x14ac:dyDescent="0.25">
      <c r="D159" s="23" t="s">
        <v>215</v>
      </c>
      <c r="E159" s="23" t="s">
        <v>216</v>
      </c>
      <c r="F159" s="24" t="s">
        <v>149</v>
      </c>
      <c r="G159" s="25" t="s">
        <v>120</v>
      </c>
      <c r="H159" s="23">
        <v>180</v>
      </c>
      <c r="I159" s="26" t="s">
        <v>129</v>
      </c>
      <c r="J159" s="26" t="s">
        <v>34</v>
      </c>
      <c r="K159" s="27">
        <f t="shared" si="117"/>
        <v>0.99999999999999989</v>
      </c>
      <c r="L159" s="28" t="s">
        <v>28</v>
      </c>
      <c r="M159" s="29" t="s">
        <v>28</v>
      </c>
      <c r="N159" s="30">
        <v>0.85</v>
      </c>
      <c r="O159" s="31">
        <v>0.9</v>
      </c>
      <c r="P159" s="31">
        <v>0.9</v>
      </c>
      <c r="Q159" s="31">
        <v>0.95</v>
      </c>
      <c r="R159" s="31">
        <v>1</v>
      </c>
      <c r="S159" s="31">
        <v>1.05</v>
      </c>
      <c r="T159" s="31">
        <v>1.1000000000000001</v>
      </c>
      <c r="U159" s="31">
        <v>1.2</v>
      </c>
      <c r="V159" s="31">
        <v>1.3</v>
      </c>
      <c r="W159" s="31">
        <v>1.2</v>
      </c>
      <c r="X159" s="31">
        <v>0.85</v>
      </c>
      <c r="Y159" s="31">
        <v>0.7</v>
      </c>
    </row>
    <row r="160" spans="4:25" ht="17.25" customHeight="1" x14ac:dyDescent="0.25">
      <c r="D160" s="32" t="s">
        <v>215</v>
      </c>
      <c r="E160" s="32" t="s">
        <v>216</v>
      </c>
      <c r="F160" s="33" t="s">
        <v>149</v>
      </c>
      <c r="G160" s="34" t="s">
        <v>120</v>
      </c>
      <c r="H160" s="32">
        <v>180</v>
      </c>
      <c r="I160" s="35" t="str">
        <f t="shared" ref="I160:I162" si="139">I159</f>
        <v>SERV COMB FORMIGA MANUAL 1 RUA AGRIC</v>
      </c>
      <c r="J160" s="35" t="s">
        <v>35</v>
      </c>
      <c r="K160" s="36">
        <f t="shared" si="117"/>
        <v>5.0166666666666667E-3</v>
      </c>
      <c r="L160" s="35" t="s">
        <v>36</v>
      </c>
      <c r="M160" s="37">
        <f>10*(5*6)/10^3</f>
        <v>0.3</v>
      </c>
      <c r="N160" s="38">
        <f>ROUND(0.5%*N159,4)</f>
        <v>4.3E-3</v>
      </c>
      <c r="O160" s="39">
        <f t="shared" ref="O160:Y160" si="140">ROUND(0.5%*O159,4)</f>
        <v>4.4999999999999997E-3</v>
      </c>
      <c r="P160" s="39">
        <f t="shared" si="140"/>
        <v>4.4999999999999997E-3</v>
      </c>
      <c r="Q160" s="39">
        <f t="shared" si="140"/>
        <v>4.7999999999999996E-3</v>
      </c>
      <c r="R160" s="39">
        <f t="shared" si="140"/>
        <v>5.0000000000000001E-3</v>
      </c>
      <c r="S160" s="39">
        <f t="shared" si="140"/>
        <v>5.3E-3</v>
      </c>
      <c r="T160" s="39">
        <f t="shared" si="140"/>
        <v>5.4999999999999997E-3</v>
      </c>
      <c r="U160" s="39">
        <f t="shared" si="140"/>
        <v>6.0000000000000001E-3</v>
      </c>
      <c r="V160" s="39">
        <f t="shared" si="140"/>
        <v>6.4999999999999997E-3</v>
      </c>
      <c r="W160" s="39">
        <f t="shared" si="140"/>
        <v>6.0000000000000001E-3</v>
      </c>
      <c r="X160" s="39">
        <f t="shared" si="140"/>
        <v>4.3E-3</v>
      </c>
      <c r="Y160" s="39">
        <f t="shared" si="140"/>
        <v>3.5000000000000001E-3</v>
      </c>
    </row>
    <row r="161" spans="4:25" ht="17.25" customHeight="1" x14ac:dyDescent="0.25">
      <c r="D161" s="32" t="s">
        <v>215</v>
      </c>
      <c r="E161" s="32" t="s">
        <v>216</v>
      </c>
      <c r="F161" s="33" t="s">
        <v>149</v>
      </c>
      <c r="G161" s="34" t="s">
        <v>120</v>
      </c>
      <c r="H161" s="32">
        <v>180</v>
      </c>
      <c r="I161" s="35" t="str">
        <f t="shared" si="139"/>
        <v>SERV COMB FORMIGA MANUAL 1 RUA AGRIC</v>
      </c>
      <c r="J161" s="35" t="s">
        <v>35</v>
      </c>
      <c r="K161" s="36">
        <f t="shared" si="117"/>
        <v>0.64083333333333325</v>
      </c>
      <c r="L161" s="35" t="s">
        <v>37</v>
      </c>
      <c r="M161" s="37">
        <v>4.5</v>
      </c>
      <c r="N161" s="40">
        <f>ROUND($N$44*N159,2)</f>
        <v>0.17</v>
      </c>
      <c r="O161" s="41">
        <f>ROUND($O$44*O159,2)</f>
        <v>0.27</v>
      </c>
      <c r="P161" s="41">
        <f>ROUND($P$44*P159,2)</f>
        <v>0.36</v>
      </c>
      <c r="Q161" s="41">
        <f>ROUND($Q$44*Q159,2)</f>
        <v>0.48</v>
      </c>
      <c r="R161" s="41">
        <f>ROUND($R$44*R159,2)</f>
        <v>0.7</v>
      </c>
      <c r="S161" s="41">
        <f>ROUND($S$44*S159,2)</f>
        <v>0.84</v>
      </c>
      <c r="T161" s="41">
        <f>ROUND($T$44*T159,2)</f>
        <v>0.99</v>
      </c>
      <c r="U161" s="41">
        <f>ROUND($U$44*U159,2)</f>
        <v>1.08</v>
      </c>
      <c r="V161" s="41">
        <f>ROUND($V$44*V159,2)</f>
        <v>1.17</v>
      </c>
      <c r="W161" s="41">
        <f>ROUND(W44*W159,2)</f>
        <v>0.84</v>
      </c>
      <c r="X161" s="41">
        <f>ROUND(X44*X159,2)</f>
        <v>0.51</v>
      </c>
      <c r="Y161" s="41">
        <f>ROUND(Y44*Y159,2)</f>
        <v>0.28000000000000003</v>
      </c>
    </row>
    <row r="162" spans="4:25" ht="17.25" customHeight="1" x14ac:dyDescent="0.25">
      <c r="D162" s="32" t="s">
        <v>215</v>
      </c>
      <c r="E162" s="32" t="s">
        <v>216</v>
      </c>
      <c r="F162" s="33" t="s">
        <v>149</v>
      </c>
      <c r="G162" s="34" t="s">
        <v>120</v>
      </c>
      <c r="H162" s="32">
        <v>180</v>
      </c>
      <c r="I162" s="35" t="str">
        <f t="shared" si="139"/>
        <v>SERV COMB FORMIGA MANUAL 1 RUA AGRIC</v>
      </c>
      <c r="J162" s="35" t="s">
        <v>35</v>
      </c>
      <c r="K162" s="36">
        <f t="shared" si="117"/>
        <v>0.35415000000000002</v>
      </c>
      <c r="L162" s="35" t="s">
        <v>38</v>
      </c>
      <c r="M162" s="37">
        <v>4.5</v>
      </c>
      <c r="N162" s="40">
        <f>N159-SUM(N160:N161)</f>
        <v>0.67569999999999997</v>
      </c>
      <c r="O162" s="41">
        <f t="shared" ref="O162" si="141">O159-SUM(O160:O161)</f>
        <v>0.62549999999999994</v>
      </c>
      <c r="P162" s="41">
        <f t="shared" ref="P162:Y162" si="142">P159-SUM(P160:P161)</f>
        <v>0.53550000000000009</v>
      </c>
      <c r="Q162" s="41">
        <f t="shared" si="142"/>
        <v>0.46519999999999995</v>
      </c>
      <c r="R162" s="41">
        <f t="shared" si="142"/>
        <v>0.29500000000000004</v>
      </c>
      <c r="S162" s="41">
        <f t="shared" si="142"/>
        <v>0.2047000000000001</v>
      </c>
      <c r="T162" s="41">
        <f t="shared" si="142"/>
        <v>0.10450000000000015</v>
      </c>
      <c r="U162" s="41">
        <f t="shared" si="142"/>
        <v>0.11399999999999988</v>
      </c>
      <c r="V162" s="41">
        <f t="shared" si="142"/>
        <v>0.12350000000000017</v>
      </c>
      <c r="W162" s="41">
        <f t="shared" si="142"/>
        <v>0.35399999999999998</v>
      </c>
      <c r="X162" s="41">
        <f t="shared" si="142"/>
        <v>0.3357</v>
      </c>
      <c r="Y162" s="41">
        <f t="shared" si="142"/>
        <v>0.41649999999999993</v>
      </c>
    </row>
    <row r="163" spans="4:25" ht="17.25" customHeight="1" x14ac:dyDescent="0.25">
      <c r="D163" s="62" t="s">
        <v>215</v>
      </c>
      <c r="E163" s="62" t="s">
        <v>216</v>
      </c>
      <c r="F163" s="63" t="s">
        <v>150</v>
      </c>
      <c r="G163" s="64" t="s">
        <v>120</v>
      </c>
      <c r="H163" s="62">
        <v>210</v>
      </c>
      <c r="I163" s="65" t="s">
        <v>151</v>
      </c>
      <c r="J163" s="65" t="s">
        <v>34</v>
      </c>
      <c r="K163" s="27">
        <f t="shared" si="117"/>
        <v>0.35726453153800297</v>
      </c>
      <c r="L163" s="66" t="s">
        <v>28</v>
      </c>
      <c r="M163" s="67" t="s">
        <v>28</v>
      </c>
      <c r="N163" s="42">
        <f>1-N174</f>
        <v>0.66327493043659658</v>
      </c>
      <c r="O163" s="43">
        <f t="shared" ref="O163:Y163" si="143">1-O174</f>
        <v>0.44665301626090237</v>
      </c>
      <c r="P163" s="43">
        <f t="shared" si="143"/>
        <v>0.3725832301195291</v>
      </c>
      <c r="Q163" s="43">
        <f t="shared" si="143"/>
        <v>0.25498271995554511</v>
      </c>
      <c r="R163" s="43">
        <f t="shared" si="143"/>
        <v>0.31231828685227669</v>
      </c>
      <c r="S163" s="43">
        <f t="shared" si="143"/>
        <v>0.50261156527351636</v>
      </c>
      <c r="T163" s="43">
        <f t="shared" si="143"/>
        <v>0.51742256738739978</v>
      </c>
      <c r="U163" s="43">
        <f t="shared" si="143"/>
        <v>0.15280826283044735</v>
      </c>
      <c r="V163" s="43">
        <f t="shared" si="143"/>
        <v>0.22593362276589912</v>
      </c>
      <c r="W163" s="43">
        <f t="shared" si="143"/>
        <v>0.38591114827032458</v>
      </c>
      <c r="X163" s="43">
        <f t="shared" si="143"/>
        <v>0.23995214976913715</v>
      </c>
      <c r="Y163" s="43">
        <f t="shared" si="143"/>
        <v>0.21272287853446181</v>
      </c>
    </row>
    <row r="164" spans="4:25" ht="17.25" customHeight="1" x14ac:dyDescent="0.25">
      <c r="D164" s="82" t="s">
        <v>215</v>
      </c>
      <c r="E164" s="82" t="s">
        <v>216</v>
      </c>
      <c r="F164" s="83" t="s">
        <v>150</v>
      </c>
      <c r="G164" s="84" t="s">
        <v>120</v>
      </c>
      <c r="H164" s="82">
        <v>210</v>
      </c>
      <c r="I164" s="35" t="str">
        <f t="shared" ref="I164:I166" si="144">I163</f>
        <v>SERV CAP QUIM MEC 2ª BARRA AGRIC</v>
      </c>
      <c r="J164" s="85" t="s">
        <v>35</v>
      </c>
      <c r="K164" s="36">
        <f t="shared" si="117"/>
        <v>0.35726453153800297</v>
      </c>
      <c r="L164" s="85" t="s">
        <v>54</v>
      </c>
      <c r="M164" s="37">
        <v>2.5</v>
      </c>
      <c r="N164" s="40">
        <f>N163</f>
        <v>0.66327493043659658</v>
      </c>
      <c r="O164" s="41">
        <f t="shared" ref="O164:Y164" si="145">O163</f>
        <v>0.44665301626090237</v>
      </c>
      <c r="P164" s="41">
        <f t="shared" si="145"/>
        <v>0.3725832301195291</v>
      </c>
      <c r="Q164" s="41">
        <f t="shared" si="145"/>
        <v>0.25498271995554511</v>
      </c>
      <c r="R164" s="41">
        <f t="shared" si="145"/>
        <v>0.31231828685227669</v>
      </c>
      <c r="S164" s="41">
        <f t="shared" si="145"/>
        <v>0.50261156527351636</v>
      </c>
      <c r="T164" s="41">
        <f t="shared" si="145"/>
        <v>0.51742256738739978</v>
      </c>
      <c r="U164" s="41">
        <f t="shared" si="145"/>
        <v>0.15280826283044735</v>
      </c>
      <c r="V164" s="41">
        <f t="shared" si="145"/>
        <v>0.22593362276589912</v>
      </c>
      <c r="W164" s="41">
        <f t="shared" si="145"/>
        <v>0.38591114827032458</v>
      </c>
      <c r="X164" s="41">
        <f t="shared" si="145"/>
        <v>0.23995214976913715</v>
      </c>
      <c r="Y164" s="41">
        <f t="shared" si="145"/>
        <v>0.21272287853446181</v>
      </c>
    </row>
    <row r="165" spans="4:25" ht="17.25" customHeight="1" x14ac:dyDescent="0.25">
      <c r="D165" s="82" t="s">
        <v>215</v>
      </c>
      <c r="E165" s="82" t="s">
        <v>216</v>
      </c>
      <c r="F165" s="83" t="s">
        <v>150</v>
      </c>
      <c r="G165" s="84" t="s">
        <v>120</v>
      </c>
      <c r="H165" s="82">
        <v>210</v>
      </c>
      <c r="I165" s="35" t="str">
        <f t="shared" si="144"/>
        <v>SERV CAP QUIM MEC 2ª BARRA AGRIC</v>
      </c>
      <c r="J165" s="85" t="s">
        <v>35</v>
      </c>
      <c r="K165" s="36">
        <f t="shared" si="117"/>
        <v>0.2080978648713363</v>
      </c>
      <c r="L165" s="35" t="s">
        <v>135</v>
      </c>
      <c r="M165" s="37">
        <f>ROUNDUP(1.5*(2.5/3.1),2)</f>
        <v>1.21</v>
      </c>
      <c r="N165" s="87">
        <f>N163-N166</f>
        <v>0.13327493043659655</v>
      </c>
      <c r="O165" s="88">
        <f t="shared" ref="O165:Y165" si="146">O163-O166</f>
        <v>0.13665301626090237</v>
      </c>
      <c r="P165" s="88">
        <f t="shared" si="146"/>
        <v>0.1525832301195291</v>
      </c>
      <c r="Q165" s="88">
        <f t="shared" si="146"/>
        <v>0.12498271995554511</v>
      </c>
      <c r="R165" s="88">
        <f t="shared" si="146"/>
        <v>0.2223182868522767</v>
      </c>
      <c r="S165" s="88">
        <f t="shared" si="146"/>
        <v>0.40261156527351638</v>
      </c>
      <c r="T165" s="88">
        <f t="shared" si="146"/>
        <v>0.46742256738739979</v>
      </c>
      <c r="U165" s="88">
        <f t="shared" si="146"/>
        <v>0.14280826283044734</v>
      </c>
      <c r="V165" s="88">
        <f t="shared" si="146"/>
        <v>0.20593362276589913</v>
      </c>
      <c r="W165" s="88">
        <f t="shared" si="146"/>
        <v>0.27591114827032459</v>
      </c>
      <c r="X165" s="88">
        <f t="shared" si="146"/>
        <v>0.14995214976913715</v>
      </c>
      <c r="Y165" s="88">
        <f t="shared" si="146"/>
        <v>8.2722878534461808E-2</v>
      </c>
    </row>
    <row r="166" spans="4:25" ht="17.25" customHeight="1" x14ac:dyDescent="0.25">
      <c r="D166" s="82" t="s">
        <v>215</v>
      </c>
      <c r="E166" s="82" t="s">
        <v>216</v>
      </c>
      <c r="F166" s="83" t="s">
        <v>150</v>
      </c>
      <c r="G166" s="84" t="s">
        <v>120</v>
      </c>
      <c r="H166" s="82">
        <v>210</v>
      </c>
      <c r="I166" s="35" t="str">
        <f t="shared" si="144"/>
        <v>SERV CAP QUIM MEC 2ª BARRA AGRIC</v>
      </c>
      <c r="J166" s="85" t="s">
        <v>35</v>
      </c>
      <c r="K166" s="36">
        <f t="shared" si="117"/>
        <v>0.1491666666666667</v>
      </c>
      <c r="L166" s="35" t="s">
        <v>136</v>
      </c>
      <c r="M166" s="37">
        <f>0.15*(2.5/3.1)</f>
        <v>0.12096774193548386</v>
      </c>
      <c r="N166" s="87">
        <f t="shared" ref="N166:Y166" si="147">ROUND(N45/N42*N163,2)</f>
        <v>0.53</v>
      </c>
      <c r="O166" s="88">
        <f t="shared" si="147"/>
        <v>0.31</v>
      </c>
      <c r="P166" s="88">
        <f t="shared" si="147"/>
        <v>0.22</v>
      </c>
      <c r="Q166" s="88">
        <f t="shared" si="147"/>
        <v>0.13</v>
      </c>
      <c r="R166" s="88">
        <f t="shared" si="147"/>
        <v>0.09</v>
      </c>
      <c r="S166" s="88">
        <f t="shared" si="147"/>
        <v>0.1</v>
      </c>
      <c r="T166" s="88">
        <f t="shared" si="147"/>
        <v>0.05</v>
      </c>
      <c r="U166" s="88">
        <f t="shared" si="147"/>
        <v>0.01</v>
      </c>
      <c r="V166" s="88">
        <f t="shared" si="147"/>
        <v>0.02</v>
      </c>
      <c r="W166" s="88">
        <f t="shared" si="147"/>
        <v>0.11</v>
      </c>
      <c r="X166" s="88">
        <f t="shared" si="147"/>
        <v>0.09</v>
      </c>
      <c r="Y166" s="88">
        <f t="shared" si="147"/>
        <v>0.13</v>
      </c>
    </row>
    <row r="167" spans="4:25" ht="17.25" customHeight="1" x14ac:dyDescent="0.25">
      <c r="D167" s="23" t="s">
        <v>215</v>
      </c>
      <c r="E167" s="23" t="s">
        <v>216</v>
      </c>
      <c r="F167" s="24" t="s">
        <v>150</v>
      </c>
      <c r="G167" s="25" t="s">
        <v>120</v>
      </c>
      <c r="H167" s="23">
        <v>210</v>
      </c>
      <c r="I167" s="26" t="s">
        <v>152</v>
      </c>
      <c r="J167" s="26" t="s">
        <v>34</v>
      </c>
      <c r="K167" s="27">
        <f t="shared" si="117"/>
        <v>0.35726453153800297</v>
      </c>
      <c r="L167" s="28" t="s">
        <v>28</v>
      </c>
      <c r="M167" s="29" t="s">
        <v>28</v>
      </c>
      <c r="N167" s="42">
        <f>1-N174</f>
        <v>0.66327493043659658</v>
      </c>
      <c r="O167" s="43">
        <f t="shared" ref="O167:Y167" si="148">1-O174</f>
        <v>0.44665301626090237</v>
      </c>
      <c r="P167" s="43">
        <f t="shared" si="148"/>
        <v>0.3725832301195291</v>
      </c>
      <c r="Q167" s="43">
        <f t="shared" si="148"/>
        <v>0.25498271995554511</v>
      </c>
      <c r="R167" s="43">
        <f t="shared" si="148"/>
        <v>0.31231828685227669</v>
      </c>
      <c r="S167" s="43">
        <f t="shared" si="148"/>
        <v>0.50261156527351636</v>
      </c>
      <c r="T167" s="43">
        <f t="shared" si="148"/>
        <v>0.51742256738739978</v>
      </c>
      <c r="U167" s="43">
        <f t="shared" si="148"/>
        <v>0.15280826283044735</v>
      </c>
      <c r="V167" s="43">
        <f t="shared" si="148"/>
        <v>0.22593362276589912</v>
      </c>
      <c r="W167" s="43">
        <f t="shared" si="148"/>
        <v>0.38591114827032458</v>
      </c>
      <c r="X167" s="43">
        <f t="shared" si="148"/>
        <v>0.23995214976913715</v>
      </c>
      <c r="Y167" s="43">
        <f t="shared" si="148"/>
        <v>0.21272287853446181</v>
      </c>
    </row>
    <row r="168" spans="4:25" ht="17.25" customHeight="1" x14ac:dyDescent="0.25">
      <c r="D168" s="32" t="s">
        <v>215</v>
      </c>
      <c r="E168" s="32" t="s">
        <v>216</v>
      </c>
      <c r="F168" s="33" t="s">
        <v>150</v>
      </c>
      <c r="G168" s="34" t="s">
        <v>120</v>
      </c>
      <c r="H168" s="32">
        <v>210</v>
      </c>
      <c r="I168" s="35" t="str">
        <f t="shared" ref="I168:I173" si="149">I167</f>
        <v>SERV ADUBACAO SOLIDA MEC 360DIAS AGRIC</v>
      </c>
      <c r="J168" s="35" t="s">
        <v>35</v>
      </c>
      <c r="K168" s="36">
        <f t="shared" si="117"/>
        <v>0.19000000000000003</v>
      </c>
      <c r="L168" s="89" t="s">
        <v>140</v>
      </c>
      <c r="M168" s="90">
        <v>540</v>
      </c>
      <c r="N168" s="124">
        <f t="shared" ref="N168:Y168" si="150">ROUND(N167*53%,2)</f>
        <v>0.35</v>
      </c>
      <c r="O168" s="125">
        <f t="shared" si="150"/>
        <v>0.24</v>
      </c>
      <c r="P168" s="125">
        <f t="shared" si="150"/>
        <v>0.2</v>
      </c>
      <c r="Q168" s="125">
        <f t="shared" si="150"/>
        <v>0.14000000000000001</v>
      </c>
      <c r="R168" s="125">
        <f t="shared" si="150"/>
        <v>0.17</v>
      </c>
      <c r="S168" s="125">
        <f t="shared" si="150"/>
        <v>0.27</v>
      </c>
      <c r="T168" s="125">
        <f t="shared" si="150"/>
        <v>0.27</v>
      </c>
      <c r="U168" s="125">
        <f t="shared" si="150"/>
        <v>0.08</v>
      </c>
      <c r="V168" s="125">
        <f t="shared" si="150"/>
        <v>0.12</v>
      </c>
      <c r="W168" s="125">
        <f t="shared" si="150"/>
        <v>0.2</v>
      </c>
      <c r="X168" s="125">
        <f t="shared" si="150"/>
        <v>0.13</v>
      </c>
      <c r="Y168" s="125">
        <f t="shared" si="150"/>
        <v>0.11</v>
      </c>
    </row>
    <row r="169" spans="4:25" ht="17.25" customHeight="1" x14ac:dyDescent="0.25">
      <c r="D169" s="32" t="s">
        <v>215</v>
      </c>
      <c r="E169" s="32" t="s">
        <v>216</v>
      </c>
      <c r="F169" s="33" t="s">
        <v>150</v>
      </c>
      <c r="G169" s="34" t="s">
        <v>120</v>
      </c>
      <c r="H169" s="32">
        <v>210</v>
      </c>
      <c r="I169" s="35" t="str">
        <f t="shared" si="149"/>
        <v>SERV ADUBACAO SOLIDA MEC 360DIAS AGRIC</v>
      </c>
      <c r="J169" s="35" t="s">
        <v>35</v>
      </c>
      <c r="K169" s="36">
        <f t="shared" si="117"/>
        <v>0.11416666666666669</v>
      </c>
      <c r="L169" s="89" t="s">
        <v>141</v>
      </c>
      <c r="M169" s="90">
        <v>402</v>
      </c>
      <c r="N169" s="124">
        <f t="shared" ref="N169:Y169" si="151">ROUND(N167*32%,2)</f>
        <v>0.21</v>
      </c>
      <c r="O169" s="125">
        <f t="shared" si="151"/>
        <v>0.14000000000000001</v>
      </c>
      <c r="P169" s="125">
        <f t="shared" si="151"/>
        <v>0.12</v>
      </c>
      <c r="Q169" s="125">
        <f t="shared" si="151"/>
        <v>0.08</v>
      </c>
      <c r="R169" s="125">
        <f t="shared" si="151"/>
        <v>0.1</v>
      </c>
      <c r="S169" s="125">
        <f t="shared" si="151"/>
        <v>0.16</v>
      </c>
      <c r="T169" s="125">
        <f t="shared" si="151"/>
        <v>0.17</v>
      </c>
      <c r="U169" s="125">
        <f t="shared" si="151"/>
        <v>0.05</v>
      </c>
      <c r="V169" s="125">
        <f t="shared" si="151"/>
        <v>7.0000000000000007E-2</v>
      </c>
      <c r="W169" s="125">
        <f t="shared" si="151"/>
        <v>0.12</v>
      </c>
      <c r="X169" s="125">
        <f t="shared" si="151"/>
        <v>0.08</v>
      </c>
      <c r="Y169" s="125">
        <f t="shared" si="151"/>
        <v>7.0000000000000007E-2</v>
      </c>
    </row>
    <row r="170" spans="4:25" ht="17.25" customHeight="1" x14ac:dyDescent="0.25">
      <c r="D170" s="32" t="s">
        <v>215</v>
      </c>
      <c r="E170" s="32" t="s">
        <v>216</v>
      </c>
      <c r="F170" s="33" t="s">
        <v>150</v>
      </c>
      <c r="G170" s="34" t="s">
        <v>120</v>
      </c>
      <c r="H170" s="32">
        <v>210</v>
      </c>
      <c r="I170" s="35" t="str">
        <f t="shared" si="149"/>
        <v>SERV ADUBACAO SOLIDA MEC 360DIAS AGRIC</v>
      </c>
      <c r="J170" s="35" t="s">
        <v>35</v>
      </c>
      <c r="K170" s="36">
        <f t="shared" si="117"/>
        <v>5.309786487133631E-2</v>
      </c>
      <c r="L170" s="89" t="s">
        <v>142</v>
      </c>
      <c r="M170" s="90">
        <v>301</v>
      </c>
      <c r="N170" s="124">
        <f>N167-SUM(N168:N169)</f>
        <v>0.10327493043659663</v>
      </c>
      <c r="O170" s="125">
        <f t="shared" ref="O170:Y170" si="152">O167-SUM(O168:O169)</f>
        <v>6.6653016260902365E-2</v>
      </c>
      <c r="P170" s="125">
        <f t="shared" si="152"/>
        <v>5.258323011952909E-2</v>
      </c>
      <c r="Q170" s="125">
        <f t="shared" si="152"/>
        <v>3.4982719955545083E-2</v>
      </c>
      <c r="R170" s="125">
        <f t="shared" si="152"/>
        <v>4.2318286852276676E-2</v>
      </c>
      <c r="S170" s="125">
        <f t="shared" si="152"/>
        <v>7.261156527351631E-2</v>
      </c>
      <c r="T170" s="125">
        <f t="shared" si="152"/>
        <v>7.7422567387399721E-2</v>
      </c>
      <c r="U170" s="125">
        <f t="shared" si="152"/>
        <v>2.2808262830447346E-2</v>
      </c>
      <c r="V170" s="125">
        <f t="shared" si="152"/>
        <v>3.593362276589912E-2</v>
      </c>
      <c r="W170" s="125">
        <f t="shared" si="152"/>
        <v>6.5911148270324571E-2</v>
      </c>
      <c r="X170" s="125">
        <f t="shared" si="152"/>
        <v>2.9952149769137126E-2</v>
      </c>
      <c r="Y170" s="125">
        <f t="shared" si="152"/>
        <v>3.2722878534461819E-2</v>
      </c>
    </row>
    <row r="171" spans="4:25" ht="17.25" customHeight="1" x14ac:dyDescent="0.25">
      <c r="D171" s="32" t="s">
        <v>215</v>
      </c>
      <c r="E171" s="32" t="s">
        <v>216</v>
      </c>
      <c r="F171" s="33" t="s">
        <v>150</v>
      </c>
      <c r="G171" s="34" t="s">
        <v>120</v>
      </c>
      <c r="H171" s="32">
        <v>210</v>
      </c>
      <c r="I171" s="35" t="str">
        <f t="shared" si="149"/>
        <v>SERV ADUBACAO SOLIDA MEC 360DIAS AGRIC</v>
      </c>
      <c r="J171" s="35" t="s">
        <v>35</v>
      </c>
      <c r="K171" s="36">
        <f t="shared" si="117"/>
        <v>0</v>
      </c>
      <c r="L171" s="35" t="s">
        <v>143</v>
      </c>
      <c r="M171" s="37">
        <v>591</v>
      </c>
      <c r="N171" s="126">
        <v>0</v>
      </c>
      <c r="O171" s="127">
        <v>0</v>
      </c>
      <c r="P171" s="127">
        <v>0</v>
      </c>
      <c r="Q171" s="127">
        <v>0</v>
      </c>
      <c r="R171" s="127">
        <v>0</v>
      </c>
      <c r="S171" s="127">
        <v>0</v>
      </c>
      <c r="T171" s="127">
        <v>0</v>
      </c>
      <c r="U171" s="127">
        <v>0</v>
      </c>
      <c r="V171" s="127">
        <v>0</v>
      </c>
      <c r="W171" s="127">
        <v>0</v>
      </c>
      <c r="X171" s="127">
        <v>0</v>
      </c>
      <c r="Y171" s="127">
        <v>0</v>
      </c>
    </row>
    <row r="172" spans="4:25" ht="17.25" customHeight="1" x14ac:dyDescent="0.25">
      <c r="D172" s="32" t="s">
        <v>215</v>
      </c>
      <c r="E172" s="32" t="s">
        <v>216</v>
      </c>
      <c r="F172" s="33" t="s">
        <v>150</v>
      </c>
      <c r="G172" s="34" t="s">
        <v>120</v>
      </c>
      <c r="H172" s="32">
        <v>210</v>
      </c>
      <c r="I172" s="35" t="str">
        <f t="shared" si="149"/>
        <v>SERV ADUBACAO SOLIDA MEC 360DIAS AGRIC</v>
      </c>
      <c r="J172" s="35" t="s">
        <v>35</v>
      </c>
      <c r="K172" s="36">
        <f t="shared" si="117"/>
        <v>0</v>
      </c>
      <c r="L172" s="35" t="s">
        <v>144</v>
      </c>
      <c r="M172" s="37">
        <v>469</v>
      </c>
      <c r="N172" s="126">
        <v>0</v>
      </c>
      <c r="O172" s="127">
        <v>0</v>
      </c>
      <c r="P172" s="127">
        <v>0</v>
      </c>
      <c r="Q172" s="127">
        <v>0</v>
      </c>
      <c r="R172" s="127">
        <v>0</v>
      </c>
      <c r="S172" s="127">
        <v>0</v>
      </c>
      <c r="T172" s="127">
        <v>0</v>
      </c>
      <c r="U172" s="127">
        <v>0</v>
      </c>
      <c r="V172" s="127">
        <v>0</v>
      </c>
      <c r="W172" s="127">
        <v>0</v>
      </c>
      <c r="X172" s="127">
        <v>0</v>
      </c>
      <c r="Y172" s="127">
        <v>0</v>
      </c>
    </row>
    <row r="173" spans="4:25" ht="17.25" customHeight="1" x14ac:dyDescent="0.25">
      <c r="D173" s="32" t="s">
        <v>215</v>
      </c>
      <c r="E173" s="32" t="s">
        <v>216</v>
      </c>
      <c r="F173" s="33" t="s">
        <v>150</v>
      </c>
      <c r="G173" s="34" t="s">
        <v>120</v>
      </c>
      <c r="H173" s="32">
        <v>210</v>
      </c>
      <c r="I173" s="35" t="str">
        <f t="shared" si="149"/>
        <v>SERV ADUBACAO SOLIDA MEC 360DIAS AGRIC</v>
      </c>
      <c r="J173" s="35" t="s">
        <v>35</v>
      </c>
      <c r="K173" s="36">
        <f t="shared" si="117"/>
        <v>0</v>
      </c>
      <c r="L173" s="35" t="s">
        <v>145</v>
      </c>
      <c r="M173" s="37">
        <v>409</v>
      </c>
      <c r="N173" s="126">
        <v>0</v>
      </c>
      <c r="O173" s="127">
        <v>0</v>
      </c>
      <c r="P173" s="127">
        <v>0</v>
      </c>
      <c r="Q173" s="127">
        <v>0</v>
      </c>
      <c r="R173" s="127">
        <v>0</v>
      </c>
      <c r="S173" s="127">
        <v>0</v>
      </c>
      <c r="T173" s="127">
        <v>0</v>
      </c>
      <c r="U173" s="127">
        <v>0</v>
      </c>
      <c r="V173" s="127">
        <v>0</v>
      </c>
      <c r="W173" s="127">
        <v>0</v>
      </c>
      <c r="X173" s="127">
        <v>0</v>
      </c>
      <c r="Y173" s="127">
        <v>0</v>
      </c>
    </row>
    <row r="174" spans="4:25" ht="17.25" customHeight="1" x14ac:dyDescent="0.25">
      <c r="D174" s="23" t="s">
        <v>215</v>
      </c>
      <c r="E174" s="23" t="s">
        <v>216</v>
      </c>
      <c r="F174" s="24" t="s">
        <v>150</v>
      </c>
      <c r="G174" s="25" t="s">
        <v>120</v>
      </c>
      <c r="H174" s="23">
        <v>210</v>
      </c>
      <c r="I174" s="26" t="s">
        <v>153</v>
      </c>
      <c r="J174" s="26" t="s">
        <v>34</v>
      </c>
      <c r="K174" s="27">
        <f t="shared" si="117"/>
        <v>0.64273546846199714</v>
      </c>
      <c r="L174" s="28" t="s">
        <v>28</v>
      </c>
      <c r="M174" s="29" t="s">
        <v>28</v>
      </c>
      <c r="N174" s="30">
        <v>0.33672506956340337</v>
      </c>
      <c r="O174" s="31">
        <v>0.55334698373909763</v>
      </c>
      <c r="P174" s="31">
        <v>0.6274167698804709</v>
      </c>
      <c r="Q174" s="31">
        <v>0.74501728004445489</v>
      </c>
      <c r="R174" s="31">
        <v>0.68768171314772331</v>
      </c>
      <c r="S174" s="31">
        <v>0.4973884347264837</v>
      </c>
      <c r="T174" s="31">
        <v>0.48257743261260022</v>
      </c>
      <c r="U174" s="31">
        <v>0.84719173716955265</v>
      </c>
      <c r="V174" s="31">
        <v>0.77406637723410088</v>
      </c>
      <c r="W174" s="31">
        <v>0.61408885172967542</v>
      </c>
      <c r="X174" s="31">
        <v>0.76004785023086285</v>
      </c>
      <c r="Y174" s="31">
        <v>0.78727712146553819</v>
      </c>
    </row>
    <row r="175" spans="4:25" ht="17.25" customHeight="1" x14ac:dyDescent="0.25">
      <c r="D175" s="32" t="s">
        <v>215</v>
      </c>
      <c r="E175" s="32" t="s">
        <v>216</v>
      </c>
      <c r="F175" s="33" t="s">
        <v>150</v>
      </c>
      <c r="G175" s="34" t="s">
        <v>120</v>
      </c>
      <c r="H175" s="32">
        <v>210</v>
      </c>
      <c r="I175" s="35" t="str">
        <f t="shared" ref="I175:I183" si="153">I174</f>
        <v>Prototipo Capina Quim Mec 2ª Barra e Adub Solida Mec 360</v>
      </c>
      <c r="J175" s="35" t="s">
        <v>35</v>
      </c>
      <c r="K175" s="36">
        <f t="shared" si="117"/>
        <v>0.64273546846199714</v>
      </c>
      <c r="L175" s="35" t="s">
        <v>54</v>
      </c>
      <c r="M175" s="37">
        <v>2.5</v>
      </c>
      <c r="N175" s="40">
        <f>N174</f>
        <v>0.33672506956340337</v>
      </c>
      <c r="O175" s="41">
        <f t="shared" ref="O175:Y175" si="154">O174</f>
        <v>0.55334698373909763</v>
      </c>
      <c r="P175" s="41">
        <f t="shared" si="154"/>
        <v>0.6274167698804709</v>
      </c>
      <c r="Q175" s="41">
        <f t="shared" si="154"/>
        <v>0.74501728004445489</v>
      </c>
      <c r="R175" s="41">
        <f t="shared" si="154"/>
        <v>0.68768171314772331</v>
      </c>
      <c r="S175" s="41">
        <f t="shared" si="154"/>
        <v>0.4973884347264837</v>
      </c>
      <c r="T175" s="41">
        <f t="shared" si="154"/>
        <v>0.48257743261260022</v>
      </c>
      <c r="U175" s="41">
        <f t="shared" si="154"/>
        <v>0.84719173716955265</v>
      </c>
      <c r="V175" s="41">
        <f t="shared" si="154"/>
        <v>0.77406637723410088</v>
      </c>
      <c r="W175" s="41">
        <f t="shared" si="154"/>
        <v>0.61408885172967542</v>
      </c>
      <c r="X175" s="41">
        <f t="shared" si="154"/>
        <v>0.76004785023086285</v>
      </c>
      <c r="Y175" s="41">
        <f t="shared" si="154"/>
        <v>0.78727712146553819</v>
      </c>
    </row>
    <row r="176" spans="4:25" ht="17.25" customHeight="1" x14ac:dyDescent="0.25">
      <c r="D176" s="32" t="s">
        <v>215</v>
      </c>
      <c r="E176" s="32" t="s">
        <v>216</v>
      </c>
      <c r="F176" s="33" t="s">
        <v>150</v>
      </c>
      <c r="G176" s="34" t="s">
        <v>120</v>
      </c>
      <c r="H176" s="32">
        <v>210</v>
      </c>
      <c r="I176" s="35" t="str">
        <f t="shared" si="153"/>
        <v>Prototipo Capina Quim Mec 2ª Barra e Adub Solida Mec 360</v>
      </c>
      <c r="J176" s="35" t="s">
        <v>35</v>
      </c>
      <c r="K176" s="36">
        <f t="shared" si="117"/>
        <v>0.40606880179533028</v>
      </c>
      <c r="L176" s="35" t="s">
        <v>135</v>
      </c>
      <c r="M176" s="37">
        <f>ROUNDUP(1.5*(2.5/3.1),2)</f>
        <v>1.21</v>
      </c>
      <c r="N176" s="87">
        <f>N174-N177</f>
        <v>6.672506956340335E-2</v>
      </c>
      <c r="O176" s="88">
        <f t="shared" ref="O176:Y176" si="155">O174-O177</f>
        <v>0.17334698373909763</v>
      </c>
      <c r="P176" s="88">
        <f t="shared" si="155"/>
        <v>0.25741676988047091</v>
      </c>
      <c r="Q176" s="88">
        <f t="shared" si="155"/>
        <v>0.37501728004445489</v>
      </c>
      <c r="R176" s="88">
        <f t="shared" si="155"/>
        <v>0.48768171314772329</v>
      </c>
      <c r="S176" s="88">
        <f t="shared" si="155"/>
        <v>0.39738843472648366</v>
      </c>
      <c r="T176" s="88">
        <f t="shared" si="155"/>
        <v>0.43257743261260023</v>
      </c>
      <c r="U176" s="88">
        <f t="shared" si="155"/>
        <v>0.76719173716955269</v>
      </c>
      <c r="V176" s="88">
        <f t="shared" si="155"/>
        <v>0.70406637723410093</v>
      </c>
      <c r="W176" s="88">
        <f t="shared" si="155"/>
        <v>0.43408885172967543</v>
      </c>
      <c r="X176" s="88">
        <f t="shared" si="155"/>
        <v>0.46004785023086286</v>
      </c>
      <c r="Y176" s="88">
        <f t="shared" si="155"/>
        <v>0.31727712146553821</v>
      </c>
    </row>
    <row r="177" spans="4:25" ht="17.25" customHeight="1" x14ac:dyDescent="0.25">
      <c r="D177" s="32" t="s">
        <v>215</v>
      </c>
      <c r="E177" s="32" t="s">
        <v>216</v>
      </c>
      <c r="F177" s="33" t="s">
        <v>150</v>
      </c>
      <c r="G177" s="34" t="s">
        <v>120</v>
      </c>
      <c r="H177" s="32">
        <v>210</v>
      </c>
      <c r="I177" s="35" t="str">
        <f t="shared" si="153"/>
        <v>Prototipo Capina Quim Mec 2ª Barra e Adub Solida Mec 360</v>
      </c>
      <c r="J177" s="35" t="s">
        <v>35</v>
      </c>
      <c r="K177" s="36">
        <f t="shared" si="117"/>
        <v>0.23666666666666666</v>
      </c>
      <c r="L177" s="35" t="s">
        <v>136</v>
      </c>
      <c r="M177" s="37">
        <f>0.15*(2.5/3.1)</f>
        <v>0.12096774193548386</v>
      </c>
      <c r="N177" s="87">
        <f t="shared" ref="N177:Y177" si="156">ROUND(N45/N42*N174,2)</f>
        <v>0.27</v>
      </c>
      <c r="O177" s="88">
        <f t="shared" si="156"/>
        <v>0.38</v>
      </c>
      <c r="P177" s="88">
        <f t="shared" si="156"/>
        <v>0.37</v>
      </c>
      <c r="Q177" s="88">
        <f t="shared" si="156"/>
        <v>0.37</v>
      </c>
      <c r="R177" s="88">
        <f t="shared" si="156"/>
        <v>0.2</v>
      </c>
      <c r="S177" s="88">
        <f t="shared" si="156"/>
        <v>0.1</v>
      </c>
      <c r="T177" s="88">
        <f t="shared" si="156"/>
        <v>0.05</v>
      </c>
      <c r="U177" s="88">
        <f t="shared" si="156"/>
        <v>0.08</v>
      </c>
      <c r="V177" s="88">
        <f t="shared" si="156"/>
        <v>7.0000000000000007E-2</v>
      </c>
      <c r="W177" s="88">
        <f t="shared" si="156"/>
        <v>0.18</v>
      </c>
      <c r="X177" s="88">
        <f t="shared" si="156"/>
        <v>0.3</v>
      </c>
      <c r="Y177" s="88">
        <f t="shared" si="156"/>
        <v>0.47</v>
      </c>
    </row>
    <row r="178" spans="4:25" ht="17.25" customHeight="1" x14ac:dyDescent="0.25">
      <c r="D178" s="32" t="s">
        <v>215</v>
      </c>
      <c r="E178" s="32" t="s">
        <v>216</v>
      </c>
      <c r="F178" s="33" t="s">
        <v>150</v>
      </c>
      <c r="G178" s="34" t="s">
        <v>120</v>
      </c>
      <c r="H178" s="32">
        <v>210</v>
      </c>
      <c r="I178" s="35" t="str">
        <f t="shared" si="153"/>
        <v>Prototipo Capina Quim Mec 2ª Barra e Adub Solida Mec 360</v>
      </c>
      <c r="J178" s="35" t="s">
        <v>35</v>
      </c>
      <c r="K178" s="36">
        <f t="shared" si="117"/>
        <v>0.34</v>
      </c>
      <c r="L178" s="89" t="s">
        <v>140</v>
      </c>
      <c r="M178" s="90">
        <v>540</v>
      </c>
      <c r="N178" s="124">
        <f t="shared" ref="N178:Y178" si="157">ROUND(N174*53%,2)</f>
        <v>0.18</v>
      </c>
      <c r="O178" s="125">
        <f t="shared" si="157"/>
        <v>0.28999999999999998</v>
      </c>
      <c r="P178" s="125">
        <f t="shared" si="157"/>
        <v>0.33</v>
      </c>
      <c r="Q178" s="125">
        <f t="shared" si="157"/>
        <v>0.39</v>
      </c>
      <c r="R178" s="125">
        <f t="shared" si="157"/>
        <v>0.36</v>
      </c>
      <c r="S178" s="125">
        <f t="shared" si="157"/>
        <v>0.26</v>
      </c>
      <c r="T178" s="125">
        <f t="shared" si="157"/>
        <v>0.26</v>
      </c>
      <c r="U178" s="125">
        <f t="shared" si="157"/>
        <v>0.45</v>
      </c>
      <c r="V178" s="125">
        <f t="shared" si="157"/>
        <v>0.41</v>
      </c>
      <c r="W178" s="125">
        <f t="shared" si="157"/>
        <v>0.33</v>
      </c>
      <c r="X178" s="125">
        <f t="shared" si="157"/>
        <v>0.4</v>
      </c>
      <c r="Y178" s="125">
        <f t="shared" si="157"/>
        <v>0.42</v>
      </c>
    </row>
    <row r="179" spans="4:25" ht="17.25" customHeight="1" x14ac:dyDescent="0.25">
      <c r="D179" s="32" t="s">
        <v>215</v>
      </c>
      <c r="E179" s="32" t="s">
        <v>216</v>
      </c>
      <c r="F179" s="33" t="s">
        <v>150</v>
      </c>
      <c r="G179" s="34" t="s">
        <v>120</v>
      </c>
      <c r="H179" s="32">
        <v>210</v>
      </c>
      <c r="I179" s="35" t="str">
        <f t="shared" si="153"/>
        <v>Prototipo Capina Quim Mec 2ª Barra e Adub Solida Mec 360</v>
      </c>
      <c r="J179" s="35" t="s">
        <v>35</v>
      </c>
      <c r="K179" s="36">
        <f t="shared" si="117"/>
        <v>0.20583333333333331</v>
      </c>
      <c r="L179" s="89" t="s">
        <v>141</v>
      </c>
      <c r="M179" s="90">
        <v>402</v>
      </c>
      <c r="N179" s="124">
        <f t="shared" ref="N179:Y179" si="158">ROUND(N174*32%,2)</f>
        <v>0.11</v>
      </c>
      <c r="O179" s="125">
        <f t="shared" si="158"/>
        <v>0.18</v>
      </c>
      <c r="P179" s="125">
        <f t="shared" si="158"/>
        <v>0.2</v>
      </c>
      <c r="Q179" s="125">
        <f t="shared" si="158"/>
        <v>0.24</v>
      </c>
      <c r="R179" s="125">
        <f t="shared" si="158"/>
        <v>0.22</v>
      </c>
      <c r="S179" s="125">
        <f t="shared" si="158"/>
        <v>0.16</v>
      </c>
      <c r="T179" s="125">
        <f t="shared" si="158"/>
        <v>0.15</v>
      </c>
      <c r="U179" s="125">
        <f t="shared" si="158"/>
        <v>0.27</v>
      </c>
      <c r="V179" s="125">
        <f t="shared" si="158"/>
        <v>0.25</v>
      </c>
      <c r="W179" s="125">
        <f t="shared" si="158"/>
        <v>0.2</v>
      </c>
      <c r="X179" s="125">
        <f t="shared" si="158"/>
        <v>0.24</v>
      </c>
      <c r="Y179" s="125">
        <f t="shared" si="158"/>
        <v>0.25</v>
      </c>
    </row>
    <row r="180" spans="4:25" ht="17.25" customHeight="1" x14ac:dyDescent="0.25">
      <c r="D180" s="32" t="s">
        <v>215</v>
      </c>
      <c r="E180" s="32" t="s">
        <v>216</v>
      </c>
      <c r="F180" s="33" t="s">
        <v>150</v>
      </c>
      <c r="G180" s="34" t="s">
        <v>120</v>
      </c>
      <c r="H180" s="32">
        <v>210</v>
      </c>
      <c r="I180" s="35" t="str">
        <f t="shared" si="153"/>
        <v>Prototipo Capina Quim Mec 2ª Barra e Adub Solida Mec 360</v>
      </c>
      <c r="J180" s="35" t="s">
        <v>35</v>
      </c>
      <c r="K180" s="36">
        <f t="shared" si="117"/>
        <v>9.6902135128663677E-2</v>
      </c>
      <c r="L180" s="89" t="s">
        <v>142</v>
      </c>
      <c r="M180" s="90">
        <v>301</v>
      </c>
      <c r="N180" s="124">
        <f>N174-SUM(N178:N179)</f>
        <v>4.6725069563403387E-2</v>
      </c>
      <c r="O180" s="125">
        <f t="shared" ref="O180:Y180" si="159">O174-SUM(O178:O179)</f>
        <v>8.3346983739097658E-2</v>
      </c>
      <c r="P180" s="125">
        <f t="shared" si="159"/>
        <v>9.7416769880470877E-2</v>
      </c>
      <c r="Q180" s="125">
        <f t="shared" si="159"/>
        <v>0.11501728004445488</v>
      </c>
      <c r="R180" s="125">
        <f t="shared" si="159"/>
        <v>0.10768171314772335</v>
      </c>
      <c r="S180" s="125">
        <f t="shared" si="159"/>
        <v>7.7388434726483657E-2</v>
      </c>
      <c r="T180" s="125">
        <f t="shared" si="159"/>
        <v>7.257743261260019E-2</v>
      </c>
      <c r="U180" s="125">
        <f t="shared" si="159"/>
        <v>0.12719173716955268</v>
      </c>
      <c r="V180" s="125">
        <f t="shared" si="159"/>
        <v>0.11406637723410096</v>
      </c>
      <c r="W180" s="125">
        <f t="shared" si="159"/>
        <v>8.4088851729675396E-2</v>
      </c>
      <c r="X180" s="125">
        <f t="shared" si="159"/>
        <v>0.12004785023086284</v>
      </c>
      <c r="Y180" s="125">
        <f t="shared" si="159"/>
        <v>0.11727712146553826</v>
      </c>
    </row>
    <row r="181" spans="4:25" ht="17.25" customHeight="1" x14ac:dyDescent="0.25">
      <c r="D181" s="32" t="s">
        <v>215</v>
      </c>
      <c r="E181" s="32" t="s">
        <v>216</v>
      </c>
      <c r="F181" s="33" t="s">
        <v>150</v>
      </c>
      <c r="G181" s="34" t="s">
        <v>120</v>
      </c>
      <c r="H181" s="32">
        <v>210</v>
      </c>
      <c r="I181" s="35" t="str">
        <f t="shared" si="153"/>
        <v>Prototipo Capina Quim Mec 2ª Barra e Adub Solida Mec 360</v>
      </c>
      <c r="J181" s="35" t="s">
        <v>35</v>
      </c>
      <c r="K181" s="36">
        <f t="shared" si="117"/>
        <v>0</v>
      </c>
      <c r="L181" s="35" t="s">
        <v>143</v>
      </c>
      <c r="M181" s="37">
        <v>591</v>
      </c>
      <c r="N181" s="126">
        <v>0</v>
      </c>
      <c r="O181" s="127">
        <v>0</v>
      </c>
      <c r="P181" s="127">
        <v>0</v>
      </c>
      <c r="Q181" s="127">
        <v>0</v>
      </c>
      <c r="R181" s="127">
        <v>0</v>
      </c>
      <c r="S181" s="127">
        <v>0</v>
      </c>
      <c r="T181" s="127">
        <v>0</v>
      </c>
      <c r="U181" s="127">
        <v>0</v>
      </c>
      <c r="V181" s="127">
        <v>0</v>
      </c>
      <c r="W181" s="127">
        <v>0</v>
      </c>
      <c r="X181" s="127">
        <v>0</v>
      </c>
      <c r="Y181" s="127">
        <v>0</v>
      </c>
    </row>
    <row r="182" spans="4:25" ht="17.25" customHeight="1" x14ac:dyDescent="0.25">
      <c r="D182" s="32" t="s">
        <v>215</v>
      </c>
      <c r="E182" s="32" t="s">
        <v>216</v>
      </c>
      <c r="F182" s="33" t="s">
        <v>150</v>
      </c>
      <c r="G182" s="34" t="s">
        <v>120</v>
      </c>
      <c r="H182" s="32">
        <v>210</v>
      </c>
      <c r="I182" s="35" t="str">
        <f t="shared" si="153"/>
        <v>Prototipo Capina Quim Mec 2ª Barra e Adub Solida Mec 360</v>
      </c>
      <c r="J182" s="35" t="s">
        <v>35</v>
      </c>
      <c r="K182" s="36">
        <f t="shared" si="117"/>
        <v>0</v>
      </c>
      <c r="L182" s="35" t="s">
        <v>144</v>
      </c>
      <c r="M182" s="37">
        <v>469</v>
      </c>
      <c r="N182" s="126">
        <v>0</v>
      </c>
      <c r="O182" s="127">
        <v>0</v>
      </c>
      <c r="P182" s="127">
        <v>0</v>
      </c>
      <c r="Q182" s="127">
        <v>0</v>
      </c>
      <c r="R182" s="127">
        <v>0</v>
      </c>
      <c r="S182" s="127">
        <v>0</v>
      </c>
      <c r="T182" s="127">
        <v>0</v>
      </c>
      <c r="U182" s="127">
        <v>0</v>
      </c>
      <c r="V182" s="127">
        <v>0</v>
      </c>
      <c r="W182" s="127">
        <v>0</v>
      </c>
      <c r="X182" s="127">
        <v>0</v>
      </c>
      <c r="Y182" s="127">
        <v>0</v>
      </c>
    </row>
    <row r="183" spans="4:25" ht="17.25" customHeight="1" x14ac:dyDescent="0.25">
      <c r="D183" s="32" t="s">
        <v>215</v>
      </c>
      <c r="E183" s="32" t="s">
        <v>216</v>
      </c>
      <c r="F183" s="33" t="s">
        <v>150</v>
      </c>
      <c r="G183" s="34" t="s">
        <v>120</v>
      </c>
      <c r="H183" s="32">
        <v>210</v>
      </c>
      <c r="I183" s="35" t="str">
        <f t="shared" si="153"/>
        <v>Prototipo Capina Quim Mec 2ª Barra e Adub Solida Mec 360</v>
      </c>
      <c r="J183" s="35" t="s">
        <v>35</v>
      </c>
      <c r="K183" s="36">
        <f t="shared" si="117"/>
        <v>0</v>
      </c>
      <c r="L183" s="35" t="s">
        <v>145</v>
      </c>
      <c r="M183" s="37">
        <v>409</v>
      </c>
      <c r="N183" s="126">
        <v>0</v>
      </c>
      <c r="O183" s="127">
        <v>0</v>
      </c>
      <c r="P183" s="127">
        <v>0</v>
      </c>
      <c r="Q183" s="127">
        <v>0</v>
      </c>
      <c r="R183" s="127">
        <v>0</v>
      </c>
      <c r="S183" s="127">
        <v>0</v>
      </c>
      <c r="T183" s="127">
        <v>0</v>
      </c>
      <c r="U183" s="127">
        <v>0</v>
      </c>
      <c r="V183" s="127">
        <v>0</v>
      </c>
      <c r="W183" s="127">
        <v>0</v>
      </c>
      <c r="X183" s="127">
        <v>0</v>
      </c>
      <c r="Y183" s="127">
        <v>0</v>
      </c>
    </row>
    <row r="184" spans="4:25" ht="17.25" customHeight="1" x14ac:dyDescent="0.25">
      <c r="D184" s="23" t="s">
        <v>215</v>
      </c>
      <c r="E184" s="23" t="s">
        <v>216</v>
      </c>
      <c r="F184" s="24" t="s">
        <v>154</v>
      </c>
      <c r="G184" s="25" t="s">
        <v>120</v>
      </c>
      <c r="H184" s="23">
        <v>290</v>
      </c>
      <c r="I184" s="26" t="s">
        <v>155</v>
      </c>
      <c r="J184" s="26" t="s">
        <v>34</v>
      </c>
      <c r="K184" s="27">
        <f t="shared" si="117"/>
        <v>6.6666666666666666E-2</v>
      </c>
      <c r="L184" s="28" t="s">
        <v>28</v>
      </c>
      <c r="M184" s="29" t="s">
        <v>28</v>
      </c>
      <c r="N184" s="30">
        <v>0.01</v>
      </c>
      <c r="O184" s="31">
        <v>0.03</v>
      </c>
      <c r="P184" s="31">
        <v>0.05</v>
      </c>
      <c r="Q184" s="31">
        <v>0.05</v>
      </c>
      <c r="R184" s="31">
        <v>0.06</v>
      </c>
      <c r="S184" s="31">
        <v>7.0000000000000007E-2</v>
      </c>
      <c r="T184" s="31">
        <v>0.11</v>
      </c>
      <c r="U184" s="31">
        <v>0.18</v>
      </c>
      <c r="V184" s="31">
        <v>0.11</v>
      </c>
      <c r="W184" s="31">
        <v>7.0000000000000007E-2</v>
      </c>
      <c r="X184" s="31">
        <v>0.05</v>
      </c>
      <c r="Y184" s="31">
        <v>0.01</v>
      </c>
    </row>
    <row r="185" spans="4:25" ht="17.25" customHeight="1" x14ac:dyDescent="0.25">
      <c r="D185" s="32" t="s">
        <v>215</v>
      </c>
      <c r="E185" s="32" t="s">
        <v>216</v>
      </c>
      <c r="F185" s="33" t="s">
        <v>154</v>
      </c>
      <c r="G185" s="34" t="s">
        <v>120</v>
      </c>
      <c r="H185" s="32">
        <v>290</v>
      </c>
      <c r="I185" s="35" t="str">
        <f t="shared" ref="I185:I187" si="160">I184</f>
        <v>SERV CONTROLE DE PRAGAS AGRIC</v>
      </c>
      <c r="J185" s="35" t="s">
        <v>35</v>
      </c>
      <c r="K185" s="36">
        <f t="shared" si="117"/>
        <v>4.9166666666666671E-2</v>
      </c>
      <c r="L185" s="35" t="s">
        <v>156</v>
      </c>
      <c r="M185" s="37">
        <v>120</v>
      </c>
      <c r="N185" s="44">
        <f>ROUND(N184*0.7,2)</f>
        <v>0.01</v>
      </c>
      <c r="O185" s="39">
        <f t="shared" ref="O185:Y185" si="161">ROUND(O184*0.7,2)</f>
        <v>0.02</v>
      </c>
      <c r="P185" s="39">
        <f t="shared" si="161"/>
        <v>0.04</v>
      </c>
      <c r="Q185" s="39">
        <f t="shared" si="161"/>
        <v>0.04</v>
      </c>
      <c r="R185" s="39">
        <f t="shared" si="161"/>
        <v>0.04</v>
      </c>
      <c r="S185" s="39">
        <f t="shared" si="161"/>
        <v>0.05</v>
      </c>
      <c r="T185" s="39">
        <f t="shared" si="161"/>
        <v>0.08</v>
      </c>
      <c r="U185" s="39">
        <f t="shared" si="161"/>
        <v>0.13</v>
      </c>
      <c r="V185" s="39">
        <f t="shared" si="161"/>
        <v>0.08</v>
      </c>
      <c r="W185" s="39">
        <f t="shared" si="161"/>
        <v>0.05</v>
      </c>
      <c r="X185" s="39">
        <f t="shared" si="161"/>
        <v>0.04</v>
      </c>
      <c r="Y185" s="39">
        <f t="shared" si="161"/>
        <v>0.01</v>
      </c>
    </row>
    <row r="186" spans="4:25" ht="17.25" customHeight="1" x14ac:dyDescent="0.25">
      <c r="D186" s="32" t="s">
        <v>215</v>
      </c>
      <c r="E186" s="32" t="s">
        <v>216</v>
      </c>
      <c r="F186" s="33" t="s">
        <v>154</v>
      </c>
      <c r="G186" s="34" t="s">
        <v>120</v>
      </c>
      <c r="H186" s="32">
        <v>290</v>
      </c>
      <c r="I186" s="35" t="str">
        <f t="shared" si="160"/>
        <v>SERV CONTROLE DE PRAGAS AGRIC</v>
      </c>
      <c r="J186" s="35" t="s">
        <v>35</v>
      </c>
      <c r="K186" s="36">
        <f t="shared" si="117"/>
        <v>1.7500000000000002E-2</v>
      </c>
      <c r="L186" s="35" t="s">
        <v>157</v>
      </c>
      <c r="M186" s="37">
        <v>0.75</v>
      </c>
      <c r="N186" s="44">
        <f>N184-N185</f>
        <v>0</v>
      </c>
      <c r="O186" s="39">
        <f t="shared" ref="O186:Y186" si="162">O184-O185</f>
        <v>9.9999999999999985E-3</v>
      </c>
      <c r="P186" s="39">
        <f t="shared" si="162"/>
        <v>1.0000000000000002E-2</v>
      </c>
      <c r="Q186" s="39">
        <f t="shared" si="162"/>
        <v>1.0000000000000002E-2</v>
      </c>
      <c r="R186" s="39">
        <f t="shared" si="162"/>
        <v>1.9999999999999997E-2</v>
      </c>
      <c r="S186" s="39">
        <f t="shared" si="162"/>
        <v>2.0000000000000004E-2</v>
      </c>
      <c r="T186" s="39">
        <f t="shared" si="162"/>
        <v>0.03</v>
      </c>
      <c r="U186" s="39">
        <f t="shared" si="162"/>
        <v>4.9999999999999989E-2</v>
      </c>
      <c r="V186" s="39">
        <f t="shared" si="162"/>
        <v>0.03</v>
      </c>
      <c r="W186" s="39">
        <f t="shared" si="162"/>
        <v>2.0000000000000004E-2</v>
      </c>
      <c r="X186" s="39">
        <f t="shared" si="162"/>
        <v>1.0000000000000002E-2</v>
      </c>
      <c r="Y186" s="39">
        <f t="shared" si="162"/>
        <v>0</v>
      </c>
    </row>
    <row r="187" spans="4:25" ht="17.25" customHeight="1" x14ac:dyDescent="0.25">
      <c r="D187" s="32" t="s">
        <v>215</v>
      </c>
      <c r="E187" s="32" t="s">
        <v>216</v>
      </c>
      <c r="F187" s="33" t="s">
        <v>154</v>
      </c>
      <c r="G187" s="34" t="s">
        <v>120</v>
      </c>
      <c r="H187" s="32">
        <v>290</v>
      </c>
      <c r="I187" s="35" t="str">
        <f t="shared" si="160"/>
        <v>SERV CONTROLE DE PRAGAS AGRIC</v>
      </c>
      <c r="J187" s="35" t="s">
        <v>35</v>
      </c>
      <c r="K187" s="36">
        <f t="shared" si="117"/>
        <v>6.6666666666666666E-2</v>
      </c>
      <c r="L187" s="35" t="s">
        <v>55</v>
      </c>
      <c r="M187" s="37">
        <f>ROUND(25%*20,1)</f>
        <v>5</v>
      </c>
      <c r="N187" s="44">
        <f>SUM(N185:N186)</f>
        <v>0.01</v>
      </c>
      <c r="O187" s="39">
        <f t="shared" ref="O187:Y187" si="163">SUM(O185:O186)</f>
        <v>0.03</v>
      </c>
      <c r="P187" s="39">
        <f t="shared" si="163"/>
        <v>0.05</v>
      </c>
      <c r="Q187" s="39">
        <f t="shared" si="163"/>
        <v>0.05</v>
      </c>
      <c r="R187" s="39">
        <f t="shared" si="163"/>
        <v>0.06</v>
      </c>
      <c r="S187" s="39">
        <f t="shared" si="163"/>
        <v>7.0000000000000007E-2</v>
      </c>
      <c r="T187" s="39">
        <f t="shared" si="163"/>
        <v>0.11</v>
      </c>
      <c r="U187" s="39">
        <f t="shared" si="163"/>
        <v>0.18</v>
      </c>
      <c r="V187" s="39">
        <f t="shared" si="163"/>
        <v>0.11</v>
      </c>
      <c r="W187" s="39">
        <f t="shared" si="163"/>
        <v>7.0000000000000007E-2</v>
      </c>
      <c r="X187" s="39">
        <f t="shared" si="163"/>
        <v>0.05</v>
      </c>
      <c r="Y187" s="39">
        <f t="shared" si="163"/>
        <v>0.01</v>
      </c>
    </row>
    <row r="188" spans="4:25" ht="17.25" customHeight="1" x14ac:dyDescent="0.25">
      <c r="D188" s="23" t="s">
        <v>215</v>
      </c>
      <c r="E188" s="23" t="s">
        <v>216</v>
      </c>
      <c r="F188" s="24" t="s">
        <v>154</v>
      </c>
      <c r="G188" s="25" t="s">
        <v>120</v>
      </c>
      <c r="H188" s="23">
        <v>290</v>
      </c>
      <c r="I188" s="26" t="s">
        <v>158</v>
      </c>
      <c r="J188" s="26" t="s">
        <v>34</v>
      </c>
      <c r="K188" s="27">
        <f t="shared" si="117"/>
        <v>6.6666666666666666E-2</v>
      </c>
      <c r="L188" s="28" t="s">
        <v>28</v>
      </c>
      <c r="M188" s="29" t="s">
        <v>28</v>
      </c>
      <c r="N188" s="30">
        <v>0.01</v>
      </c>
      <c r="O188" s="31">
        <v>0.03</v>
      </c>
      <c r="P188" s="31">
        <v>0.05</v>
      </c>
      <c r="Q188" s="31">
        <v>0.05</v>
      </c>
      <c r="R188" s="31">
        <v>0.06</v>
      </c>
      <c r="S188" s="31">
        <v>7.0000000000000007E-2</v>
      </c>
      <c r="T188" s="31">
        <v>0.11</v>
      </c>
      <c r="U188" s="31">
        <v>0.18</v>
      </c>
      <c r="V188" s="31">
        <v>0.11</v>
      </c>
      <c r="W188" s="31">
        <v>7.0000000000000007E-2</v>
      </c>
      <c r="X188" s="31">
        <v>0.05</v>
      </c>
      <c r="Y188" s="31">
        <v>0.01</v>
      </c>
    </row>
    <row r="189" spans="4:25" ht="17.25" customHeight="1" x14ac:dyDescent="0.25">
      <c r="D189" s="32" t="s">
        <v>215</v>
      </c>
      <c r="E189" s="32" t="s">
        <v>216</v>
      </c>
      <c r="F189" s="33" t="s">
        <v>154</v>
      </c>
      <c r="G189" s="34" t="s">
        <v>120</v>
      </c>
      <c r="H189" s="32">
        <v>290</v>
      </c>
      <c r="I189" s="35" t="str">
        <f t="shared" ref="I189:I191" si="164">I188</f>
        <v>SERV CONTROLE DE PRAGAS DRONE TERCEIRO</v>
      </c>
      <c r="J189" s="35" t="s">
        <v>35</v>
      </c>
      <c r="K189" s="36">
        <f t="shared" si="117"/>
        <v>4.9166666666666671E-2</v>
      </c>
      <c r="L189" s="35" t="s">
        <v>156</v>
      </c>
      <c r="M189" s="37">
        <v>120</v>
      </c>
      <c r="N189" s="44">
        <f>ROUND(N188*0.7,2)</f>
        <v>0.01</v>
      </c>
      <c r="O189" s="39">
        <f t="shared" ref="O189:Y189" si="165">ROUND(O188*0.7,2)</f>
        <v>0.02</v>
      </c>
      <c r="P189" s="39">
        <f t="shared" si="165"/>
        <v>0.04</v>
      </c>
      <c r="Q189" s="39">
        <f t="shared" si="165"/>
        <v>0.04</v>
      </c>
      <c r="R189" s="39">
        <f t="shared" si="165"/>
        <v>0.04</v>
      </c>
      <c r="S189" s="39">
        <f t="shared" si="165"/>
        <v>0.05</v>
      </c>
      <c r="T189" s="39">
        <f t="shared" si="165"/>
        <v>0.08</v>
      </c>
      <c r="U189" s="39">
        <f t="shared" si="165"/>
        <v>0.13</v>
      </c>
      <c r="V189" s="39">
        <f t="shared" si="165"/>
        <v>0.08</v>
      </c>
      <c r="W189" s="39">
        <f t="shared" si="165"/>
        <v>0.05</v>
      </c>
      <c r="X189" s="39">
        <f t="shared" si="165"/>
        <v>0.04</v>
      </c>
      <c r="Y189" s="39">
        <f t="shared" si="165"/>
        <v>0.01</v>
      </c>
    </row>
    <row r="190" spans="4:25" ht="17.25" customHeight="1" x14ac:dyDescent="0.25">
      <c r="D190" s="32" t="s">
        <v>215</v>
      </c>
      <c r="E190" s="32" t="s">
        <v>216</v>
      </c>
      <c r="F190" s="33" t="s">
        <v>154</v>
      </c>
      <c r="G190" s="34" t="s">
        <v>120</v>
      </c>
      <c r="H190" s="32">
        <v>290</v>
      </c>
      <c r="I190" s="35" t="str">
        <f t="shared" si="164"/>
        <v>SERV CONTROLE DE PRAGAS DRONE TERCEIRO</v>
      </c>
      <c r="J190" s="35" t="s">
        <v>35</v>
      </c>
      <c r="K190" s="36">
        <f t="shared" si="117"/>
        <v>1.7500000000000002E-2</v>
      </c>
      <c r="L190" s="35" t="s">
        <v>157</v>
      </c>
      <c r="M190" s="37">
        <v>0.75</v>
      </c>
      <c r="N190" s="44">
        <f>N188-N189</f>
        <v>0</v>
      </c>
      <c r="O190" s="39">
        <f t="shared" ref="O190:Y190" si="166">O188-O189</f>
        <v>9.9999999999999985E-3</v>
      </c>
      <c r="P190" s="39">
        <f t="shared" si="166"/>
        <v>1.0000000000000002E-2</v>
      </c>
      <c r="Q190" s="39">
        <f t="shared" si="166"/>
        <v>1.0000000000000002E-2</v>
      </c>
      <c r="R190" s="39">
        <f t="shared" si="166"/>
        <v>1.9999999999999997E-2</v>
      </c>
      <c r="S190" s="39">
        <f t="shared" si="166"/>
        <v>2.0000000000000004E-2</v>
      </c>
      <c r="T190" s="39">
        <f t="shared" si="166"/>
        <v>0.03</v>
      </c>
      <c r="U190" s="39">
        <f t="shared" si="166"/>
        <v>4.9999999999999989E-2</v>
      </c>
      <c r="V190" s="39">
        <f t="shared" si="166"/>
        <v>0.03</v>
      </c>
      <c r="W190" s="39">
        <f t="shared" si="166"/>
        <v>2.0000000000000004E-2</v>
      </c>
      <c r="X190" s="39">
        <f t="shared" si="166"/>
        <v>1.0000000000000002E-2</v>
      </c>
      <c r="Y190" s="39">
        <f t="shared" si="166"/>
        <v>0</v>
      </c>
    </row>
    <row r="191" spans="4:25" ht="17.25" customHeight="1" x14ac:dyDescent="0.25">
      <c r="D191" s="32" t="s">
        <v>215</v>
      </c>
      <c r="E191" s="32" t="s">
        <v>216</v>
      </c>
      <c r="F191" s="33" t="s">
        <v>154</v>
      </c>
      <c r="G191" s="34" t="s">
        <v>120</v>
      </c>
      <c r="H191" s="32">
        <v>290</v>
      </c>
      <c r="I191" s="35" t="str">
        <f t="shared" si="164"/>
        <v>SERV CONTROLE DE PRAGAS DRONE TERCEIRO</v>
      </c>
      <c r="J191" s="35" t="s">
        <v>35</v>
      </c>
      <c r="K191" s="36">
        <f t="shared" si="117"/>
        <v>6.6666666666666666E-2</v>
      </c>
      <c r="L191" s="35" t="s">
        <v>55</v>
      </c>
      <c r="M191" s="37">
        <f>ROUND(0.25%*20,1)</f>
        <v>0.1</v>
      </c>
      <c r="N191" s="44">
        <f>SUM(N189:N190)</f>
        <v>0.01</v>
      </c>
      <c r="O191" s="39">
        <f t="shared" ref="O191:Y191" si="167">SUM(O189:O190)</f>
        <v>0.03</v>
      </c>
      <c r="P191" s="39">
        <f t="shared" si="167"/>
        <v>0.05</v>
      </c>
      <c r="Q191" s="39">
        <f t="shared" si="167"/>
        <v>0.05</v>
      </c>
      <c r="R191" s="39">
        <f t="shared" si="167"/>
        <v>0.06</v>
      </c>
      <c r="S191" s="39">
        <f t="shared" si="167"/>
        <v>7.0000000000000007E-2</v>
      </c>
      <c r="T191" s="39">
        <f t="shared" si="167"/>
        <v>0.11</v>
      </c>
      <c r="U191" s="39">
        <f t="shared" si="167"/>
        <v>0.18</v>
      </c>
      <c r="V191" s="39">
        <f t="shared" si="167"/>
        <v>0.11</v>
      </c>
      <c r="W191" s="39">
        <f t="shared" si="167"/>
        <v>7.0000000000000007E-2</v>
      </c>
      <c r="X191" s="39">
        <f t="shared" si="167"/>
        <v>0.05</v>
      </c>
      <c r="Y191" s="39">
        <f t="shared" si="167"/>
        <v>0.01</v>
      </c>
    </row>
    <row r="192" spans="4:25" ht="17.25" customHeight="1" x14ac:dyDescent="0.25">
      <c r="D192" s="23" t="s">
        <v>215</v>
      </c>
      <c r="E192" s="23" t="s">
        <v>216</v>
      </c>
      <c r="F192" s="24" t="s">
        <v>159</v>
      </c>
      <c r="G192" s="25" t="s">
        <v>120</v>
      </c>
      <c r="H192" s="23">
        <v>360</v>
      </c>
      <c r="I192" s="26" t="s">
        <v>129</v>
      </c>
      <c r="J192" s="26" t="s">
        <v>34</v>
      </c>
      <c r="K192" s="27">
        <f t="shared" si="117"/>
        <v>0.99999999999999989</v>
      </c>
      <c r="L192" s="28" t="s">
        <v>28</v>
      </c>
      <c r="M192" s="29" t="s">
        <v>28</v>
      </c>
      <c r="N192" s="30">
        <v>0.85</v>
      </c>
      <c r="O192" s="31">
        <v>0.9</v>
      </c>
      <c r="P192" s="31">
        <v>0.9</v>
      </c>
      <c r="Q192" s="31">
        <v>0.95</v>
      </c>
      <c r="R192" s="31">
        <v>1</v>
      </c>
      <c r="S192" s="31">
        <v>1.05</v>
      </c>
      <c r="T192" s="31">
        <v>1.1000000000000001</v>
      </c>
      <c r="U192" s="31">
        <v>1.2</v>
      </c>
      <c r="V192" s="31">
        <v>1.3</v>
      </c>
      <c r="W192" s="31">
        <v>1.2</v>
      </c>
      <c r="X192" s="31">
        <v>0.85</v>
      </c>
      <c r="Y192" s="31">
        <v>0.7</v>
      </c>
    </row>
    <row r="193" spans="4:25" ht="17.25" customHeight="1" x14ac:dyDescent="0.25">
      <c r="D193" s="32" t="s">
        <v>215</v>
      </c>
      <c r="E193" s="32" t="s">
        <v>216</v>
      </c>
      <c r="F193" s="33" t="s">
        <v>159</v>
      </c>
      <c r="G193" s="34" t="s">
        <v>120</v>
      </c>
      <c r="H193" s="32">
        <v>360</v>
      </c>
      <c r="I193" s="35" t="str">
        <f t="shared" ref="I193:I195" si="168">I192</f>
        <v>SERV COMB FORMIGA MANUAL 1 RUA AGRIC</v>
      </c>
      <c r="J193" s="35" t="s">
        <v>35</v>
      </c>
      <c r="K193" s="36">
        <f t="shared" si="117"/>
        <v>5.0166666666666667E-3</v>
      </c>
      <c r="L193" s="35" t="s">
        <v>36</v>
      </c>
      <c r="M193" s="37">
        <f>10*(5*6)/10^3</f>
        <v>0.3</v>
      </c>
      <c r="N193" s="38">
        <f>ROUND(0.5%*N192,4)</f>
        <v>4.3E-3</v>
      </c>
      <c r="O193" s="39">
        <f t="shared" ref="O193:Y193" si="169">ROUND(0.5%*O192,4)</f>
        <v>4.4999999999999997E-3</v>
      </c>
      <c r="P193" s="39">
        <f t="shared" si="169"/>
        <v>4.4999999999999997E-3</v>
      </c>
      <c r="Q193" s="39">
        <f t="shared" si="169"/>
        <v>4.7999999999999996E-3</v>
      </c>
      <c r="R193" s="39">
        <f t="shared" si="169"/>
        <v>5.0000000000000001E-3</v>
      </c>
      <c r="S193" s="39">
        <f t="shared" si="169"/>
        <v>5.3E-3</v>
      </c>
      <c r="T193" s="39">
        <f t="shared" si="169"/>
        <v>5.4999999999999997E-3</v>
      </c>
      <c r="U193" s="39">
        <f t="shared" si="169"/>
        <v>6.0000000000000001E-3</v>
      </c>
      <c r="V193" s="39">
        <f t="shared" si="169"/>
        <v>6.4999999999999997E-3</v>
      </c>
      <c r="W193" s="39">
        <f t="shared" si="169"/>
        <v>6.0000000000000001E-3</v>
      </c>
      <c r="X193" s="39">
        <f t="shared" si="169"/>
        <v>4.3E-3</v>
      </c>
      <c r="Y193" s="39">
        <f t="shared" si="169"/>
        <v>3.5000000000000001E-3</v>
      </c>
    </row>
    <row r="194" spans="4:25" ht="17.25" customHeight="1" x14ac:dyDescent="0.25">
      <c r="D194" s="32" t="s">
        <v>215</v>
      </c>
      <c r="E194" s="32" t="s">
        <v>216</v>
      </c>
      <c r="F194" s="33" t="s">
        <v>159</v>
      </c>
      <c r="G194" s="34" t="s">
        <v>120</v>
      </c>
      <c r="H194" s="32">
        <v>360</v>
      </c>
      <c r="I194" s="35" t="str">
        <f t="shared" si="168"/>
        <v>SERV COMB FORMIGA MANUAL 1 RUA AGRIC</v>
      </c>
      <c r="J194" s="35" t="s">
        <v>35</v>
      </c>
      <c r="K194" s="36">
        <f t="shared" si="117"/>
        <v>0.64083333333333325</v>
      </c>
      <c r="L194" s="35" t="s">
        <v>37</v>
      </c>
      <c r="M194" s="37">
        <v>4.5</v>
      </c>
      <c r="N194" s="40">
        <f>ROUND($N$44*N192,2)</f>
        <v>0.17</v>
      </c>
      <c r="O194" s="41">
        <f>ROUND($O$44*O192,2)</f>
        <v>0.27</v>
      </c>
      <c r="P194" s="41">
        <f>ROUND($P$44*P192,2)</f>
        <v>0.36</v>
      </c>
      <c r="Q194" s="41">
        <f>ROUND($Q$44*Q192,2)</f>
        <v>0.48</v>
      </c>
      <c r="R194" s="41">
        <f>ROUND($R$44*R192,2)</f>
        <v>0.7</v>
      </c>
      <c r="S194" s="41">
        <f>ROUND($S$44*S192,2)</f>
        <v>0.84</v>
      </c>
      <c r="T194" s="41">
        <f>ROUND($T$44*T192,2)</f>
        <v>0.99</v>
      </c>
      <c r="U194" s="41">
        <f>ROUND($U$44*U192,2)</f>
        <v>1.08</v>
      </c>
      <c r="V194" s="41">
        <f>ROUND($V$44*V192,2)</f>
        <v>1.17</v>
      </c>
      <c r="W194" s="41">
        <f>ROUND(W44*W192,2)</f>
        <v>0.84</v>
      </c>
      <c r="X194" s="41">
        <f>ROUND(X44*X192,2)</f>
        <v>0.51</v>
      </c>
      <c r="Y194" s="41">
        <f>ROUND(Y44*Y192,2)</f>
        <v>0.28000000000000003</v>
      </c>
    </row>
    <row r="195" spans="4:25" ht="17.25" customHeight="1" x14ac:dyDescent="0.25">
      <c r="D195" s="32" t="s">
        <v>215</v>
      </c>
      <c r="E195" s="32" t="s">
        <v>216</v>
      </c>
      <c r="F195" s="33" t="s">
        <v>159</v>
      </c>
      <c r="G195" s="34" t="s">
        <v>120</v>
      </c>
      <c r="H195" s="32">
        <v>360</v>
      </c>
      <c r="I195" s="35" t="str">
        <f t="shared" si="168"/>
        <v>SERV COMB FORMIGA MANUAL 1 RUA AGRIC</v>
      </c>
      <c r="J195" s="35" t="s">
        <v>35</v>
      </c>
      <c r="K195" s="36">
        <f t="shared" si="117"/>
        <v>0.35415000000000002</v>
      </c>
      <c r="L195" s="35" t="s">
        <v>38</v>
      </c>
      <c r="M195" s="37">
        <v>4.5</v>
      </c>
      <c r="N195" s="40">
        <f>N192-SUM(N193:N194)</f>
        <v>0.67569999999999997</v>
      </c>
      <c r="O195" s="41">
        <f t="shared" ref="O195" si="170">O192-SUM(O193:O194)</f>
        <v>0.62549999999999994</v>
      </c>
      <c r="P195" s="41">
        <f t="shared" ref="P195:Y195" si="171">P192-SUM(P193:P194)</f>
        <v>0.53550000000000009</v>
      </c>
      <c r="Q195" s="41">
        <f t="shared" si="171"/>
        <v>0.46519999999999995</v>
      </c>
      <c r="R195" s="41">
        <f t="shared" si="171"/>
        <v>0.29500000000000004</v>
      </c>
      <c r="S195" s="41">
        <f t="shared" si="171"/>
        <v>0.2047000000000001</v>
      </c>
      <c r="T195" s="41">
        <f t="shared" si="171"/>
        <v>0.10450000000000015</v>
      </c>
      <c r="U195" s="41">
        <f t="shared" si="171"/>
        <v>0.11399999999999988</v>
      </c>
      <c r="V195" s="41">
        <f t="shared" si="171"/>
        <v>0.12350000000000017</v>
      </c>
      <c r="W195" s="41">
        <f t="shared" si="171"/>
        <v>0.35399999999999998</v>
      </c>
      <c r="X195" s="41">
        <f t="shared" si="171"/>
        <v>0.3357</v>
      </c>
      <c r="Y195" s="41">
        <f t="shared" si="171"/>
        <v>0.41649999999999993</v>
      </c>
    </row>
    <row r="196" spans="4:25" ht="17.25" customHeight="1" x14ac:dyDescent="0.25">
      <c r="D196" s="128" t="s">
        <v>215</v>
      </c>
      <c r="E196" s="128" t="s">
        <v>216</v>
      </c>
      <c r="F196" s="129" t="s">
        <v>28</v>
      </c>
      <c r="G196" s="130" t="s">
        <v>160</v>
      </c>
      <c r="H196" s="128" t="s">
        <v>28</v>
      </c>
      <c r="I196" s="131" t="s">
        <v>28</v>
      </c>
      <c r="J196" s="131" t="s">
        <v>28</v>
      </c>
      <c r="K196" s="132" t="str">
        <f t="shared" si="117"/>
        <v>n/a</v>
      </c>
      <c r="L196" s="131" t="s">
        <v>28</v>
      </c>
      <c r="M196" s="133" t="s">
        <v>28</v>
      </c>
      <c r="N196" s="134" t="s">
        <v>28</v>
      </c>
      <c r="O196" s="132" t="s">
        <v>28</v>
      </c>
      <c r="P196" s="132" t="s">
        <v>28</v>
      </c>
      <c r="Q196" s="132" t="s">
        <v>28</v>
      </c>
      <c r="R196" s="132" t="s">
        <v>28</v>
      </c>
      <c r="S196" s="132" t="s">
        <v>28</v>
      </c>
      <c r="T196" s="132" t="s">
        <v>28</v>
      </c>
      <c r="U196" s="132" t="s">
        <v>28</v>
      </c>
      <c r="V196" s="132" t="s">
        <v>28</v>
      </c>
      <c r="W196" s="132" t="s">
        <v>28</v>
      </c>
      <c r="X196" s="132" t="s">
        <v>28</v>
      </c>
      <c r="Y196" s="132" t="s">
        <v>28</v>
      </c>
    </row>
    <row r="197" spans="4:25" ht="17.25" customHeight="1" x14ac:dyDescent="0.25">
      <c r="D197" s="135" t="s">
        <v>215</v>
      </c>
      <c r="E197" s="135" t="s">
        <v>216</v>
      </c>
      <c r="F197" s="136" t="s">
        <v>28</v>
      </c>
      <c r="G197" s="137" t="s">
        <v>161</v>
      </c>
      <c r="H197" s="135" t="s">
        <v>28</v>
      </c>
      <c r="I197" s="138" t="s">
        <v>28</v>
      </c>
      <c r="J197" s="138" t="s">
        <v>28</v>
      </c>
      <c r="K197" s="139" t="str">
        <f t="shared" si="117"/>
        <v>n/a</v>
      </c>
      <c r="L197" s="138" t="s">
        <v>28</v>
      </c>
      <c r="M197" s="140" t="s">
        <v>28</v>
      </c>
      <c r="N197" s="141" t="s">
        <v>28</v>
      </c>
      <c r="O197" s="139" t="s">
        <v>28</v>
      </c>
      <c r="P197" s="139" t="s">
        <v>28</v>
      </c>
      <c r="Q197" s="139" t="s">
        <v>28</v>
      </c>
      <c r="R197" s="139" t="s">
        <v>28</v>
      </c>
      <c r="S197" s="139" t="s">
        <v>28</v>
      </c>
      <c r="T197" s="139" t="s">
        <v>28</v>
      </c>
      <c r="U197" s="139" t="s">
        <v>28</v>
      </c>
      <c r="V197" s="139" t="s">
        <v>28</v>
      </c>
      <c r="W197" s="139" t="s">
        <v>28</v>
      </c>
      <c r="X197" s="139" t="s">
        <v>28</v>
      </c>
      <c r="Y197" s="139" t="s">
        <v>28</v>
      </c>
    </row>
    <row r="198" spans="4:25" ht="17.25" customHeight="1" x14ac:dyDescent="0.25">
      <c r="D198" s="23" t="s">
        <v>215</v>
      </c>
      <c r="E198" s="23" t="s">
        <v>216</v>
      </c>
      <c r="F198" s="24" t="s">
        <v>162</v>
      </c>
      <c r="G198" s="25" t="s">
        <v>163</v>
      </c>
      <c r="H198" s="23">
        <v>420</v>
      </c>
      <c r="I198" s="26" t="s">
        <v>147</v>
      </c>
      <c r="J198" s="26" t="s">
        <v>34</v>
      </c>
      <c r="K198" s="27">
        <f t="shared" ref="K198:K280" si="172">IFERROR(AVERAGE(N198:Y198),"n/a")</f>
        <v>1</v>
      </c>
      <c r="L198" s="28" t="s">
        <v>28</v>
      </c>
      <c r="M198" s="29" t="s">
        <v>28</v>
      </c>
      <c r="N198" s="30">
        <v>1</v>
      </c>
      <c r="O198" s="31">
        <v>1</v>
      </c>
      <c r="P198" s="31">
        <v>1</v>
      </c>
      <c r="Q198" s="31">
        <v>1</v>
      </c>
      <c r="R198" s="31">
        <v>1</v>
      </c>
      <c r="S198" s="31">
        <v>1</v>
      </c>
      <c r="T198" s="31">
        <v>1</v>
      </c>
      <c r="U198" s="31">
        <v>1</v>
      </c>
      <c r="V198" s="31">
        <v>1</v>
      </c>
      <c r="W198" s="31">
        <v>1</v>
      </c>
      <c r="X198" s="31">
        <v>1</v>
      </c>
      <c r="Y198" s="31">
        <v>1</v>
      </c>
    </row>
    <row r="199" spans="4:25" ht="17.25" customHeight="1" x14ac:dyDescent="0.25">
      <c r="D199" s="23" t="s">
        <v>215</v>
      </c>
      <c r="E199" s="23" t="s">
        <v>216</v>
      </c>
      <c r="F199" s="24" t="s">
        <v>164</v>
      </c>
      <c r="G199" s="25" t="s">
        <v>163</v>
      </c>
      <c r="H199" s="23">
        <v>450</v>
      </c>
      <c r="I199" s="26" t="s">
        <v>129</v>
      </c>
      <c r="J199" s="26" t="s">
        <v>34</v>
      </c>
      <c r="K199" s="27">
        <f t="shared" si="172"/>
        <v>0.99999999999999989</v>
      </c>
      <c r="L199" s="28" t="s">
        <v>28</v>
      </c>
      <c r="M199" s="29" t="s">
        <v>28</v>
      </c>
      <c r="N199" s="30">
        <v>0.85</v>
      </c>
      <c r="O199" s="31">
        <v>0.9</v>
      </c>
      <c r="P199" s="31">
        <v>0.9</v>
      </c>
      <c r="Q199" s="31">
        <v>0.95</v>
      </c>
      <c r="R199" s="31">
        <v>1</v>
      </c>
      <c r="S199" s="31">
        <v>1.05</v>
      </c>
      <c r="T199" s="31">
        <v>1.1000000000000001</v>
      </c>
      <c r="U199" s="31">
        <v>1.2</v>
      </c>
      <c r="V199" s="31">
        <v>1.3</v>
      </c>
      <c r="W199" s="31">
        <v>1.2</v>
      </c>
      <c r="X199" s="31">
        <v>0.85</v>
      </c>
      <c r="Y199" s="31">
        <v>0.7</v>
      </c>
    </row>
    <row r="200" spans="4:25" ht="17.25" customHeight="1" x14ac:dyDescent="0.25">
      <c r="D200" s="32" t="s">
        <v>215</v>
      </c>
      <c r="E200" s="32" t="s">
        <v>216</v>
      </c>
      <c r="F200" s="33" t="s">
        <v>164</v>
      </c>
      <c r="G200" s="34" t="s">
        <v>163</v>
      </c>
      <c r="H200" s="32">
        <v>450</v>
      </c>
      <c r="I200" s="35" t="str">
        <f t="shared" ref="I200:I202" si="173">I199</f>
        <v>SERV COMB FORMIGA MANUAL 1 RUA AGRIC</v>
      </c>
      <c r="J200" s="35" t="s">
        <v>35</v>
      </c>
      <c r="K200" s="36">
        <f t="shared" si="172"/>
        <v>5.0166666666666667E-3</v>
      </c>
      <c r="L200" s="35" t="s">
        <v>36</v>
      </c>
      <c r="M200" s="37">
        <f>10*(5*6)/10^3</f>
        <v>0.3</v>
      </c>
      <c r="N200" s="38">
        <f>ROUND(0.5%*N199,4)</f>
        <v>4.3E-3</v>
      </c>
      <c r="O200" s="39">
        <f t="shared" ref="O200:Y200" si="174">ROUND(0.5%*O199,4)</f>
        <v>4.4999999999999997E-3</v>
      </c>
      <c r="P200" s="39">
        <f t="shared" si="174"/>
        <v>4.4999999999999997E-3</v>
      </c>
      <c r="Q200" s="39">
        <f t="shared" si="174"/>
        <v>4.7999999999999996E-3</v>
      </c>
      <c r="R200" s="39">
        <f t="shared" si="174"/>
        <v>5.0000000000000001E-3</v>
      </c>
      <c r="S200" s="39">
        <f t="shared" si="174"/>
        <v>5.3E-3</v>
      </c>
      <c r="T200" s="39">
        <f t="shared" si="174"/>
        <v>5.4999999999999997E-3</v>
      </c>
      <c r="U200" s="39">
        <f t="shared" si="174"/>
        <v>6.0000000000000001E-3</v>
      </c>
      <c r="V200" s="39">
        <f t="shared" si="174"/>
        <v>6.4999999999999997E-3</v>
      </c>
      <c r="W200" s="39">
        <f t="shared" si="174"/>
        <v>6.0000000000000001E-3</v>
      </c>
      <c r="X200" s="39">
        <f t="shared" si="174"/>
        <v>4.3E-3</v>
      </c>
      <c r="Y200" s="39">
        <f t="shared" si="174"/>
        <v>3.5000000000000001E-3</v>
      </c>
    </row>
    <row r="201" spans="4:25" ht="17.25" customHeight="1" x14ac:dyDescent="0.25">
      <c r="D201" s="32" t="s">
        <v>215</v>
      </c>
      <c r="E201" s="32" t="s">
        <v>216</v>
      </c>
      <c r="F201" s="33" t="s">
        <v>164</v>
      </c>
      <c r="G201" s="34" t="s">
        <v>163</v>
      </c>
      <c r="H201" s="32">
        <v>450</v>
      </c>
      <c r="I201" s="35" t="str">
        <f t="shared" si="173"/>
        <v>SERV COMB FORMIGA MANUAL 1 RUA AGRIC</v>
      </c>
      <c r="J201" s="35" t="s">
        <v>35</v>
      </c>
      <c r="K201" s="36">
        <f t="shared" si="172"/>
        <v>0.64083333333333325</v>
      </c>
      <c r="L201" s="35" t="s">
        <v>37</v>
      </c>
      <c r="M201" s="37">
        <v>4.5</v>
      </c>
      <c r="N201" s="40">
        <f>ROUND($N$44*N199,2)</f>
        <v>0.17</v>
      </c>
      <c r="O201" s="41">
        <f>ROUND($O$44*O199,2)</f>
        <v>0.27</v>
      </c>
      <c r="P201" s="41">
        <f>ROUND($P$44*P199,2)</f>
        <v>0.36</v>
      </c>
      <c r="Q201" s="41">
        <f>ROUND($Q$44*Q199,2)</f>
        <v>0.48</v>
      </c>
      <c r="R201" s="41">
        <f>ROUND($R$44*R199,2)</f>
        <v>0.7</v>
      </c>
      <c r="S201" s="41">
        <f>ROUND($S$44*S199,2)</f>
        <v>0.84</v>
      </c>
      <c r="T201" s="41">
        <f>ROUND($T$44*T199,2)</f>
        <v>0.99</v>
      </c>
      <c r="U201" s="41">
        <f>ROUND($U$44*U199,2)</f>
        <v>1.08</v>
      </c>
      <c r="V201" s="41">
        <f>ROUND($V$44*V199,2)</f>
        <v>1.17</v>
      </c>
      <c r="W201" s="41">
        <f>ROUND(W44*W199,2)</f>
        <v>0.84</v>
      </c>
      <c r="X201" s="41">
        <f>ROUND(X44*X199,2)</f>
        <v>0.51</v>
      </c>
      <c r="Y201" s="41">
        <f>ROUND(Y44*Y199,2)</f>
        <v>0.28000000000000003</v>
      </c>
    </row>
    <row r="202" spans="4:25" ht="17.25" customHeight="1" x14ac:dyDescent="0.25">
      <c r="D202" s="32" t="s">
        <v>215</v>
      </c>
      <c r="E202" s="32" t="s">
        <v>216</v>
      </c>
      <c r="F202" s="33" t="s">
        <v>164</v>
      </c>
      <c r="G202" s="34" t="s">
        <v>163</v>
      </c>
      <c r="H202" s="32">
        <v>450</v>
      </c>
      <c r="I202" s="35" t="str">
        <f t="shared" si="173"/>
        <v>SERV COMB FORMIGA MANUAL 1 RUA AGRIC</v>
      </c>
      <c r="J202" s="35" t="s">
        <v>35</v>
      </c>
      <c r="K202" s="36">
        <f t="shared" si="172"/>
        <v>0.35415000000000002</v>
      </c>
      <c r="L202" s="35" t="s">
        <v>38</v>
      </c>
      <c r="M202" s="37">
        <v>4.5</v>
      </c>
      <c r="N202" s="40">
        <f>N199-SUM(N200:N201)</f>
        <v>0.67569999999999997</v>
      </c>
      <c r="O202" s="41">
        <f t="shared" ref="O202" si="175">O199-SUM(O200:O201)</f>
        <v>0.62549999999999994</v>
      </c>
      <c r="P202" s="41">
        <f t="shared" ref="P202:Y202" si="176">P199-SUM(P200:P201)</f>
        <v>0.53550000000000009</v>
      </c>
      <c r="Q202" s="41">
        <f t="shared" si="176"/>
        <v>0.46519999999999995</v>
      </c>
      <c r="R202" s="41">
        <f t="shared" si="176"/>
        <v>0.29500000000000004</v>
      </c>
      <c r="S202" s="41">
        <f t="shared" si="176"/>
        <v>0.2047000000000001</v>
      </c>
      <c r="T202" s="41">
        <f t="shared" si="176"/>
        <v>0.10450000000000015</v>
      </c>
      <c r="U202" s="41">
        <f t="shared" si="176"/>
        <v>0.11399999999999988</v>
      </c>
      <c r="V202" s="41">
        <f t="shared" si="176"/>
        <v>0.12350000000000017</v>
      </c>
      <c r="W202" s="41">
        <f t="shared" si="176"/>
        <v>0.35399999999999998</v>
      </c>
      <c r="X202" s="41">
        <f t="shared" si="176"/>
        <v>0.3357</v>
      </c>
      <c r="Y202" s="41">
        <f t="shared" si="176"/>
        <v>0.41649999999999993</v>
      </c>
    </row>
    <row r="203" spans="4:25" ht="17.25" customHeight="1" x14ac:dyDescent="0.25">
      <c r="D203" s="23" t="s">
        <v>215</v>
      </c>
      <c r="E203" s="23" t="s">
        <v>216</v>
      </c>
      <c r="F203" s="24" t="s">
        <v>165</v>
      </c>
      <c r="G203" s="25" t="s">
        <v>163</v>
      </c>
      <c r="H203" s="23">
        <v>540</v>
      </c>
      <c r="I203" s="26" t="s">
        <v>131</v>
      </c>
      <c r="J203" s="26" t="s">
        <v>34</v>
      </c>
      <c r="K203" s="27">
        <f t="shared" si="172"/>
        <v>0.14999999999999997</v>
      </c>
      <c r="L203" s="28" t="s">
        <v>28</v>
      </c>
      <c r="M203" s="29" t="s">
        <v>28</v>
      </c>
      <c r="N203" s="30">
        <v>0.15</v>
      </c>
      <c r="O203" s="31">
        <v>0.15</v>
      </c>
      <c r="P203" s="31">
        <v>0.15</v>
      </c>
      <c r="Q203" s="31">
        <v>0.15</v>
      </c>
      <c r="R203" s="31">
        <v>0.15</v>
      </c>
      <c r="S203" s="31">
        <v>0.15</v>
      </c>
      <c r="T203" s="31">
        <v>0.15</v>
      </c>
      <c r="U203" s="31">
        <v>0.15</v>
      </c>
      <c r="V203" s="31">
        <v>0.15</v>
      </c>
      <c r="W203" s="31">
        <v>0.15</v>
      </c>
      <c r="X203" s="31">
        <v>0.15</v>
      </c>
      <c r="Y203" s="31">
        <v>0.15</v>
      </c>
    </row>
    <row r="204" spans="4:25" ht="17.25" customHeight="1" x14ac:dyDescent="0.25">
      <c r="D204" s="32" t="s">
        <v>215</v>
      </c>
      <c r="E204" s="32" t="s">
        <v>216</v>
      </c>
      <c r="F204" s="33" t="s">
        <v>165</v>
      </c>
      <c r="G204" s="34" t="s">
        <v>163</v>
      </c>
      <c r="H204" s="32">
        <v>540</v>
      </c>
      <c r="I204" s="35" t="str">
        <f>I203</f>
        <v>SERV CAP QUIM MANUAL MEDIA AGRIC</v>
      </c>
      <c r="J204" s="35" t="s">
        <v>35</v>
      </c>
      <c r="K204" s="36">
        <f t="shared" si="172"/>
        <v>0.14999999999999997</v>
      </c>
      <c r="L204" s="85" t="s">
        <v>50</v>
      </c>
      <c r="M204" s="37">
        <v>2</v>
      </c>
      <c r="N204" s="44">
        <f>N203</f>
        <v>0.15</v>
      </c>
      <c r="O204" s="39">
        <f t="shared" ref="O204:Y204" si="177">O203</f>
        <v>0.15</v>
      </c>
      <c r="P204" s="39">
        <f t="shared" si="177"/>
        <v>0.15</v>
      </c>
      <c r="Q204" s="39">
        <f t="shared" si="177"/>
        <v>0.15</v>
      </c>
      <c r="R204" s="39">
        <f t="shared" si="177"/>
        <v>0.15</v>
      </c>
      <c r="S204" s="39">
        <f t="shared" si="177"/>
        <v>0.15</v>
      </c>
      <c r="T204" s="39">
        <f t="shared" si="177"/>
        <v>0.15</v>
      </c>
      <c r="U204" s="39">
        <f t="shared" si="177"/>
        <v>0.15</v>
      </c>
      <c r="V204" s="39">
        <f t="shared" si="177"/>
        <v>0.15</v>
      </c>
      <c r="W204" s="39">
        <f t="shared" si="177"/>
        <v>0.15</v>
      </c>
      <c r="X204" s="39">
        <f t="shared" si="177"/>
        <v>0.15</v>
      </c>
      <c r="Y204" s="39">
        <f t="shared" si="177"/>
        <v>0.15</v>
      </c>
    </row>
    <row r="205" spans="4:25" ht="17.25" customHeight="1" x14ac:dyDescent="0.25">
      <c r="D205" s="23" t="s">
        <v>215</v>
      </c>
      <c r="E205" s="23" t="s">
        <v>216</v>
      </c>
      <c r="F205" s="24" t="s">
        <v>166</v>
      </c>
      <c r="G205" s="25" t="s">
        <v>163</v>
      </c>
      <c r="H205" s="23">
        <v>540</v>
      </c>
      <c r="I205" s="26" t="s">
        <v>139</v>
      </c>
      <c r="J205" s="26" t="s">
        <v>34</v>
      </c>
      <c r="K205" s="27">
        <f t="shared" si="172"/>
        <v>0.29999999999999993</v>
      </c>
      <c r="L205" s="28" t="s">
        <v>28</v>
      </c>
      <c r="M205" s="29" t="s">
        <v>28</v>
      </c>
      <c r="N205" s="30">
        <v>0.3</v>
      </c>
      <c r="O205" s="31">
        <v>0.3</v>
      </c>
      <c r="P205" s="31">
        <v>0.3</v>
      </c>
      <c r="Q205" s="31">
        <v>0.3</v>
      </c>
      <c r="R205" s="31">
        <v>0.3</v>
      </c>
      <c r="S205" s="31">
        <v>0.3</v>
      </c>
      <c r="T205" s="31">
        <v>0.3</v>
      </c>
      <c r="U205" s="31">
        <v>0.3</v>
      </c>
      <c r="V205" s="31">
        <v>0.3</v>
      </c>
      <c r="W205" s="31">
        <v>0.3</v>
      </c>
      <c r="X205" s="31">
        <v>0.3</v>
      </c>
      <c r="Y205" s="31">
        <v>0.3</v>
      </c>
    </row>
    <row r="206" spans="4:25" ht="17.25" customHeight="1" x14ac:dyDescent="0.25">
      <c r="D206" s="32" t="s">
        <v>215</v>
      </c>
      <c r="E206" s="32" t="s">
        <v>216</v>
      </c>
      <c r="F206" s="33" t="s">
        <v>166</v>
      </c>
      <c r="G206" s="34" t="s">
        <v>163</v>
      </c>
      <c r="H206" s="32">
        <v>540</v>
      </c>
      <c r="I206" s="35" t="str">
        <f t="shared" ref="I206:I214" si="178">I205</f>
        <v>SERV ADUBACAO SOLIDA MEC AGRIC</v>
      </c>
      <c r="J206" s="35" t="s">
        <v>35</v>
      </c>
      <c r="K206" s="36">
        <f t="shared" si="172"/>
        <v>3.0000000000000027E-2</v>
      </c>
      <c r="L206" s="35" t="s">
        <v>167</v>
      </c>
      <c r="M206" s="37">
        <v>600</v>
      </c>
      <c r="N206" s="44">
        <f t="shared" ref="N206:Y206" si="179">IF(N205-SUM(N207:N214)&lt;0,0,N205-SUM(N207:N214))</f>
        <v>3.0000000000000027E-2</v>
      </c>
      <c r="O206" s="39">
        <f t="shared" si="179"/>
        <v>3.0000000000000027E-2</v>
      </c>
      <c r="P206" s="39">
        <f t="shared" si="179"/>
        <v>3.0000000000000027E-2</v>
      </c>
      <c r="Q206" s="39">
        <f t="shared" si="179"/>
        <v>3.0000000000000027E-2</v>
      </c>
      <c r="R206" s="39">
        <f t="shared" si="179"/>
        <v>3.0000000000000027E-2</v>
      </c>
      <c r="S206" s="39">
        <f t="shared" si="179"/>
        <v>3.0000000000000027E-2</v>
      </c>
      <c r="T206" s="39">
        <f t="shared" si="179"/>
        <v>3.0000000000000027E-2</v>
      </c>
      <c r="U206" s="39">
        <f t="shared" si="179"/>
        <v>3.0000000000000027E-2</v>
      </c>
      <c r="V206" s="39">
        <f t="shared" si="179"/>
        <v>3.0000000000000027E-2</v>
      </c>
      <c r="W206" s="39">
        <f t="shared" si="179"/>
        <v>3.0000000000000027E-2</v>
      </c>
      <c r="X206" s="39">
        <f t="shared" si="179"/>
        <v>3.0000000000000027E-2</v>
      </c>
      <c r="Y206" s="39">
        <f t="shared" si="179"/>
        <v>3.0000000000000027E-2</v>
      </c>
    </row>
    <row r="207" spans="4:25" ht="17.25" customHeight="1" x14ac:dyDescent="0.25">
      <c r="D207" s="32" t="s">
        <v>215</v>
      </c>
      <c r="E207" s="32" t="s">
        <v>216</v>
      </c>
      <c r="F207" s="33" t="s">
        <v>166</v>
      </c>
      <c r="G207" s="34" t="s">
        <v>163</v>
      </c>
      <c r="H207" s="32">
        <v>540</v>
      </c>
      <c r="I207" s="35" t="str">
        <f t="shared" si="178"/>
        <v>SERV ADUBACAO SOLIDA MEC AGRIC</v>
      </c>
      <c r="J207" s="35" t="s">
        <v>35</v>
      </c>
      <c r="K207" s="36">
        <f t="shared" si="172"/>
        <v>1.9999999999999997E-2</v>
      </c>
      <c r="L207" s="35" t="s">
        <v>168</v>
      </c>
      <c r="M207" s="37">
        <v>200</v>
      </c>
      <c r="N207" s="44">
        <f>ROUND(N205*5%,2)</f>
        <v>0.02</v>
      </c>
      <c r="O207" s="39">
        <f t="shared" ref="O207:Y207" si="180">ROUND(O205*5%,2)</f>
        <v>0.02</v>
      </c>
      <c r="P207" s="39">
        <f t="shared" si="180"/>
        <v>0.02</v>
      </c>
      <c r="Q207" s="39">
        <f t="shared" si="180"/>
        <v>0.02</v>
      </c>
      <c r="R207" s="39">
        <f t="shared" si="180"/>
        <v>0.02</v>
      </c>
      <c r="S207" s="39">
        <f t="shared" si="180"/>
        <v>0.02</v>
      </c>
      <c r="T207" s="39">
        <f t="shared" si="180"/>
        <v>0.02</v>
      </c>
      <c r="U207" s="39">
        <f t="shared" si="180"/>
        <v>0.02</v>
      </c>
      <c r="V207" s="39">
        <f t="shared" si="180"/>
        <v>0.02</v>
      </c>
      <c r="W207" s="39">
        <f t="shared" si="180"/>
        <v>0.02</v>
      </c>
      <c r="X207" s="39">
        <f t="shared" si="180"/>
        <v>0.02</v>
      </c>
      <c r="Y207" s="39">
        <f t="shared" si="180"/>
        <v>0.02</v>
      </c>
    </row>
    <row r="208" spans="4:25" ht="17.25" customHeight="1" x14ac:dyDescent="0.25">
      <c r="D208" s="32" t="s">
        <v>215</v>
      </c>
      <c r="E208" s="32" t="s">
        <v>216</v>
      </c>
      <c r="F208" s="33" t="s">
        <v>166</v>
      </c>
      <c r="G208" s="34" t="s">
        <v>163</v>
      </c>
      <c r="H208" s="32">
        <v>540</v>
      </c>
      <c r="I208" s="35" t="str">
        <f t="shared" si="178"/>
        <v>SERV ADUBACAO SOLIDA MEC AGRIC</v>
      </c>
      <c r="J208" s="35" t="s">
        <v>35</v>
      </c>
      <c r="K208" s="36">
        <f t="shared" si="172"/>
        <v>0.12000000000000004</v>
      </c>
      <c r="L208" s="35" t="s">
        <v>169</v>
      </c>
      <c r="M208" s="37">
        <v>125</v>
      </c>
      <c r="N208" s="44">
        <f>ROUND(N205*40%,2)</f>
        <v>0.12</v>
      </c>
      <c r="O208" s="39">
        <f t="shared" ref="O208:Y208" si="181">ROUND(O205*40%,2)</f>
        <v>0.12</v>
      </c>
      <c r="P208" s="39">
        <f t="shared" si="181"/>
        <v>0.12</v>
      </c>
      <c r="Q208" s="39">
        <f t="shared" si="181"/>
        <v>0.12</v>
      </c>
      <c r="R208" s="39">
        <f t="shared" si="181"/>
        <v>0.12</v>
      </c>
      <c r="S208" s="39">
        <f t="shared" si="181"/>
        <v>0.12</v>
      </c>
      <c r="T208" s="39">
        <f t="shared" si="181"/>
        <v>0.12</v>
      </c>
      <c r="U208" s="39">
        <f t="shared" si="181"/>
        <v>0.12</v>
      </c>
      <c r="V208" s="39">
        <f t="shared" si="181"/>
        <v>0.12</v>
      </c>
      <c r="W208" s="39">
        <f t="shared" si="181"/>
        <v>0.12</v>
      </c>
      <c r="X208" s="39">
        <f t="shared" si="181"/>
        <v>0.12</v>
      </c>
      <c r="Y208" s="39">
        <f t="shared" si="181"/>
        <v>0.12</v>
      </c>
    </row>
    <row r="209" spans="4:25" ht="17.25" customHeight="1" x14ac:dyDescent="0.25">
      <c r="D209" s="32" t="s">
        <v>215</v>
      </c>
      <c r="E209" s="32" t="s">
        <v>216</v>
      </c>
      <c r="F209" s="33" t="s">
        <v>166</v>
      </c>
      <c r="G209" s="34" t="s">
        <v>163</v>
      </c>
      <c r="H209" s="32">
        <v>540</v>
      </c>
      <c r="I209" s="35" t="str">
        <f t="shared" si="178"/>
        <v>SERV ADUBACAO SOLIDA MEC AGRIC</v>
      </c>
      <c r="J209" s="35" t="s">
        <v>35</v>
      </c>
      <c r="K209" s="36">
        <f>IFERROR(AVERAGE(N209:Y209),"n/a")</f>
        <v>8.9999999999999983E-2</v>
      </c>
      <c r="L209" s="89" t="s">
        <v>140</v>
      </c>
      <c r="M209" s="90">
        <v>220</v>
      </c>
      <c r="N209" s="124">
        <f>ROUND(N205*30%,2)</f>
        <v>0.09</v>
      </c>
      <c r="O209" s="125">
        <f t="shared" ref="O209:Y209" si="182">ROUND(O205*30%,2)</f>
        <v>0.09</v>
      </c>
      <c r="P209" s="125">
        <f t="shared" si="182"/>
        <v>0.09</v>
      </c>
      <c r="Q209" s="125">
        <f t="shared" si="182"/>
        <v>0.09</v>
      </c>
      <c r="R209" s="125">
        <f t="shared" si="182"/>
        <v>0.09</v>
      </c>
      <c r="S209" s="125">
        <f t="shared" si="182"/>
        <v>0.09</v>
      </c>
      <c r="T209" s="125">
        <f t="shared" si="182"/>
        <v>0.09</v>
      </c>
      <c r="U209" s="125">
        <f t="shared" si="182"/>
        <v>0.09</v>
      </c>
      <c r="V209" s="125">
        <f t="shared" si="182"/>
        <v>0.09</v>
      </c>
      <c r="W209" s="125">
        <f t="shared" si="182"/>
        <v>0.09</v>
      </c>
      <c r="X209" s="125">
        <f t="shared" si="182"/>
        <v>0.09</v>
      </c>
      <c r="Y209" s="125">
        <f t="shared" si="182"/>
        <v>0.09</v>
      </c>
    </row>
    <row r="210" spans="4:25" ht="17.25" customHeight="1" x14ac:dyDescent="0.25">
      <c r="D210" s="32" t="s">
        <v>215</v>
      </c>
      <c r="E210" s="32" t="s">
        <v>216</v>
      </c>
      <c r="F210" s="33" t="s">
        <v>166</v>
      </c>
      <c r="G210" s="34" t="s">
        <v>163</v>
      </c>
      <c r="H210" s="32">
        <v>540</v>
      </c>
      <c r="I210" s="35" t="str">
        <f t="shared" si="178"/>
        <v>SERV ADUBACAO SOLIDA MEC AGRIC</v>
      </c>
      <c r="J210" s="35" t="s">
        <v>35</v>
      </c>
      <c r="K210" s="36">
        <f>IFERROR(AVERAGE(N210:Y210),"n/a")</f>
        <v>1.9999999999999997E-2</v>
      </c>
      <c r="L210" s="89" t="s">
        <v>141</v>
      </c>
      <c r="M210" s="90">
        <v>220</v>
      </c>
      <c r="N210" s="124">
        <f>ROUND(N205*5%,2)</f>
        <v>0.02</v>
      </c>
      <c r="O210" s="125">
        <f t="shared" ref="O210:Y210" si="183">ROUND(O205*5%,2)</f>
        <v>0.02</v>
      </c>
      <c r="P210" s="125">
        <f t="shared" si="183"/>
        <v>0.02</v>
      </c>
      <c r="Q210" s="125">
        <f t="shared" si="183"/>
        <v>0.02</v>
      </c>
      <c r="R210" s="125">
        <f t="shared" si="183"/>
        <v>0.02</v>
      </c>
      <c r="S210" s="125">
        <f t="shared" si="183"/>
        <v>0.02</v>
      </c>
      <c r="T210" s="125">
        <f t="shared" si="183"/>
        <v>0.02</v>
      </c>
      <c r="U210" s="125">
        <f t="shared" si="183"/>
        <v>0.02</v>
      </c>
      <c r="V210" s="125">
        <f t="shared" si="183"/>
        <v>0.02</v>
      </c>
      <c r="W210" s="125">
        <f t="shared" si="183"/>
        <v>0.02</v>
      </c>
      <c r="X210" s="125">
        <f t="shared" si="183"/>
        <v>0.02</v>
      </c>
      <c r="Y210" s="125">
        <f t="shared" si="183"/>
        <v>0.02</v>
      </c>
    </row>
    <row r="211" spans="4:25" ht="17.25" customHeight="1" x14ac:dyDescent="0.25">
      <c r="D211" s="32" t="s">
        <v>215</v>
      </c>
      <c r="E211" s="32" t="s">
        <v>216</v>
      </c>
      <c r="F211" s="33" t="s">
        <v>166</v>
      </c>
      <c r="G211" s="34" t="s">
        <v>163</v>
      </c>
      <c r="H211" s="32">
        <v>540</v>
      </c>
      <c r="I211" s="35" t="str">
        <f t="shared" si="178"/>
        <v>SERV ADUBACAO SOLIDA MEC AGRIC</v>
      </c>
      <c r="J211" s="35" t="s">
        <v>35</v>
      </c>
      <c r="K211" s="36">
        <f>IFERROR(AVERAGE(N211:Y211),"n/a")</f>
        <v>1.9999999999999997E-2</v>
      </c>
      <c r="L211" s="89" t="s">
        <v>142</v>
      </c>
      <c r="M211" s="90">
        <v>170</v>
      </c>
      <c r="N211" s="124">
        <f>ROUND(N205*5%,2)</f>
        <v>0.02</v>
      </c>
      <c r="O211" s="125">
        <f t="shared" ref="O211:Y211" si="184">ROUND(O205*5%,2)</f>
        <v>0.02</v>
      </c>
      <c r="P211" s="125">
        <f t="shared" si="184"/>
        <v>0.02</v>
      </c>
      <c r="Q211" s="125">
        <f t="shared" si="184"/>
        <v>0.02</v>
      </c>
      <c r="R211" s="125">
        <f t="shared" si="184"/>
        <v>0.02</v>
      </c>
      <c r="S211" s="125">
        <f t="shared" si="184"/>
        <v>0.02</v>
      </c>
      <c r="T211" s="125">
        <f t="shared" si="184"/>
        <v>0.02</v>
      </c>
      <c r="U211" s="125">
        <f t="shared" si="184"/>
        <v>0.02</v>
      </c>
      <c r="V211" s="125">
        <f t="shared" si="184"/>
        <v>0.02</v>
      </c>
      <c r="W211" s="125">
        <f t="shared" si="184"/>
        <v>0.02</v>
      </c>
      <c r="X211" s="125">
        <f t="shared" si="184"/>
        <v>0.02</v>
      </c>
      <c r="Y211" s="125">
        <f t="shared" si="184"/>
        <v>0.02</v>
      </c>
    </row>
    <row r="212" spans="4:25" ht="17.25" customHeight="1" x14ac:dyDescent="0.25">
      <c r="D212" s="32" t="s">
        <v>215</v>
      </c>
      <c r="E212" s="32" t="s">
        <v>216</v>
      </c>
      <c r="F212" s="33" t="s">
        <v>166</v>
      </c>
      <c r="G212" s="34" t="s">
        <v>163</v>
      </c>
      <c r="H212" s="32">
        <v>540</v>
      </c>
      <c r="I212" s="35" t="str">
        <f t="shared" si="178"/>
        <v>SERV ADUBACAO SOLIDA MEC AGRIC</v>
      </c>
      <c r="J212" s="35" t="s">
        <v>35</v>
      </c>
      <c r="K212" s="36">
        <f t="shared" si="172"/>
        <v>0</v>
      </c>
      <c r="L212" s="35" t="s">
        <v>143</v>
      </c>
      <c r="M212" s="37">
        <f>591/2</f>
        <v>295.5</v>
      </c>
      <c r="N212" s="126">
        <v>0</v>
      </c>
      <c r="O212" s="127">
        <v>0</v>
      </c>
      <c r="P212" s="127">
        <v>0</v>
      </c>
      <c r="Q212" s="127">
        <v>0</v>
      </c>
      <c r="R212" s="127">
        <v>0</v>
      </c>
      <c r="S212" s="127">
        <v>0</v>
      </c>
      <c r="T212" s="127">
        <v>0</v>
      </c>
      <c r="U212" s="127">
        <v>0</v>
      </c>
      <c r="V212" s="127">
        <v>0</v>
      </c>
      <c r="W212" s="127">
        <v>0</v>
      </c>
      <c r="X212" s="127">
        <v>0</v>
      </c>
      <c r="Y212" s="127">
        <v>0</v>
      </c>
    </row>
    <row r="213" spans="4:25" ht="17.25" customHeight="1" x14ac:dyDescent="0.25">
      <c r="D213" s="32" t="s">
        <v>215</v>
      </c>
      <c r="E213" s="32" t="s">
        <v>216</v>
      </c>
      <c r="F213" s="33" t="s">
        <v>166</v>
      </c>
      <c r="G213" s="34" t="s">
        <v>163</v>
      </c>
      <c r="H213" s="32">
        <v>540</v>
      </c>
      <c r="I213" s="35" t="str">
        <f t="shared" si="178"/>
        <v>SERV ADUBACAO SOLIDA MEC AGRIC</v>
      </c>
      <c r="J213" s="35" t="s">
        <v>35</v>
      </c>
      <c r="K213" s="36">
        <f t="shared" si="172"/>
        <v>0</v>
      </c>
      <c r="L213" s="35" t="s">
        <v>144</v>
      </c>
      <c r="M213" s="37">
        <v>200</v>
      </c>
      <c r="N213" s="126">
        <v>0</v>
      </c>
      <c r="O213" s="127">
        <v>0</v>
      </c>
      <c r="P213" s="127">
        <v>0</v>
      </c>
      <c r="Q213" s="127">
        <v>0</v>
      </c>
      <c r="R213" s="127">
        <v>0</v>
      </c>
      <c r="S213" s="127">
        <v>0</v>
      </c>
      <c r="T213" s="127">
        <v>0</v>
      </c>
      <c r="U213" s="127">
        <v>0</v>
      </c>
      <c r="V213" s="127">
        <v>0</v>
      </c>
      <c r="W213" s="127">
        <v>0</v>
      </c>
      <c r="X213" s="127">
        <v>0</v>
      </c>
      <c r="Y213" s="127">
        <v>0</v>
      </c>
    </row>
    <row r="214" spans="4:25" ht="17.25" customHeight="1" x14ac:dyDescent="0.25">
      <c r="D214" s="32" t="s">
        <v>215</v>
      </c>
      <c r="E214" s="32" t="s">
        <v>216</v>
      </c>
      <c r="F214" s="33" t="s">
        <v>166</v>
      </c>
      <c r="G214" s="34" t="s">
        <v>163</v>
      </c>
      <c r="H214" s="32">
        <v>540</v>
      </c>
      <c r="I214" s="35" t="str">
        <f t="shared" si="178"/>
        <v>SERV ADUBACAO SOLIDA MEC AGRIC</v>
      </c>
      <c r="J214" s="35" t="s">
        <v>35</v>
      </c>
      <c r="K214" s="36">
        <f t="shared" si="172"/>
        <v>0</v>
      </c>
      <c r="L214" s="35" t="s">
        <v>145</v>
      </c>
      <c r="M214" s="37">
        <v>200</v>
      </c>
      <c r="N214" s="126">
        <v>0</v>
      </c>
      <c r="O214" s="127">
        <v>0</v>
      </c>
      <c r="P214" s="127">
        <v>0</v>
      </c>
      <c r="Q214" s="127">
        <v>0</v>
      </c>
      <c r="R214" s="127">
        <v>0</v>
      </c>
      <c r="S214" s="127">
        <v>0</v>
      </c>
      <c r="T214" s="127">
        <v>0</v>
      </c>
      <c r="U214" s="127">
        <v>0</v>
      </c>
      <c r="V214" s="127">
        <v>0</v>
      </c>
      <c r="W214" s="127">
        <v>0</v>
      </c>
      <c r="X214" s="127">
        <v>0</v>
      </c>
      <c r="Y214" s="127">
        <v>0</v>
      </c>
    </row>
    <row r="215" spans="4:25" ht="17.25" customHeight="1" x14ac:dyDescent="0.25">
      <c r="D215" s="23" t="s">
        <v>215</v>
      </c>
      <c r="E215" s="23" t="s">
        <v>216</v>
      </c>
      <c r="F215" s="24" t="s">
        <v>170</v>
      </c>
      <c r="G215" s="25" t="s">
        <v>163</v>
      </c>
      <c r="H215" s="23">
        <v>540</v>
      </c>
      <c r="I215" s="26" t="s">
        <v>171</v>
      </c>
      <c r="J215" s="26" t="s">
        <v>34</v>
      </c>
      <c r="K215" s="27">
        <f>IFERROR(AVERAGE(N215:Y215),"n/a")</f>
        <v>0.59999999999999987</v>
      </c>
      <c r="L215" s="28" t="s">
        <v>28</v>
      </c>
      <c r="M215" s="29" t="s">
        <v>28</v>
      </c>
      <c r="N215" s="30">
        <v>0.6</v>
      </c>
      <c r="O215" s="31">
        <v>0.6</v>
      </c>
      <c r="P215" s="31">
        <v>0.6</v>
      </c>
      <c r="Q215" s="31">
        <v>0.6</v>
      </c>
      <c r="R215" s="31">
        <v>0.6</v>
      </c>
      <c r="S215" s="31">
        <v>0.6</v>
      </c>
      <c r="T215" s="31">
        <v>0.6</v>
      </c>
      <c r="U215" s="31">
        <v>0.6</v>
      </c>
      <c r="V215" s="31">
        <v>0.6</v>
      </c>
      <c r="W215" s="31">
        <v>0.6</v>
      </c>
      <c r="X215" s="31">
        <v>0.6</v>
      </c>
      <c r="Y215" s="31">
        <v>0.6</v>
      </c>
    </row>
    <row r="216" spans="4:25" ht="17.25" customHeight="1" x14ac:dyDescent="0.25">
      <c r="D216" s="32" t="s">
        <v>215</v>
      </c>
      <c r="E216" s="32" t="s">
        <v>216</v>
      </c>
      <c r="F216" s="33" t="s">
        <v>170</v>
      </c>
      <c r="G216" s="34" t="s">
        <v>163</v>
      </c>
      <c r="H216" s="32">
        <v>540</v>
      </c>
      <c r="I216" s="35" t="str">
        <f>I215</f>
        <v>SERV CAP QUIM MEC 3ª BARRA AGRIC</v>
      </c>
      <c r="J216" s="35" t="s">
        <v>35</v>
      </c>
      <c r="K216" s="36">
        <f>IFERROR(AVERAGE(N216:Y216),"n/a")</f>
        <v>0.59999999999999987</v>
      </c>
      <c r="L216" s="85" t="s">
        <v>54</v>
      </c>
      <c r="M216" s="37">
        <v>2.5</v>
      </c>
      <c r="N216" s="44">
        <f>N215</f>
        <v>0.6</v>
      </c>
      <c r="O216" s="39">
        <f t="shared" ref="O216:Y216" si="185">O215</f>
        <v>0.6</v>
      </c>
      <c r="P216" s="39">
        <f t="shared" si="185"/>
        <v>0.6</v>
      </c>
      <c r="Q216" s="39">
        <f t="shared" si="185"/>
        <v>0.6</v>
      </c>
      <c r="R216" s="39">
        <f t="shared" si="185"/>
        <v>0.6</v>
      </c>
      <c r="S216" s="39">
        <f t="shared" si="185"/>
        <v>0.6</v>
      </c>
      <c r="T216" s="39">
        <f t="shared" si="185"/>
        <v>0.6</v>
      </c>
      <c r="U216" s="39">
        <f t="shared" si="185"/>
        <v>0.6</v>
      </c>
      <c r="V216" s="39">
        <f t="shared" si="185"/>
        <v>0.6</v>
      </c>
      <c r="W216" s="39">
        <f t="shared" si="185"/>
        <v>0.6</v>
      </c>
      <c r="X216" s="39">
        <f t="shared" si="185"/>
        <v>0.6</v>
      </c>
      <c r="Y216" s="39">
        <f t="shared" si="185"/>
        <v>0.6</v>
      </c>
    </row>
    <row r="217" spans="4:25" ht="17.25" customHeight="1" x14ac:dyDescent="0.25">
      <c r="D217" s="135" t="s">
        <v>215</v>
      </c>
      <c r="E217" s="135" t="s">
        <v>216</v>
      </c>
      <c r="F217" s="136" t="s">
        <v>28</v>
      </c>
      <c r="G217" s="137" t="s">
        <v>172</v>
      </c>
      <c r="H217" s="135" t="s">
        <v>28</v>
      </c>
      <c r="I217" s="138" t="s">
        <v>28</v>
      </c>
      <c r="J217" s="138" t="s">
        <v>28</v>
      </c>
      <c r="K217" s="139" t="str">
        <f t="shared" si="172"/>
        <v>n/a</v>
      </c>
      <c r="L217" s="138" t="s">
        <v>28</v>
      </c>
      <c r="M217" s="140" t="s">
        <v>28</v>
      </c>
      <c r="N217" s="141" t="s">
        <v>28</v>
      </c>
      <c r="O217" s="139" t="s">
        <v>28</v>
      </c>
      <c r="P217" s="139" t="s">
        <v>28</v>
      </c>
      <c r="Q217" s="139" t="s">
        <v>28</v>
      </c>
      <c r="R217" s="139" t="s">
        <v>28</v>
      </c>
      <c r="S217" s="139" t="s">
        <v>28</v>
      </c>
      <c r="T217" s="139" t="s">
        <v>28</v>
      </c>
      <c r="U217" s="139" t="s">
        <v>28</v>
      </c>
      <c r="V217" s="139" t="s">
        <v>28</v>
      </c>
      <c r="W217" s="139" t="s">
        <v>28</v>
      </c>
      <c r="X217" s="139" t="s">
        <v>28</v>
      </c>
      <c r="Y217" s="139" t="s">
        <v>28</v>
      </c>
    </row>
    <row r="218" spans="4:25" ht="17.25" customHeight="1" x14ac:dyDescent="0.25">
      <c r="D218" s="23" t="s">
        <v>215</v>
      </c>
      <c r="E218" s="23" t="s">
        <v>216</v>
      </c>
      <c r="F218" s="24" t="s">
        <v>173</v>
      </c>
      <c r="G218" s="25" t="s">
        <v>163</v>
      </c>
      <c r="H218" s="23">
        <v>550</v>
      </c>
      <c r="I218" s="26" t="s">
        <v>155</v>
      </c>
      <c r="J218" s="26" t="s">
        <v>34</v>
      </c>
      <c r="K218" s="27">
        <f t="shared" si="172"/>
        <v>6.6666666666666666E-2</v>
      </c>
      <c r="L218" s="28" t="s">
        <v>28</v>
      </c>
      <c r="M218" s="29" t="s">
        <v>28</v>
      </c>
      <c r="N218" s="30">
        <v>0.01</v>
      </c>
      <c r="O218" s="31">
        <v>0.03</v>
      </c>
      <c r="P218" s="31">
        <v>0.05</v>
      </c>
      <c r="Q218" s="31">
        <v>0.05</v>
      </c>
      <c r="R218" s="31">
        <v>0.06</v>
      </c>
      <c r="S218" s="31">
        <v>7.0000000000000007E-2</v>
      </c>
      <c r="T218" s="31">
        <v>0.11</v>
      </c>
      <c r="U218" s="31">
        <v>0.18</v>
      </c>
      <c r="V218" s="31">
        <v>0.11</v>
      </c>
      <c r="W218" s="31">
        <v>7.0000000000000007E-2</v>
      </c>
      <c r="X218" s="31">
        <v>0.05</v>
      </c>
      <c r="Y218" s="31">
        <v>0.01</v>
      </c>
    </row>
    <row r="219" spans="4:25" ht="17.25" customHeight="1" x14ac:dyDescent="0.25">
      <c r="D219" s="32" t="s">
        <v>215</v>
      </c>
      <c r="E219" s="32" t="s">
        <v>216</v>
      </c>
      <c r="F219" s="33" t="s">
        <v>173</v>
      </c>
      <c r="G219" s="34" t="s">
        <v>163</v>
      </c>
      <c r="H219" s="32">
        <v>550</v>
      </c>
      <c r="I219" s="35" t="str">
        <f t="shared" ref="I219:I221" si="186">I218</f>
        <v>SERV CONTROLE DE PRAGAS AGRIC</v>
      </c>
      <c r="J219" s="35" t="s">
        <v>35</v>
      </c>
      <c r="K219" s="36">
        <f t="shared" si="172"/>
        <v>4.9166666666666671E-2</v>
      </c>
      <c r="L219" s="35" t="s">
        <v>156</v>
      </c>
      <c r="M219" s="37">
        <v>120</v>
      </c>
      <c r="N219" s="44">
        <f>ROUND(N218*0.7,2)</f>
        <v>0.01</v>
      </c>
      <c r="O219" s="39">
        <f t="shared" ref="O219:Y219" si="187">ROUND(O218*0.7,2)</f>
        <v>0.02</v>
      </c>
      <c r="P219" s="39">
        <f t="shared" si="187"/>
        <v>0.04</v>
      </c>
      <c r="Q219" s="39">
        <f t="shared" si="187"/>
        <v>0.04</v>
      </c>
      <c r="R219" s="39">
        <f t="shared" si="187"/>
        <v>0.04</v>
      </c>
      <c r="S219" s="39">
        <f t="shared" si="187"/>
        <v>0.05</v>
      </c>
      <c r="T219" s="39">
        <f t="shared" si="187"/>
        <v>0.08</v>
      </c>
      <c r="U219" s="39">
        <f t="shared" si="187"/>
        <v>0.13</v>
      </c>
      <c r="V219" s="39">
        <f t="shared" si="187"/>
        <v>0.08</v>
      </c>
      <c r="W219" s="39">
        <f t="shared" si="187"/>
        <v>0.05</v>
      </c>
      <c r="X219" s="39">
        <f t="shared" si="187"/>
        <v>0.04</v>
      </c>
      <c r="Y219" s="39">
        <f t="shared" si="187"/>
        <v>0.01</v>
      </c>
    </row>
    <row r="220" spans="4:25" ht="17.25" customHeight="1" x14ac:dyDescent="0.25">
      <c r="D220" s="32" t="s">
        <v>215</v>
      </c>
      <c r="E220" s="32" t="s">
        <v>216</v>
      </c>
      <c r="F220" s="33" t="s">
        <v>173</v>
      </c>
      <c r="G220" s="34" t="s">
        <v>163</v>
      </c>
      <c r="H220" s="32">
        <v>550</v>
      </c>
      <c r="I220" s="35" t="str">
        <f t="shared" si="186"/>
        <v>SERV CONTROLE DE PRAGAS AGRIC</v>
      </c>
      <c r="J220" s="35" t="s">
        <v>35</v>
      </c>
      <c r="K220" s="36">
        <f t="shared" si="172"/>
        <v>1.7500000000000002E-2</v>
      </c>
      <c r="L220" s="35" t="s">
        <v>157</v>
      </c>
      <c r="M220" s="37">
        <v>0.75</v>
      </c>
      <c r="N220" s="44">
        <f>N218-N219</f>
        <v>0</v>
      </c>
      <c r="O220" s="39">
        <f t="shared" ref="O220:Y220" si="188">O218-O219</f>
        <v>9.9999999999999985E-3</v>
      </c>
      <c r="P220" s="39">
        <f t="shared" si="188"/>
        <v>1.0000000000000002E-2</v>
      </c>
      <c r="Q220" s="39">
        <f t="shared" si="188"/>
        <v>1.0000000000000002E-2</v>
      </c>
      <c r="R220" s="39">
        <f t="shared" si="188"/>
        <v>1.9999999999999997E-2</v>
      </c>
      <c r="S220" s="39">
        <f t="shared" si="188"/>
        <v>2.0000000000000004E-2</v>
      </c>
      <c r="T220" s="39">
        <f t="shared" si="188"/>
        <v>0.03</v>
      </c>
      <c r="U220" s="39">
        <f t="shared" si="188"/>
        <v>4.9999999999999989E-2</v>
      </c>
      <c r="V220" s="39">
        <f t="shared" si="188"/>
        <v>0.03</v>
      </c>
      <c r="W220" s="39">
        <f t="shared" si="188"/>
        <v>2.0000000000000004E-2</v>
      </c>
      <c r="X220" s="39">
        <f t="shared" si="188"/>
        <v>1.0000000000000002E-2</v>
      </c>
      <c r="Y220" s="39">
        <f t="shared" si="188"/>
        <v>0</v>
      </c>
    </row>
    <row r="221" spans="4:25" ht="17.25" customHeight="1" x14ac:dyDescent="0.25">
      <c r="D221" s="32" t="s">
        <v>215</v>
      </c>
      <c r="E221" s="32" t="s">
        <v>216</v>
      </c>
      <c r="F221" s="33" t="s">
        <v>173</v>
      </c>
      <c r="G221" s="34" t="s">
        <v>163</v>
      </c>
      <c r="H221" s="32">
        <v>550</v>
      </c>
      <c r="I221" s="35" t="str">
        <f t="shared" si="186"/>
        <v>SERV CONTROLE DE PRAGAS AGRIC</v>
      </c>
      <c r="J221" s="35" t="s">
        <v>35</v>
      </c>
      <c r="K221" s="36">
        <f t="shared" si="172"/>
        <v>6.6666666666666666E-2</v>
      </c>
      <c r="L221" s="35" t="s">
        <v>55</v>
      </c>
      <c r="M221" s="37">
        <f>ROUND(50%*20,1)</f>
        <v>10</v>
      </c>
      <c r="N221" s="44">
        <f>SUM(N219:N220)</f>
        <v>0.01</v>
      </c>
      <c r="O221" s="39">
        <f t="shared" ref="O221:Y221" si="189">SUM(O219:O220)</f>
        <v>0.03</v>
      </c>
      <c r="P221" s="39">
        <f t="shared" si="189"/>
        <v>0.05</v>
      </c>
      <c r="Q221" s="39">
        <f t="shared" si="189"/>
        <v>0.05</v>
      </c>
      <c r="R221" s="39">
        <f t="shared" si="189"/>
        <v>0.06</v>
      </c>
      <c r="S221" s="39">
        <f t="shared" si="189"/>
        <v>7.0000000000000007E-2</v>
      </c>
      <c r="T221" s="39">
        <f t="shared" si="189"/>
        <v>0.11</v>
      </c>
      <c r="U221" s="39">
        <f t="shared" si="189"/>
        <v>0.18</v>
      </c>
      <c r="V221" s="39">
        <f t="shared" si="189"/>
        <v>0.11</v>
      </c>
      <c r="W221" s="39">
        <f t="shared" si="189"/>
        <v>7.0000000000000007E-2</v>
      </c>
      <c r="X221" s="39">
        <f t="shared" si="189"/>
        <v>0.05</v>
      </c>
      <c r="Y221" s="39">
        <f t="shared" si="189"/>
        <v>0.01</v>
      </c>
    </row>
    <row r="222" spans="4:25" ht="17.25" customHeight="1" x14ac:dyDescent="0.25">
      <c r="D222" s="23" t="s">
        <v>215</v>
      </c>
      <c r="E222" s="23" t="s">
        <v>216</v>
      </c>
      <c r="F222" s="24" t="s">
        <v>173</v>
      </c>
      <c r="G222" s="25" t="s">
        <v>163</v>
      </c>
      <c r="H222" s="23">
        <v>550</v>
      </c>
      <c r="I222" s="26" t="s">
        <v>158</v>
      </c>
      <c r="J222" s="26" t="s">
        <v>34</v>
      </c>
      <c r="K222" s="27">
        <f t="shared" si="172"/>
        <v>6.6666666666666666E-2</v>
      </c>
      <c r="L222" s="28" t="s">
        <v>28</v>
      </c>
      <c r="M222" s="29" t="s">
        <v>28</v>
      </c>
      <c r="N222" s="30">
        <v>0.01</v>
      </c>
      <c r="O222" s="31">
        <v>0.03</v>
      </c>
      <c r="P222" s="31">
        <v>0.05</v>
      </c>
      <c r="Q222" s="31">
        <v>0.05</v>
      </c>
      <c r="R222" s="31">
        <v>0.06</v>
      </c>
      <c r="S222" s="31">
        <v>7.0000000000000007E-2</v>
      </c>
      <c r="T222" s="31">
        <v>0.11</v>
      </c>
      <c r="U222" s="31">
        <v>0.18</v>
      </c>
      <c r="V222" s="31">
        <v>0.11</v>
      </c>
      <c r="W222" s="31">
        <v>7.0000000000000007E-2</v>
      </c>
      <c r="X222" s="31">
        <v>0.05</v>
      </c>
      <c r="Y222" s="31">
        <v>0.01</v>
      </c>
    </row>
    <row r="223" spans="4:25" ht="17.25" customHeight="1" x14ac:dyDescent="0.25">
      <c r="D223" s="32" t="s">
        <v>215</v>
      </c>
      <c r="E223" s="32" t="s">
        <v>216</v>
      </c>
      <c r="F223" s="33" t="s">
        <v>173</v>
      </c>
      <c r="G223" s="34" t="s">
        <v>163</v>
      </c>
      <c r="H223" s="32">
        <v>550</v>
      </c>
      <c r="I223" s="35" t="str">
        <f t="shared" ref="I223:I225" si="190">I222</f>
        <v>SERV CONTROLE DE PRAGAS DRONE TERCEIRO</v>
      </c>
      <c r="J223" s="35" t="s">
        <v>35</v>
      </c>
      <c r="K223" s="36">
        <f t="shared" si="172"/>
        <v>4.9166666666666671E-2</v>
      </c>
      <c r="L223" s="35" t="s">
        <v>156</v>
      </c>
      <c r="M223" s="37">
        <v>120</v>
      </c>
      <c r="N223" s="44">
        <f>ROUND(N222*0.7,2)</f>
        <v>0.01</v>
      </c>
      <c r="O223" s="39">
        <f t="shared" ref="O223:Y223" si="191">ROUND(O222*0.7,2)</f>
        <v>0.02</v>
      </c>
      <c r="P223" s="39">
        <f t="shared" si="191"/>
        <v>0.04</v>
      </c>
      <c r="Q223" s="39">
        <f t="shared" si="191"/>
        <v>0.04</v>
      </c>
      <c r="R223" s="39">
        <f t="shared" si="191"/>
        <v>0.04</v>
      </c>
      <c r="S223" s="39">
        <f t="shared" si="191"/>
        <v>0.05</v>
      </c>
      <c r="T223" s="39">
        <f t="shared" si="191"/>
        <v>0.08</v>
      </c>
      <c r="U223" s="39">
        <f t="shared" si="191"/>
        <v>0.13</v>
      </c>
      <c r="V223" s="39">
        <f t="shared" si="191"/>
        <v>0.08</v>
      </c>
      <c r="W223" s="39">
        <f t="shared" si="191"/>
        <v>0.05</v>
      </c>
      <c r="X223" s="39">
        <f t="shared" si="191"/>
        <v>0.04</v>
      </c>
      <c r="Y223" s="39">
        <f t="shared" si="191"/>
        <v>0.01</v>
      </c>
    </row>
    <row r="224" spans="4:25" ht="17.25" customHeight="1" x14ac:dyDescent="0.25">
      <c r="D224" s="32" t="s">
        <v>215</v>
      </c>
      <c r="E224" s="32" t="s">
        <v>216</v>
      </c>
      <c r="F224" s="33" t="s">
        <v>173</v>
      </c>
      <c r="G224" s="34" t="s">
        <v>163</v>
      </c>
      <c r="H224" s="32">
        <v>550</v>
      </c>
      <c r="I224" s="35" t="str">
        <f t="shared" si="190"/>
        <v>SERV CONTROLE DE PRAGAS DRONE TERCEIRO</v>
      </c>
      <c r="J224" s="35" t="s">
        <v>35</v>
      </c>
      <c r="K224" s="36">
        <f t="shared" si="172"/>
        <v>1.7500000000000002E-2</v>
      </c>
      <c r="L224" s="35" t="s">
        <v>157</v>
      </c>
      <c r="M224" s="37">
        <v>0.75</v>
      </c>
      <c r="N224" s="44">
        <f>N222-N223</f>
        <v>0</v>
      </c>
      <c r="O224" s="39">
        <f t="shared" ref="O224:Y224" si="192">O222-O223</f>
        <v>9.9999999999999985E-3</v>
      </c>
      <c r="P224" s="39">
        <f t="shared" si="192"/>
        <v>1.0000000000000002E-2</v>
      </c>
      <c r="Q224" s="39">
        <f t="shared" si="192"/>
        <v>1.0000000000000002E-2</v>
      </c>
      <c r="R224" s="39">
        <f t="shared" si="192"/>
        <v>1.9999999999999997E-2</v>
      </c>
      <c r="S224" s="39">
        <f t="shared" si="192"/>
        <v>2.0000000000000004E-2</v>
      </c>
      <c r="T224" s="39">
        <f t="shared" si="192"/>
        <v>0.03</v>
      </c>
      <c r="U224" s="39">
        <f t="shared" si="192"/>
        <v>4.9999999999999989E-2</v>
      </c>
      <c r="V224" s="39">
        <f t="shared" si="192"/>
        <v>0.03</v>
      </c>
      <c r="W224" s="39">
        <f t="shared" si="192"/>
        <v>2.0000000000000004E-2</v>
      </c>
      <c r="X224" s="39">
        <f t="shared" si="192"/>
        <v>1.0000000000000002E-2</v>
      </c>
      <c r="Y224" s="39">
        <f t="shared" si="192"/>
        <v>0</v>
      </c>
    </row>
    <row r="225" spans="4:25" ht="17.25" customHeight="1" x14ac:dyDescent="0.25">
      <c r="D225" s="32" t="s">
        <v>215</v>
      </c>
      <c r="E225" s="32" t="s">
        <v>216</v>
      </c>
      <c r="F225" s="33" t="s">
        <v>173</v>
      </c>
      <c r="G225" s="34" t="s">
        <v>163</v>
      </c>
      <c r="H225" s="32">
        <v>550</v>
      </c>
      <c r="I225" s="35" t="str">
        <f t="shared" si="190"/>
        <v>SERV CONTROLE DE PRAGAS DRONE TERCEIRO</v>
      </c>
      <c r="J225" s="35" t="s">
        <v>35</v>
      </c>
      <c r="K225" s="36">
        <f t="shared" si="172"/>
        <v>6.6666666666666666E-2</v>
      </c>
      <c r="L225" s="35" t="s">
        <v>55</v>
      </c>
      <c r="M225" s="37">
        <f>ROUND(0.25%*20,1)</f>
        <v>0.1</v>
      </c>
      <c r="N225" s="44">
        <f>SUM(N223:N224)</f>
        <v>0.01</v>
      </c>
      <c r="O225" s="39">
        <f t="shared" ref="O225:Y225" si="193">SUM(O223:O224)</f>
        <v>0.03</v>
      </c>
      <c r="P225" s="39">
        <f t="shared" si="193"/>
        <v>0.05</v>
      </c>
      <c r="Q225" s="39">
        <f t="shared" si="193"/>
        <v>0.05</v>
      </c>
      <c r="R225" s="39">
        <f t="shared" si="193"/>
        <v>0.06</v>
      </c>
      <c r="S225" s="39">
        <f t="shared" si="193"/>
        <v>7.0000000000000007E-2</v>
      </c>
      <c r="T225" s="39">
        <f t="shared" si="193"/>
        <v>0.11</v>
      </c>
      <c r="U225" s="39">
        <f t="shared" si="193"/>
        <v>0.18</v>
      </c>
      <c r="V225" s="39">
        <f t="shared" si="193"/>
        <v>0.11</v>
      </c>
      <c r="W225" s="39">
        <f t="shared" si="193"/>
        <v>7.0000000000000007E-2</v>
      </c>
      <c r="X225" s="39">
        <f t="shared" si="193"/>
        <v>0.05</v>
      </c>
      <c r="Y225" s="39">
        <f t="shared" si="193"/>
        <v>0.01</v>
      </c>
    </row>
    <row r="226" spans="4:25" ht="17.25" customHeight="1" x14ac:dyDescent="0.25">
      <c r="D226" s="23" t="s">
        <v>215</v>
      </c>
      <c r="E226" s="23" t="s">
        <v>216</v>
      </c>
      <c r="F226" s="24" t="s">
        <v>174</v>
      </c>
      <c r="G226" s="25" t="s">
        <v>163</v>
      </c>
      <c r="H226" s="23">
        <v>600</v>
      </c>
      <c r="I226" s="26" t="s">
        <v>175</v>
      </c>
      <c r="J226" s="26" t="s">
        <v>34</v>
      </c>
      <c r="K226" s="27">
        <f t="shared" si="172"/>
        <v>0.25</v>
      </c>
      <c r="L226" s="28" t="s">
        <v>28</v>
      </c>
      <c r="M226" s="29" t="s">
        <v>28</v>
      </c>
      <c r="N226" s="30">
        <v>0.25</v>
      </c>
      <c r="O226" s="31">
        <v>0.25</v>
      </c>
      <c r="P226" s="31">
        <v>0.25</v>
      </c>
      <c r="Q226" s="31">
        <v>0.25</v>
      </c>
      <c r="R226" s="31">
        <v>0.25</v>
      </c>
      <c r="S226" s="31">
        <v>0.25</v>
      </c>
      <c r="T226" s="31">
        <v>0.25</v>
      </c>
      <c r="U226" s="31">
        <v>0.25</v>
      </c>
      <c r="V226" s="31">
        <v>0.25</v>
      </c>
      <c r="W226" s="31">
        <v>0.25</v>
      </c>
      <c r="X226" s="31">
        <v>0.25</v>
      </c>
      <c r="Y226" s="31">
        <v>0.25</v>
      </c>
    </row>
    <row r="227" spans="4:25" ht="17.25" customHeight="1" x14ac:dyDescent="0.25">
      <c r="D227" s="32" t="s">
        <v>215</v>
      </c>
      <c r="E227" s="32" t="s">
        <v>216</v>
      </c>
      <c r="F227" s="33" t="s">
        <v>174</v>
      </c>
      <c r="G227" s="34" t="s">
        <v>163</v>
      </c>
      <c r="H227" s="32">
        <v>600</v>
      </c>
      <c r="I227" s="35" t="str">
        <f t="shared" ref="I227:I229" si="194">I226</f>
        <v>SERV CAP QUIM MEC 4ª BARRA AGRIC</v>
      </c>
      <c r="J227" s="35" t="s">
        <v>35</v>
      </c>
      <c r="K227" s="36">
        <f t="shared" si="172"/>
        <v>0.25</v>
      </c>
      <c r="L227" s="85" t="s">
        <v>54</v>
      </c>
      <c r="M227" s="37">
        <v>2.5</v>
      </c>
      <c r="N227" s="44">
        <f>N226</f>
        <v>0.25</v>
      </c>
      <c r="O227" s="39">
        <f t="shared" ref="O227:Y227" si="195">O226</f>
        <v>0.25</v>
      </c>
      <c r="P227" s="39">
        <f t="shared" si="195"/>
        <v>0.25</v>
      </c>
      <c r="Q227" s="39">
        <f t="shared" si="195"/>
        <v>0.25</v>
      </c>
      <c r="R227" s="39">
        <f t="shared" si="195"/>
        <v>0.25</v>
      </c>
      <c r="S227" s="39">
        <f t="shared" si="195"/>
        <v>0.25</v>
      </c>
      <c r="T227" s="39">
        <f t="shared" si="195"/>
        <v>0.25</v>
      </c>
      <c r="U227" s="39">
        <f t="shared" si="195"/>
        <v>0.25</v>
      </c>
      <c r="V227" s="39">
        <f t="shared" si="195"/>
        <v>0.25</v>
      </c>
      <c r="W227" s="39">
        <f t="shared" si="195"/>
        <v>0.25</v>
      </c>
      <c r="X227" s="39">
        <f t="shared" si="195"/>
        <v>0.25</v>
      </c>
      <c r="Y227" s="39">
        <f t="shared" si="195"/>
        <v>0.25</v>
      </c>
    </row>
    <row r="228" spans="4:25" ht="17.25" customHeight="1" x14ac:dyDescent="0.25">
      <c r="D228" s="32" t="s">
        <v>215</v>
      </c>
      <c r="E228" s="32" t="s">
        <v>216</v>
      </c>
      <c r="F228" s="33" t="s">
        <v>174</v>
      </c>
      <c r="G228" s="34" t="s">
        <v>163</v>
      </c>
      <c r="H228" s="32">
        <v>600</v>
      </c>
      <c r="I228" s="35" t="str">
        <f t="shared" si="194"/>
        <v>SERV CAP QUIM MEC 4ª BARRA AGRIC</v>
      </c>
      <c r="J228" s="35" t="s">
        <v>35</v>
      </c>
      <c r="K228" s="36">
        <f>IFERROR(AVERAGE(N228:Y228),"n/a")</f>
        <v>0.12999999999999998</v>
      </c>
      <c r="L228" s="35" t="s">
        <v>55</v>
      </c>
      <c r="M228" s="37">
        <f>ROUND(0.5%*230,1)</f>
        <v>1.2</v>
      </c>
      <c r="N228" s="44">
        <f>N229</f>
        <v>0.13</v>
      </c>
      <c r="O228" s="39">
        <f t="shared" ref="O228:Y228" si="196">O229</f>
        <v>0.13</v>
      </c>
      <c r="P228" s="39">
        <f t="shared" si="196"/>
        <v>0.13</v>
      </c>
      <c r="Q228" s="39">
        <f t="shared" si="196"/>
        <v>0.13</v>
      </c>
      <c r="R228" s="39">
        <f t="shared" si="196"/>
        <v>0.13</v>
      </c>
      <c r="S228" s="39">
        <f t="shared" si="196"/>
        <v>0.13</v>
      </c>
      <c r="T228" s="39">
        <f t="shared" si="196"/>
        <v>0.13</v>
      </c>
      <c r="U228" s="39">
        <f t="shared" si="196"/>
        <v>0.13</v>
      </c>
      <c r="V228" s="39">
        <f t="shared" si="196"/>
        <v>0.13</v>
      </c>
      <c r="W228" s="39">
        <f t="shared" si="196"/>
        <v>0.13</v>
      </c>
      <c r="X228" s="39">
        <f t="shared" si="196"/>
        <v>0.13</v>
      </c>
      <c r="Y228" s="39">
        <f t="shared" si="196"/>
        <v>0.13</v>
      </c>
    </row>
    <row r="229" spans="4:25" ht="17.25" customHeight="1" x14ac:dyDescent="0.25">
      <c r="D229" s="32" t="s">
        <v>215</v>
      </c>
      <c r="E229" s="32" t="s">
        <v>216</v>
      </c>
      <c r="F229" s="33" t="s">
        <v>174</v>
      </c>
      <c r="G229" s="34" t="s">
        <v>163</v>
      </c>
      <c r="H229" s="32">
        <v>600</v>
      </c>
      <c r="I229" s="35" t="str">
        <f t="shared" si="194"/>
        <v>SERV CAP QUIM MEC 4ª BARRA AGRIC</v>
      </c>
      <c r="J229" s="35" t="s">
        <v>35</v>
      </c>
      <c r="K229" s="36">
        <f>IFERROR(AVERAGE(N229:Y229),"n/a")</f>
        <v>0.12999999999999998</v>
      </c>
      <c r="L229" s="35" t="s">
        <v>51</v>
      </c>
      <c r="M229" s="37">
        <v>1.5</v>
      </c>
      <c r="N229" s="44">
        <f>ROUND(N226*50%,2)</f>
        <v>0.13</v>
      </c>
      <c r="O229" s="39">
        <f t="shared" ref="O229:Y229" si="197">ROUND(O226*50%,2)</f>
        <v>0.13</v>
      </c>
      <c r="P229" s="39">
        <f t="shared" si="197"/>
        <v>0.13</v>
      </c>
      <c r="Q229" s="39">
        <f t="shared" si="197"/>
        <v>0.13</v>
      </c>
      <c r="R229" s="39">
        <f t="shared" si="197"/>
        <v>0.13</v>
      </c>
      <c r="S229" s="39">
        <f t="shared" si="197"/>
        <v>0.13</v>
      </c>
      <c r="T229" s="39">
        <f t="shared" si="197"/>
        <v>0.13</v>
      </c>
      <c r="U229" s="39">
        <f t="shared" si="197"/>
        <v>0.13</v>
      </c>
      <c r="V229" s="39">
        <f t="shared" si="197"/>
        <v>0.13</v>
      </c>
      <c r="W229" s="39">
        <f t="shared" si="197"/>
        <v>0.13</v>
      </c>
      <c r="X229" s="39">
        <f t="shared" si="197"/>
        <v>0.13</v>
      </c>
      <c r="Y229" s="39">
        <f t="shared" si="197"/>
        <v>0.13</v>
      </c>
    </row>
    <row r="230" spans="4:25" ht="17.25" customHeight="1" x14ac:dyDescent="0.25">
      <c r="D230" s="11" t="s">
        <v>215</v>
      </c>
      <c r="E230" s="11" t="s">
        <v>216</v>
      </c>
      <c r="F230" s="12" t="s">
        <v>28</v>
      </c>
      <c r="G230" s="13" t="s">
        <v>176</v>
      </c>
      <c r="H230" s="11" t="s">
        <v>28</v>
      </c>
      <c r="I230" s="14" t="s">
        <v>28</v>
      </c>
      <c r="J230" s="14" t="s">
        <v>28</v>
      </c>
      <c r="K230" s="11" t="str">
        <f t="shared" si="172"/>
        <v>n/a</v>
      </c>
      <c r="L230" s="14" t="s">
        <v>28</v>
      </c>
      <c r="M230" s="15" t="s">
        <v>28</v>
      </c>
      <c r="N230" s="16" t="s">
        <v>28</v>
      </c>
      <c r="O230" s="11" t="s">
        <v>28</v>
      </c>
      <c r="P230" s="11" t="s">
        <v>28</v>
      </c>
      <c r="Q230" s="11" t="s">
        <v>28</v>
      </c>
      <c r="R230" s="11" t="s">
        <v>28</v>
      </c>
      <c r="S230" s="11" t="s">
        <v>28</v>
      </c>
      <c r="T230" s="11" t="s">
        <v>28</v>
      </c>
      <c r="U230" s="11" t="s">
        <v>28</v>
      </c>
      <c r="V230" s="11" t="s">
        <v>28</v>
      </c>
      <c r="W230" s="11" t="s">
        <v>28</v>
      </c>
      <c r="X230" s="11" t="s">
        <v>28</v>
      </c>
      <c r="Y230" s="11" t="s">
        <v>28</v>
      </c>
    </row>
    <row r="231" spans="4:25" ht="17.25" customHeight="1" x14ac:dyDescent="0.25">
      <c r="D231" s="17" t="s">
        <v>215</v>
      </c>
      <c r="E231" s="17" t="s">
        <v>216</v>
      </c>
      <c r="F231" s="18" t="s">
        <v>28</v>
      </c>
      <c r="G231" s="19" t="s">
        <v>177</v>
      </c>
      <c r="H231" s="17" t="s">
        <v>28</v>
      </c>
      <c r="I231" s="20" t="s">
        <v>28</v>
      </c>
      <c r="J231" s="20" t="s">
        <v>28</v>
      </c>
      <c r="K231" s="17" t="str">
        <f t="shared" si="172"/>
        <v>n/a</v>
      </c>
      <c r="L231" s="20" t="s">
        <v>28</v>
      </c>
      <c r="M231" s="21" t="s">
        <v>28</v>
      </c>
      <c r="N231" s="22" t="s">
        <v>28</v>
      </c>
      <c r="O231" s="17" t="s">
        <v>28</v>
      </c>
      <c r="P231" s="17" t="s">
        <v>28</v>
      </c>
      <c r="Q231" s="17" t="s">
        <v>28</v>
      </c>
      <c r="R231" s="17" t="s">
        <v>28</v>
      </c>
      <c r="S231" s="17" t="s">
        <v>28</v>
      </c>
      <c r="T231" s="17" t="s">
        <v>28</v>
      </c>
      <c r="U231" s="17" t="s">
        <v>28</v>
      </c>
      <c r="V231" s="17" t="s">
        <v>28</v>
      </c>
      <c r="W231" s="17" t="s">
        <v>28</v>
      </c>
      <c r="X231" s="17" t="s">
        <v>28</v>
      </c>
      <c r="Y231" s="17" t="s">
        <v>28</v>
      </c>
    </row>
    <row r="232" spans="4:25" ht="17.25" customHeight="1" x14ac:dyDescent="0.25">
      <c r="D232" s="23" t="s">
        <v>215</v>
      </c>
      <c r="E232" s="23" t="s">
        <v>216</v>
      </c>
      <c r="F232" s="24" t="s">
        <v>178</v>
      </c>
      <c r="G232" s="25" t="s">
        <v>179</v>
      </c>
      <c r="H232" s="23">
        <v>900</v>
      </c>
      <c r="I232" s="26" t="s">
        <v>147</v>
      </c>
      <c r="J232" s="26" t="s">
        <v>34</v>
      </c>
      <c r="K232" s="27">
        <f t="shared" si="172"/>
        <v>1</v>
      </c>
      <c r="L232" s="28" t="s">
        <v>28</v>
      </c>
      <c r="M232" s="29" t="s">
        <v>28</v>
      </c>
      <c r="N232" s="30">
        <v>1</v>
      </c>
      <c r="O232" s="31">
        <v>1</v>
      </c>
      <c r="P232" s="31">
        <v>1</v>
      </c>
      <c r="Q232" s="31">
        <v>1</v>
      </c>
      <c r="R232" s="31">
        <v>1</v>
      </c>
      <c r="S232" s="31">
        <v>1</v>
      </c>
      <c r="T232" s="31">
        <v>1</v>
      </c>
      <c r="U232" s="31">
        <v>1</v>
      </c>
      <c r="V232" s="31">
        <v>1</v>
      </c>
      <c r="W232" s="31">
        <v>1</v>
      </c>
      <c r="X232" s="31">
        <v>1</v>
      </c>
      <c r="Y232" s="31">
        <v>1</v>
      </c>
    </row>
    <row r="233" spans="4:25" ht="17.25" customHeight="1" x14ac:dyDescent="0.25">
      <c r="D233" s="23" t="s">
        <v>215</v>
      </c>
      <c r="E233" s="23" t="s">
        <v>216</v>
      </c>
      <c r="F233" s="24" t="s">
        <v>180</v>
      </c>
      <c r="G233" s="25" t="s">
        <v>179</v>
      </c>
      <c r="H233" s="23">
        <v>950</v>
      </c>
      <c r="I233" s="26" t="s">
        <v>129</v>
      </c>
      <c r="J233" s="26" t="s">
        <v>34</v>
      </c>
      <c r="K233" s="27">
        <f t="shared" si="172"/>
        <v>0.99999999999999989</v>
      </c>
      <c r="L233" s="28" t="s">
        <v>28</v>
      </c>
      <c r="M233" s="29" t="s">
        <v>28</v>
      </c>
      <c r="N233" s="30">
        <v>0.85</v>
      </c>
      <c r="O233" s="31">
        <v>0.9</v>
      </c>
      <c r="P233" s="31">
        <v>0.9</v>
      </c>
      <c r="Q233" s="31">
        <v>0.95</v>
      </c>
      <c r="R233" s="31">
        <v>1</v>
      </c>
      <c r="S233" s="31">
        <v>1.05</v>
      </c>
      <c r="T233" s="31">
        <v>1.1000000000000001</v>
      </c>
      <c r="U233" s="31">
        <v>1.2</v>
      </c>
      <c r="V233" s="31">
        <v>1.3</v>
      </c>
      <c r="W233" s="31">
        <v>1.2</v>
      </c>
      <c r="X233" s="31">
        <v>0.85</v>
      </c>
      <c r="Y233" s="31">
        <v>0.7</v>
      </c>
    </row>
    <row r="234" spans="4:25" ht="17.25" customHeight="1" x14ac:dyDescent="0.25">
      <c r="D234" s="32" t="s">
        <v>215</v>
      </c>
      <c r="E234" s="32" t="s">
        <v>216</v>
      </c>
      <c r="F234" s="33" t="s">
        <v>180</v>
      </c>
      <c r="G234" s="34" t="s">
        <v>179</v>
      </c>
      <c r="H234" s="32">
        <v>950</v>
      </c>
      <c r="I234" s="35" t="str">
        <f t="shared" ref="I234:I236" si="198">I233</f>
        <v>SERV COMB FORMIGA MANUAL 1 RUA AGRIC</v>
      </c>
      <c r="J234" s="35" t="s">
        <v>35</v>
      </c>
      <c r="K234" s="36">
        <f t="shared" si="172"/>
        <v>5.0166666666666667E-3</v>
      </c>
      <c r="L234" s="35" t="s">
        <v>36</v>
      </c>
      <c r="M234" s="37">
        <f>10*(5*6)/10^3</f>
        <v>0.3</v>
      </c>
      <c r="N234" s="38">
        <f>ROUND(0.5%*N233,4)</f>
        <v>4.3E-3</v>
      </c>
      <c r="O234" s="39">
        <f t="shared" ref="O234:Y234" si="199">ROUND(0.5%*O233,4)</f>
        <v>4.4999999999999997E-3</v>
      </c>
      <c r="P234" s="39">
        <f t="shared" si="199"/>
        <v>4.4999999999999997E-3</v>
      </c>
      <c r="Q234" s="39">
        <f t="shared" si="199"/>
        <v>4.7999999999999996E-3</v>
      </c>
      <c r="R234" s="39">
        <f t="shared" si="199"/>
        <v>5.0000000000000001E-3</v>
      </c>
      <c r="S234" s="39">
        <f t="shared" si="199"/>
        <v>5.3E-3</v>
      </c>
      <c r="T234" s="39">
        <f t="shared" si="199"/>
        <v>5.4999999999999997E-3</v>
      </c>
      <c r="U234" s="39">
        <f t="shared" si="199"/>
        <v>6.0000000000000001E-3</v>
      </c>
      <c r="V234" s="39">
        <f t="shared" si="199"/>
        <v>6.4999999999999997E-3</v>
      </c>
      <c r="W234" s="39">
        <f t="shared" si="199"/>
        <v>6.0000000000000001E-3</v>
      </c>
      <c r="X234" s="39">
        <f t="shared" si="199"/>
        <v>4.3E-3</v>
      </c>
      <c r="Y234" s="39">
        <f t="shared" si="199"/>
        <v>3.5000000000000001E-3</v>
      </c>
    </row>
    <row r="235" spans="4:25" ht="17.25" customHeight="1" x14ac:dyDescent="0.25">
      <c r="D235" s="32" t="s">
        <v>215</v>
      </c>
      <c r="E235" s="32" t="s">
        <v>216</v>
      </c>
      <c r="F235" s="33" t="s">
        <v>180</v>
      </c>
      <c r="G235" s="34" t="s">
        <v>179</v>
      </c>
      <c r="H235" s="32">
        <v>950</v>
      </c>
      <c r="I235" s="35" t="str">
        <f t="shared" si="198"/>
        <v>SERV COMB FORMIGA MANUAL 1 RUA AGRIC</v>
      </c>
      <c r="J235" s="35" t="s">
        <v>35</v>
      </c>
      <c r="K235" s="36">
        <f t="shared" si="172"/>
        <v>0.64083333333333325</v>
      </c>
      <c r="L235" s="35" t="s">
        <v>37</v>
      </c>
      <c r="M235" s="37">
        <v>4.5</v>
      </c>
      <c r="N235" s="40">
        <f>ROUND($N$44*N233,2)</f>
        <v>0.17</v>
      </c>
      <c r="O235" s="41">
        <f>ROUND($O$44*O233,2)</f>
        <v>0.27</v>
      </c>
      <c r="P235" s="41">
        <f>ROUND($P$44*P233,2)</f>
        <v>0.36</v>
      </c>
      <c r="Q235" s="41">
        <f>ROUND($Q$44*Q233,2)</f>
        <v>0.48</v>
      </c>
      <c r="R235" s="41">
        <f>ROUND($R$44*R233,2)</f>
        <v>0.7</v>
      </c>
      <c r="S235" s="41">
        <f>ROUND($S$44*S233,2)</f>
        <v>0.84</v>
      </c>
      <c r="T235" s="41">
        <f>ROUND($T$44*T233,2)</f>
        <v>0.99</v>
      </c>
      <c r="U235" s="41">
        <f>ROUND($U$44*U233,2)</f>
        <v>1.08</v>
      </c>
      <c r="V235" s="41">
        <f>ROUND($V$44*V233,2)</f>
        <v>1.17</v>
      </c>
      <c r="W235" s="41">
        <f>ROUND(W44*W233,2)</f>
        <v>0.84</v>
      </c>
      <c r="X235" s="41">
        <f>ROUND(X44*X233,2)</f>
        <v>0.51</v>
      </c>
      <c r="Y235" s="41">
        <f>ROUND(Y44*Y233,2)</f>
        <v>0.28000000000000003</v>
      </c>
    </row>
    <row r="236" spans="4:25" ht="17.25" customHeight="1" x14ac:dyDescent="0.25">
      <c r="D236" s="32" t="s">
        <v>215</v>
      </c>
      <c r="E236" s="32" t="s">
        <v>216</v>
      </c>
      <c r="F236" s="33" t="s">
        <v>180</v>
      </c>
      <c r="G236" s="34" t="s">
        <v>179</v>
      </c>
      <c r="H236" s="32">
        <v>950</v>
      </c>
      <c r="I236" s="35" t="str">
        <f t="shared" si="198"/>
        <v>SERV COMB FORMIGA MANUAL 1 RUA AGRIC</v>
      </c>
      <c r="J236" s="35" t="s">
        <v>35</v>
      </c>
      <c r="K236" s="36">
        <f t="shared" si="172"/>
        <v>0.35415000000000002</v>
      </c>
      <c r="L236" s="35" t="s">
        <v>38</v>
      </c>
      <c r="M236" s="37">
        <v>4.5</v>
      </c>
      <c r="N236" s="40">
        <f>N233-SUM(N234:N235)</f>
        <v>0.67569999999999997</v>
      </c>
      <c r="O236" s="41">
        <f t="shared" ref="O236" si="200">O233-SUM(O234:O235)</f>
        <v>0.62549999999999994</v>
      </c>
      <c r="P236" s="41">
        <f t="shared" ref="P236:Y236" si="201">P233-SUM(P234:P235)</f>
        <v>0.53550000000000009</v>
      </c>
      <c r="Q236" s="41">
        <f t="shared" si="201"/>
        <v>0.46519999999999995</v>
      </c>
      <c r="R236" s="41">
        <f t="shared" si="201"/>
        <v>0.29500000000000004</v>
      </c>
      <c r="S236" s="41">
        <f t="shared" si="201"/>
        <v>0.2047000000000001</v>
      </c>
      <c r="T236" s="41">
        <f t="shared" si="201"/>
        <v>0.10450000000000015</v>
      </c>
      <c r="U236" s="41">
        <f t="shared" si="201"/>
        <v>0.11399999999999988</v>
      </c>
      <c r="V236" s="41">
        <f t="shared" si="201"/>
        <v>0.12350000000000017</v>
      </c>
      <c r="W236" s="41">
        <f t="shared" si="201"/>
        <v>0.35399999999999998</v>
      </c>
      <c r="X236" s="41">
        <f t="shared" si="201"/>
        <v>0.3357</v>
      </c>
      <c r="Y236" s="41">
        <f t="shared" si="201"/>
        <v>0.41649999999999993</v>
      </c>
    </row>
    <row r="237" spans="4:25" ht="17.25" customHeight="1" x14ac:dyDescent="0.25">
      <c r="D237" s="23" t="s">
        <v>215</v>
      </c>
      <c r="E237" s="23" t="s">
        <v>216</v>
      </c>
      <c r="F237" s="24" t="s">
        <v>181</v>
      </c>
      <c r="G237" s="25" t="s">
        <v>179</v>
      </c>
      <c r="H237" s="23">
        <f t="shared" ref="H237:H244" si="202">H218+365</f>
        <v>915</v>
      </c>
      <c r="I237" s="26" t="s">
        <v>155</v>
      </c>
      <c r="J237" s="26" t="s">
        <v>34</v>
      </c>
      <c r="K237" s="27">
        <f t="shared" si="172"/>
        <v>6.6666666666666666E-2</v>
      </c>
      <c r="L237" s="28" t="s">
        <v>28</v>
      </c>
      <c r="M237" s="29" t="s">
        <v>28</v>
      </c>
      <c r="N237" s="30">
        <v>0.01</v>
      </c>
      <c r="O237" s="31">
        <v>0.03</v>
      </c>
      <c r="P237" s="31">
        <v>0.05</v>
      </c>
      <c r="Q237" s="31">
        <v>0.05</v>
      </c>
      <c r="R237" s="31">
        <v>0.06</v>
      </c>
      <c r="S237" s="31">
        <v>7.0000000000000007E-2</v>
      </c>
      <c r="T237" s="31">
        <v>0.11</v>
      </c>
      <c r="U237" s="31">
        <v>0.18</v>
      </c>
      <c r="V237" s="31">
        <v>0.11</v>
      </c>
      <c r="W237" s="31">
        <v>7.0000000000000007E-2</v>
      </c>
      <c r="X237" s="31">
        <v>0.05</v>
      </c>
      <c r="Y237" s="31">
        <v>0.01</v>
      </c>
    </row>
    <row r="238" spans="4:25" ht="17.25" customHeight="1" x14ac:dyDescent="0.25">
      <c r="D238" s="32" t="s">
        <v>215</v>
      </c>
      <c r="E238" s="32" t="s">
        <v>216</v>
      </c>
      <c r="F238" s="33" t="s">
        <v>181</v>
      </c>
      <c r="G238" s="34" t="s">
        <v>179</v>
      </c>
      <c r="H238" s="32">
        <f t="shared" si="202"/>
        <v>915</v>
      </c>
      <c r="I238" s="35" t="str">
        <f t="shared" ref="I238:I240" si="203">I237</f>
        <v>SERV CONTROLE DE PRAGAS AGRIC</v>
      </c>
      <c r="J238" s="35" t="s">
        <v>35</v>
      </c>
      <c r="K238" s="36">
        <f t="shared" si="172"/>
        <v>4.9166666666666671E-2</v>
      </c>
      <c r="L238" s="35" t="s">
        <v>156</v>
      </c>
      <c r="M238" s="37">
        <v>120</v>
      </c>
      <c r="N238" s="44">
        <f>ROUND(N237*0.7,2)</f>
        <v>0.01</v>
      </c>
      <c r="O238" s="39">
        <f t="shared" ref="O238:Y238" si="204">ROUND(O237*0.7,2)</f>
        <v>0.02</v>
      </c>
      <c r="P238" s="39">
        <f t="shared" si="204"/>
        <v>0.04</v>
      </c>
      <c r="Q238" s="39">
        <f t="shared" si="204"/>
        <v>0.04</v>
      </c>
      <c r="R238" s="39">
        <f t="shared" si="204"/>
        <v>0.04</v>
      </c>
      <c r="S238" s="39">
        <f t="shared" si="204"/>
        <v>0.05</v>
      </c>
      <c r="T238" s="39">
        <f t="shared" si="204"/>
        <v>0.08</v>
      </c>
      <c r="U238" s="39">
        <f t="shared" si="204"/>
        <v>0.13</v>
      </c>
      <c r="V238" s="39">
        <f t="shared" si="204"/>
        <v>0.08</v>
      </c>
      <c r="W238" s="39">
        <f t="shared" si="204"/>
        <v>0.05</v>
      </c>
      <c r="X238" s="39">
        <f t="shared" si="204"/>
        <v>0.04</v>
      </c>
      <c r="Y238" s="39">
        <f t="shared" si="204"/>
        <v>0.01</v>
      </c>
    </row>
    <row r="239" spans="4:25" ht="17.25" customHeight="1" x14ac:dyDescent="0.25">
      <c r="D239" s="32" t="s">
        <v>215</v>
      </c>
      <c r="E239" s="32" t="s">
        <v>216</v>
      </c>
      <c r="F239" s="33" t="s">
        <v>181</v>
      </c>
      <c r="G239" s="34" t="s">
        <v>179</v>
      </c>
      <c r="H239" s="32">
        <f t="shared" si="202"/>
        <v>915</v>
      </c>
      <c r="I239" s="35" t="str">
        <f t="shared" si="203"/>
        <v>SERV CONTROLE DE PRAGAS AGRIC</v>
      </c>
      <c r="J239" s="35" t="s">
        <v>35</v>
      </c>
      <c r="K239" s="36">
        <f t="shared" si="172"/>
        <v>1.7500000000000002E-2</v>
      </c>
      <c r="L239" s="35" t="s">
        <v>157</v>
      </c>
      <c r="M239" s="37">
        <v>0.75</v>
      </c>
      <c r="N239" s="44">
        <f>N237-N238</f>
        <v>0</v>
      </c>
      <c r="O239" s="39">
        <f t="shared" ref="O239:Y239" si="205">O237-O238</f>
        <v>9.9999999999999985E-3</v>
      </c>
      <c r="P239" s="39">
        <f t="shared" si="205"/>
        <v>1.0000000000000002E-2</v>
      </c>
      <c r="Q239" s="39">
        <f t="shared" si="205"/>
        <v>1.0000000000000002E-2</v>
      </c>
      <c r="R239" s="39">
        <f t="shared" si="205"/>
        <v>1.9999999999999997E-2</v>
      </c>
      <c r="S239" s="39">
        <f t="shared" si="205"/>
        <v>2.0000000000000004E-2</v>
      </c>
      <c r="T239" s="39">
        <f t="shared" si="205"/>
        <v>0.03</v>
      </c>
      <c r="U239" s="39">
        <f t="shared" si="205"/>
        <v>4.9999999999999989E-2</v>
      </c>
      <c r="V239" s="39">
        <f t="shared" si="205"/>
        <v>0.03</v>
      </c>
      <c r="W239" s="39">
        <f t="shared" si="205"/>
        <v>2.0000000000000004E-2</v>
      </c>
      <c r="X239" s="39">
        <f t="shared" si="205"/>
        <v>1.0000000000000002E-2</v>
      </c>
      <c r="Y239" s="39">
        <f t="shared" si="205"/>
        <v>0</v>
      </c>
    </row>
    <row r="240" spans="4:25" ht="17.25" customHeight="1" x14ac:dyDescent="0.25">
      <c r="D240" s="32" t="s">
        <v>215</v>
      </c>
      <c r="E240" s="32" t="s">
        <v>216</v>
      </c>
      <c r="F240" s="33" t="s">
        <v>181</v>
      </c>
      <c r="G240" s="34" t="s">
        <v>179</v>
      </c>
      <c r="H240" s="32">
        <f t="shared" si="202"/>
        <v>915</v>
      </c>
      <c r="I240" s="35" t="str">
        <f t="shared" si="203"/>
        <v>SERV CONTROLE DE PRAGAS AGRIC</v>
      </c>
      <c r="J240" s="35" t="s">
        <v>35</v>
      </c>
      <c r="K240" s="36">
        <f t="shared" si="172"/>
        <v>6.6666666666666666E-2</v>
      </c>
      <c r="L240" s="35" t="s">
        <v>55</v>
      </c>
      <c r="M240" s="37">
        <f>ROUND(50%*20,1)</f>
        <v>10</v>
      </c>
      <c r="N240" s="44">
        <f>SUM(N238:N239)</f>
        <v>0.01</v>
      </c>
      <c r="O240" s="39">
        <f t="shared" ref="O240:Y240" si="206">SUM(O238:O239)</f>
        <v>0.03</v>
      </c>
      <c r="P240" s="39">
        <f t="shared" si="206"/>
        <v>0.05</v>
      </c>
      <c r="Q240" s="39">
        <f t="shared" si="206"/>
        <v>0.05</v>
      </c>
      <c r="R240" s="39">
        <f t="shared" si="206"/>
        <v>0.06</v>
      </c>
      <c r="S240" s="39">
        <f t="shared" si="206"/>
        <v>7.0000000000000007E-2</v>
      </c>
      <c r="T240" s="39">
        <f t="shared" si="206"/>
        <v>0.11</v>
      </c>
      <c r="U240" s="39">
        <f t="shared" si="206"/>
        <v>0.18</v>
      </c>
      <c r="V240" s="39">
        <f t="shared" si="206"/>
        <v>0.11</v>
      </c>
      <c r="W240" s="39">
        <f t="shared" si="206"/>
        <v>7.0000000000000007E-2</v>
      </c>
      <c r="X240" s="39">
        <f t="shared" si="206"/>
        <v>0.05</v>
      </c>
      <c r="Y240" s="39">
        <f t="shared" si="206"/>
        <v>0.01</v>
      </c>
    </row>
    <row r="241" spans="4:25" ht="17.25" customHeight="1" x14ac:dyDescent="0.25">
      <c r="D241" s="23" t="s">
        <v>215</v>
      </c>
      <c r="E241" s="23" t="s">
        <v>216</v>
      </c>
      <c r="F241" s="24" t="s">
        <v>181</v>
      </c>
      <c r="G241" s="25" t="s">
        <v>179</v>
      </c>
      <c r="H241" s="23">
        <f t="shared" si="202"/>
        <v>915</v>
      </c>
      <c r="I241" s="26" t="s">
        <v>158</v>
      </c>
      <c r="J241" s="26" t="s">
        <v>34</v>
      </c>
      <c r="K241" s="27">
        <f t="shared" si="172"/>
        <v>6.6666666666666666E-2</v>
      </c>
      <c r="L241" s="28" t="s">
        <v>28</v>
      </c>
      <c r="M241" s="29" t="s">
        <v>28</v>
      </c>
      <c r="N241" s="30">
        <v>0.01</v>
      </c>
      <c r="O241" s="31">
        <v>0.03</v>
      </c>
      <c r="P241" s="31">
        <v>0.05</v>
      </c>
      <c r="Q241" s="31">
        <v>0.05</v>
      </c>
      <c r="R241" s="31">
        <v>0.06</v>
      </c>
      <c r="S241" s="31">
        <v>7.0000000000000007E-2</v>
      </c>
      <c r="T241" s="31">
        <v>0.11</v>
      </c>
      <c r="U241" s="31">
        <v>0.18</v>
      </c>
      <c r="V241" s="31">
        <v>0.11</v>
      </c>
      <c r="W241" s="31">
        <v>7.0000000000000007E-2</v>
      </c>
      <c r="X241" s="31">
        <v>0.05</v>
      </c>
      <c r="Y241" s="31">
        <v>0.01</v>
      </c>
    </row>
    <row r="242" spans="4:25" ht="17.25" customHeight="1" x14ac:dyDescent="0.25">
      <c r="D242" s="32" t="s">
        <v>215</v>
      </c>
      <c r="E242" s="32" t="s">
        <v>216</v>
      </c>
      <c r="F242" s="33" t="s">
        <v>181</v>
      </c>
      <c r="G242" s="34" t="s">
        <v>179</v>
      </c>
      <c r="H242" s="32">
        <f t="shared" si="202"/>
        <v>915</v>
      </c>
      <c r="I242" s="35" t="str">
        <f t="shared" ref="I242:I244" si="207">I241</f>
        <v>SERV CONTROLE DE PRAGAS DRONE TERCEIRO</v>
      </c>
      <c r="J242" s="35" t="s">
        <v>35</v>
      </c>
      <c r="K242" s="36">
        <f t="shared" si="172"/>
        <v>4.9166666666666671E-2</v>
      </c>
      <c r="L242" s="35" t="s">
        <v>156</v>
      </c>
      <c r="M242" s="37">
        <v>120</v>
      </c>
      <c r="N242" s="44">
        <f>ROUND(N241*0.7,2)</f>
        <v>0.01</v>
      </c>
      <c r="O242" s="39">
        <f t="shared" ref="O242:Y242" si="208">ROUND(O241*0.7,2)</f>
        <v>0.02</v>
      </c>
      <c r="P242" s="39">
        <f t="shared" si="208"/>
        <v>0.04</v>
      </c>
      <c r="Q242" s="39">
        <f t="shared" si="208"/>
        <v>0.04</v>
      </c>
      <c r="R242" s="39">
        <f t="shared" si="208"/>
        <v>0.04</v>
      </c>
      <c r="S242" s="39">
        <f t="shared" si="208"/>
        <v>0.05</v>
      </c>
      <c r="T242" s="39">
        <f t="shared" si="208"/>
        <v>0.08</v>
      </c>
      <c r="U242" s="39">
        <f t="shared" si="208"/>
        <v>0.13</v>
      </c>
      <c r="V242" s="39">
        <f t="shared" si="208"/>
        <v>0.08</v>
      </c>
      <c r="W242" s="39">
        <f t="shared" si="208"/>
        <v>0.05</v>
      </c>
      <c r="X242" s="39">
        <f t="shared" si="208"/>
        <v>0.04</v>
      </c>
      <c r="Y242" s="39">
        <f t="shared" si="208"/>
        <v>0.01</v>
      </c>
    </row>
    <row r="243" spans="4:25" ht="17.25" customHeight="1" x14ac:dyDescent="0.25">
      <c r="D243" s="32" t="s">
        <v>215</v>
      </c>
      <c r="E243" s="32" t="s">
        <v>216</v>
      </c>
      <c r="F243" s="33" t="s">
        <v>181</v>
      </c>
      <c r="G243" s="34" t="s">
        <v>179</v>
      </c>
      <c r="H243" s="32">
        <f t="shared" si="202"/>
        <v>915</v>
      </c>
      <c r="I243" s="35" t="str">
        <f t="shared" si="207"/>
        <v>SERV CONTROLE DE PRAGAS DRONE TERCEIRO</v>
      </c>
      <c r="J243" s="35" t="s">
        <v>35</v>
      </c>
      <c r="K243" s="36">
        <f t="shared" si="172"/>
        <v>1.7500000000000002E-2</v>
      </c>
      <c r="L243" s="35" t="s">
        <v>157</v>
      </c>
      <c r="M243" s="37">
        <v>0.75</v>
      </c>
      <c r="N243" s="44">
        <f>N241-N242</f>
        <v>0</v>
      </c>
      <c r="O243" s="39">
        <f t="shared" ref="O243:Y243" si="209">O241-O242</f>
        <v>9.9999999999999985E-3</v>
      </c>
      <c r="P243" s="39">
        <f t="shared" si="209"/>
        <v>1.0000000000000002E-2</v>
      </c>
      <c r="Q243" s="39">
        <f t="shared" si="209"/>
        <v>1.0000000000000002E-2</v>
      </c>
      <c r="R243" s="39">
        <f t="shared" si="209"/>
        <v>1.9999999999999997E-2</v>
      </c>
      <c r="S243" s="39">
        <f t="shared" si="209"/>
        <v>2.0000000000000004E-2</v>
      </c>
      <c r="T243" s="39">
        <f t="shared" si="209"/>
        <v>0.03</v>
      </c>
      <c r="U243" s="39">
        <f t="shared" si="209"/>
        <v>4.9999999999999989E-2</v>
      </c>
      <c r="V243" s="39">
        <f t="shared" si="209"/>
        <v>0.03</v>
      </c>
      <c r="W243" s="39">
        <f t="shared" si="209"/>
        <v>2.0000000000000004E-2</v>
      </c>
      <c r="X243" s="39">
        <f t="shared" si="209"/>
        <v>1.0000000000000002E-2</v>
      </c>
      <c r="Y243" s="39">
        <f t="shared" si="209"/>
        <v>0</v>
      </c>
    </row>
    <row r="244" spans="4:25" ht="17.25" customHeight="1" x14ac:dyDescent="0.25">
      <c r="D244" s="32" t="s">
        <v>215</v>
      </c>
      <c r="E244" s="32" t="s">
        <v>216</v>
      </c>
      <c r="F244" s="33" t="s">
        <v>181</v>
      </c>
      <c r="G244" s="34" t="s">
        <v>179</v>
      </c>
      <c r="H244" s="32">
        <f t="shared" si="202"/>
        <v>915</v>
      </c>
      <c r="I244" s="35" t="str">
        <f t="shared" si="207"/>
        <v>SERV CONTROLE DE PRAGAS DRONE TERCEIRO</v>
      </c>
      <c r="J244" s="35" t="s">
        <v>35</v>
      </c>
      <c r="K244" s="36">
        <f t="shared" si="172"/>
        <v>6.6666666666666666E-2</v>
      </c>
      <c r="L244" s="35" t="s">
        <v>55</v>
      </c>
      <c r="M244" s="37">
        <f>ROUND(0.25%*20,1)</f>
        <v>0.1</v>
      </c>
      <c r="N244" s="44">
        <f>SUM(N242:N243)</f>
        <v>0.01</v>
      </c>
      <c r="O244" s="39">
        <f t="shared" ref="O244:Y244" si="210">SUM(O242:O243)</f>
        <v>0.03</v>
      </c>
      <c r="P244" s="39">
        <f t="shared" si="210"/>
        <v>0.05</v>
      </c>
      <c r="Q244" s="39">
        <f t="shared" si="210"/>
        <v>0.05</v>
      </c>
      <c r="R244" s="39">
        <f t="shared" si="210"/>
        <v>0.06</v>
      </c>
      <c r="S244" s="39">
        <f t="shared" si="210"/>
        <v>7.0000000000000007E-2</v>
      </c>
      <c r="T244" s="39">
        <f t="shared" si="210"/>
        <v>0.11</v>
      </c>
      <c r="U244" s="39">
        <f t="shared" si="210"/>
        <v>0.18</v>
      </c>
      <c r="V244" s="39">
        <f t="shared" si="210"/>
        <v>0.11</v>
      </c>
      <c r="W244" s="39">
        <f t="shared" si="210"/>
        <v>7.0000000000000007E-2</v>
      </c>
      <c r="X244" s="39">
        <f t="shared" si="210"/>
        <v>0.05</v>
      </c>
      <c r="Y244" s="39">
        <f t="shared" si="210"/>
        <v>0.01</v>
      </c>
    </row>
    <row r="245" spans="4:25" ht="17.25" customHeight="1" x14ac:dyDescent="0.25">
      <c r="D245" s="23" t="s">
        <v>215</v>
      </c>
      <c r="E245" s="23" t="s">
        <v>216</v>
      </c>
      <c r="F245" s="24" t="s">
        <v>182</v>
      </c>
      <c r="G245" s="25" t="s">
        <v>179</v>
      </c>
      <c r="H245" s="23">
        <v>950</v>
      </c>
      <c r="I245" s="26" t="s">
        <v>134</v>
      </c>
      <c r="J245" s="26" t="s">
        <v>34</v>
      </c>
      <c r="K245" s="27">
        <f t="shared" si="172"/>
        <v>0.25</v>
      </c>
      <c r="L245" s="28" t="s">
        <v>28</v>
      </c>
      <c r="M245" s="29" t="s">
        <v>28</v>
      </c>
      <c r="N245" s="30">
        <v>0.25</v>
      </c>
      <c r="O245" s="31">
        <v>0.25</v>
      </c>
      <c r="P245" s="31">
        <v>0.25</v>
      </c>
      <c r="Q245" s="31">
        <v>0.25</v>
      </c>
      <c r="R245" s="31">
        <v>0.25</v>
      </c>
      <c r="S245" s="31">
        <v>0.25</v>
      </c>
      <c r="T245" s="31">
        <v>0.25</v>
      </c>
      <c r="U245" s="31">
        <v>0.25</v>
      </c>
      <c r="V245" s="31">
        <v>0.25</v>
      </c>
      <c r="W245" s="31">
        <v>0.25</v>
      </c>
      <c r="X245" s="31">
        <v>0.25</v>
      </c>
      <c r="Y245" s="31">
        <v>0.25</v>
      </c>
    </row>
    <row r="246" spans="4:25" ht="17.25" customHeight="1" x14ac:dyDescent="0.25">
      <c r="D246" s="32" t="s">
        <v>215</v>
      </c>
      <c r="E246" s="32" t="s">
        <v>216</v>
      </c>
      <c r="F246" s="33" t="s">
        <v>182</v>
      </c>
      <c r="G246" s="34" t="s">
        <v>179</v>
      </c>
      <c r="H246" s="32">
        <v>950</v>
      </c>
      <c r="I246" s="35" t="str">
        <f>I245</f>
        <v>SERV CAP QUIM MEC BARRA AGRIC</v>
      </c>
      <c r="J246" s="35" t="s">
        <v>35</v>
      </c>
      <c r="K246" s="36">
        <f t="shared" si="172"/>
        <v>0.25</v>
      </c>
      <c r="L246" s="85" t="s">
        <v>54</v>
      </c>
      <c r="M246" s="37">
        <v>2.5</v>
      </c>
      <c r="N246" s="44">
        <f>N245</f>
        <v>0.25</v>
      </c>
      <c r="O246" s="39">
        <f t="shared" ref="O246:Y246" si="211">O245</f>
        <v>0.25</v>
      </c>
      <c r="P246" s="39">
        <f t="shared" si="211"/>
        <v>0.25</v>
      </c>
      <c r="Q246" s="39">
        <f t="shared" si="211"/>
        <v>0.25</v>
      </c>
      <c r="R246" s="39">
        <f t="shared" si="211"/>
        <v>0.25</v>
      </c>
      <c r="S246" s="39">
        <f t="shared" si="211"/>
        <v>0.25</v>
      </c>
      <c r="T246" s="39">
        <f t="shared" si="211"/>
        <v>0.25</v>
      </c>
      <c r="U246" s="39">
        <f t="shared" si="211"/>
        <v>0.25</v>
      </c>
      <c r="V246" s="39">
        <f t="shared" si="211"/>
        <v>0.25</v>
      </c>
      <c r="W246" s="39">
        <f t="shared" si="211"/>
        <v>0.25</v>
      </c>
      <c r="X246" s="39">
        <f t="shared" si="211"/>
        <v>0.25</v>
      </c>
      <c r="Y246" s="39">
        <f t="shared" si="211"/>
        <v>0.25</v>
      </c>
    </row>
    <row r="247" spans="4:25" ht="17.25" customHeight="1" x14ac:dyDescent="0.25">
      <c r="D247" s="17" t="s">
        <v>215</v>
      </c>
      <c r="E247" s="17" t="s">
        <v>216</v>
      </c>
      <c r="F247" s="18" t="s">
        <v>28</v>
      </c>
      <c r="G247" s="19" t="s">
        <v>183</v>
      </c>
      <c r="H247" s="17" t="s">
        <v>28</v>
      </c>
      <c r="I247" s="20" t="s">
        <v>28</v>
      </c>
      <c r="J247" s="20" t="s">
        <v>28</v>
      </c>
      <c r="K247" s="17" t="str">
        <f t="shared" si="172"/>
        <v>n/a</v>
      </c>
      <c r="L247" s="20" t="s">
        <v>28</v>
      </c>
      <c r="M247" s="21" t="s">
        <v>28</v>
      </c>
      <c r="N247" s="22" t="s">
        <v>28</v>
      </c>
      <c r="O247" s="17" t="s">
        <v>28</v>
      </c>
      <c r="P247" s="17" t="s">
        <v>28</v>
      </c>
      <c r="Q247" s="17" t="s">
        <v>28</v>
      </c>
      <c r="R247" s="17" t="s">
        <v>28</v>
      </c>
      <c r="S247" s="17" t="s">
        <v>28</v>
      </c>
      <c r="T247" s="17" t="s">
        <v>28</v>
      </c>
      <c r="U247" s="17" t="s">
        <v>28</v>
      </c>
      <c r="V247" s="17" t="s">
        <v>28</v>
      </c>
      <c r="W247" s="17" t="s">
        <v>28</v>
      </c>
      <c r="X247" s="17" t="s">
        <v>28</v>
      </c>
      <c r="Y247" s="17" t="s">
        <v>28</v>
      </c>
    </row>
    <row r="248" spans="4:25" ht="17.25" customHeight="1" x14ac:dyDescent="0.25">
      <c r="D248" s="23" t="s">
        <v>215</v>
      </c>
      <c r="E248" s="23" t="s">
        <v>216</v>
      </c>
      <c r="F248" s="24" t="s">
        <v>184</v>
      </c>
      <c r="G248" s="25" t="s">
        <v>185</v>
      </c>
      <c r="H248" s="23">
        <v>1260</v>
      </c>
      <c r="I248" s="26" t="s">
        <v>147</v>
      </c>
      <c r="J248" s="26" t="s">
        <v>34</v>
      </c>
      <c r="K248" s="27">
        <f t="shared" si="172"/>
        <v>1</v>
      </c>
      <c r="L248" s="28" t="s">
        <v>28</v>
      </c>
      <c r="M248" s="29" t="s">
        <v>28</v>
      </c>
      <c r="N248" s="30">
        <v>1</v>
      </c>
      <c r="O248" s="31">
        <v>1</v>
      </c>
      <c r="P248" s="31">
        <v>1</v>
      </c>
      <c r="Q248" s="31">
        <v>1</v>
      </c>
      <c r="R248" s="31">
        <v>1</v>
      </c>
      <c r="S248" s="31">
        <v>1</v>
      </c>
      <c r="T248" s="31">
        <v>1</v>
      </c>
      <c r="U248" s="31">
        <v>1</v>
      </c>
      <c r="V248" s="31">
        <v>1</v>
      </c>
      <c r="W248" s="31">
        <v>1</v>
      </c>
      <c r="X248" s="31">
        <v>1</v>
      </c>
      <c r="Y248" s="31">
        <v>1</v>
      </c>
    </row>
    <row r="249" spans="4:25" ht="17.25" customHeight="1" x14ac:dyDescent="0.25">
      <c r="D249" s="23" t="s">
        <v>215</v>
      </c>
      <c r="E249" s="23" t="s">
        <v>216</v>
      </c>
      <c r="F249" s="24" t="s">
        <v>186</v>
      </c>
      <c r="G249" s="25" t="s">
        <v>185</v>
      </c>
      <c r="H249" s="23">
        <v>1290</v>
      </c>
      <c r="I249" s="26" t="s">
        <v>129</v>
      </c>
      <c r="J249" s="26" t="s">
        <v>34</v>
      </c>
      <c r="K249" s="27">
        <f t="shared" si="172"/>
        <v>0.99999999999999989</v>
      </c>
      <c r="L249" s="28" t="s">
        <v>28</v>
      </c>
      <c r="M249" s="29" t="s">
        <v>28</v>
      </c>
      <c r="N249" s="30">
        <v>0.85</v>
      </c>
      <c r="O249" s="31">
        <v>0.9</v>
      </c>
      <c r="P249" s="31">
        <v>0.9</v>
      </c>
      <c r="Q249" s="31">
        <v>0.95</v>
      </c>
      <c r="R249" s="31">
        <v>1</v>
      </c>
      <c r="S249" s="31">
        <v>1.05</v>
      </c>
      <c r="T249" s="31">
        <v>1.1000000000000001</v>
      </c>
      <c r="U249" s="31">
        <v>1.2</v>
      </c>
      <c r="V249" s="31">
        <v>1.3</v>
      </c>
      <c r="W249" s="31">
        <v>1.2</v>
      </c>
      <c r="X249" s="31">
        <v>0.85</v>
      </c>
      <c r="Y249" s="31">
        <v>0.7</v>
      </c>
    </row>
    <row r="250" spans="4:25" ht="17.25" customHeight="1" x14ac:dyDescent="0.25">
      <c r="D250" s="32" t="s">
        <v>215</v>
      </c>
      <c r="E250" s="32" t="s">
        <v>216</v>
      </c>
      <c r="F250" s="33" t="s">
        <v>186</v>
      </c>
      <c r="G250" s="34" t="s">
        <v>185</v>
      </c>
      <c r="H250" s="32">
        <v>1290</v>
      </c>
      <c r="I250" s="35" t="str">
        <f t="shared" ref="I250:I252" si="212">I249</f>
        <v>SERV COMB FORMIGA MANUAL 1 RUA AGRIC</v>
      </c>
      <c r="J250" s="35" t="s">
        <v>35</v>
      </c>
      <c r="K250" s="36">
        <f t="shared" si="172"/>
        <v>5.0166666666666667E-3</v>
      </c>
      <c r="L250" s="35" t="s">
        <v>36</v>
      </c>
      <c r="M250" s="37">
        <f>10*(5*6)/10^3</f>
        <v>0.3</v>
      </c>
      <c r="N250" s="38">
        <f>ROUND(0.5%*N249,4)</f>
        <v>4.3E-3</v>
      </c>
      <c r="O250" s="39">
        <f t="shared" ref="O250:Y250" si="213">ROUND(0.5%*O249,4)</f>
        <v>4.4999999999999997E-3</v>
      </c>
      <c r="P250" s="39">
        <f t="shared" si="213"/>
        <v>4.4999999999999997E-3</v>
      </c>
      <c r="Q250" s="39">
        <f t="shared" si="213"/>
        <v>4.7999999999999996E-3</v>
      </c>
      <c r="R250" s="39">
        <f t="shared" si="213"/>
        <v>5.0000000000000001E-3</v>
      </c>
      <c r="S250" s="39">
        <f t="shared" si="213"/>
        <v>5.3E-3</v>
      </c>
      <c r="T250" s="39">
        <f t="shared" si="213"/>
        <v>5.4999999999999997E-3</v>
      </c>
      <c r="U250" s="39">
        <f t="shared" si="213"/>
        <v>6.0000000000000001E-3</v>
      </c>
      <c r="V250" s="39">
        <f t="shared" si="213"/>
        <v>6.4999999999999997E-3</v>
      </c>
      <c r="W250" s="39">
        <f t="shared" si="213"/>
        <v>6.0000000000000001E-3</v>
      </c>
      <c r="X250" s="39">
        <f t="shared" si="213"/>
        <v>4.3E-3</v>
      </c>
      <c r="Y250" s="39">
        <f t="shared" si="213"/>
        <v>3.5000000000000001E-3</v>
      </c>
    </row>
    <row r="251" spans="4:25" ht="17.25" customHeight="1" x14ac:dyDescent="0.25">
      <c r="D251" s="32" t="s">
        <v>215</v>
      </c>
      <c r="E251" s="32" t="s">
        <v>216</v>
      </c>
      <c r="F251" s="33" t="s">
        <v>186</v>
      </c>
      <c r="G251" s="34" t="s">
        <v>185</v>
      </c>
      <c r="H251" s="32">
        <v>1290</v>
      </c>
      <c r="I251" s="35" t="str">
        <f t="shared" si="212"/>
        <v>SERV COMB FORMIGA MANUAL 1 RUA AGRIC</v>
      </c>
      <c r="J251" s="35" t="s">
        <v>35</v>
      </c>
      <c r="K251" s="36">
        <f t="shared" si="172"/>
        <v>0.64083333333333325</v>
      </c>
      <c r="L251" s="35" t="s">
        <v>37</v>
      </c>
      <c r="M251" s="37">
        <v>4.5</v>
      </c>
      <c r="N251" s="40">
        <f>ROUND($N$44*N249,2)</f>
        <v>0.17</v>
      </c>
      <c r="O251" s="41">
        <f>ROUND($O$44*O249,2)</f>
        <v>0.27</v>
      </c>
      <c r="P251" s="41">
        <f>ROUND($P$44*P249,2)</f>
        <v>0.36</v>
      </c>
      <c r="Q251" s="41">
        <f>ROUND($Q$44*Q249,2)</f>
        <v>0.48</v>
      </c>
      <c r="R251" s="41">
        <f>ROUND($R$44*R249,2)</f>
        <v>0.7</v>
      </c>
      <c r="S251" s="41">
        <f>ROUND($S$44*S249,2)</f>
        <v>0.84</v>
      </c>
      <c r="T251" s="41">
        <f>ROUND($T$44*T249,2)</f>
        <v>0.99</v>
      </c>
      <c r="U251" s="41">
        <f>ROUND($U$44*U249,2)</f>
        <v>1.08</v>
      </c>
      <c r="V251" s="41">
        <f>ROUND($V$44*V249,2)</f>
        <v>1.17</v>
      </c>
      <c r="W251" s="41">
        <f>ROUND(W44*W249,2)</f>
        <v>0.84</v>
      </c>
      <c r="X251" s="41">
        <f>ROUND(X44*X249,2)</f>
        <v>0.51</v>
      </c>
      <c r="Y251" s="41">
        <f>ROUND(Y44*Y249,2)</f>
        <v>0.28000000000000003</v>
      </c>
    </row>
    <row r="252" spans="4:25" ht="17.25" customHeight="1" x14ac:dyDescent="0.25">
      <c r="D252" s="32" t="s">
        <v>215</v>
      </c>
      <c r="E252" s="32" t="s">
        <v>216</v>
      </c>
      <c r="F252" s="33" t="s">
        <v>186</v>
      </c>
      <c r="G252" s="34" t="s">
        <v>185</v>
      </c>
      <c r="H252" s="32">
        <v>1290</v>
      </c>
      <c r="I252" s="35" t="str">
        <f t="shared" si="212"/>
        <v>SERV COMB FORMIGA MANUAL 1 RUA AGRIC</v>
      </c>
      <c r="J252" s="35" t="s">
        <v>35</v>
      </c>
      <c r="K252" s="36">
        <f t="shared" si="172"/>
        <v>0.35415000000000002</v>
      </c>
      <c r="L252" s="35" t="s">
        <v>38</v>
      </c>
      <c r="M252" s="37">
        <v>4.5</v>
      </c>
      <c r="N252" s="40">
        <f>N249-SUM(N250:N251)</f>
        <v>0.67569999999999997</v>
      </c>
      <c r="O252" s="41">
        <f t="shared" ref="O252" si="214">O249-SUM(O250:O251)</f>
        <v>0.62549999999999994</v>
      </c>
      <c r="P252" s="41">
        <f t="shared" ref="P252:Y252" si="215">P249-SUM(P250:P251)</f>
        <v>0.53550000000000009</v>
      </c>
      <c r="Q252" s="41">
        <f t="shared" si="215"/>
        <v>0.46519999999999995</v>
      </c>
      <c r="R252" s="41">
        <f t="shared" si="215"/>
        <v>0.29500000000000004</v>
      </c>
      <c r="S252" s="41">
        <f t="shared" si="215"/>
        <v>0.2047000000000001</v>
      </c>
      <c r="T252" s="41">
        <f t="shared" si="215"/>
        <v>0.10450000000000015</v>
      </c>
      <c r="U252" s="41">
        <f t="shared" si="215"/>
        <v>0.11399999999999988</v>
      </c>
      <c r="V252" s="41">
        <f t="shared" si="215"/>
        <v>0.12350000000000017</v>
      </c>
      <c r="W252" s="41">
        <f t="shared" si="215"/>
        <v>0.35399999999999998</v>
      </c>
      <c r="X252" s="41">
        <f t="shared" si="215"/>
        <v>0.3357</v>
      </c>
      <c r="Y252" s="41">
        <f t="shared" si="215"/>
        <v>0.41649999999999993</v>
      </c>
    </row>
    <row r="253" spans="4:25" ht="17.25" customHeight="1" x14ac:dyDescent="0.25">
      <c r="D253" s="23" t="s">
        <v>215</v>
      </c>
      <c r="E253" s="23" t="s">
        <v>216</v>
      </c>
      <c r="F253" s="24" t="s">
        <v>187</v>
      </c>
      <c r="G253" s="25" t="s">
        <v>185</v>
      </c>
      <c r="H253" s="23">
        <v>1290</v>
      </c>
      <c r="I253" s="26" t="s">
        <v>134</v>
      </c>
      <c r="J253" s="26" t="s">
        <v>34</v>
      </c>
      <c r="K253" s="27">
        <f t="shared" si="172"/>
        <v>0.25</v>
      </c>
      <c r="L253" s="28" t="s">
        <v>28</v>
      </c>
      <c r="M253" s="29" t="s">
        <v>28</v>
      </c>
      <c r="N253" s="30">
        <v>0.25</v>
      </c>
      <c r="O253" s="31">
        <v>0.25</v>
      </c>
      <c r="P253" s="31">
        <v>0.25</v>
      </c>
      <c r="Q253" s="31">
        <v>0.25</v>
      </c>
      <c r="R253" s="31">
        <v>0.25</v>
      </c>
      <c r="S253" s="31">
        <v>0.25</v>
      </c>
      <c r="T253" s="31">
        <v>0.25</v>
      </c>
      <c r="U253" s="31">
        <v>0.25</v>
      </c>
      <c r="V253" s="31">
        <v>0.25</v>
      </c>
      <c r="W253" s="31">
        <v>0.25</v>
      </c>
      <c r="X253" s="31">
        <v>0.25</v>
      </c>
      <c r="Y253" s="31">
        <v>0.25</v>
      </c>
    </row>
    <row r="254" spans="4:25" ht="17.25" customHeight="1" x14ac:dyDescent="0.25">
      <c r="D254" s="32" t="s">
        <v>215</v>
      </c>
      <c r="E254" s="32" t="s">
        <v>216</v>
      </c>
      <c r="F254" s="33" t="s">
        <v>187</v>
      </c>
      <c r="G254" s="34" t="s">
        <v>185</v>
      </c>
      <c r="H254" s="32">
        <v>1290</v>
      </c>
      <c r="I254" s="35" t="str">
        <f t="shared" ref="I254:I258" si="216">I253</f>
        <v>SERV CAP QUIM MEC BARRA AGRIC</v>
      </c>
      <c r="J254" s="35" t="s">
        <v>35</v>
      </c>
      <c r="K254" s="36">
        <f t="shared" si="172"/>
        <v>0.25</v>
      </c>
      <c r="L254" s="85" t="s">
        <v>54</v>
      </c>
      <c r="M254" s="37">
        <v>2.5</v>
      </c>
      <c r="N254" s="142">
        <f>N253</f>
        <v>0.25</v>
      </c>
      <c r="O254" s="143">
        <f t="shared" ref="O254:Y254" si="217">O253</f>
        <v>0.25</v>
      </c>
      <c r="P254" s="143">
        <f t="shared" si="217"/>
        <v>0.25</v>
      </c>
      <c r="Q254" s="143">
        <f t="shared" si="217"/>
        <v>0.25</v>
      </c>
      <c r="R254" s="143">
        <f t="shared" si="217"/>
        <v>0.25</v>
      </c>
      <c r="S254" s="143">
        <f t="shared" si="217"/>
        <v>0.25</v>
      </c>
      <c r="T254" s="143">
        <f t="shared" si="217"/>
        <v>0.25</v>
      </c>
      <c r="U254" s="143">
        <f t="shared" si="217"/>
        <v>0.25</v>
      </c>
      <c r="V254" s="143">
        <f t="shared" si="217"/>
        <v>0.25</v>
      </c>
      <c r="W254" s="143">
        <f t="shared" si="217"/>
        <v>0.25</v>
      </c>
      <c r="X254" s="143">
        <f t="shared" si="217"/>
        <v>0.25</v>
      </c>
      <c r="Y254" s="143">
        <f t="shared" si="217"/>
        <v>0.25</v>
      </c>
    </row>
    <row r="255" spans="4:25" ht="17.25" customHeight="1" x14ac:dyDescent="0.25">
      <c r="D255" s="32" t="s">
        <v>215</v>
      </c>
      <c r="E255" s="32" t="s">
        <v>216</v>
      </c>
      <c r="F255" s="33" t="s">
        <v>187</v>
      </c>
      <c r="G255" s="34" t="s">
        <v>185</v>
      </c>
      <c r="H255" s="32">
        <v>1290</v>
      </c>
      <c r="I255" s="35" t="str">
        <f t="shared" si="216"/>
        <v>SERV CAP QUIM MEC BARRA AGRIC</v>
      </c>
      <c r="J255" s="35" t="s">
        <v>35</v>
      </c>
      <c r="K255" s="36">
        <f>IFERROR(AVERAGE(N255:Y255),"n/a")</f>
        <v>6.0000000000000019E-2</v>
      </c>
      <c r="L255" s="35" t="s">
        <v>55</v>
      </c>
      <c r="M255" s="37">
        <f>ROUND(0.5%*230,1)</f>
        <v>1.2</v>
      </c>
      <c r="N255" s="142">
        <f>N256</f>
        <v>0.06</v>
      </c>
      <c r="O255" s="143">
        <f t="shared" ref="O255:Y255" si="218">O256</f>
        <v>0.06</v>
      </c>
      <c r="P255" s="143">
        <f t="shared" si="218"/>
        <v>0.06</v>
      </c>
      <c r="Q255" s="143">
        <f t="shared" si="218"/>
        <v>0.06</v>
      </c>
      <c r="R255" s="143">
        <f t="shared" si="218"/>
        <v>0.06</v>
      </c>
      <c r="S255" s="143">
        <f t="shared" si="218"/>
        <v>0.06</v>
      </c>
      <c r="T255" s="143">
        <f t="shared" si="218"/>
        <v>0.06</v>
      </c>
      <c r="U255" s="143">
        <f t="shared" si="218"/>
        <v>0.06</v>
      </c>
      <c r="V255" s="143">
        <f t="shared" si="218"/>
        <v>0.06</v>
      </c>
      <c r="W255" s="143">
        <f t="shared" si="218"/>
        <v>0.06</v>
      </c>
      <c r="X255" s="143">
        <f t="shared" si="218"/>
        <v>0.06</v>
      </c>
      <c r="Y255" s="143">
        <f t="shared" si="218"/>
        <v>0.06</v>
      </c>
    </row>
    <row r="256" spans="4:25" ht="17.25" customHeight="1" x14ac:dyDescent="0.25">
      <c r="D256" s="32" t="s">
        <v>215</v>
      </c>
      <c r="E256" s="32" t="s">
        <v>216</v>
      </c>
      <c r="F256" s="33" t="s">
        <v>187</v>
      </c>
      <c r="G256" s="34" t="s">
        <v>185</v>
      </c>
      <c r="H256" s="32">
        <v>1290</v>
      </c>
      <c r="I256" s="35" t="str">
        <f t="shared" si="216"/>
        <v>SERV CAP QUIM MEC BARRA AGRIC</v>
      </c>
      <c r="J256" s="35" t="s">
        <v>35</v>
      </c>
      <c r="K256" s="36">
        <f>IFERROR(AVERAGE(N256:Y256),"n/a")</f>
        <v>6.0000000000000019E-2</v>
      </c>
      <c r="L256" s="35" t="s">
        <v>51</v>
      </c>
      <c r="M256" s="37">
        <v>1.5</v>
      </c>
      <c r="N256" s="142">
        <f>ROUND(25%*N253,2)</f>
        <v>0.06</v>
      </c>
      <c r="O256" s="143">
        <f t="shared" ref="O256:Y256" si="219">ROUND(25%*O253,2)</f>
        <v>0.06</v>
      </c>
      <c r="P256" s="143">
        <f t="shared" si="219"/>
        <v>0.06</v>
      </c>
      <c r="Q256" s="143">
        <f t="shared" si="219"/>
        <v>0.06</v>
      </c>
      <c r="R256" s="143">
        <f t="shared" si="219"/>
        <v>0.06</v>
      </c>
      <c r="S256" s="143">
        <f t="shared" si="219"/>
        <v>0.06</v>
      </c>
      <c r="T256" s="143">
        <f t="shared" si="219"/>
        <v>0.06</v>
      </c>
      <c r="U256" s="143">
        <f t="shared" si="219"/>
        <v>0.06</v>
      </c>
      <c r="V256" s="143">
        <f t="shared" si="219"/>
        <v>0.06</v>
      </c>
      <c r="W256" s="143">
        <f t="shared" si="219"/>
        <v>0.06</v>
      </c>
      <c r="X256" s="143">
        <f t="shared" si="219"/>
        <v>0.06</v>
      </c>
      <c r="Y256" s="143">
        <f t="shared" si="219"/>
        <v>0.06</v>
      </c>
    </row>
    <row r="257" spans="4:25" ht="17.25" customHeight="1" x14ac:dyDescent="0.25">
      <c r="D257" s="32" t="s">
        <v>215</v>
      </c>
      <c r="E257" s="32" t="s">
        <v>216</v>
      </c>
      <c r="F257" s="33" t="s">
        <v>187</v>
      </c>
      <c r="G257" s="34" t="s">
        <v>185</v>
      </c>
      <c r="H257" s="32">
        <v>1290</v>
      </c>
      <c r="I257" s="35" t="str">
        <f t="shared" si="216"/>
        <v>SERV CAP QUIM MEC BARRA AGRIC</v>
      </c>
      <c r="J257" s="35" t="s">
        <v>35</v>
      </c>
      <c r="K257" s="36">
        <f t="shared" si="172"/>
        <v>0</v>
      </c>
      <c r="L257" s="35" t="s">
        <v>135</v>
      </c>
      <c r="M257" s="37">
        <f>ROUNDUP(1.5*(2.5/3.1),2)</f>
        <v>1.21</v>
      </c>
      <c r="N257" s="144">
        <v>0</v>
      </c>
      <c r="O257" s="145">
        <v>0</v>
      </c>
      <c r="P257" s="145">
        <v>0</v>
      </c>
      <c r="Q257" s="145">
        <v>0</v>
      </c>
      <c r="R257" s="145">
        <v>0</v>
      </c>
      <c r="S257" s="145">
        <v>0</v>
      </c>
      <c r="T257" s="145">
        <v>0</v>
      </c>
      <c r="U257" s="145">
        <v>0</v>
      </c>
      <c r="V257" s="145">
        <v>0</v>
      </c>
      <c r="W257" s="145">
        <v>0</v>
      </c>
      <c r="X257" s="145">
        <v>0</v>
      </c>
      <c r="Y257" s="145">
        <v>0</v>
      </c>
    </row>
    <row r="258" spans="4:25" ht="17.25" customHeight="1" x14ac:dyDescent="0.25">
      <c r="D258" s="32" t="s">
        <v>215</v>
      </c>
      <c r="E258" s="32" t="s">
        <v>216</v>
      </c>
      <c r="F258" s="33" t="s">
        <v>187</v>
      </c>
      <c r="G258" s="34" t="s">
        <v>185</v>
      </c>
      <c r="H258" s="32">
        <v>1290</v>
      </c>
      <c r="I258" s="35" t="str">
        <f t="shared" si="216"/>
        <v>SERV CAP QUIM MEC BARRA AGRIC</v>
      </c>
      <c r="J258" s="35" t="s">
        <v>35</v>
      </c>
      <c r="K258" s="36">
        <f t="shared" si="172"/>
        <v>0</v>
      </c>
      <c r="L258" s="35" t="s">
        <v>136</v>
      </c>
      <c r="M258" s="37">
        <f>0.15*(2.5/3.1)</f>
        <v>0.12096774193548386</v>
      </c>
      <c r="N258" s="144">
        <v>0</v>
      </c>
      <c r="O258" s="145">
        <v>0</v>
      </c>
      <c r="P258" s="145">
        <v>0</v>
      </c>
      <c r="Q258" s="145">
        <v>0</v>
      </c>
      <c r="R258" s="145">
        <v>0</v>
      </c>
      <c r="S258" s="145">
        <v>0</v>
      </c>
      <c r="T258" s="145">
        <v>0</v>
      </c>
      <c r="U258" s="145">
        <v>0</v>
      </c>
      <c r="V258" s="145">
        <v>0</v>
      </c>
      <c r="W258" s="145">
        <v>0</v>
      </c>
      <c r="X258" s="145">
        <v>0</v>
      </c>
      <c r="Y258" s="145">
        <v>0</v>
      </c>
    </row>
    <row r="259" spans="4:25" ht="17.25" customHeight="1" x14ac:dyDescent="0.25">
      <c r="D259" s="23" t="s">
        <v>215</v>
      </c>
      <c r="E259" s="23" t="s">
        <v>216</v>
      </c>
      <c r="F259" s="24" t="s">
        <v>188</v>
      </c>
      <c r="G259" s="25" t="s">
        <v>185</v>
      </c>
      <c r="H259" s="23">
        <f t="shared" ref="H259:H266" si="220">H237+365</f>
        <v>1280</v>
      </c>
      <c r="I259" s="26" t="s">
        <v>155</v>
      </c>
      <c r="J259" s="26" t="s">
        <v>34</v>
      </c>
      <c r="K259" s="27">
        <f t="shared" si="172"/>
        <v>6.6666666666666666E-2</v>
      </c>
      <c r="L259" s="28" t="s">
        <v>28</v>
      </c>
      <c r="M259" s="29" t="s">
        <v>28</v>
      </c>
      <c r="N259" s="30">
        <v>0.01</v>
      </c>
      <c r="O259" s="31">
        <v>0.03</v>
      </c>
      <c r="P259" s="31">
        <v>0.05</v>
      </c>
      <c r="Q259" s="31">
        <v>0.05</v>
      </c>
      <c r="R259" s="31">
        <v>0.06</v>
      </c>
      <c r="S259" s="31">
        <v>7.0000000000000007E-2</v>
      </c>
      <c r="T259" s="31">
        <v>0.11</v>
      </c>
      <c r="U259" s="31">
        <v>0.18</v>
      </c>
      <c r="V259" s="31">
        <v>0.11</v>
      </c>
      <c r="W259" s="31">
        <v>7.0000000000000007E-2</v>
      </c>
      <c r="X259" s="31">
        <v>0.05</v>
      </c>
      <c r="Y259" s="31">
        <v>0.01</v>
      </c>
    </row>
    <row r="260" spans="4:25" ht="17.25" customHeight="1" x14ac:dyDescent="0.25">
      <c r="D260" s="32" t="s">
        <v>215</v>
      </c>
      <c r="E260" s="32" t="s">
        <v>216</v>
      </c>
      <c r="F260" s="33" t="s">
        <v>188</v>
      </c>
      <c r="G260" s="34" t="s">
        <v>185</v>
      </c>
      <c r="H260" s="32">
        <f t="shared" si="220"/>
        <v>1280</v>
      </c>
      <c r="I260" s="35" t="str">
        <f t="shared" ref="I260:I262" si="221">I259</f>
        <v>SERV CONTROLE DE PRAGAS AGRIC</v>
      </c>
      <c r="J260" s="35" t="s">
        <v>35</v>
      </c>
      <c r="K260" s="36">
        <f t="shared" si="172"/>
        <v>4.9166666666666671E-2</v>
      </c>
      <c r="L260" s="35" t="s">
        <v>156</v>
      </c>
      <c r="M260" s="37">
        <v>120</v>
      </c>
      <c r="N260" s="44">
        <f>ROUND(N259*0.7,2)</f>
        <v>0.01</v>
      </c>
      <c r="O260" s="39">
        <f t="shared" ref="O260:Y260" si="222">ROUND(O259*0.7,2)</f>
        <v>0.02</v>
      </c>
      <c r="P260" s="39">
        <f t="shared" si="222"/>
        <v>0.04</v>
      </c>
      <c r="Q260" s="39">
        <f t="shared" si="222"/>
        <v>0.04</v>
      </c>
      <c r="R260" s="39">
        <f t="shared" si="222"/>
        <v>0.04</v>
      </c>
      <c r="S260" s="39">
        <f t="shared" si="222"/>
        <v>0.05</v>
      </c>
      <c r="T260" s="39">
        <f t="shared" si="222"/>
        <v>0.08</v>
      </c>
      <c r="U260" s="39">
        <f t="shared" si="222"/>
        <v>0.13</v>
      </c>
      <c r="V260" s="39">
        <f t="shared" si="222"/>
        <v>0.08</v>
      </c>
      <c r="W260" s="39">
        <f t="shared" si="222"/>
        <v>0.05</v>
      </c>
      <c r="X260" s="39">
        <f t="shared" si="222"/>
        <v>0.04</v>
      </c>
      <c r="Y260" s="39">
        <f t="shared" si="222"/>
        <v>0.01</v>
      </c>
    </row>
    <row r="261" spans="4:25" ht="17.25" customHeight="1" x14ac:dyDescent="0.25">
      <c r="D261" s="32" t="s">
        <v>215</v>
      </c>
      <c r="E261" s="32" t="s">
        <v>216</v>
      </c>
      <c r="F261" s="33" t="s">
        <v>188</v>
      </c>
      <c r="G261" s="34" t="s">
        <v>185</v>
      </c>
      <c r="H261" s="32">
        <f t="shared" si="220"/>
        <v>1280</v>
      </c>
      <c r="I261" s="35" t="str">
        <f t="shared" si="221"/>
        <v>SERV CONTROLE DE PRAGAS AGRIC</v>
      </c>
      <c r="J261" s="35" t="s">
        <v>35</v>
      </c>
      <c r="K261" s="36">
        <f t="shared" si="172"/>
        <v>1.7500000000000002E-2</v>
      </c>
      <c r="L261" s="35" t="s">
        <v>157</v>
      </c>
      <c r="M261" s="37">
        <v>0.75</v>
      </c>
      <c r="N261" s="44">
        <f>N259-N260</f>
        <v>0</v>
      </c>
      <c r="O261" s="39">
        <f t="shared" ref="O261:Y261" si="223">O259-O260</f>
        <v>9.9999999999999985E-3</v>
      </c>
      <c r="P261" s="39">
        <f t="shared" si="223"/>
        <v>1.0000000000000002E-2</v>
      </c>
      <c r="Q261" s="39">
        <f t="shared" si="223"/>
        <v>1.0000000000000002E-2</v>
      </c>
      <c r="R261" s="39">
        <f t="shared" si="223"/>
        <v>1.9999999999999997E-2</v>
      </c>
      <c r="S261" s="39">
        <f t="shared" si="223"/>
        <v>2.0000000000000004E-2</v>
      </c>
      <c r="T261" s="39">
        <f t="shared" si="223"/>
        <v>0.03</v>
      </c>
      <c r="U261" s="39">
        <f t="shared" si="223"/>
        <v>4.9999999999999989E-2</v>
      </c>
      <c r="V261" s="39">
        <f t="shared" si="223"/>
        <v>0.03</v>
      </c>
      <c r="W261" s="39">
        <f t="shared" si="223"/>
        <v>2.0000000000000004E-2</v>
      </c>
      <c r="X261" s="39">
        <f t="shared" si="223"/>
        <v>1.0000000000000002E-2</v>
      </c>
      <c r="Y261" s="39">
        <f t="shared" si="223"/>
        <v>0</v>
      </c>
    </row>
    <row r="262" spans="4:25" ht="17.25" customHeight="1" x14ac:dyDescent="0.25">
      <c r="D262" s="32" t="s">
        <v>215</v>
      </c>
      <c r="E262" s="32" t="s">
        <v>216</v>
      </c>
      <c r="F262" s="33" t="s">
        <v>188</v>
      </c>
      <c r="G262" s="34" t="s">
        <v>185</v>
      </c>
      <c r="H262" s="32">
        <f t="shared" si="220"/>
        <v>1280</v>
      </c>
      <c r="I262" s="35" t="str">
        <f t="shared" si="221"/>
        <v>SERV CONTROLE DE PRAGAS AGRIC</v>
      </c>
      <c r="J262" s="35" t="s">
        <v>35</v>
      </c>
      <c r="K262" s="36">
        <f t="shared" si="172"/>
        <v>6.6666666666666666E-2</v>
      </c>
      <c r="L262" s="35" t="s">
        <v>55</v>
      </c>
      <c r="M262" s="37">
        <f>ROUND(50%*20,1)</f>
        <v>10</v>
      </c>
      <c r="N262" s="44">
        <f>SUM(N260:N261)</f>
        <v>0.01</v>
      </c>
      <c r="O262" s="39">
        <f t="shared" ref="O262:Y262" si="224">SUM(O260:O261)</f>
        <v>0.03</v>
      </c>
      <c r="P262" s="39">
        <f t="shared" si="224"/>
        <v>0.05</v>
      </c>
      <c r="Q262" s="39">
        <f t="shared" si="224"/>
        <v>0.05</v>
      </c>
      <c r="R262" s="39">
        <f t="shared" si="224"/>
        <v>0.06</v>
      </c>
      <c r="S262" s="39">
        <f t="shared" si="224"/>
        <v>7.0000000000000007E-2</v>
      </c>
      <c r="T262" s="39">
        <f t="shared" si="224"/>
        <v>0.11</v>
      </c>
      <c r="U262" s="39">
        <f t="shared" si="224"/>
        <v>0.18</v>
      </c>
      <c r="V262" s="39">
        <f t="shared" si="224"/>
        <v>0.11</v>
      </c>
      <c r="W262" s="39">
        <f t="shared" si="224"/>
        <v>7.0000000000000007E-2</v>
      </c>
      <c r="X262" s="39">
        <f t="shared" si="224"/>
        <v>0.05</v>
      </c>
      <c r="Y262" s="39">
        <f t="shared" si="224"/>
        <v>0.01</v>
      </c>
    </row>
    <row r="263" spans="4:25" ht="17.25" customHeight="1" x14ac:dyDescent="0.25">
      <c r="D263" s="23" t="s">
        <v>215</v>
      </c>
      <c r="E263" s="23" t="s">
        <v>216</v>
      </c>
      <c r="F263" s="24" t="s">
        <v>188</v>
      </c>
      <c r="G263" s="25" t="s">
        <v>185</v>
      </c>
      <c r="H263" s="23">
        <f t="shared" si="220"/>
        <v>1280</v>
      </c>
      <c r="I263" s="26" t="s">
        <v>158</v>
      </c>
      <c r="J263" s="26" t="s">
        <v>34</v>
      </c>
      <c r="K263" s="27">
        <f t="shared" si="172"/>
        <v>6.6666666666666666E-2</v>
      </c>
      <c r="L263" s="28" t="s">
        <v>28</v>
      </c>
      <c r="M263" s="29" t="s">
        <v>28</v>
      </c>
      <c r="N263" s="30">
        <v>0.01</v>
      </c>
      <c r="O263" s="31">
        <v>0.03</v>
      </c>
      <c r="P263" s="31">
        <v>0.05</v>
      </c>
      <c r="Q263" s="31">
        <v>0.05</v>
      </c>
      <c r="R263" s="31">
        <v>0.06</v>
      </c>
      <c r="S263" s="31">
        <v>7.0000000000000007E-2</v>
      </c>
      <c r="T263" s="31">
        <v>0.11</v>
      </c>
      <c r="U263" s="31">
        <v>0.18</v>
      </c>
      <c r="V263" s="31">
        <v>0.11</v>
      </c>
      <c r="W263" s="31">
        <v>7.0000000000000007E-2</v>
      </c>
      <c r="X263" s="31">
        <v>0.05</v>
      </c>
      <c r="Y263" s="31">
        <v>0.01</v>
      </c>
    </row>
    <row r="264" spans="4:25" ht="17.25" customHeight="1" x14ac:dyDescent="0.25">
      <c r="D264" s="32" t="s">
        <v>215</v>
      </c>
      <c r="E264" s="32" t="s">
        <v>216</v>
      </c>
      <c r="F264" s="33" t="s">
        <v>188</v>
      </c>
      <c r="G264" s="34" t="s">
        <v>185</v>
      </c>
      <c r="H264" s="32">
        <f t="shared" si="220"/>
        <v>1280</v>
      </c>
      <c r="I264" s="35" t="str">
        <f t="shared" ref="I264:I266" si="225">I263</f>
        <v>SERV CONTROLE DE PRAGAS DRONE TERCEIRO</v>
      </c>
      <c r="J264" s="35" t="s">
        <v>35</v>
      </c>
      <c r="K264" s="36">
        <f t="shared" si="172"/>
        <v>4.9166666666666671E-2</v>
      </c>
      <c r="L264" s="35" t="s">
        <v>156</v>
      </c>
      <c r="M264" s="37">
        <v>120</v>
      </c>
      <c r="N264" s="44">
        <f>ROUND(N263*0.7,2)</f>
        <v>0.01</v>
      </c>
      <c r="O264" s="39">
        <f t="shared" ref="O264:Y264" si="226">ROUND(O263*0.7,2)</f>
        <v>0.02</v>
      </c>
      <c r="P264" s="39">
        <f t="shared" si="226"/>
        <v>0.04</v>
      </c>
      <c r="Q264" s="39">
        <f t="shared" si="226"/>
        <v>0.04</v>
      </c>
      <c r="R264" s="39">
        <f t="shared" si="226"/>
        <v>0.04</v>
      </c>
      <c r="S264" s="39">
        <f t="shared" si="226"/>
        <v>0.05</v>
      </c>
      <c r="T264" s="39">
        <f t="shared" si="226"/>
        <v>0.08</v>
      </c>
      <c r="U264" s="39">
        <f t="shared" si="226"/>
        <v>0.13</v>
      </c>
      <c r="V264" s="39">
        <f t="shared" si="226"/>
        <v>0.08</v>
      </c>
      <c r="W264" s="39">
        <f t="shared" si="226"/>
        <v>0.05</v>
      </c>
      <c r="X264" s="39">
        <f t="shared" si="226"/>
        <v>0.04</v>
      </c>
      <c r="Y264" s="39">
        <f t="shared" si="226"/>
        <v>0.01</v>
      </c>
    </row>
    <row r="265" spans="4:25" ht="17.25" customHeight="1" x14ac:dyDescent="0.25">
      <c r="D265" s="32" t="s">
        <v>215</v>
      </c>
      <c r="E265" s="32" t="s">
        <v>216</v>
      </c>
      <c r="F265" s="33" t="s">
        <v>188</v>
      </c>
      <c r="G265" s="34" t="s">
        <v>185</v>
      </c>
      <c r="H265" s="32">
        <f t="shared" si="220"/>
        <v>1280</v>
      </c>
      <c r="I265" s="35" t="str">
        <f t="shared" si="225"/>
        <v>SERV CONTROLE DE PRAGAS DRONE TERCEIRO</v>
      </c>
      <c r="J265" s="35" t="s">
        <v>35</v>
      </c>
      <c r="K265" s="36">
        <f t="shared" si="172"/>
        <v>1.7500000000000002E-2</v>
      </c>
      <c r="L265" s="35" t="s">
        <v>157</v>
      </c>
      <c r="M265" s="37">
        <v>0.75</v>
      </c>
      <c r="N265" s="44">
        <f>N263-N264</f>
        <v>0</v>
      </c>
      <c r="O265" s="39">
        <f t="shared" ref="O265:Y265" si="227">O263-O264</f>
        <v>9.9999999999999985E-3</v>
      </c>
      <c r="P265" s="39">
        <f t="shared" si="227"/>
        <v>1.0000000000000002E-2</v>
      </c>
      <c r="Q265" s="39">
        <f t="shared" si="227"/>
        <v>1.0000000000000002E-2</v>
      </c>
      <c r="R265" s="39">
        <f t="shared" si="227"/>
        <v>1.9999999999999997E-2</v>
      </c>
      <c r="S265" s="39">
        <f t="shared" si="227"/>
        <v>2.0000000000000004E-2</v>
      </c>
      <c r="T265" s="39">
        <f t="shared" si="227"/>
        <v>0.03</v>
      </c>
      <c r="U265" s="39">
        <f t="shared" si="227"/>
        <v>4.9999999999999989E-2</v>
      </c>
      <c r="V265" s="39">
        <f t="shared" si="227"/>
        <v>0.03</v>
      </c>
      <c r="W265" s="39">
        <f t="shared" si="227"/>
        <v>2.0000000000000004E-2</v>
      </c>
      <c r="X265" s="39">
        <f t="shared" si="227"/>
        <v>1.0000000000000002E-2</v>
      </c>
      <c r="Y265" s="39">
        <f t="shared" si="227"/>
        <v>0</v>
      </c>
    </row>
    <row r="266" spans="4:25" ht="17.25" customHeight="1" x14ac:dyDescent="0.25">
      <c r="D266" s="32" t="s">
        <v>215</v>
      </c>
      <c r="E266" s="32" t="s">
        <v>216</v>
      </c>
      <c r="F266" s="33" t="s">
        <v>188</v>
      </c>
      <c r="G266" s="34" t="s">
        <v>185</v>
      </c>
      <c r="H266" s="32">
        <f t="shared" si="220"/>
        <v>1280</v>
      </c>
      <c r="I266" s="35" t="str">
        <f t="shared" si="225"/>
        <v>SERV CONTROLE DE PRAGAS DRONE TERCEIRO</v>
      </c>
      <c r="J266" s="35" t="s">
        <v>35</v>
      </c>
      <c r="K266" s="36">
        <f t="shared" si="172"/>
        <v>6.6666666666666666E-2</v>
      </c>
      <c r="L266" s="35" t="s">
        <v>55</v>
      </c>
      <c r="M266" s="37">
        <f>ROUND(0.25%*20,1)</f>
        <v>0.1</v>
      </c>
      <c r="N266" s="44">
        <f>SUM(N264:N265)</f>
        <v>0.01</v>
      </c>
      <c r="O266" s="39">
        <f t="shared" ref="O266:Y266" si="228">SUM(O264:O265)</f>
        <v>0.03</v>
      </c>
      <c r="P266" s="39">
        <f t="shared" si="228"/>
        <v>0.05</v>
      </c>
      <c r="Q266" s="39">
        <f t="shared" si="228"/>
        <v>0.05</v>
      </c>
      <c r="R266" s="39">
        <f t="shared" si="228"/>
        <v>0.06</v>
      </c>
      <c r="S266" s="39">
        <f t="shared" si="228"/>
        <v>7.0000000000000007E-2</v>
      </c>
      <c r="T266" s="39">
        <f t="shared" si="228"/>
        <v>0.11</v>
      </c>
      <c r="U266" s="39">
        <f t="shared" si="228"/>
        <v>0.18</v>
      </c>
      <c r="V266" s="39">
        <f t="shared" si="228"/>
        <v>0.11</v>
      </c>
      <c r="W266" s="39">
        <f t="shared" si="228"/>
        <v>7.0000000000000007E-2</v>
      </c>
      <c r="X266" s="39">
        <f t="shared" si="228"/>
        <v>0.05</v>
      </c>
      <c r="Y266" s="39">
        <f t="shared" si="228"/>
        <v>0.01</v>
      </c>
    </row>
    <row r="267" spans="4:25" ht="17.25" customHeight="1" x14ac:dyDescent="0.25">
      <c r="D267" s="92" t="s">
        <v>215</v>
      </c>
      <c r="E267" s="92" t="s">
        <v>216</v>
      </c>
      <c r="F267" s="93" t="s">
        <v>28</v>
      </c>
      <c r="G267" s="94" t="s">
        <v>189</v>
      </c>
      <c r="H267" s="92" t="s">
        <v>28</v>
      </c>
      <c r="I267" s="95" t="s">
        <v>28</v>
      </c>
      <c r="J267" s="95" t="s">
        <v>28</v>
      </c>
      <c r="K267" s="96" t="str">
        <f t="shared" si="172"/>
        <v>n/a</v>
      </c>
      <c r="L267" s="95" t="s">
        <v>28</v>
      </c>
      <c r="M267" s="97" t="s">
        <v>28</v>
      </c>
      <c r="N267" s="98" t="s">
        <v>28</v>
      </c>
      <c r="O267" s="96" t="s">
        <v>28</v>
      </c>
      <c r="P267" s="96" t="s">
        <v>28</v>
      </c>
      <c r="Q267" s="96" t="s">
        <v>28</v>
      </c>
      <c r="R267" s="96" t="s">
        <v>28</v>
      </c>
      <c r="S267" s="96" t="s">
        <v>28</v>
      </c>
      <c r="T267" s="96" t="s">
        <v>28</v>
      </c>
      <c r="U267" s="96" t="s">
        <v>28</v>
      </c>
      <c r="V267" s="96" t="s">
        <v>28</v>
      </c>
      <c r="W267" s="96" t="s">
        <v>28</v>
      </c>
      <c r="X267" s="96" t="s">
        <v>28</v>
      </c>
      <c r="Y267" s="96" t="s">
        <v>28</v>
      </c>
    </row>
    <row r="268" spans="4:25" ht="17.25" customHeight="1" x14ac:dyDescent="0.25">
      <c r="D268" s="99" t="s">
        <v>215</v>
      </c>
      <c r="E268" s="99" t="s">
        <v>216</v>
      </c>
      <c r="F268" s="100" t="s">
        <v>28</v>
      </c>
      <c r="G268" s="101" t="s">
        <v>190</v>
      </c>
      <c r="H268" s="99" t="s">
        <v>28</v>
      </c>
      <c r="I268" s="102" t="s">
        <v>28</v>
      </c>
      <c r="J268" s="102" t="s">
        <v>28</v>
      </c>
      <c r="K268" s="103" t="str">
        <f t="shared" si="172"/>
        <v>n/a</v>
      </c>
      <c r="L268" s="102" t="s">
        <v>28</v>
      </c>
      <c r="M268" s="104" t="s">
        <v>28</v>
      </c>
      <c r="N268" s="105" t="s">
        <v>28</v>
      </c>
      <c r="O268" s="103" t="s">
        <v>28</v>
      </c>
      <c r="P268" s="103" t="s">
        <v>28</v>
      </c>
      <c r="Q268" s="103" t="s">
        <v>28</v>
      </c>
      <c r="R268" s="103" t="s">
        <v>28</v>
      </c>
      <c r="S268" s="103" t="s">
        <v>28</v>
      </c>
      <c r="T268" s="103" t="s">
        <v>28</v>
      </c>
      <c r="U268" s="103" t="s">
        <v>28</v>
      </c>
      <c r="V268" s="103" t="s">
        <v>28</v>
      </c>
      <c r="W268" s="103" t="s">
        <v>28</v>
      </c>
      <c r="X268" s="103" t="s">
        <v>28</v>
      </c>
      <c r="Y268" s="103" t="s">
        <v>28</v>
      </c>
    </row>
    <row r="269" spans="4:25" ht="17.25" customHeight="1" x14ac:dyDescent="0.25">
      <c r="D269" s="23" t="s">
        <v>215</v>
      </c>
      <c r="E269" s="23" t="s">
        <v>216</v>
      </c>
      <c r="F269" s="24" t="s">
        <v>191</v>
      </c>
      <c r="G269" s="25" t="s">
        <v>192</v>
      </c>
      <c r="H269" s="23">
        <v>1560</v>
      </c>
      <c r="I269" s="26" t="s">
        <v>147</v>
      </c>
      <c r="J269" s="26" t="s">
        <v>34</v>
      </c>
      <c r="K269" s="27">
        <f t="shared" si="172"/>
        <v>1</v>
      </c>
      <c r="L269" s="28" t="s">
        <v>28</v>
      </c>
      <c r="M269" s="29" t="s">
        <v>28</v>
      </c>
      <c r="N269" s="30">
        <v>1</v>
      </c>
      <c r="O269" s="31">
        <v>1</v>
      </c>
      <c r="P269" s="31">
        <v>1</v>
      </c>
      <c r="Q269" s="31">
        <v>1</v>
      </c>
      <c r="R269" s="31">
        <v>1</v>
      </c>
      <c r="S269" s="31">
        <v>1</v>
      </c>
      <c r="T269" s="31">
        <v>1</v>
      </c>
      <c r="U269" s="31">
        <v>1</v>
      </c>
      <c r="V269" s="31">
        <v>1</v>
      </c>
      <c r="W269" s="31">
        <v>1</v>
      </c>
      <c r="X269" s="31">
        <v>1</v>
      </c>
      <c r="Y269" s="31">
        <v>1</v>
      </c>
    </row>
    <row r="270" spans="4:25" ht="17.25" customHeight="1" x14ac:dyDescent="0.25">
      <c r="D270" s="23" t="s">
        <v>215</v>
      </c>
      <c r="E270" s="23" t="s">
        <v>216</v>
      </c>
      <c r="F270" s="24" t="s">
        <v>193</v>
      </c>
      <c r="G270" s="25" t="s">
        <v>192</v>
      </c>
      <c r="H270" s="23">
        <v>1590</v>
      </c>
      <c r="I270" s="26" t="s">
        <v>129</v>
      </c>
      <c r="J270" s="26" t="s">
        <v>34</v>
      </c>
      <c r="K270" s="27">
        <f t="shared" si="172"/>
        <v>0.99999999999999989</v>
      </c>
      <c r="L270" s="28" t="s">
        <v>28</v>
      </c>
      <c r="M270" s="29" t="s">
        <v>28</v>
      </c>
      <c r="N270" s="30">
        <v>0.85</v>
      </c>
      <c r="O270" s="31">
        <v>0.9</v>
      </c>
      <c r="P270" s="31">
        <v>0.9</v>
      </c>
      <c r="Q270" s="31">
        <v>0.95</v>
      </c>
      <c r="R270" s="31">
        <v>1</v>
      </c>
      <c r="S270" s="31">
        <v>1.05</v>
      </c>
      <c r="T270" s="31">
        <v>1.1000000000000001</v>
      </c>
      <c r="U270" s="31">
        <v>1.2</v>
      </c>
      <c r="V270" s="31">
        <v>1.3</v>
      </c>
      <c r="W270" s="31">
        <v>1.2</v>
      </c>
      <c r="X270" s="31">
        <v>0.85</v>
      </c>
      <c r="Y270" s="31">
        <v>0.7</v>
      </c>
    </row>
    <row r="271" spans="4:25" ht="17.25" customHeight="1" x14ac:dyDescent="0.25">
      <c r="D271" s="32" t="s">
        <v>215</v>
      </c>
      <c r="E271" s="32" t="s">
        <v>216</v>
      </c>
      <c r="F271" s="33" t="s">
        <v>193</v>
      </c>
      <c r="G271" s="34" t="s">
        <v>192</v>
      </c>
      <c r="H271" s="32">
        <v>1590</v>
      </c>
      <c r="I271" s="35" t="str">
        <f t="shared" ref="I271:I273" si="229">I270</f>
        <v>SERV COMB FORMIGA MANUAL 1 RUA AGRIC</v>
      </c>
      <c r="J271" s="35" t="s">
        <v>35</v>
      </c>
      <c r="K271" s="36">
        <f t="shared" si="172"/>
        <v>5.0166666666666667E-3</v>
      </c>
      <c r="L271" s="35" t="s">
        <v>36</v>
      </c>
      <c r="M271" s="37">
        <f>10*(5*6)/10^3</f>
        <v>0.3</v>
      </c>
      <c r="N271" s="38">
        <f>ROUND(0.5%*N270,4)</f>
        <v>4.3E-3</v>
      </c>
      <c r="O271" s="39">
        <f t="shared" ref="O271:Y271" si="230">ROUND(0.5%*O270,4)</f>
        <v>4.4999999999999997E-3</v>
      </c>
      <c r="P271" s="39">
        <f t="shared" si="230"/>
        <v>4.4999999999999997E-3</v>
      </c>
      <c r="Q271" s="39">
        <f t="shared" si="230"/>
        <v>4.7999999999999996E-3</v>
      </c>
      <c r="R271" s="39">
        <f t="shared" si="230"/>
        <v>5.0000000000000001E-3</v>
      </c>
      <c r="S271" s="39">
        <f t="shared" si="230"/>
        <v>5.3E-3</v>
      </c>
      <c r="T271" s="39">
        <f t="shared" si="230"/>
        <v>5.4999999999999997E-3</v>
      </c>
      <c r="U271" s="39">
        <f t="shared" si="230"/>
        <v>6.0000000000000001E-3</v>
      </c>
      <c r="V271" s="39">
        <f t="shared" si="230"/>
        <v>6.4999999999999997E-3</v>
      </c>
      <c r="W271" s="39">
        <f t="shared" si="230"/>
        <v>6.0000000000000001E-3</v>
      </c>
      <c r="X271" s="39">
        <f t="shared" si="230"/>
        <v>4.3E-3</v>
      </c>
      <c r="Y271" s="39">
        <f t="shared" si="230"/>
        <v>3.5000000000000001E-3</v>
      </c>
    </row>
    <row r="272" spans="4:25" ht="17.25" customHeight="1" x14ac:dyDescent="0.25">
      <c r="D272" s="32" t="s">
        <v>215</v>
      </c>
      <c r="E272" s="32" t="s">
        <v>216</v>
      </c>
      <c r="F272" s="33" t="s">
        <v>193</v>
      </c>
      <c r="G272" s="34" t="s">
        <v>192</v>
      </c>
      <c r="H272" s="32">
        <v>1590</v>
      </c>
      <c r="I272" s="35" t="str">
        <f t="shared" si="229"/>
        <v>SERV COMB FORMIGA MANUAL 1 RUA AGRIC</v>
      </c>
      <c r="J272" s="35" t="s">
        <v>35</v>
      </c>
      <c r="K272" s="36">
        <f t="shared" si="172"/>
        <v>0.64083333333333325</v>
      </c>
      <c r="L272" s="35" t="s">
        <v>37</v>
      </c>
      <c r="M272" s="37">
        <v>4.5</v>
      </c>
      <c r="N272" s="40">
        <f>ROUND($N$44*N270,2)</f>
        <v>0.17</v>
      </c>
      <c r="O272" s="41">
        <f>ROUND($O$44*O270,2)</f>
        <v>0.27</v>
      </c>
      <c r="P272" s="41">
        <f>ROUND($P$44*P270,2)</f>
        <v>0.36</v>
      </c>
      <c r="Q272" s="41">
        <f>ROUND($Q$44*Q270,2)</f>
        <v>0.48</v>
      </c>
      <c r="R272" s="41">
        <f>ROUND($R$44*R270,2)</f>
        <v>0.7</v>
      </c>
      <c r="S272" s="41">
        <f>ROUND($S$44*S270,2)</f>
        <v>0.84</v>
      </c>
      <c r="T272" s="41">
        <f>ROUND($T$44*T270,2)</f>
        <v>0.99</v>
      </c>
      <c r="U272" s="41">
        <f>ROUND($U$44*U270,2)</f>
        <v>1.08</v>
      </c>
      <c r="V272" s="41">
        <f>ROUND($V$44*V270,2)</f>
        <v>1.17</v>
      </c>
      <c r="W272" s="41">
        <f>ROUND(W44*W270,2)</f>
        <v>0.84</v>
      </c>
      <c r="X272" s="41">
        <f>ROUND(X44*X270,2)</f>
        <v>0.51</v>
      </c>
      <c r="Y272" s="41">
        <f>ROUND(Y44*Y270,2)</f>
        <v>0.28000000000000003</v>
      </c>
    </row>
    <row r="273" spans="4:25" ht="17.25" customHeight="1" x14ac:dyDescent="0.25">
      <c r="D273" s="32" t="s">
        <v>215</v>
      </c>
      <c r="E273" s="32" t="s">
        <v>216</v>
      </c>
      <c r="F273" s="33" t="s">
        <v>193</v>
      </c>
      <c r="G273" s="34" t="s">
        <v>192</v>
      </c>
      <c r="H273" s="32">
        <v>1590</v>
      </c>
      <c r="I273" s="35" t="str">
        <f t="shared" si="229"/>
        <v>SERV COMB FORMIGA MANUAL 1 RUA AGRIC</v>
      </c>
      <c r="J273" s="35" t="s">
        <v>35</v>
      </c>
      <c r="K273" s="36">
        <f t="shared" si="172"/>
        <v>0.35415000000000002</v>
      </c>
      <c r="L273" s="35" t="s">
        <v>38</v>
      </c>
      <c r="M273" s="37">
        <v>4.5</v>
      </c>
      <c r="N273" s="40">
        <f>N270-SUM(N271:N272)</f>
        <v>0.67569999999999997</v>
      </c>
      <c r="O273" s="41">
        <f t="shared" ref="O273" si="231">O270-SUM(O271:O272)</f>
        <v>0.62549999999999994</v>
      </c>
      <c r="P273" s="41">
        <f t="shared" ref="P273:Y273" si="232">P270-SUM(P271:P272)</f>
        <v>0.53550000000000009</v>
      </c>
      <c r="Q273" s="41">
        <f t="shared" si="232"/>
        <v>0.46519999999999995</v>
      </c>
      <c r="R273" s="41">
        <f t="shared" si="232"/>
        <v>0.29500000000000004</v>
      </c>
      <c r="S273" s="41">
        <f t="shared" si="232"/>
        <v>0.2047000000000001</v>
      </c>
      <c r="T273" s="41">
        <f t="shared" si="232"/>
        <v>0.10450000000000015</v>
      </c>
      <c r="U273" s="41">
        <f t="shared" si="232"/>
        <v>0.11399999999999988</v>
      </c>
      <c r="V273" s="41">
        <f t="shared" si="232"/>
        <v>0.12350000000000017</v>
      </c>
      <c r="W273" s="41">
        <f t="shared" si="232"/>
        <v>0.35399999999999998</v>
      </c>
      <c r="X273" s="41">
        <f t="shared" si="232"/>
        <v>0.3357</v>
      </c>
      <c r="Y273" s="41">
        <f t="shared" si="232"/>
        <v>0.41649999999999993</v>
      </c>
    </row>
    <row r="274" spans="4:25" ht="17.25" customHeight="1" x14ac:dyDescent="0.25">
      <c r="D274" s="23" t="s">
        <v>215</v>
      </c>
      <c r="E274" s="23" t="s">
        <v>216</v>
      </c>
      <c r="F274" s="24" t="s">
        <v>194</v>
      </c>
      <c r="G274" s="25" t="s">
        <v>192</v>
      </c>
      <c r="H274" s="23">
        <v>1700</v>
      </c>
      <c r="I274" s="26" t="s">
        <v>134</v>
      </c>
      <c r="J274" s="26" t="s">
        <v>34</v>
      </c>
      <c r="K274" s="27">
        <f t="shared" si="172"/>
        <v>0.25</v>
      </c>
      <c r="L274" s="28" t="s">
        <v>28</v>
      </c>
      <c r="M274" s="29" t="s">
        <v>28</v>
      </c>
      <c r="N274" s="30">
        <v>0.25</v>
      </c>
      <c r="O274" s="31">
        <v>0.25</v>
      </c>
      <c r="P274" s="31">
        <v>0.25</v>
      </c>
      <c r="Q274" s="31">
        <v>0.25</v>
      </c>
      <c r="R274" s="31">
        <v>0.25</v>
      </c>
      <c r="S274" s="31">
        <v>0.25</v>
      </c>
      <c r="T274" s="31">
        <v>0.25</v>
      </c>
      <c r="U274" s="31">
        <v>0.25</v>
      </c>
      <c r="V274" s="31">
        <v>0.25</v>
      </c>
      <c r="W274" s="31">
        <v>0.25</v>
      </c>
      <c r="X274" s="31">
        <v>0.25</v>
      </c>
      <c r="Y274" s="31">
        <v>0.25</v>
      </c>
    </row>
    <row r="275" spans="4:25" ht="17.25" customHeight="1" x14ac:dyDescent="0.25">
      <c r="D275" s="32" t="s">
        <v>215</v>
      </c>
      <c r="E275" s="32" t="s">
        <v>216</v>
      </c>
      <c r="F275" s="33" t="s">
        <v>194</v>
      </c>
      <c r="G275" s="34" t="s">
        <v>192</v>
      </c>
      <c r="H275" s="32">
        <v>1700</v>
      </c>
      <c r="I275" s="35" t="str">
        <f t="shared" ref="I275:I279" si="233">I274</f>
        <v>SERV CAP QUIM MEC BARRA AGRIC</v>
      </c>
      <c r="J275" s="35" t="s">
        <v>35</v>
      </c>
      <c r="K275" s="36">
        <f t="shared" si="172"/>
        <v>0.25</v>
      </c>
      <c r="L275" s="85" t="s">
        <v>54</v>
      </c>
      <c r="M275" s="37">
        <v>2.5</v>
      </c>
      <c r="N275" s="142">
        <f>N274</f>
        <v>0.25</v>
      </c>
      <c r="O275" s="143">
        <f t="shared" ref="O275:Y275" si="234">O274</f>
        <v>0.25</v>
      </c>
      <c r="P275" s="143">
        <f t="shared" si="234"/>
        <v>0.25</v>
      </c>
      <c r="Q275" s="143">
        <f t="shared" si="234"/>
        <v>0.25</v>
      </c>
      <c r="R275" s="143">
        <f t="shared" si="234"/>
        <v>0.25</v>
      </c>
      <c r="S275" s="143">
        <f t="shared" si="234"/>
        <v>0.25</v>
      </c>
      <c r="T275" s="143">
        <f t="shared" si="234"/>
        <v>0.25</v>
      </c>
      <c r="U275" s="143">
        <f t="shared" si="234"/>
        <v>0.25</v>
      </c>
      <c r="V275" s="143">
        <f t="shared" si="234"/>
        <v>0.25</v>
      </c>
      <c r="W275" s="143">
        <f t="shared" si="234"/>
        <v>0.25</v>
      </c>
      <c r="X275" s="143">
        <f t="shared" si="234"/>
        <v>0.25</v>
      </c>
      <c r="Y275" s="143">
        <f t="shared" si="234"/>
        <v>0.25</v>
      </c>
    </row>
    <row r="276" spans="4:25" ht="17.25" customHeight="1" x14ac:dyDescent="0.25">
      <c r="D276" s="32" t="s">
        <v>215</v>
      </c>
      <c r="E276" s="32" t="s">
        <v>216</v>
      </c>
      <c r="F276" s="33" t="s">
        <v>194</v>
      </c>
      <c r="G276" s="34" t="s">
        <v>192</v>
      </c>
      <c r="H276" s="32">
        <v>1700</v>
      </c>
      <c r="I276" s="35" t="str">
        <f t="shared" si="233"/>
        <v>SERV CAP QUIM MEC BARRA AGRIC</v>
      </c>
      <c r="J276" s="35" t="s">
        <v>35</v>
      </c>
      <c r="K276" s="36">
        <f>IFERROR(AVERAGE(N276:Y276),"n/a")</f>
        <v>6.0000000000000019E-2</v>
      </c>
      <c r="L276" s="35" t="s">
        <v>55</v>
      </c>
      <c r="M276" s="37">
        <f>ROUND(0.5%*230,1)</f>
        <v>1.2</v>
      </c>
      <c r="N276" s="142">
        <f>N277</f>
        <v>0.06</v>
      </c>
      <c r="O276" s="143">
        <f t="shared" ref="O276:Y276" si="235">O277</f>
        <v>0.06</v>
      </c>
      <c r="P276" s="143">
        <f t="shared" si="235"/>
        <v>0.06</v>
      </c>
      <c r="Q276" s="143">
        <f t="shared" si="235"/>
        <v>0.06</v>
      </c>
      <c r="R276" s="143">
        <f t="shared" si="235"/>
        <v>0.06</v>
      </c>
      <c r="S276" s="143">
        <f t="shared" si="235"/>
        <v>0.06</v>
      </c>
      <c r="T276" s="143">
        <f t="shared" si="235"/>
        <v>0.06</v>
      </c>
      <c r="U276" s="143">
        <f t="shared" si="235"/>
        <v>0.06</v>
      </c>
      <c r="V276" s="143">
        <f t="shared" si="235"/>
        <v>0.06</v>
      </c>
      <c r="W276" s="143">
        <f t="shared" si="235"/>
        <v>0.06</v>
      </c>
      <c r="X276" s="143">
        <f t="shared" si="235"/>
        <v>0.06</v>
      </c>
      <c r="Y276" s="143">
        <f t="shared" si="235"/>
        <v>0.06</v>
      </c>
    </row>
    <row r="277" spans="4:25" ht="17.25" customHeight="1" x14ac:dyDescent="0.25">
      <c r="D277" s="32" t="s">
        <v>215</v>
      </c>
      <c r="E277" s="32" t="s">
        <v>216</v>
      </c>
      <c r="F277" s="33" t="s">
        <v>194</v>
      </c>
      <c r="G277" s="34" t="s">
        <v>192</v>
      </c>
      <c r="H277" s="32">
        <v>1700</v>
      </c>
      <c r="I277" s="35" t="str">
        <f t="shared" si="233"/>
        <v>SERV CAP QUIM MEC BARRA AGRIC</v>
      </c>
      <c r="J277" s="35" t="s">
        <v>35</v>
      </c>
      <c r="K277" s="36">
        <f>IFERROR(AVERAGE(N277:Y277),"n/a")</f>
        <v>6.0000000000000019E-2</v>
      </c>
      <c r="L277" s="35" t="s">
        <v>51</v>
      </c>
      <c r="M277" s="37">
        <v>1.5</v>
      </c>
      <c r="N277" s="142">
        <f>ROUND(25%*N274,2)</f>
        <v>0.06</v>
      </c>
      <c r="O277" s="143">
        <f t="shared" ref="O277:Y277" si="236">ROUND(25%*O274,2)</f>
        <v>0.06</v>
      </c>
      <c r="P277" s="143">
        <f t="shared" si="236"/>
        <v>0.06</v>
      </c>
      <c r="Q277" s="143">
        <f t="shared" si="236"/>
        <v>0.06</v>
      </c>
      <c r="R277" s="143">
        <f t="shared" si="236"/>
        <v>0.06</v>
      </c>
      <c r="S277" s="143">
        <f t="shared" si="236"/>
        <v>0.06</v>
      </c>
      <c r="T277" s="143">
        <f t="shared" si="236"/>
        <v>0.06</v>
      </c>
      <c r="U277" s="143">
        <f t="shared" si="236"/>
        <v>0.06</v>
      </c>
      <c r="V277" s="143">
        <f t="shared" si="236"/>
        <v>0.06</v>
      </c>
      <c r="W277" s="143">
        <f t="shared" si="236"/>
        <v>0.06</v>
      </c>
      <c r="X277" s="143">
        <f t="shared" si="236"/>
        <v>0.06</v>
      </c>
      <c r="Y277" s="143">
        <f t="shared" si="236"/>
        <v>0.06</v>
      </c>
    </row>
    <row r="278" spans="4:25" ht="17.25" customHeight="1" x14ac:dyDescent="0.25">
      <c r="D278" s="32" t="s">
        <v>215</v>
      </c>
      <c r="E278" s="32" t="s">
        <v>216</v>
      </c>
      <c r="F278" s="33" t="s">
        <v>194</v>
      </c>
      <c r="G278" s="34" t="s">
        <v>192</v>
      </c>
      <c r="H278" s="32">
        <v>1700</v>
      </c>
      <c r="I278" s="35" t="str">
        <f t="shared" si="233"/>
        <v>SERV CAP QUIM MEC BARRA AGRIC</v>
      </c>
      <c r="J278" s="35" t="s">
        <v>35</v>
      </c>
      <c r="K278" s="36">
        <f t="shared" si="172"/>
        <v>0</v>
      </c>
      <c r="L278" s="35" t="s">
        <v>135</v>
      </c>
      <c r="M278" s="37">
        <f>ROUNDUP(1.5*(2.5/3.1),2)</f>
        <v>1.21</v>
      </c>
      <c r="N278" s="144">
        <v>0</v>
      </c>
      <c r="O278" s="145">
        <v>0</v>
      </c>
      <c r="P278" s="145">
        <v>0</v>
      </c>
      <c r="Q278" s="145">
        <v>0</v>
      </c>
      <c r="R278" s="145">
        <v>0</v>
      </c>
      <c r="S278" s="145">
        <v>0</v>
      </c>
      <c r="T278" s="145">
        <v>0</v>
      </c>
      <c r="U278" s="145">
        <v>0</v>
      </c>
      <c r="V278" s="145">
        <v>0</v>
      </c>
      <c r="W278" s="145">
        <v>0</v>
      </c>
      <c r="X278" s="145">
        <v>0</v>
      </c>
      <c r="Y278" s="145">
        <v>0</v>
      </c>
    </row>
    <row r="279" spans="4:25" ht="17.25" customHeight="1" x14ac:dyDescent="0.25">
      <c r="D279" s="32" t="s">
        <v>215</v>
      </c>
      <c r="E279" s="32" t="s">
        <v>216</v>
      </c>
      <c r="F279" s="33" t="s">
        <v>194</v>
      </c>
      <c r="G279" s="34" t="s">
        <v>192</v>
      </c>
      <c r="H279" s="32">
        <v>1700</v>
      </c>
      <c r="I279" s="35" t="str">
        <f t="shared" si="233"/>
        <v>SERV CAP QUIM MEC BARRA AGRIC</v>
      </c>
      <c r="J279" s="35" t="s">
        <v>35</v>
      </c>
      <c r="K279" s="36">
        <f t="shared" si="172"/>
        <v>0</v>
      </c>
      <c r="L279" s="35" t="s">
        <v>136</v>
      </c>
      <c r="M279" s="37">
        <f>0.15*(2.5/3.1)</f>
        <v>0.12096774193548386</v>
      </c>
      <c r="N279" s="144">
        <f>ROUND($N$76/$N$74*N274*60%,2)</f>
        <v>0</v>
      </c>
      <c r="O279" s="145">
        <f>ROUND($O$76/$O$74*O274*60%,2)</f>
        <v>0</v>
      </c>
      <c r="P279" s="145">
        <f>ROUND($P$76/$P$74*P274*60%,2)</f>
        <v>0</v>
      </c>
      <c r="Q279" s="145">
        <f>ROUND($Q$76/$Q$74*Q274*60%,2)</f>
        <v>0</v>
      </c>
      <c r="R279" s="145">
        <f>ROUND($R$76/$R$74*R274*60%,2)</f>
        <v>0</v>
      </c>
      <c r="S279" s="145">
        <f>ROUND($S$76/$S$74*S274*60%,2)</f>
        <v>0</v>
      </c>
      <c r="T279" s="145">
        <f>ROUND($T$76/$T$74*T274*60%,2)</f>
        <v>0</v>
      </c>
      <c r="U279" s="145">
        <f>ROUND($U$76/$U$74*U274*60%,2)</f>
        <v>0</v>
      </c>
      <c r="V279" s="145">
        <f>ROUND($V$76/$V$74*V274*60%,2)</f>
        <v>0</v>
      </c>
      <c r="W279" s="145">
        <f>ROUND(W76/W74*W274*60%,2)</f>
        <v>0</v>
      </c>
      <c r="X279" s="145">
        <f>ROUND(X76/X74*X274*60%,2)</f>
        <v>0</v>
      </c>
      <c r="Y279" s="145">
        <f>ROUND(Y76/Y74*Y274*60%,2)</f>
        <v>0</v>
      </c>
    </row>
    <row r="280" spans="4:25" ht="17.25" customHeight="1" x14ac:dyDescent="0.25">
      <c r="D280" s="23" t="s">
        <v>215</v>
      </c>
      <c r="E280" s="23" t="s">
        <v>216</v>
      </c>
      <c r="F280" s="24" t="s">
        <v>196</v>
      </c>
      <c r="G280" s="25" t="s">
        <v>192</v>
      </c>
      <c r="H280" s="23">
        <f t="shared" ref="H280:H287" si="237">H259+365</f>
        <v>1645</v>
      </c>
      <c r="I280" s="26" t="s">
        <v>155</v>
      </c>
      <c r="J280" s="26" t="s">
        <v>34</v>
      </c>
      <c r="K280" s="27">
        <f t="shared" si="172"/>
        <v>6.6666666666666666E-2</v>
      </c>
      <c r="L280" s="28" t="s">
        <v>28</v>
      </c>
      <c r="M280" s="29" t="s">
        <v>28</v>
      </c>
      <c r="N280" s="30">
        <v>0.01</v>
      </c>
      <c r="O280" s="31">
        <v>0.03</v>
      </c>
      <c r="P280" s="31">
        <v>0.05</v>
      </c>
      <c r="Q280" s="31">
        <v>0.05</v>
      </c>
      <c r="R280" s="31">
        <v>0.06</v>
      </c>
      <c r="S280" s="31">
        <v>7.0000000000000007E-2</v>
      </c>
      <c r="T280" s="31">
        <v>0.11</v>
      </c>
      <c r="U280" s="31">
        <v>0.18</v>
      </c>
      <c r="V280" s="31">
        <v>0.11</v>
      </c>
      <c r="W280" s="31">
        <v>7.0000000000000007E-2</v>
      </c>
      <c r="X280" s="31">
        <v>0.05</v>
      </c>
      <c r="Y280" s="31">
        <v>0.01</v>
      </c>
    </row>
    <row r="281" spans="4:25" ht="17.25" customHeight="1" x14ac:dyDescent="0.25">
      <c r="D281" s="32" t="s">
        <v>215</v>
      </c>
      <c r="E281" s="32" t="s">
        <v>216</v>
      </c>
      <c r="F281" s="33" t="s">
        <v>196</v>
      </c>
      <c r="G281" s="34" t="s">
        <v>192</v>
      </c>
      <c r="H281" s="32">
        <f t="shared" si="237"/>
        <v>1645</v>
      </c>
      <c r="I281" s="35" t="str">
        <f t="shared" ref="I281:I283" si="238">I280</f>
        <v>SERV CONTROLE DE PRAGAS AGRIC</v>
      </c>
      <c r="J281" s="35" t="s">
        <v>35</v>
      </c>
      <c r="K281" s="36">
        <f t="shared" ref="K281:K287" si="239">IFERROR(AVERAGE(N281:Y281),"n/a")</f>
        <v>4.9166666666666671E-2</v>
      </c>
      <c r="L281" s="35" t="s">
        <v>156</v>
      </c>
      <c r="M281" s="37">
        <v>120</v>
      </c>
      <c r="N281" s="44">
        <f>ROUND(N280*0.7,2)</f>
        <v>0.01</v>
      </c>
      <c r="O281" s="39">
        <f t="shared" ref="O281:Y281" si="240">ROUND(O280*0.7,2)</f>
        <v>0.02</v>
      </c>
      <c r="P281" s="39">
        <f t="shared" si="240"/>
        <v>0.04</v>
      </c>
      <c r="Q281" s="39">
        <f t="shared" si="240"/>
        <v>0.04</v>
      </c>
      <c r="R281" s="39">
        <f t="shared" si="240"/>
        <v>0.04</v>
      </c>
      <c r="S281" s="39">
        <f t="shared" si="240"/>
        <v>0.05</v>
      </c>
      <c r="T281" s="39">
        <f t="shared" si="240"/>
        <v>0.08</v>
      </c>
      <c r="U281" s="39">
        <f t="shared" si="240"/>
        <v>0.13</v>
      </c>
      <c r="V281" s="39">
        <f t="shared" si="240"/>
        <v>0.08</v>
      </c>
      <c r="W281" s="39">
        <f t="shared" si="240"/>
        <v>0.05</v>
      </c>
      <c r="X281" s="39">
        <f t="shared" si="240"/>
        <v>0.04</v>
      </c>
      <c r="Y281" s="39">
        <f t="shared" si="240"/>
        <v>0.01</v>
      </c>
    </row>
    <row r="282" spans="4:25" ht="17.25" customHeight="1" x14ac:dyDescent="0.25">
      <c r="D282" s="32" t="s">
        <v>215</v>
      </c>
      <c r="E282" s="32" t="s">
        <v>216</v>
      </c>
      <c r="F282" s="33" t="s">
        <v>196</v>
      </c>
      <c r="G282" s="34" t="s">
        <v>192</v>
      </c>
      <c r="H282" s="32">
        <f t="shared" si="237"/>
        <v>1645</v>
      </c>
      <c r="I282" s="35" t="str">
        <f t="shared" si="238"/>
        <v>SERV CONTROLE DE PRAGAS AGRIC</v>
      </c>
      <c r="J282" s="35" t="s">
        <v>35</v>
      </c>
      <c r="K282" s="36">
        <f t="shared" si="239"/>
        <v>1.7500000000000002E-2</v>
      </c>
      <c r="L282" s="35" t="s">
        <v>157</v>
      </c>
      <c r="M282" s="37">
        <v>0.75</v>
      </c>
      <c r="N282" s="44">
        <f>N280-N281</f>
        <v>0</v>
      </c>
      <c r="O282" s="39">
        <f t="shared" ref="O282:Y282" si="241">O280-O281</f>
        <v>9.9999999999999985E-3</v>
      </c>
      <c r="P282" s="39">
        <f t="shared" si="241"/>
        <v>1.0000000000000002E-2</v>
      </c>
      <c r="Q282" s="39">
        <f t="shared" si="241"/>
        <v>1.0000000000000002E-2</v>
      </c>
      <c r="R282" s="39">
        <f t="shared" si="241"/>
        <v>1.9999999999999997E-2</v>
      </c>
      <c r="S282" s="39">
        <f t="shared" si="241"/>
        <v>2.0000000000000004E-2</v>
      </c>
      <c r="T282" s="39">
        <f t="shared" si="241"/>
        <v>0.03</v>
      </c>
      <c r="U282" s="39">
        <f t="shared" si="241"/>
        <v>4.9999999999999989E-2</v>
      </c>
      <c r="V282" s="39">
        <f t="shared" si="241"/>
        <v>0.03</v>
      </c>
      <c r="W282" s="39">
        <f t="shared" si="241"/>
        <v>2.0000000000000004E-2</v>
      </c>
      <c r="X282" s="39">
        <f t="shared" si="241"/>
        <v>1.0000000000000002E-2</v>
      </c>
      <c r="Y282" s="39">
        <f t="shared" si="241"/>
        <v>0</v>
      </c>
    </row>
    <row r="283" spans="4:25" ht="17.25" customHeight="1" x14ac:dyDescent="0.25">
      <c r="D283" s="32" t="s">
        <v>215</v>
      </c>
      <c r="E283" s="32" t="s">
        <v>216</v>
      </c>
      <c r="F283" s="33" t="s">
        <v>196</v>
      </c>
      <c r="G283" s="34" t="s">
        <v>192</v>
      </c>
      <c r="H283" s="32">
        <f t="shared" si="237"/>
        <v>1645</v>
      </c>
      <c r="I283" s="35" t="str">
        <f t="shared" si="238"/>
        <v>SERV CONTROLE DE PRAGAS AGRIC</v>
      </c>
      <c r="J283" s="35" t="s">
        <v>35</v>
      </c>
      <c r="K283" s="36">
        <f t="shared" si="239"/>
        <v>6.6666666666666666E-2</v>
      </c>
      <c r="L283" s="35" t="s">
        <v>55</v>
      </c>
      <c r="M283" s="37">
        <f>ROUND(75%*20,1)</f>
        <v>15</v>
      </c>
      <c r="N283" s="44">
        <f>SUM(N281:N282)</f>
        <v>0.01</v>
      </c>
      <c r="O283" s="39">
        <f t="shared" ref="O283:Y283" si="242">SUM(O281:O282)</f>
        <v>0.03</v>
      </c>
      <c r="P283" s="39">
        <f t="shared" si="242"/>
        <v>0.05</v>
      </c>
      <c r="Q283" s="39">
        <f t="shared" si="242"/>
        <v>0.05</v>
      </c>
      <c r="R283" s="39">
        <f t="shared" si="242"/>
        <v>0.06</v>
      </c>
      <c r="S283" s="39">
        <f t="shared" si="242"/>
        <v>7.0000000000000007E-2</v>
      </c>
      <c r="T283" s="39">
        <f t="shared" si="242"/>
        <v>0.11</v>
      </c>
      <c r="U283" s="39">
        <f t="shared" si="242"/>
        <v>0.18</v>
      </c>
      <c r="V283" s="39">
        <f t="shared" si="242"/>
        <v>0.11</v>
      </c>
      <c r="W283" s="39">
        <f t="shared" si="242"/>
        <v>7.0000000000000007E-2</v>
      </c>
      <c r="X283" s="39">
        <f t="shared" si="242"/>
        <v>0.05</v>
      </c>
      <c r="Y283" s="39">
        <f t="shared" si="242"/>
        <v>0.01</v>
      </c>
    </row>
    <row r="284" spans="4:25" ht="17.25" customHeight="1" x14ac:dyDescent="0.25">
      <c r="D284" s="23" t="s">
        <v>215</v>
      </c>
      <c r="E284" s="23" t="s">
        <v>216</v>
      </c>
      <c r="F284" s="24" t="s">
        <v>196</v>
      </c>
      <c r="G284" s="25" t="s">
        <v>192</v>
      </c>
      <c r="H284" s="23">
        <f t="shared" si="237"/>
        <v>1645</v>
      </c>
      <c r="I284" s="26" t="s">
        <v>158</v>
      </c>
      <c r="J284" s="26" t="s">
        <v>34</v>
      </c>
      <c r="K284" s="27">
        <f t="shared" si="239"/>
        <v>6.6666666666666666E-2</v>
      </c>
      <c r="L284" s="28" t="s">
        <v>28</v>
      </c>
      <c r="M284" s="29" t="s">
        <v>28</v>
      </c>
      <c r="N284" s="30">
        <v>0.01</v>
      </c>
      <c r="O284" s="31">
        <v>0.03</v>
      </c>
      <c r="P284" s="31">
        <v>0.05</v>
      </c>
      <c r="Q284" s="31">
        <v>0.05</v>
      </c>
      <c r="R284" s="31">
        <v>0.06</v>
      </c>
      <c r="S284" s="31">
        <v>7.0000000000000007E-2</v>
      </c>
      <c r="T284" s="31">
        <v>0.11</v>
      </c>
      <c r="U284" s="31">
        <v>0.18</v>
      </c>
      <c r="V284" s="31">
        <v>0.11</v>
      </c>
      <c r="W284" s="31">
        <v>7.0000000000000007E-2</v>
      </c>
      <c r="X284" s="31">
        <v>0.05</v>
      </c>
      <c r="Y284" s="31">
        <v>0.01</v>
      </c>
    </row>
    <row r="285" spans="4:25" ht="17.25" customHeight="1" x14ac:dyDescent="0.25">
      <c r="D285" s="32" t="s">
        <v>215</v>
      </c>
      <c r="E285" s="32" t="s">
        <v>216</v>
      </c>
      <c r="F285" s="33" t="s">
        <v>196</v>
      </c>
      <c r="G285" s="34" t="s">
        <v>192</v>
      </c>
      <c r="H285" s="32">
        <f t="shared" si="237"/>
        <v>1645</v>
      </c>
      <c r="I285" s="35" t="str">
        <f t="shared" ref="I285:I287" si="243">I284</f>
        <v>SERV CONTROLE DE PRAGAS DRONE TERCEIRO</v>
      </c>
      <c r="J285" s="35" t="s">
        <v>35</v>
      </c>
      <c r="K285" s="36">
        <f t="shared" si="239"/>
        <v>4.9166666666666671E-2</v>
      </c>
      <c r="L285" s="35" t="s">
        <v>156</v>
      </c>
      <c r="M285" s="37">
        <v>120</v>
      </c>
      <c r="N285" s="44">
        <f>ROUND(N284*0.7,2)</f>
        <v>0.01</v>
      </c>
      <c r="O285" s="39">
        <f t="shared" ref="O285:Y285" si="244">ROUND(O284*0.7,2)</f>
        <v>0.02</v>
      </c>
      <c r="P285" s="39">
        <f t="shared" si="244"/>
        <v>0.04</v>
      </c>
      <c r="Q285" s="39">
        <f t="shared" si="244"/>
        <v>0.04</v>
      </c>
      <c r="R285" s="39">
        <f t="shared" si="244"/>
        <v>0.04</v>
      </c>
      <c r="S285" s="39">
        <f t="shared" si="244"/>
        <v>0.05</v>
      </c>
      <c r="T285" s="39">
        <f t="shared" si="244"/>
        <v>0.08</v>
      </c>
      <c r="U285" s="39">
        <f t="shared" si="244"/>
        <v>0.13</v>
      </c>
      <c r="V285" s="39">
        <f t="shared" si="244"/>
        <v>0.08</v>
      </c>
      <c r="W285" s="39">
        <f t="shared" si="244"/>
        <v>0.05</v>
      </c>
      <c r="X285" s="39">
        <f t="shared" si="244"/>
        <v>0.04</v>
      </c>
      <c r="Y285" s="39">
        <f t="shared" si="244"/>
        <v>0.01</v>
      </c>
    </row>
    <row r="286" spans="4:25" ht="17.25" customHeight="1" x14ac:dyDescent="0.25">
      <c r="D286" s="32" t="s">
        <v>215</v>
      </c>
      <c r="E286" s="32" t="s">
        <v>216</v>
      </c>
      <c r="F286" s="33" t="s">
        <v>196</v>
      </c>
      <c r="G286" s="34" t="s">
        <v>192</v>
      </c>
      <c r="H286" s="32">
        <f t="shared" si="237"/>
        <v>1645</v>
      </c>
      <c r="I286" s="35" t="str">
        <f t="shared" si="243"/>
        <v>SERV CONTROLE DE PRAGAS DRONE TERCEIRO</v>
      </c>
      <c r="J286" s="35" t="s">
        <v>35</v>
      </c>
      <c r="K286" s="36">
        <f t="shared" si="239"/>
        <v>1.7500000000000002E-2</v>
      </c>
      <c r="L286" s="35" t="s">
        <v>157</v>
      </c>
      <c r="M286" s="37">
        <v>0.75</v>
      </c>
      <c r="N286" s="44">
        <f>N284-N285</f>
        <v>0</v>
      </c>
      <c r="O286" s="39">
        <f t="shared" ref="O286:Y286" si="245">O284-O285</f>
        <v>9.9999999999999985E-3</v>
      </c>
      <c r="P286" s="39">
        <f t="shared" si="245"/>
        <v>1.0000000000000002E-2</v>
      </c>
      <c r="Q286" s="39">
        <f t="shared" si="245"/>
        <v>1.0000000000000002E-2</v>
      </c>
      <c r="R286" s="39">
        <f t="shared" si="245"/>
        <v>1.9999999999999997E-2</v>
      </c>
      <c r="S286" s="39">
        <f t="shared" si="245"/>
        <v>2.0000000000000004E-2</v>
      </c>
      <c r="T286" s="39">
        <f t="shared" si="245"/>
        <v>0.03</v>
      </c>
      <c r="U286" s="39">
        <f t="shared" si="245"/>
        <v>4.9999999999999989E-2</v>
      </c>
      <c r="V286" s="39">
        <f t="shared" si="245"/>
        <v>0.03</v>
      </c>
      <c r="W286" s="39">
        <f t="shared" si="245"/>
        <v>2.0000000000000004E-2</v>
      </c>
      <c r="X286" s="39">
        <f t="shared" si="245"/>
        <v>1.0000000000000002E-2</v>
      </c>
      <c r="Y286" s="39">
        <f t="shared" si="245"/>
        <v>0</v>
      </c>
    </row>
    <row r="287" spans="4:25" ht="17.25" customHeight="1" x14ac:dyDescent="0.25">
      <c r="D287" s="32" t="s">
        <v>215</v>
      </c>
      <c r="E287" s="32" t="s">
        <v>216</v>
      </c>
      <c r="F287" s="33" t="s">
        <v>196</v>
      </c>
      <c r="G287" s="34" t="s">
        <v>192</v>
      </c>
      <c r="H287" s="32">
        <f t="shared" si="237"/>
        <v>1645</v>
      </c>
      <c r="I287" s="35" t="str">
        <f t="shared" si="243"/>
        <v>SERV CONTROLE DE PRAGAS DRONE TERCEIRO</v>
      </c>
      <c r="J287" s="35" t="s">
        <v>35</v>
      </c>
      <c r="K287" s="36">
        <f t="shared" si="239"/>
        <v>6.6666666666666666E-2</v>
      </c>
      <c r="L287" s="35" t="s">
        <v>55</v>
      </c>
      <c r="M287" s="37">
        <f>ROUND(0.25%*20,1)</f>
        <v>0.1</v>
      </c>
      <c r="N287" s="44">
        <f>SUM(N285:N286)</f>
        <v>0.01</v>
      </c>
      <c r="O287" s="39">
        <f t="shared" ref="O287:Y287" si="246">SUM(O285:O286)</f>
        <v>0.03</v>
      </c>
      <c r="P287" s="39">
        <f t="shared" si="246"/>
        <v>0.05</v>
      </c>
      <c r="Q287" s="39">
        <f t="shared" si="246"/>
        <v>0.05</v>
      </c>
      <c r="R287" s="39">
        <f t="shared" si="246"/>
        <v>0.06</v>
      </c>
      <c r="S287" s="39">
        <f t="shared" si="246"/>
        <v>7.0000000000000007E-2</v>
      </c>
      <c r="T287" s="39">
        <f t="shared" si="246"/>
        <v>0.11</v>
      </c>
      <c r="U287" s="39">
        <f t="shared" si="246"/>
        <v>0.18</v>
      </c>
      <c r="V287" s="39">
        <f t="shared" si="246"/>
        <v>0.11</v>
      </c>
      <c r="W287" s="39">
        <f t="shared" si="246"/>
        <v>7.0000000000000007E-2</v>
      </c>
      <c r="X287" s="39">
        <f t="shared" si="246"/>
        <v>0.05</v>
      </c>
      <c r="Y287" s="39">
        <f t="shared" si="246"/>
        <v>0.01</v>
      </c>
    </row>
    <row r="288" spans="4:25" ht="17.25" customHeight="1" x14ac:dyDescent="0.25">
      <c r="D288" s="99" t="s">
        <v>215</v>
      </c>
      <c r="E288" s="99" t="s">
        <v>216</v>
      </c>
      <c r="F288" s="100" t="s">
        <v>28</v>
      </c>
      <c r="G288" s="101" t="s">
        <v>197</v>
      </c>
      <c r="H288" s="99" t="s">
        <v>28</v>
      </c>
      <c r="I288" s="102" t="s">
        <v>28</v>
      </c>
      <c r="J288" s="102" t="s">
        <v>28</v>
      </c>
      <c r="K288" s="103" t="str">
        <f>IFERROR(AVERAGE(N288:Y288),"n/a")</f>
        <v>n/a</v>
      </c>
      <c r="L288" s="102" t="s">
        <v>28</v>
      </c>
      <c r="M288" s="104" t="s">
        <v>28</v>
      </c>
      <c r="N288" s="105" t="s">
        <v>28</v>
      </c>
      <c r="O288" s="103" t="s">
        <v>28</v>
      </c>
      <c r="P288" s="103" t="s">
        <v>28</v>
      </c>
      <c r="Q288" s="103" t="s">
        <v>28</v>
      </c>
      <c r="R288" s="103" t="s">
        <v>28</v>
      </c>
      <c r="S288" s="103" t="s">
        <v>28</v>
      </c>
      <c r="T288" s="103" t="s">
        <v>28</v>
      </c>
      <c r="U288" s="103" t="s">
        <v>28</v>
      </c>
      <c r="V288" s="103" t="s">
        <v>28</v>
      </c>
      <c r="W288" s="103" t="s">
        <v>28</v>
      </c>
      <c r="X288" s="103" t="s">
        <v>28</v>
      </c>
      <c r="Y288" s="103" t="s">
        <v>28</v>
      </c>
    </row>
    <row r="289" spans="4:25" ht="17.25" customHeight="1" x14ac:dyDescent="0.25">
      <c r="D289" s="23" t="s">
        <v>215</v>
      </c>
      <c r="E289" s="23" t="s">
        <v>216</v>
      </c>
      <c r="F289" s="24" t="s">
        <v>198</v>
      </c>
      <c r="G289" s="25" t="s">
        <v>195</v>
      </c>
      <c r="H289" s="23">
        <v>1980</v>
      </c>
      <c r="I289" s="26" t="s">
        <v>147</v>
      </c>
      <c r="J289" s="26" t="s">
        <v>34</v>
      </c>
      <c r="K289" s="27">
        <f t="shared" ref="K289:K315" si="247">IFERROR(AVERAGE(N289:Y289),"n/a")</f>
        <v>1</v>
      </c>
      <c r="L289" s="28" t="s">
        <v>28</v>
      </c>
      <c r="M289" s="29" t="s">
        <v>28</v>
      </c>
      <c r="N289" s="30">
        <v>1</v>
      </c>
      <c r="O289" s="31">
        <v>1</v>
      </c>
      <c r="P289" s="31">
        <v>1</v>
      </c>
      <c r="Q289" s="31">
        <v>1</v>
      </c>
      <c r="R289" s="31">
        <v>1</v>
      </c>
      <c r="S289" s="31">
        <v>1</v>
      </c>
      <c r="T289" s="31">
        <v>1</v>
      </c>
      <c r="U289" s="31">
        <v>1</v>
      </c>
      <c r="V289" s="31">
        <v>1</v>
      </c>
      <c r="W289" s="31">
        <v>1</v>
      </c>
      <c r="X289" s="31">
        <v>1</v>
      </c>
      <c r="Y289" s="31">
        <v>1</v>
      </c>
    </row>
    <row r="290" spans="4:25" ht="17.25" customHeight="1" x14ac:dyDescent="0.25">
      <c r="D290" s="23" t="s">
        <v>215</v>
      </c>
      <c r="E290" s="23" t="s">
        <v>216</v>
      </c>
      <c r="F290" s="24" t="s">
        <v>199</v>
      </c>
      <c r="G290" s="25" t="s">
        <v>195</v>
      </c>
      <c r="H290" s="23">
        <v>2010</v>
      </c>
      <c r="I290" s="26" t="s">
        <v>129</v>
      </c>
      <c r="J290" s="26" t="s">
        <v>34</v>
      </c>
      <c r="K290" s="27">
        <f t="shared" si="247"/>
        <v>0.99999999999999989</v>
      </c>
      <c r="L290" s="28" t="s">
        <v>28</v>
      </c>
      <c r="M290" s="29" t="s">
        <v>28</v>
      </c>
      <c r="N290" s="30">
        <v>0.85</v>
      </c>
      <c r="O290" s="31">
        <v>0.9</v>
      </c>
      <c r="P290" s="31">
        <v>0.9</v>
      </c>
      <c r="Q290" s="31">
        <v>0.95</v>
      </c>
      <c r="R290" s="31">
        <v>1</v>
      </c>
      <c r="S290" s="31">
        <v>1.05</v>
      </c>
      <c r="T290" s="31">
        <v>1.1000000000000001</v>
      </c>
      <c r="U290" s="31">
        <v>1.2</v>
      </c>
      <c r="V290" s="31">
        <v>1.3</v>
      </c>
      <c r="W290" s="31">
        <v>1.2</v>
      </c>
      <c r="X290" s="31">
        <v>0.85</v>
      </c>
      <c r="Y290" s="31">
        <v>0.7</v>
      </c>
    </row>
    <row r="291" spans="4:25" ht="17.25" customHeight="1" x14ac:dyDescent="0.25">
      <c r="D291" s="32" t="s">
        <v>215</v>
      </c>
      <c r="E291" s="32" t="s">
        <v>216</v>
      </c>
      <c r="F291" s="33" t="s">
        <v>199</v>
      </c>
      <c r="G291" s="34" t="s">
        <v>195</v>
      </c>
      <c r="H291" s="32">
        <v>2010</v>
      </c>
      <c r="I291" s="35" t="str">
        <f t="shared" ref="I291:I293" si="248">I290</f>
        <v>SERV COMB FORMIGA MANUAL 1 RUA AGRIC</v>
      </c>
      <c r="J291" s="35" t="s">
        <v>35</v>
      </c>
      <c r="K291" s="36">
        <f t="shared" si="247"/>
        <v>5.0166666666666667E-3</v>
      </c>
      <c r="L291" s="35" t="s">
        <v>36</v>
      </c>
      <c r="M291" s="37">
        <f>10*(5*6)/10^3</f>
        <v>0.3</v>
      </c>
      <c r="N291" s="38">
        <f>ROUND(0.5%*N290,4)</f>
        <v>4.3E-3</v>
      </c>
      <c r="O291" s="39">
        <f t="shared" ref="O291:Y291" si="249">ROUND(0.5%*O290,4)</f>
        <v>4.4999999999999997E-3</v>
      </c>
      <c r="P291" s="39">
        <f t="shared" si="249"/>
        <v>4.4999999999999997E-3</v>
      </c>
      <c r="Q291" s="39">
        <f t="shared" si="249"/>
        <v>4.7999999999999996E-3</v>
      </c>
      <c r="R291" s="39">
        <f t="shared" si="249"/>
        <v>5.0000000000000001E-3</v>
      </c>
      <c r="S291" s="39">
        <f t="shared" si="249"/>
        <v>5.3E-3</v>
      </c>
      <c r="T291" s="39">
        <f t="shared" si="249"/>
        <v>5.4999999999999997E-3</v>
      </c>
      <c r="U291" s="39">
        <f t="shared" si="249"/>
        <v>6.0000000000000001E-3</v>
      </c>
      <c r="V291" s="39">
        <f t="shared" si="249"/>
        <v>6.4999999999999997E-3</v>
      </c>
      <c r="W291" s="39">
        <f t="shared" si="249"/>
        <v>6.0000000000000001E-3</v>
      </c>
      <c r="X291" s="39">
        <f t="shared" si="249"/>
        <v>4.3E-3</v>
      </c>
      <c r="Y291" s="39">
        <f t="shared" si="249"/>
        <v>3.5000000000000001E-3</v>
      </c>
    </row>
    <row r="292" spans="4:25" ht="17.25" customHeight="1" x14ac:dyDescent="0.25">
      <c r="D292" s="32" t="s">
        <v>215</v>
      </c>
      <c r="E292" s="32" t="s">
        <v>216</v>
      </c>
      <c r="F292" s="33" t="s">
        <v>199</v>
      </c>
      <c r="G292" s="34" t="s">
        <v>195</v>
      </c>
      <c r="H292" s="32">
        <v>2010</v>
      </c>
      <c r="I292" s="35" t="str">
        <f t="shared" si="248"/>
        <v>SERV COMB FORMIGA MANUAL 1 RUA AGRIC</v>
      </c>
      <c r="J292" s="35" t="s">
        <v>35</v>
      </c>
      <c r="K292" s="36">
        <f t="shared" si="247"/>
        <v>0.64083333333333325</v>
      </c>
      <c r="L292" s="35" t="s">
        <v>37</v>
      </c>
      <c r="M292" s="37">
        <v>6</v>
      </c>
      <c r="N292" s="40">
        <f>ROUND($N$44*N290,2)</f>
        <v>0.17</v>
      </c>
      <c r="O292" s="41">
        <f>ROUND($O$44*O290,2)</f>
        <v>0.27</v>
      </c>
      <c r="P292" s="41">
        <f>ROUND($P$44*P290,2)</f>
        <v>0.36</v>
      </c>
      <c r="Q292" s="41">
        <f>ROUND($Q$44*Q290,2)</f>
        <v>0.48</v>
      </c>
      <c r="R292" s="41">
        <f>ROUND($R$44*R290,2)</f>
        <v>0.7</v>
      </c>
      <c r="S292" s="41">
        <f>ROUND($S$44*S290,2)</f>
        <v>0.84</v>
      </c>
      <c r="T292" s="41">
        <f>ROUND($T$44*T290,2)</f>
        <v>0.99</v>
      </c>
      <c r="U292" s="41">
        <f>ROUND($U$44*U290,2)</f>
        <v>1.08</v>
      </c>
      <c r="V292" s="41">
        <f>ROUND($V$44*V290,2)</f>
        <v>1.17</v>
      </c>
      <c r="W292" s="41">
        <f>ROUND(W44*W290,2)</f>
        <v>0.84</v>
      </c>
      <c r="X292" s="41">
        <f>ROUND(X44*X290,2)</f>
        <v>0.51</v>
      </c>
      <c r="Y292" s="41">
        <f>ROUND(Y44*Y290,2)</f>
        <v>0.28000000000000003</v>
      </c>
    </row>
    <row r="293" spans="4:25" ht="17.25" customHeight="1" x14ac:dyDescent="0.25">
      <c r="D293" s="32" t="s">
        <v>215</v>
      </c>
      <c r="E293" s="32" t="s">
        <v>216</v>
      </c>
      <c r="F293" s="33" t="s">
        <v>199</v>
      </c>
      <c r="G293" s="34" t="s">
        <v>195</v>
      </c>
      <c r="H293" s="32">
        <v>2010</v>
      </c>
      <c r="I293" s="35" t="str">
        <f t="shared" si="248"/>
        <v>SERV COMB FORMIGA MANUAL 1 RUA AGRIC</v>
      </c>
      <c r="J293" s="35" t="s">
        <v>35</v>
      </c>
      <c r="K293" s="36">
        <f t="shared" si="247"/>
        <v>0.35415000000000002</v>
      </c>
      <c r="L293" s="35" t="s">
        <v>38</v>
      </c>
      <c r="M293" s="37">
        <v>6</v>
      </c>
      <c r="N293" s="40">
        <f>N290-SUM(N291:N292)</f>
        <v>0.67569999999999997</v>
      </c>
      <c r="O293" s="41">
        <f t="shared" ref="O293" si="250">O290-SUM(O291:O292)</f>
        <v>0.62549999999999994</v>
      </c>
      <c r="P293" s="41">
        <f t="shared" ref="P293:Y293" si="251">P290-SUM(P291:P292)</f>
        <v>0.53550000000000009</v>
      </c>
      <c r="Q293" s="41">
        <f t="shared" si="251"/>
        <v>0.46519999999999995</v>
      </c>
      <c r="R293" s="41">
        <f t="shared" si="251"/>
        <v>0.29500000000000004</v>
      </c>
      <c r="S293" s="41">
        <f t="shared" si="251"/>
        <v>0.2047000000000001</v>
      </c>
      <c r="T293" s="41">
        <f t="shared" si="251"/>
        <v>0.10450000000000015</v>
      </c>
      <c r="U293" s="41">
        <f t="shared" si="251"/>
        <v>0.11399999999999988</v>
      </c>
      <c r="V293" s="41">
        <f t="shared" si="251"/>
        <v>0.12350000000000017</v>
      </c>
      <c r="W293" s="41">
        <f t="shared" si="251"/>
        <v>0.35399999999999998</v>
      </c>
      <c r="X293" s="41">
        <f t="shared" si="251"/>
        <v>0.3357</v>
      </c>
      <c r="Y293" s="41">
        <f t="shared" si="251"/>
        <v>0.41649999999999993</v>
      </c>
    </row>
    <row r="294" spans="4:25" ht="17.25" customHeight="1" x14ac:dyDescent="0.25">
      <c r="D294" s="23" t="s">
        <v>215</v>
      </c>
      <c r="E294" s="23" t="s">
        <v>216</v>
      </c>
      <c r="F294" s="24" t="s">
        <v>200</v>
      </c>
      <c r="G294" s="25" t="s">
        <v>195</v>
      </c>
      <c r="H294" s="23">
        <v>2010</v>
      </c>
      <c r="I294" s="26" t="s">
        <v>155</v>
      </c>
      <c r="J294" s="26" t="s">
        <v>34</v>
      </c>
      <c r="K294" s="27">
        <f t="shared" si="247"/>
        <v>6.6666666666666666E-2</v>
      </c>
      <c r="L294" s="28" t="s">
        <v>28</v>
      </c>
      <c r="M294" s="29" t="s">
        <v>28</v>
      </c>
      <c r="N294" s="30">
        <v>0.01</v>
      </c>
      <c r="O294" s="31">
        <v>0.03</v>
      </c>
      <c r="P294" s="31">
        <v>0.05</v>
      </c>
      <c r="Q294" s="31">
        <v>0.05</v>
      </c>
      <c r="R294" s="31">
        <v>0.06</v>
      </c>
      <c r="S294" s="31">
        <v>7.0000000000000007E-2</v>
      </c>
      <c r="T294" s="31">
        <v>0.11</v>
      </c>
      <c r="U294" s="31">
        <v>0.18</v>
      </c>
      <c r="V294" s="31">
        <v>0.11</v>
      </c>
      <c r="W294" s="31">
        <v>7.0000000000000007E-2</v>
      </c>
      <c r="X294" s="31">
        <v>0.05</v>
      </c>
      <c r="Y294" s="31">
        <v>0.01</v>
      </c>
    </row>
    <row r="295" spans="4:25" ht="17.25" customHeight="1" x14ac:dyDescent="0.25">
      <c r="D295" s="32" t="s">
        <v>215</v>
      </c>
      <c r="E295" s="32" t="s">
        <v>216</v>
      </c>
      <c r="F295" s="33" t="s">
        <v>200</v>
      </c>
      <c r="G295" s="34" t="s">
        <v>195</v>
      </c>
      <c r="H295" s="32">
        <v>2010</v>
      </c>
      <c r="I295" s="35" t="str">
        <f t="shared" ref="I295:I297" si="252">I294</f>
        <v>SERV CONTROLE DE PRAGAS AGRIC</v>
      </c>
      <c r="J295" s="35" t="s">
        <v>35</v>
      </c>
      <c r="K295" s="36">
        <f t="shared" si="247"/>
        <v>4.9166666666666671E-2</v>
      </c>
      <c r="L295" s="35" t="s">
        <v>156</v>
      </c>
      <c r="M295" s="37">
        <v>120</v>
      </c>
      <c r="N295" s="44">
        <f>ROUND(N294*0.7,2)</f>
        <v>0.01</v>
      </c>
      <c r="O295" s="39">
        <f t="shared" ref="O295:Y295" si="253">ROUND(O294*0.7,2)</f>
        <v>0.02</v>
      </c>
      <c r="P295" s="39">
        <f t="shared" si="253"/>
        <v>0.04</v>
      </c>
      <c r="Q295" s="39">
        <f t="shared" si="253"/>
        <v>0.04</v>
      </c>
      <c r="R295" s="39">
        <f t="shared" si="253"/>
        <v>0.04</v>
      </c>
      <c r="S295" s="39">
        <f t="shared" si="253"/>
        <v>0.05</v>
      </c>
      <c r="T295" s="39">
        <f t="shared" si="253"/>
        <v>0.08</v>
      </c>
      <c r="U295" s="39">
        <f t="shared" si="253"/>
        <v>0.13</v>
      </c>
      <c r="V295" s="39">
        <f t="shared" si="253"/>
        <v>0.08</v>
      </c>
      <c r="W295" s="39">
        <f t="shared" si="253"/>
        <v>0.05</v>
      </c>
      <c r="X295" s="39">
        <f t="shared" si="253"/>
        <v>0.04</v>
      </c>
      <c r="Y295" s="39">
        <f t="shared" si="253"/>
        <v>0.01</v>
      </c>
    </row>
    <row r="296" spans="4:25" ht="17.25" customHeight="1" x14ac:dyDescent="0.25">
      <c r="D296" s="32" t="s">
        <v>215</v>
      </c>
      <c r="E296" s="32" t="s">
        <v>216</v>
      </c>
      <c r="F296" s="33" t="s">
        <v>200</v>
      </c>
      <c r="G296" s="34" t="s">
        <v>195</v>
      </c>
      <c r="H296" s="32">
        <v>2010</v>
      </c>
      <c r="I296" s="35" t="str">
        <f t="shared" si="252"/>
        <v>SERV CONTROLE DE PRAGAS AGRIC</v>
      </c>
      <c r="J296" s="35" t="s">
        <v>35</v>
      </c>
      <c r="K296" s="36">
        <f t="shared" si="247"/>
        <v>1.7500000000000002E-2</v>
      </c>
      <c r="L296" s="35" t="s">
        <v>157</v>
      </c>
      <c r="M296" s="37">
        <v>0.75</v>
      </c>
      <c r="N296" s="44">
        <f>N294-N295</f>
        <v>0</v>
      </c>
      <c r="O296" s="39">
        <f t="shared" ref="O296:Y296" si="254">O294-O295</f>
        <v>9.9999999999999985E-3</v>
      </c>
      <c r="P296" s="39">
        <f t="shared" si="254"/>
        <v>1.0000000000000002E-2</v>
      </c>
      <c r="Q296" s="39">
        <f t="shared" si="254"/>
        <v>1.0000000000000002E-2</v>
      </c>
      <c r="R296" s="39">
        <f t="shared" si="254"/>
        <v>1.9999999999999997E-2</v>
      </c>
      <c r="S296" s="39">
        <f t="shared" si="254"/>
        <v>2.0000000000000004E-2</v>
      </c>
      <c r="T296" s="39">
        <f t="shared" si="254"/>
        <v>0.03</v>
      </c>
      <c r="U296" s="39">
        <f t="shared" si="254"/>
        <v>4.9999999999999989E-2</v>
      </c>
      <c r="V296" s="39">
        <f t="shared" si="254"/>
        <v>0.03</v>
      </c>
      <c r="W296" s="39">
        <f t="shared" si="254"/>
        <v>2.0000000000000004E-2</v>
      </c>
      <c r="X296" s="39">
        <f t="shared" si="254"/>
        <v>1.0000000000000002E-2</v>
      </c>
      <c r="Y296" s="39">
        <f t="shared" si="254"/>
        <v>0</v>
      </c>
    </row>
    <row r="297" spans="4:25" ht="17.25" customHeight="1" x14ac:dyDescent="0.25">
      <c r="D297" s="32" t="s">
        <v>215</v>
      </c>
      <c r="E297" s="32" t="s">
        <v>216</v>
      </c>
      <c r="F297" s="33" t="s">
        <v>200</v>
      </c>
      <c r="G297" s="34" t="s">
        <v>195</v>
      </c>
      <c r="H297" s="32">
        <v>2010</v>
      </c>
      <c r="I297" s="35" t="str">
        <f t="shared" si="252"/>
        <v>SERV CONTROLE DE PRAGAS AGRIC</v>
      </c>
      <c r="J297" s="35" t="s">
        <v>35</v>
      </c>
      <c r="K297" s="36">
        <f t="shared" si="247"/>
        <v>6.6666666666666666E-2</v>
      </c>
      <c r="L297" s="35" t="s">
        <v>55</v>
      </c>
      <c r="M297" s="37">
        <f>ROUND(75%*20,1)</f>
        <v>15</v>
      </c>
      <c r="N297" s="44">
        <f>SUM(N295:N296)</f>
        <v>0.01</v>
      </c>
      <c r="O297" s="39">
        <f t="shared" ref="O297:Y297" si="255">SUM(O295:O296)</f>
        <v>0.03</v>
      </c>
      <c r="P297" s="39">
        <f t="shared" si="255"/>
        <v>0.05</v>
      </c>
      <c r="Q297" s="39">
        <f t="shared" si="255"/>
        <v>0.05</v>
      </c>
      <c r="R297" s="39">
        <f t="shared" si="255"/>
        <v>0.06</v>
      </c>
      <c r="S297" s="39">
        <f t="shared" si="255"/>
        <v>7.0000000000000007E-2</v>
      </c>
      <c r="T297" s="39">
        <f t="shared" si="255"/>
        <v>0.11</v>
      </c>
      <c r="U297" s="39">
        <f t="shared" si="255"/>
        <v>0.18</v>
      </c>
      <c r="V297" s="39">
        <f t="shared" si="255"/>
        <v>0.11</v>
      </c>
      <c r="W297" s="39">
        <f t="shared" si="255"/>
        <v>7.0000000000000007E-2</v>
      </c>
      <c r="X297" s="39">
        <f t="shared" si="255"/>
        <v>0.05</v>
      </c>
      <c r="Y297" s="39">
        <f t="shared" si="255"/>
        <v>0.01</v>
      </c>
    </row>
    <row r="298" spans="4:25" ht="17.25" customHeight="1" x14ac:dyDescent="0.25">
      <c r="D298" s="23" t="s">
        <v>215</v>
      </c>
      <c r="E298" s="23" t="s">
        <v>216</v>
      </c>
      <c r="F298" s="24" t="s">
        <v>200</v>
      </c>
      <c r="G298" s="25" t="s">
        <v>195</v>
      </c>
      <c r="H298" s="23">
        <v>2010</v>
      </c>
      <c r="I298" s="26" t="s">
        <v>158</v>
      </c>
      <c r="J298" s="26" t="s">
        <v>34</v>
      </c>
      <c r="K298" s="27">
        <f t="shared" si="247"/>
        <v>6.6666666666666666E-2</v>
      </c>
      <c r="L298" s="28" t="s">
        <v>28</v>
      </c>
      <c r="M298" s="29" t="s">
        <v>28</v>
      </c>
      <c r="N298" s="30">
        <v>0.01</v>
      </c>
      <c r="O298" s="31">
        <v>0.03</v>
      </c>
      <c r="P298" s="31">
        <v>0.05</v>
      </c>
      <c r="Q298" s="31">
        <v>0.05</v>
      </c>
      <c r="R298" s="31">
        <v>0.06</v>
      </c>
      <c r="S298" s="31">
        <v>7.0000000000000007E-2</v>
      </c>
      <c r="T298" s="31">
        <v>0.11</v>
      </c>
      <c r="U298" s="31">
        <v>0.18</v>
      </c>
      <c r="V298" s="31">
        <v>0.11</v>
      </c>
      <c r="W298" s="31">
        <v>7.0000000000000007E-2</v>
      </c>
      <c r="X298" s="31">
        <v>0.05</v>
      </c>
      <c r="Y298" s="31">
        <v>0.01</v>
      </c>
    </row>
    <row r="299" spans="4:25" ht="17.25" customHeight="1" x14ac:dyDescent="0.25">
      <c r="D299" s="32" t="s">
        <v>215</v>
      </c>
      <c r="E299" s="32" t="s">
        <v>216</v>
      </c>
      <c r="F299" s="33" t="s">
        <v>200</v>
      </c>
      <c r="G299" s="34" t="s">
        <v>195</v>
      </c>
      <c r="H299" s="32">
        <v>2010</v>
      </c>
      <c r="I299" s="35" t="str">
        <f t="shared" ref="I299:I301" si="256">I298</f>
        <v>SERV CONTROLE DE PRAGAS DRONE TERCEIRO</v>
      </c>
      <c r="J299" s="35" t="s">
        <v>35</v>
      </c>
      <c r="K299" s="36">
        <f t="shared" si="247"/>
        <v>4.9166666666666671E-2</v>
      </c>
      <c r="L299" s="35" t="s">
        <v>156</v>
      </c>
      <c r="M299" s="37">
        <v>120</v>
      </c>
      <c r="N299" s="44">
        <f>ROUND(N298*0.7,2)</f>
        <v>0.01</v>
      </c>
      <c r="O299" s="39">
        <f t="shared" ref="O299:Y299" si="257">ROUND(O298*0.7,2)</f>
        <v>0.02</v>
      </c>
      <c r="P299" s="39">
        <f t="shared" si="257"/>
        <v>0.04</v>
      </c>
      <c r="Q299" s="39">
        <f t="shared" si="257"/>
        <v>0.04</v>
      </c>
      <c r="R299" s="39">
        <f t="shared" si="257"/>
        <v>0.04</v>
      </c>
      <c r="S299" s="39">
        <f t="shared" si="257"/>
        <v>0.05</v>
      </c>
      <c r="T299" s="39">
        <f t="shared" si="257"/>
        <v>0.08</v>
      </c>
      <c r="U299" s="39">
        <f t="shared" si="257"/>
        <v>0.13</v>
      </c>
      <c r="V299" s="39">
        <f t="shared" si="257"/>
        <v>0.08</v>
      </c>
      <c r="W299" s="39">
        <f t="shared" si="257"/>
        <v>0.05</v>
      </c>
      <c r="X299" s="39">
        <f t="shared" si="257"/>
        <v>0.04</v>
      </c>
      <c r="Y299" s="39">
        <f t="shared" si="257"/>
        <v>0.01</v>
      </c>
    </row>
    <row r="300" spans="4:25" ht="17.25" customHeight="1" x14ac:dyDescent="0.25">
      <c r="D300" s="32" t="s">
        <v>215</v>
      </c>
      <c r="E300" s="32" t="s">
        <v>216</v>
      </c>
      <c r="F300" s="33" t="s">
        <v>200</v>
      </c>
      <c r="G300" s="34" t="s">
        <v>195</v>
      </c>
      <c r="H300" s="32">
        <v>2010</v>
      </c>
      <c r="I300" s="35" t="str">
        <f t="shared" si="256"/>
        <v>SERV CONTROLE DE PRAGAS DRONE TERCEIRO</v>
      </c>
      <c r="J300" s="35" t="s">
        <v>35</v>
      </c>
      <c r="K300" s="36">
        <f t="shared" si="247"/>
        <v>1.7500000000000002E-2</v>
      </c>
      <c r="L300" s="35" t="s">
        <v>157</v>
      </c>
      <c r="M300" s="37">
        <v>0.75</v>
      </c>
      <c r="N300" s="44">
        <f>N298-N299</f>
        <v>0</v>
      </c>
      <c r="O300" s="39">
        <f t="shared" ref="O300:Y300" si="258">O298-O299</f>
        <v>9.9999999999999985E-3</v>
      </c>
      <c r="P300" s="39">
        <f t="shared" si="258"/>
        <v>1.0000000000000002E-2</v>
      </c>
      <c r="Q300" s="39">
        <f t="shared" si="258"/>
        <v>1.0000000000000002E-2</v>
      </c>
      <c r="R300" s="39">
        <f t="shared" si="258"/>
        <v>1.9999999999999997E-2</v>
      </c>
      <c r="S300" s="39">
        <f t="shared" si="258"/>
        <v>2.0000000000000004E-2</v>
      </c>
      <c r="T300" s="39">
        <f t="shared" si="258"/>
        <v>0.03</v>
      </c>
      <c r="U300" s="39">
        <f t="shared" si="258"/>
        <v>4.9999999999999989E-2</v>
      </c>
      <c r="V300" s="39">
        <f t="shared" si="258"/>
        <v>0.03</v>
      </c>
      <c r="W300" s="39">
        <f t="shared" si="258"/>
        <v>2.0000000000000004E-2</v>
      </c>
      <c r="X300" s="39">
        <f t="shared" si="258"/>
        <v>1.0000000000000002E-2</v>
      </c>
      <c r="Y300" s="39">
        <f t="shared" si="258"/>
        <v>0</v>
      </c>
    </row>
    <row r="301" spans="4:25" ht="17.25" customHeight="1" x14ac:dyDescent="0.25">
      <c r="D301" s="32" t="s">
        <v>215</v>
      </c>
      <c r="E301" s="32" t="s">
        <v>216</v>
      </c>
      <c r="F301" s="33" t="s">
        <v>200</v>
      </c>
      <c r="G301" s="34" t="s">
        <v>195</v>
      </c>
      <c r="H301" s="32">
        <v>2010</v>
      </c>
      <c r="I301" s="35" t="str">
        <f t="shared" si="256"/>
        <v>SERV CONTROLE DE PRAGAS DRONE TERCEIRO</v>
      </c>
      <c r="J301" s="35" t="s">
        <v>35</v>
      </c>
      <c r="K301" s="36">
        <f t="shared" si="247"/>
        <v>6.6666666666666666E-2</v>
      </c>
      <c r="L301" s="35" t="s">
        <v>55</v>
      </c>
      <c r="M301" s="37">
        <f>ROUND(0.25%*20,1)</f>
        <v>0.1</v>
      </c>
      <c r="N301" s="44">
        <f>SUM(N299:N300)</f>
        <v>0.01</v>
      </c>
      <c r="O301" s="39">
        <f t="shared" ref="O301:Y301" si="259">SUM(O299:O300)</f>
        <v>0.03</v>
      </c>
      <c r="P301" s="39">
        <f t="shared" si="259"/>
        <v>0.05</v>
      </c>
      <c r="Q301" s="39">
        <f t="shared" si="259"/>
        <v>0.05</v>
      </c>
      <c r="R301" s="39">
        <f t="shared" si="259"/>
        <v>0.06</v>
      </c>
      <c r="S301" s="39">
        <f t="shared" si="259"/>
        <v>7.0000000000000007E-2</v>
      </c>
      <c r="T301" s="39">
        <f t="shared" si="259"/>
        <v>0.11</v>
      </c>
      <c r="U301" s="39">
        <f t="shared" si="259"/>
        <v>0.18</v>
      </c>
      <c r="V301" s="39">
        <f t="shared" si="259"/>
        <v>0.11</v>
      </c>
      <c r="W301" s="39">
        <f t="shared" si="259"/>
        <v>7.0000000000000007E-2</v>
      </c>
      <c r="X301" s="39">
        <f t="shared" si="259"/>
        <v>0.05</v>
      </c>
      <c r="Y301" s="39">
        <f t="shared" si="259"/>
        <v>0.01</v>
      </c>
    </row>
    <row r="302" spans="4:25" ht="17.25" customHeight="1" x14ac:dyDescent="0.25">
      <c r="D302" s="23" t="s">
        <v>215</v>
      </c>
      <c r="E302" s="23" t="s">
        <v>216</v>
      </c>
      <c r="F302" s="24" t="s">
        <v>199</v>
      </c>
      <c r="G302" s="25" t="s">
        <v>201</v>
      </c>
      <c r="H302" s="23">
        <v>2100</v>
      </c>
      <c r="I302" s="26" t="s">
        <v>129</v>
      </c>
      <c r="J302" s="26" t="s">
        <v>34</v>
      </c>
      <c r="K302" s="27">
        <f t="shared" si="247"/>
        <v>0.99999999999999989</v>
      </c>
      <c r="L302" s="28" t="s">
        <v>28</v>
      </c>
      <c r="M302" s="29" t="s">
        <v>28</v>
      </c>
      <c r="N302" s="30">
        <v>0.85</v>
      </c>
      <c r="O302" s="31">
        <v>0.9</v>
      </c>
      <c r="P302" s="31">
        <v>0.9</v>
      </c>
      <c r="Q302" s="31">
        <v>0.95</v>
      </c>
      <c r="R302" s="31">
        <v>1</v>
      </c>
      <c r="S302" s="31">
        <v>1.05</v>
      </c>
      <c r="T302" s="31">
        <v>1.1000000000000001</v>
      </c>
      <c r="U302" s="31">
        <v>1.2</v>
      </c>
      <c r="V302" s="31">
        <v>1.3</v>
      </c>
      <c r="W302" s="31">
        <v>1.2</v>
      </c>
      <c r="X302" s="31">
        <v>0.85</v>
      </c>
      <c r="Y302" s="31">
        <v>0.7</v>
      </c>
    </row>
    <row r="303" spans="4:25" ht="17.25" customHeight="1" x14ac:dyDescent="0.25">
      <c r="D303" s="32" t="s">
        <v>215</v>
      </c>
      <c r="E303" s="32" t="s">
        <v>216</v>
      </c>
      <c r="F303" s="33" t="s">
        <v>199</v>
      </c>
      <c r="G303" s="34" t="s">
        <v>201</v>
      </c>
      <c r="H303" s="32">
        <v>2100</v>
      </c>
      <c r="I303" s="35" t="str">
        <f t="shared" ref="I303:I305" si="260">I302</f>
        <v>SERV COMB FORMIGA MANUAL 1 RUA AGRIC</v>
      </c>
      <c r="J303" s="35" t="s">
        <v>35</v>
      </c>
      <c r="K303" s="36">
        <f t="shared" si="247"/>
        <v>5.0166666666666667E-3</v>
      </c>
      <c r="L303" s="35" t="s">
        <v>36</v>
      </c>
      <c r="M303" s="37">
        <f>10*(5*6)/10^3</f>
        <v>0.3</v>
      </c>
      <c r="N303" s="38">
        <f>ROUND(0.5%*N302,4)</f>
        <v>4.3E-3</v>
      </c>
      <c r="O303" s="39">
        <f t="shared" ref="O303:Y303" si="261">ROUND(0.5%*O302,4)</f>
        <v>4.4999999999999997E-3</v>
      </c>
      <c r="P303" s="39">
        <f t="shared" si="261"/>
        <v>4.4999999999999997E-3</v>
      </c>
      <c r="Q303" s="39">
        <f t="shared" si="261"/>
        <v>4.7999999999999996E-3</v>
      </c>
      <c r="R303" s="39">
        <f t="shared" si="261"/>
        <v>5.0000000000000001E-3</v>
      </c>
      <c r="S303" s="39">
        <f t="shared" si="261"/>
        <v>5.3E-3</v>
      </c>
      <c r="T303" s="39">
        <f t="shared" si="261"/>
        <v>5.4999999999999997E-3</v>
      </c>
      <c r="U303" s="39">
        <f t="shared" si="261"/>
        <v>6.0000000000000001E-3</v>
      </c>
      <c r="V303" s="39">
        <f t="shared" si="261"/>
        <v>6.4999999999999997E-3</v>
      </c>
      <c r="W303" s="39">
        <f t="shared" si="261"/>
        <v>6.0000000000000001E-3</v>
      </c>
      <c r="X303" s="39">
        <f t="shared" si="261"/>
        <v>4.3E-3</v>
      </c>
      <c r="Y303" s="39">
        <f t="shared" si="261"/>
        <v>3.5000000000000001E-3</v>
      </c>
    </row>
    <row r="304" spans="4:25" ht="17.25" customHeight="1" x14ac:dyDescent="0.25">
      <c r="D304" s="32" t="s">
        <v>215</v>
      </c>
      <c r="E304" s="32" t="s">
        <v>216</v>
      </c>
      <c r="F304" s="33" t="s">
        <v>199</v>
      </c>
      <c r="G304" s="34" t="s">
        <v>201</v>
      </c>
      <c r="H304" s="32">
        <v>2100</v>
      </c>
      <c r="I304" s="35" t="str">
        <f t="shared" si="260"/>
        <v>SERV COMB FORMIGA MANUAL 1 RUA AGRIC</v>
      </c>
      <c r="J304" s="35" t="s">
        <v>35</v>
      </c>
      <c r="K304" s="36">
        <f t="shared" si="247"/>
        <v>0.58583333333333332</v>
      </c>
      <c r="L304" s="35" t="s">
        <v>37</v>
      </c>
      <c r="M304" s="37">
        <v>6</v>
      </c>
      <c r="N304" s="40">
        <f>ROUND($N$44*N302,2)</f>
        <v>0.17</v>
      </c>
      <c r="O304" s="41">
        <f>ROUND($O$44*O302,2)</f>
        <v>0.27</v>
      </c>
      <c r="P304" s="41">
        <f>ROUND($P$44*P302,2)</f>
        <v>0.36</v>
      </c>
      <c r="Q304" s="41">
        <f>ROUND($Q$44*Q302,2)</f>
        <v>0.48</v>
      </c>
      <c r="R304" s="41">
        <f>ROUND($R$44*R302,2)</f>
        <v>0.7</v>
      </c>
      <c r="S304" s="41">
        <f>ROUND($S$44*S302,2)</f>
        <v>0.84</v>
      </c>
      <c r="T304" s="41">
        <f>ROUND($T$44*T302,2)</f>
        <v>0.99</v>
      </c>
      <c r="U304" s="41">
        <f>ROUND($U$44*U302,2)</f>
        <v>1.08</v>
      </c>
      <c r="V304" s="41">
        <f>ROUND($V$44*V302,2)</f>
        <v>1.17</v>
      </c>
      <c r="W304" s="41">
        <f>ROUND(W56*W302,2)</f>
        <v>0.42</v>
      </c>
      <c r="X304" s="41">
        <f>ROUND(X56*X302,2)</f>
        <v>0.3</v>
      </c>
      <c r="Y304" s="41">
        <f>ROUND(Y56*Y302,2)</f>
        <v>0.25</v>
      </c>
    </row>
    <row r="305" spans="4:25" ht="17.25" customHeight="1" x14ac:dyDescent="0.25">
      <c r="D305" s="32" t="s">
        <v>215</v>
      </c>
      <c r="E305" s="32" t="s">
        <v>216</v>
      </c>
      <c r="F305" s="33" t="s">
        <v>199</v>
      </c>
      <c r="G305" s="34" t="s">
        <v>201</v>
      </c>
      <c r="H305" s="32">
        <v>2100</v>
      </c>
      <c r="I305" s="35" t="str">
        <f t="shared" si="260"/>
        <v>SERV COMB FORMIGA MANUAL 1 RUA AGRIC</v>
      </c>
      <c r="J305" s="35" t="s">
        <v>35</v>
      </c>
      <c r="K305" s="36">
        <f t="shared" si="247"/>
        <v>0.40915000000000007</v>
      </c>
      <c r="L305" s="35" t="s">
        <v>38</v>
      </c>
      <c r="M305" s="37">
        <v>6</v>
      </c>
      <c r="N305" s="40">
        <f>N302-SUM(N303:N304)</f>
        <v>0.67569999999999997</v>
      </c>
      <c r="O305" s="41">
        <f t="shared" ref="O305" si="262">O302-SUM(O303:O304)</f>
        <v>0.62549999999999994</v>
      </c>
      <c r="P305" s="41">
        <f t="shared" ref="P305:Y305" si="263">P302-SUM(P303:P304)</f>
        <v>0.53550000000000009</v>
      </c>
      <c r="Q305" s="41">
        <f t="shared" si="263"/>
        <v>0.46519999999999995</v>
      </c>
      <c r="R305" s="41">
        <f t="shared" si="263"/>
        <v>0.29500000000000004</v>
      </c>
      <c r="S305" s="41">
        <f t="shared" si="263"/>
        <v>0.2047000000000001</v>
      </c>
      <c r="T305" s="41">
        <f t="shared" si="263"/>
        <v>0.10450000000000015</v>
      </c>
      <c r="U305" s="41">
        <f t="shared" si="263"/>
        <v>0.11399999999999988</v>
      </c>
      <c r="V305" s="41">
        <f t="shared" si="263"/>
        <v>0.12350000000000017</v>
      </c>
      <c r="W305" s="41">
        <f t="shared" si="263"/>
        <v>0.77400000000000002</v>
      </c>
      <c r="X305" s="41">
        <f t="shared" si="263"/>
        <v>0.54569999999999996</v>
      </c>
      <c r="Y305" s="41">
        <f t="shared" si="263"/>
        <v>0.44649999999999995</v>
      </c>
    </row>
    <row r="306" spans="4:25" ht="17.25" customHeight="1" x14ac:dyDescent="0.25">
      <c r="D306" s="23" t="s">
        <v>215</v>
      </c>
      <c r="E306" s="23" t="s">
        <v>216</v>
      </c>
      <c r="F306" s="24" t="s">
        <v>202</v>
      </c>
      <c r="G306" s="25" t="s">
        <v>201</v>
      </c>
      <c r="H306" s="23">
        <v>2100</v>
      </c>
      <c r="I306" s="26" t="s">
        <v>63</v>
      </c>
      <c r="J306" s="26" t="s">
        <v>34</v>
      </c>
      <c r="K306" s="27">
        <f>IFERROR(AVERAGE(N306:Y306),"n/a")</f>
        <v>0.14999999999999997</v>
      </c>
      <c r="L306" s="28" t="s">
        <v>28</v>
      </c>
      <c r="M306" s="29" t="s">
        <v>28</v>
      </c>
      <c r="N306" s="30">
        <v>0.15</v>
      </c>
      <c r="O306" s="31">
        <v>0.15</v>
      </c>
      <c r="P306" s="31">
        <v>0.15</v>
      </c>
      <c r="Q306" s="31">
        <v>0.15</v>
      </c>
      <c r="R306" s="31">
        <v>0.15</v>
      </c>
      <c r="S306" s="31">
        <v>0.15</v>
      </c>
      <c r="T306" s="31">
        <v>0.15</v>
      </c>
      <c r="U306" s="31">
        <v>0.15</v>
      </c>
      <c r="V306" s="31">
        <v>0.15</v>
      </c>
      <c r="W306" s="31">
        <v>0.15</v>
      </c>
      <c r="X306" s="31">
        <v>0.15</v>
      </c>
      <c r="Y306" s="31">
        <v>0.15</v>
      </c>
    </row>
    <row r="307" spans="4:25" ht="17.25" customHeight="1" x14ac:dyDescent="0.25">
      <c r="D307" s="32" t="s">
        <v>215</v>
      </c>
      <c r="E307" s="32" t="s">
        <v>216</v>
      </c>
      <c r="F307" s="33" t="s">
        <v>202</v>
      </c>
      <c r="G307" s="34" t="s">
        <v>201</v>
      </c>
      <c r="H307" s="32">
        <v>2100</v>
      </c>
      <c r="I307" s="35" t="str">
        <f t="shared" ref="I307:I308" si="264">I306</f>
        <v>SERV COMB FORMIGA TERMONEBULIZADOR</v>
      </c>
      <c r="J307" s="35" t="s">
        <v>35</v>
      </c>
      <c r="K307" s="36">
        <f>IFERROR(AVERAGE(N307:Y307),"n/a")</f>
        <v>0.14999999999999997</v>
      </c>
      <c r="L307" s="35" t="s">
        <v>65</v>
      </c>
      <c r="M307" s="37">
        <v>0.52462334039425962</v>
      </c>
      <c r="N307" s="44">
        <f t="shared" ref="N307:Y308" si="265">N306</f>
        <v>0.15</v>
      </c>
      <c r="O307" s="39">
        <f t="shared" si="265"/>
        <v>0.15</v>
      </c>
      <c r="P307" s="39">
        <f t="shared" si="265"/>
        <v>0.15</v>
      </c>
      <c r="Q307" s="39">
        <f t="shared" si="265"/>
        <v>0.15</v>
      </c>
      <c r="R307" s="39">
        <f t="shared" si="265"/>
        <v>0.15</v>
      </c>
      <c r="S307" s="39">
        <f t="shared" si="265"/>
        <v>0.15</v>
      </c>
      <c r="T307" s="39">
        <f t="shared" si="265"/>
        <v>0.15</v>
      </c>
      <c r="U307" s="39">
        <f t="shared" si="265"/>
        <v>0.15</v>
      </c>
      <c r="V307" s="39">
        <f t="shared" si="265"/>
        <v>0.15</v>
      </c>
      <c r="W307" s="39">
        <f t="shared" si="265"/>
        <v>0.15</v>
      </c>
      <c r="X307" s="39">
        <f t="shared" si="265"/>
        <v>0.15</v>
      </c>
      <c r="Y307" s="39">
        <f t="shared" si="265"/>
        <v>0.15</v>
      </c>
    </row>
    <row r="308" spans="4:25" ht="17.25" customHeight="1" x14ac:dyDescent="0.25">
      <c r="D308" s="32" t="s">
        <v>215</v>
      </c>
      <c r="E308" s="32" t="s">
        <v>216</v>
      </c>
      <c r="F308" s="33" t="s">
        <v>202</v>
      </c>
      <c r="G308" s="34" t="s">
        <v>201</v>
      </c>
      <c r="H308" s="32">
        <v>2100</v>
      </c>
      <c r="I308" s="35" t="str">
        <f t="shared" si="264"/>
        <v>SERV COMB FORMIGA TERMONEBULIZADOR</v>
      </c>
      <c r="J308" s="35" t="s">
        <v>35</v>
      </c>
      <c r="K308" s="36">
        <f>IFERROR(AVERAGE(N308:Y308),"n/a")</f>
        <v>0.14999999999999997</v>
      </c>
      <c r="L308" s="35" t="s">
        <v>55</v>
      </c>
      <c r="M308" s="37">
        <v>1.1693651261422116</v>
      </c>
      <c r="N308" s="44">
        <f>N307</f>
        <v>0.15</v>
      </c>
      <c r="O308" s="39">
        <f t="shared" si="265"/>
        <v>0.15</v>
      </c>
      <c r="P308" s="39">
        <f t="shared" si="265"/>
        <v>0.15</v>
      </c>
      <c r="Q308" s="39">
        <f t="shared" si="265"/>
        <v>0.15</v>
      </c>
      <c r="R308" s="39">
        <f t="shared" si="265"/>
        <v>0.15</v>
      </c>
      <c r="S308" s="39">
        <f t="shared" si="265"/>
        <v>0.15</v>
      </c>
      <c r="T308" s="39">
        <f t="shared" si="265"/>
        <v>0.15</v>
      </c>
      <c r="U308" s="39">
        <f t="shared" si="265"/>
        <v>0.15</v>
      </c>
      <c r="V308" s="39">
        <f t="shared" si="265"/>
        <v>0.15</v>
      </c>
      <c r="W308" s="39">
        <f t="shared" si="265"/>
        <v>0.15</v>
      </c>
      <c r="X308" s="39">
        <f t="shared" si="265"/>
        <v>0.15</v>
      </c>
      <c r="Y308" s="39">
        <f t="shared" si="265"/>
        <v>0.15</v>
      </c>
    </row>
    <row r="309" spans="4:25" ht="17.25" customHeight="1" x14ac:dyDescent="0.25">
      <c r="D309" s="23" t="s">
        <v>215</v>
      </c>
      <c r="E309" s="23" t="s">
        <v>216</v>
      </c>
      <c r="F309" s="24" t="s">
        <v>203</v>
      </c>
      <c r="G309" s="25" t="s">
        <v>201</v>
      </c>
      <c r="H309" s="23">
        <v>2100</v>
      </c>
      <c r="I309" s="26" t="s">
        <v>204</v>
      </c>
      <c r="J309" s="26" t="s">
        <v>34</v>
      </c>
      <c r="K309" s="27">
        <f t="shared" si="247"/>
        <v>4.9999999999999996E-2</v>
      </c>
      <c r="L309" s="28" t="s">
        <v>28</v>
      </c>
      <c r="M309" s="29" t="s">
        <v>28</v>
      </c>
      <c r="N309" s="30">
        <v>0.05</v>
      </c>
      <c r="O309" s="31">
        <v>0.05</v>
      </c>
      <c r="P309" s="31">
        <v>0.05</v>
      </c>
      <c r="Q309" s="31">
        <v>0.05</v>
      </c>
      <c r="R309" s="31">
        <v>0.05</v>
      </c>
      <c r="S309" s="31">
        <v>0.05</v>
      </c>
      <c r="T309" s="31">
        <v>0.05</v>
      </c>
      <c r="U309" s="31">
        <v>0.05</v>
      </c>
      <c r="V309" s="31">
        <v>0.05</v>
      </c>
      <c r="W309" s="31">
        <v>0.05</v>
      </c>
      <c r="X309" s="31">
        <v>0.05</v>
      </c>
      <c r="Y309" s="31">
        <v>0.05</v>
      </c>
    </row>
    <row r="310" spans="4:25" ht="17.25" customHeight="1" x14ac:dyDescent="0.25">
      <c r="D310" s="23" t="s">
        <v>215</v>
      </c>
      <c r="E310" s="23" t="s">
        <v>216</v>
      </c>
      <c r="F310" s="24" t="s">
        <v>205</v>
      </c>
      <c r="G310" s="25" t="s">
        <v>201</v>
      </c>
      <c r="H310" s="23">
        <v>2100</v>
      </c>
      <c r="I310" s="26" t="s">
        <v>206</v>
      </c>
      <c r="J310" s="26" t="s">
        <v>34</v>
      </c>
      <c r="K310" s="27">
        <f t="shared" si="247"/>
        <v>0.59999999999999987</v>
      </c>
      <c r="L310" s="28" t="s">
        <v>28</v>
      </c>
      <c r="M310" s="29" t="s">
        <v>28</v>
      </c>
      <c r="N310" s="30">
        <v>0.6</v>
      </c>
      <c r="O310" s="31">
        <v>0.6</v>
      </c>
      <c r="P310" s="31">
        <v>0.6</v>
      </c>
      <c r="Q310" s="31">
        <v>0.6</v>
      </c>
      <c r="R310" s="31">
        <v>0.6</v>
      </c>
      <c r="S310" s="31">
        <v>0.6</v>
      </c>
      <c r="T310" s="31">
        <v>0.6</v>
      </c>
      <c r="U310" s="31">
        <v>0.6</v>
      </c>
      <c r="V310" s="31">
        <v>0.6</v>
      </c>
      <c r="W310" s="31">
        <v>0.6</v>
      </c>
      <c r="X310" s="31">
        <v>0.6</v>
      </c>
      <c r="Y310" s="31">
        <v>0.6</v>
      </c>
    </row>
    <row r="311" spans="4:25" ht="17.25" customHeight="1" x14ac:dyDescent="0.25">
      <c r="D311" s="32" t="s">
        <v>215</v>
      </c>
      <c r="E311" s="32" t="s">
        <v>216</v>
      </c>
      <c r="F311" s="33" t="s">
        <v>205</v>
      </c>
      <c r="G311" s="34" t="s">
        <v>201</v>
      </c>
      <c r="H311" s="32">
        <v>2100</v>
      </c>
      <c r="I311" s="35" t="str">
        <f t="shared" ref="I311:I315" si="266">I310</f>
        <v>SERV CAP QUIM MEC BARRA ABERTA AGRIC</v>
      </c>
      <c r="J311" s="35" t="s">
        <v>35</v>
      </c>
      <c r="K311" s="36">
        <f t="shared" si="247"/>
        <v>0.59999999999999987</v>
      </c>
      <c r="L311" s="85" t="s">
        <v>54</v>
      </c>
      <c r="M311" s="37">
        <v>2.5</v>
      </c>
      <c r="N311" s="142">
        <f>N310</f>
        <v>0.6</v>
      </c>
      <c r="O311" s="143">
        <f t="shared" ref="O311:Y311" si="267">O310</f>
        <v>0.6</v>
      </c>
      <c r="P311" s="143">
        <f t="shared" si="267"/>
        <v>0.6</v>
      </c>
      <c r="Q311" s="143">
        <f t="shared" si="267"/>
        <v>0.6</v>
      </c>
      <c r="R311" s="143">
        <f t="shared" si="267"/>
        <v>0.6</v>
      </c>
      <c r="S311" s="143">
        <f t="shared" si="267"/>
        <v>0.6</v>
      </c>
      <c r="T311" s="143">
        <f t="shared" si="267"/>
        <v>0.6</v>
      </c>
      <c r="U311" s="143">
        <f t="shared" si="267"/>
        <v>0.6</v>
      </c>
      <c r="V311" s="143">
        <f t="shared" si="267"/>
        <v>0.6</v>
      </c>
      <c r="W311" s="143">
        <f t="shared" si="267"/>
        <v>0.6</v>
      </c>
      <c r="X311" s="143">
        <f t="shared" si="267"/>
        <v>0.6</v>
      </c>
      <c r="Y311" s="143">
        <f t="shared" si="267"/>
        <v>0.6</v>
      </c>
    </row>
    <row r="312" spans="4:25" ht="17.25" customHeight="1" x14ac:dyDescent="0.25">
      <c r="D312" s="32" t="s">
        <v>215</v>
      </c>
      <c r="E312" s="32" t="s">
        <v>216</v>
      </c>
      <c r="F312" s="33" t="s">
        <v>205</v>
      </c>
      <c r="G312" s="34" t="s">
        <v>201</v>
      </c>
      <c r="H312" s="32">
        <v>2100</v>
      </c>
      <c r="I312" s="35" t="str">
        <f t="shared" si="266"/>
        <v>SERV CAP QUIM MEC BARRA ABERTA AGRIC</v>
      </c>
      <c r="J312" s="35" t="s">
        <v>35</v>
      </c>
      <c r="K312" s="36">
        <f>IFERROR(AVERAGE(N312:Y312),"n/a")</f>
        <v>0.14999999999999997</v>
      </c>
      <c r="L312" s="35" t="s">
        <v>55</v>
      </c>
      <c r="M312" s="37">
        <f>ROUND(0.5%*230,1)</f>
        <v>1.2</v>
      </c>
      <c r="N312" s="142">
        <f>N313</f>
        <v>0.15</v>
      </c>
      <c r="O312" s="143">
        <f t="shared" ref="O312:Y312" si="268">O313</f>
        <v>0.15</v>
      </c>
      <c r="P312" s="143">
        <f t="shared" si="268"/>
        <v>0.15</v>
      </c>
      <c r="Q312" s="143">
        <f t="shared" si="268"/>
        <v>0.15</v>
      </c>
      <c r="R312" s="143">
        <f t="shared" si="268"/>
        <v>0.15</v>
      </c>
      <c r="S312" s="143">
        <f t="shared" si="268"/>
        <v>0.15</v>
      </c>
      <c r="T312" s="143">
        <f t="shared" si="268"/>
        <v>0.15</v>
      </c>
      <c r="U312" s="143">
        <f t="shared" si="268"/>
        <v>0.15</v>
      </c>
      <c r="V312" s="143">
        <f t="shared" si="268"/>
        <v>0.15</v>
      </c>
      <c r="W312" s="143">
        <f t="shared" si="268"/>
        <v>0.15</v>
      </c>
      <c r="X312" s="143">
        <f t="shared" si="268"/>
        <v>0.15</v>
      </c>
      <c r="Y312" s="143">
        <f t="shared" si="268"/>
        <v>0.15</v>
      </c>
    </row>
    <row r="313" spans="4:25" ht="17.25" customHeight="1" x14ac:dyDescent="0.25">
      <c r="D313" s="32" t="s">
        <v>215</v>
      </c>
      <c r="E313" s="32" t="s">
        <v>216</v>
      </c>
      <c r="F313" s="33" t="s">
        <v>205</v>
      </c>
      <c r="G313" s="34" t="s">
        <v>201</v>
      </c>
      <c r="H313" s="32">
        <v>2100</v>
      </c>
      <c r="I313" s="35" t="str">
        <f t="shared" si="266"/>
        <v>SERV CAP QUIM MEC BARRA ABERTA AGRIC</v>
      </c>
      <c r="J313" s="35" t="s">
        <v>35</v>
      </c>
      <c r="K313" s="36">
        <f>IFERROR(AVERAGE(N313:Y313),"n/a")</f>
        <v>0.14999999999999997</v>
      </c>
      <c r="L313" s="35" t="s">
        <v>51</v>
      </c>
      <c r="M313" s="37">
        <v>1.5</v>
      </c>
      <c r="N313" s="142">
        <f>ROUND(25%*N310,2)</f>
        <v>0.15</v>
      </c>
      <c r="O313" s="143">
        <f t="shared" ref="O313:Y313" si="269">ROUND(25%*O310,2)</f>
        <v>0.15</v>
      </c>
      <c r="P313" s="143">
        <f t="shared" si="269"/>
        <v>0.15</v>
      </c>
      <c r="Q313" s="143">
        <f t="shared" si="269"/>
        <v>0.15</v>
      </c>
      <c r="R313" s="143">
        <f t="shared" si="269"/>
        <v>0.15</v>
      </c>
      <c r="S313" s="143">
        <f t="shared" si="269"/>
        <v>0.15</v>
      </c>
      <c r="T313" s="143">
        <f t="shared" si="269"/>
        <v>0.15</v>
      </c>
      <c r="U313" s="143">
        <f t="shared" si="269"/>
        <v>0.15</v>
      </c>
      <c r="V313" s="143">
        <f t="shared" si="269"/>
        <v>0.15</v>
      </c>
      <c r="W313" s="143">
        <f t="shared" si="269"/>
        <v>0.15</v>
      </c>
      <c r="X313" s="143">
        <f t="shared" si="269"/>
        <v>0.15</v>
      </c>
      <c r="Y313" s="143">
        <f t="shared" si="269"/>
        <v>0.15</v>
      </c>
    </row>
    <row r="314" spans="4:25" ht="17.25" customHeight="1" x14ac:dyDescent="0.25">
      <c r="D314" s="32" t="s">
        <v>215</v>
      </c>
      <c r="E314" s="32" t="s">
        <v>216</v>
      </c>
      <c r="F314" s="33" t="s">
        <v>205</v>
      </c>
      <c r="G314" s="34" t="s">
        <v>201</v>
      </c>
      <c r="H314" s="32">
        <v>2100</v>
      </c>
      <c r="I314" s="35" t="str">
        <f t="shared" si="266"/>
        <v>SERV CAP QUIM MEC BARRA ABERTA AGRIC</v>
      </c>
      <c r="J314" s="35" t="s">
        <v>35</v>
      </c>
      <c r="K314" s="36">
        <f t="shared" si="247"/>
        <v>0.35999999999999993</v>
      </c>
      <c r="L314" s="35" t="s">
        <v>135</v>
      </c>
      <c r="M314" s="37">
        <f>ROUNDUP(1.5*(3.1/3.1),2)</f>
        <v>1.5</v>
      </c>
      <c r="N314" s="144">
        <f>ROUND(60%*N310-N315,2)</f>
        <v>0.36</v>
      </c>
      <c r="O314" s="145">
        <f t="shared" ref="O314:Y314" si="270">ROUND(60%*O310-O315,2)</f>
        <v>0.36</v>
      </c>
      <c r="P314" s="145">
        <f t="shared" si="270"/>
        <v>0.36</v>
      </c>
      <c r="Q314" s="145">
        <f t="shared" si="270"/>
        <v>0.36</v>
      </c>
      <c r="R314" s="145">
        <f t="shared" si="270"/>
        <v>0.36</v>
      </c>
      <c r="S314" s="145">
        <f t="shared" si="270"/>
        <v>0.36</v>
      </c>
      <c r="T314" s="145">
        <f t="shared" si="270"/>
        <v>0.36</v>
      </c>
      <c r="U314" s="145">
        <f t="shared" si="270"/>
        <v>0.36</v>
      </c>
      <c r="V314" s="145">
        <f t="shared" si="270"/>
        <v>0.36</v>
      </c>
      <c r="W314" s="145">
        <f t="shared" si="270"/>
        <v>0.36</v>
      </c>
      <c r="X314" s="145">
        <f t="shared" si="270"/>
        <v>0.36</v>
      </c>
      <c r="Y314" s="145">
        <f t="shared" si="270"/>
        <v>0.36</v>
      </c>
    </row>
    <row r="315" spans="4:25" ht="17.25" customHeight="1" x14ac:dyDescent="0.25">
      <c r="D315" s="32" t="s">
        <v>215</v>
      </c>
      <c r="E315" s="32" t="s">
        <v>216</v>
      </c>
      <c r="F315" s="33" t="s">
        <v>205</v>
      </c>
      <c r="G315" s="34" t="s">
        <v>201</v>
      </c>
      <c r="H315" s="32">
        <v>2100</v>
      </c>
      <c r="I315" s="35" t="str">
        <f t="shared" si="266"/>
        <v>SERV CAP QUIM MEC BARRA ABERTA AGRIC</v>
      </c>
      <c r="J315" s="35" t="s">
        <v>35</v>
      </c>
      <c r="K315" s="36">
        <f t="shared" si="247"/>
        <v>0</v>
      </c>
      <c r="L315" s="35" t="s">
        <v>136</v>
      </c>
      <c r="M315" s="37">
        <f>0.15*(3.1/3.1)</f>
        <v>0.15</v>
      </c>
      <c r="N315" s="144">
        <v>0</v>
      </c>
      <c r="O315" s="145">
        <v>0</v>
      </c>
      <c r="P315" s="145">
        <v>0</v>
      </c>
      <c r="Q315" s="145">
        <v>0</v>
      </c>
      <c r="R315" s="145">
        <v>0</v>
      </c>
      <c r="S315" s="145">
        <v>0</v>
      </c>
      <c r="T315" s="145">
        <v>0</v>
      </c>
      <c r="U315" s="145">
        <v>0</v>
      </c>
      <c r="V315" s="145">
        <v>0</v>
      </c>
      <c r="W315" s="145">
        <v>0</v>
      </c>
      <c r="X315" s="145">
        <v>0</v>
      </c>
      <c r="Y315" s="145">
        <v>0</v>
      </c>
    </row>
  </sheetData>
  <autoFilter ref="D2:M315" xr:uid="{00000000-0009-0000-0000-000005000000}"/>
  <pageMargins left="0.511811024" right="0.511811024" top="0.78740157499999996" bottom="0.78740157499999996" header="0.31496062000000002" footer="0.31496062000000002"/>
  <pageSetup paperSize="9" scale="17"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06169-60ED-4B6E-81F0-4916589DCAF5}">
  <sheetPr>
    <tabColor theme="3" tint="0.39997558519241921"/>
  </sheetPr>
  <dimension ref="A1:Y176"/>
  <sheetViews>
    <sheetView showGridLines="0" topLeftCell="B1" zoomScale="55" zoomScaleNormal="55" workbookViewId="0">
      <pane ySplit="2" topLeftCell="A9" activePane="bottomLeft" state="frozen"/>
      <selection activeCell="H84" sqref="H84"/>
      <selection pane="bottomLeft" activeCell="H84" sqref="H84"/>
    </sheetView>
  </sheetViews>
  <sheetFormatPr defaultColWidth="9.140625" defaultRowHeight="15" outlineLevelCol="1" x14ac:dyDescent="0.25"/>
  <cols>
    <col min="1" max="2" width="9.140625" style="149"/>
    <col min="3" max="3" width="5.42578125" style="150" customWidth="1"/>
    <col min="4" max="5" width="13.28515625" style="1" customWidth="1" outlineLevel="1"/>
    <col min="6" max="6" width="15.5703125" style="1" customWidth="1"/>
    <col min="7" max="7" width="48.140625" style="1" customWidth="1"/>
    <col min="8" max="8" width="17.7109375" style="1" customWidth="1"/>
    <col min="9" max="9" width="70.28515625" style="1" customWidth="1"/>
    <col min="10" max="10" width="16.7109375" style="1" customWidth="1"/>
    <col min="11" max="11" width="15.7109375" style="1" bestFit="1" customWidth="1"/>
    <col min="12" max="12" width="42" style="1" bestFit="1" customWidth="1"/>
    <col min="13" max="13" width="25.28515625" style="1" bestFit="1" customWidth="1"/>
    <col min="14" max="24" width="15.7109375" style="1" bestFit="1" customWidth="1"/>
    <col min="25" max="25" width="15.7109375" style="1" customWidth="1"/>
    <col min="26" max="16384" width="9.140625" style="1"/>
  </cols>
  <sheetData>
    <row r="1" spans="1:25" ht="78" customHeight="1" x14ac:dyDescent="0.25">
      <c r="F1" s="2" t="s">
        <v>217</v>
      </c>
      <c r="K1" s="3" t="s">
        <v>1</v>
      </c>
      <c r="N1" s="4" t="s">
        <v>2</v>
      </c>
    </row>
    <row r="2" spans="1:25" ht="18" customHeight="1" x14ac:dyDescent="0.25">
      <c r="D2" s="8" t="s">
        <v>4</v>
      </c>
      <c r="E2" s="8" t="s">
        <v>5</v>
      </c>
      <c r="F2" s="7" t="s">
        <v>6</v>
      </c>
      <c r="G2" s="7" t="s">
        <v>7</v>
      </c>
      <c r="H2" s="6" t="s">
        <v>8</v>
      </c>
      <c r="I2" s="8" t="s">
        <v>9</v>
      </c>
      <c r="J2" s="8" t="s">
        <v>10</v>
      </c>
      <c r="K2" s="9" t="s">
        <v>11</v>
      </c>
      <c r="L2" s="8" t="s">
        <v>12</v>
      </c>
      <c r="M2" s="8" t="s">
        <v>13</v>
      </c>
      <c r="N2" s="10" t="s">
        <v>14</v>
      </c>
      <c r="O2" s="9" t="s">
        <v>15</v>
      </c>
      <c r="P2" s="9" t="s">
        <v>16</v>
      </c>
      <c r="Q2" s="9" t="s">
        <v>17</v>
      </c>
      <c r="R2" s="9" t="s">
        <v>18</v>
      </c>
      <c r="S2" s="9" t="s">
        <v>19</v>
      </c>
      <c r="T2" s="9" t="s">
        <v>20</v>
      </c>
      <c r="U2" s="9" t="s">
        <v>21</v>
      </c>
      <c r="V2" s="9" t="s">
        <v>22</v>
      </c>
      <c r="W2" s="9" t="s">
        <v>23</v>
      </c>
      <c r="X2" s="9" t="s">
        <v>24</v>
      </c>
      <c r="Y2" s="9" t="s">
        <v>25</v>
      </c>
    </row>
    <row r="3" spans="1:25" ht="18" customHeight="1" x14ac:dyDescent="0.25">
      <c r="D3" s="11" t="s">
        <v>218</v>
      </c>
      <c r="E3" s="11" t="s">
        <v>216</v>
      </c>
      <c r="F3" s="12" t="s">
        <v>28</v>
      </c>
      <c r="G3" s="13" t="s">
        <v>29</v>
      </c>
      <c r="H3" s="11" t="s">
        <v>28</v>
      </c>
      <c r="I3" s="14" t="s">
        <v>28</v>
      </c>
      <c r="J3" s="14" t="s">
        <v>28</v>
      </c>
      <c r="K3" s="11" t="str">
        <f>IFERROR(AVERAGE(N3:Y3),"n/a")</f>
        <v>n/a</v>
      </c>
      <c r="L3" s="14" t="s">
        <v>28</v>
      </c>
      <c r="M3" s="15" t="s">
        <v>28</v>
      </c>
      <c r="N3" s="16" t="s">
        <v>28</v>
      </c>
      <c r="O3" s="11" t="s">
        <v>28</v>
      </c>
      <c r="P3" s="11" t="s">
        <v>28</v>
      </c>
      <c r="Q3" s="11" t="s">
        <v>28</v>
      </c>
      <c r="R3" s="11" t="s">
        <v>28</v>
      </c>
      <c r="S3" s="11" t="s">
        <v>28</v>
      </c>
      <c r="T3" s="11" t="s">
        <v>28</v>
      </c>
      <c r="U3" s="11" t="s">
        <v>28</v>
      </c>
      <c r="V3" s="11" t="s">
        <v>28</v>
      </c>
      <c r="W3" s="11" t="s">
        <v>28</v>
      </c>
      <c r="X3" s="11" t="s">
        <v>28</v>
      </c>
      <c r="Y3" s="11" t="s">
        <v>28</v>
      </c>
    </row>
    <row r="4" spans="1:25" ht="18" customHeight="1" x14ac:dyDescent="0.25">
      <c r="D4" s="17" t="s">
        <v>218</v>
      </c>
      <c r="E4" s="17" t="s">
        <v>216</v>
      </c>
      <c r="F4" s="18" t="s">
        <v>28</v>
      </c>
      <c r="G4" s="19" t="s">
        <v>219</v>
      </c>
      <c r="H4" s="17" t="s">
        <v>28</v>
      </c>
      <c r="I4" s="20" t="s">
        <v>28</v>
      </c>
      <c r="J4" s="20" t="s">
        <v>28</v>
      </c>
      <c r="K4" s="17" t="str">
        <f t="shared" ref="K4:K83" si="0">IFERROR(AVERAGE(N4:Y4),"n/a")</f>
        <v>n/a</v>
      </c>
      <c r="L4" s="20" t="s">
        <v>28</v>
      </c>
      <c r="M4" s="21" t="s">
        <v>28</v>
      </c>
      <c r="N4" s="22" t="s">
        <v>28</v>
      </c>
      <c r="O4" s="17" t="s">
        <v>28</v>
      </c>
      <c r="P4" s="17" t="s">
        <v>28</v>
      </c>
      <c r="Q4" s="17" t="s">
        <v>28</v>
      </c>
      <c r="R4" s="17" t="s">
        <v>28</v>
      </c>
      <c r="S4" s="17" t="s">
        <v>28</v>
      </c>
      <c r="T4" s="17" t="s">
        <v>28</v>
      </c>
      <c r="U4" s="17" t="s">
        <v>28</v>
      </c>
      <c r="V4" s="17" t="s">
        <v>28</v>
      </c>
      <c r="W4" s="17" t="s">
        <v>28</v>
      </c>
      <c r="X4" s="17" t="s">
        <v>28</v>
      </c>
      <c r="Y4" s="17" t="s">
        <v>28</v>
      </c>
    </row>
    <row r="5" spans="1:25" ht="18" customHeight="1" x14ac:dyDescent="0.25">
      <c r="B5" s="151"/>
      <c r="D5" s="152" t="s">
        <v>218</v>
      </c>
      <c r="E5" s="153" t="s">
        <v>216</v>
      </c>
      <c r="F5" s="24" t="s">
        <v>31</v>
      </c>
      <c r="G5" s="25" t="s">
        <v>32</v>
      </c>
      <c r="H5" s="23">
        <v>-180</v>
      </c>
      <c r="I5" s="26" t="s">
        <v>129</v>
      </c>
      <c r="J5" s="26" t="s">
        <v>34</v>
      </c>
      <c r="K5" s="27">
        <f t="shared" si="0"/>
        <v>1</v>
      </c>
      <c r="L5" s="26" t="s">
        <v>28</v>
      </c>
      <c r="M5" s="72" t="s">
        <v>28</v>
      </c>
      <c r="N5" s="30">
        <v>1</v>
      </c>
      <c r="O5" s="31">
        <v>1</v>
      </c>
      <c r="P5" s="31">
        <v>1</v>
      </c>
      <c r="Q5" s="31">
        <v>1</v>
      </c>
      <c r="R5" s="31">
        <v>1</v>
      </c>
      <c r="S5" s="31">
        <v>1</v>
      </c>
      <c r="T5" s="31">
        <v>1</v>
      </c>
      <c r="U5" s="31">
        <v>1</v>
      </c>
      <c r="V5" s="31">
        <v>1</v>
      </c>
      <c r="W5" s="31">
        <v>1</v>
      </c>
      <c r="X5" s="31">
        <v>1</v>
      </c>
      <c r="Y5" s="31">
        <v>1</v>
      </c>
    </row>
    <row r="6" spans="1:25" ht="18" customHeight="1" x14ac:dyDescent="0.25">
      <c r="B6" s="151"/>
      <c r="D6" s="154" t="s">
        <v>218</v>
      </c>
      <c r="E6" s="155" t="s">
        <v>216</v>
      </c>
      <c r="F6" s="33" t="s">
        <v>31</v>
      </c>
      <c r="G6" s="34" t="s">
        <v>32</v>
      </c>
      <c r="H6" s="32">
        <v>-180</v>
      </c>
      <c r="I6" s="35" t="str">
        <f>I5</f>
        <v>SERV COMB FORMIGA MANUAL 1 RUA AGRIC</v>
      </c>
      <c r="J6" s="35" t="s">
        <v>35</v>
      </c>
      <c r="K6" s="36">
        <f t="shared" si="0"/>
        <v>4.9999999999999992E-3</v>
      </c>
      <c r="L6" s="35" t="s">
        <v>36</v>
      </c>
      <c r="M6" s="37">
        <f>10*(5*6)/10^3</f>
        <v>0.3</v>
      </c>
      <c r="N6" s="156">
        <v>5.0000000000000001E-3</v>
      </c>
      <c r="O6" s="157">
        <v>5.0000000000000001E-3</v>
      </c>
      <c r="P6" s="157">
        <v>5.0000000000000001E-3</v>
      </c>
      <c r="Q6" s="157">
        <v>5.0000000000000001E-3</v>
      </c>
      <c r="R6" s="157">
        <v>5.0000000000000001E-3</v>
      </c>
      <c r="S6" s="157">
        <v>5.0000000000000001E-3</v>
      </c>
      <c r="T6" s="157">
        <v>5.0000000000000001E-3</v>
      </c>
      <c r="U6" s="157">
        <v>5.0000000000000001E-3</v>
      </c>
      <c r="V6" s="157">
        <v>5.0000000000000001E-3</v>
      </c>
      <c r="W6" s="157">
        <v>5.0000000000000001E-3</v>
      </c>
      <c r="X6" s="157">
        <v>5.0000000000000001E-3</v>
      </c>
      <c r="Y6" s="157">
        <v>5.0000000000000001E-3</v>
      </c>
    </row>
    <row r="7" spans="1:25" ht="18" customHeight="1" x14ac:dyDescent="0.25">
      <c r="B7" s="151"/>
      <c r="D7" s="154" t="s">
        <v>218</v>
      </c>
      <c r="E7" s="155" t="s">
        <v>216</v>
      </c>
      <c r="F7" s="33" t="s">
        <v>31</v>
      </c>
      <c r="G7" s="34" t="s">
        <v>32</v>
      </c>
      <c r="H7" s="32">
        <v>-180</v>
      </c>
      <c r="I7" s="35" t="str">
        <f t="shared" ref="I7:I8" si="1">I6</f>
        <v>SERV COMB FORMIGA MANUAL 1 RUA AGRIC</v>
      </c>
      <c r="J7" s="35" t="s">
        <v>35</v>
      </c>
      <c r="K7" s="36">
        <f t="shared" si="0"/>
        <v>0.60833333333333328</v>
      </c>
      <c r="L7" s="35" t="s">
        <v>37</v>
      </c>
      <c r="M7" s="37">
        <v>8</v>
      </c>
      <c r="N7" s="59">
        <v>0.2</v>
      </c>
      <c r="O7" s="60">
        <v>0.3</v>
      </c>
      <c r="P7" s="60">
        <v>0.4</v>
      </c>
      <c r="Q7" s="60">
        <v>0.5</v>
      </c>
      <c r="R7" s="60">
        <v>0.7</v>
      </c>
      <c r="S7" s="60">
        <v>0.8</v>
      </c>
      <c r="T7" s="60">
        <v>0.9</v>
      </c>
      <c r="U7" s="60">
        <v>0.9</v>
      </c>
      <c r="V7" s="60">
        <v>0.9</v>
      </c>
      <c r="W7" s="60">
        <v>0.7</v>
      </c>
      <c r="X7" s="60">
        <v>0.6</v>
      </c>
      <c r="Y7" s="60">
        <v>0.4</v>
      </c>
    </row>
    <row r="8" spans="1:25" ht="18" customHeight="1" x14ac:dyDescent="0.25">
      <c r="B8" s="151"/>
      <c r="D8" s="154" t="s">
        <v>218</v>
      </c>
      <c r="E8" s="155" t="s">
        <v>216</v>
      </c>
      <c r="F8" s="33" t="s">
        <v>31</v>
      </c>
      <c r="G8" s="34" t="s">
        <v>32</v>
      </c>
      <c r="H8" s="32">
        <v>-180</v>
      </c>
      <c r="I8" s="35" t="str">
        <f t="shared" si="1"/>
        <v>SERV COMB FORMIGA MANUAL 1 RUA AGRIC</v>
      </c>
      <c r="J8" s="35" t="s">
        <v>35</v>
      </c>
      <c r="K8" s="36">
        <f t="shared" si="0"/>
        <v>0.38666666666666666</v>
      </c>
      <c r="L8" s="35" t="s">
        <v>38</v>
      </c>
      <c r="M8" s="37">
        <v>8</v>
      </c>
      <c r="N8" s="59">
        <v>0.79499999999999993</v>
      </c>
      <c r="O8" s="60">
        <v>0.69500000000000006</v>
      </c>
      <c r="P8" s="60">
        <v>0.59499999999999997</v>
      </c>
      <c r="Q8" s="60">
        <v>0.495</v>
      </c>
      <c r="R8" s="60">
        <v>0.29500000000000004</v>
      </c>
      <c r="S8" s="60">
        <v>0.19499999999999995</v>
      </c>
      <c r="T8" s="60">
        <v>9.4999999999999973E-2</v>
      </c>
      <c r="U8" s="60">
        <v>9.4999999999999973E-2</v>
      </c>
      <c r="V8" s="60">
        <v>9.4999999999999973E-2</v>
      </c>
      <c r="W8" s="60">
        <v>0.29500000000000004</v>
      </c>
      <c r="X8" s="60">
        <v>0.39500000000000002</v>
      </c>
      <c r="Y8" s="60">
        <v>0.59499999999999997</v>
      </c>
    </row>
    <row r="9" spans="1:25" ht="18" customHeight="1" x14ac:dyDescent="0.25">
      <c r="B9" s="151"/>
      <c r="D9" s="152" t="s">
        <v>218</v>
      </c>
      <c r="E9" s="153" t="s">
        <v>216</v>
      </c>
      <c r="F9" s="24" t="s">
        <v>43</v>
      </c>
      <c r="G9" s="25" t="s">
        <v>32</v>
      </c>
      <c r="H9" s="23">
        <v>-90</v>
      </c>
      <c r="I9" s="26" t="s">
        <v>220</v>
      </c>
      <c r="J9" s="26" t="s">
        <v>34</v>
      </c>
      <c r="K9" s="27">
        <f>IFERROR(AVERAGE(N9:Y9),"n/a")</f>
        <v>0.79999999999999993</v>
      </c>
      <c r="L9" s="26" t="s">
        <v>28</v>
      </c>
      <c r="M9" s="72" t="s">
        <v>28</v>
      </c>
      <c r="N9" s="30">
        <v>0.8</v>
      </c>
      <c r="O9" s="31">
        <v>0.8</v>
      </c>
      <c r="P9" s="31">
        <v>0.8</v>
      </c>
      <c r="Q9" s="31">
        <v>0.8</v>
      </c>
      <c r="R9" s="31">
        <v>0.8</v>
      </c>
      <c r="S9" s="31">
        <v>0.8</v>
      </c>
      <c r="T9" s="31">
        <v>0.8</v>
      </c>
      <c r="U9" s="31">
        <v>0.8</v>
      </c>
      <c r="V9" s="31">
        <v>0.8</v>
      </c>
      <c r="W9" s="31">
        <v>0.8</v>
      </c>
      <c r="X9" s="31">
        <v>0.8</v>
      </c>
      <c r="Y9" s="31">
        <v>0.8</v>
      </c>
    </row>
    <row r="10" spans="1:25" ht="18" customHeight="1" x14ac:dyDescent="0.25">
      <c r="B10" s="151"/>
      <c r="D10" s="154" t="s">
        <v>218</v>
      </c>
      <c r="E10" s="155" t="s">
        <v>216</v>
      </c>
      <c r="F10" s="33" t="s">
        <v>43</v>
      </c>
      <c r="G10" s="34" t="s">
        <v>32</v>
      </c>
      <c r="H10" s="32">
        <v>-90</v>
      </c>
      <c r="I10" s="35" t="str">
        <f>I9</f>
        <v>SERV APLIC CALCARIO NIVEL 3 AGRIC</v>
      </c>
      <c r="J10" s="35" t="s">
        <v>35</v>
      </c>
      <c r="K10" s="36">
        <f>IFERROR(AVERAGE(N10:Y10),"n/a")</f>
        <v>0.79999999999999993</v>
      </c>
      <c r="L10" s="35" t="s">
        <v>45</v>
      </c>
      <c r="M10" s="37">
        <v>1850</v>
      </c>
      <c r="N10" s="40">
        <f>N9</f>
        <v>0.8</v>
      </c>
      <c r="O10" s="41">
        <f t="shared" ref="O10:Y10" si="2">O9</f>
        <v>0.8</v>
      </c>
      <c r="P10" s="41">
        <f t="shared" si="2"/>
        <v>0.8</v>
      </c>
      <c r="Q10" s="41">
        <f t="shared" si="2"/>
        <v>0.8</v>
      </c>
      <c r="R10" s="41">
        <f t="shared" si="2"/>
        <v>0.8</v>
      </c>
      <c r="S10" s="41">
        <f t="shared" si="2"/>
        <v>0.8</v>
      </c>
      <c r="T10" s="41">
        <f t="shared" si="2"/>
        <v>0.8</v>
      </c>
      <c r="U10" s="41">
        <f t="shared" si="2"/>
        <v>0.8</v>
      </c>
      <c r="V10" s="41">
        <f t="shared" si="2"/>
        <v>0.8</v>
      </c>
      <c r="W10" s="41">
        <f t="shared" si="2"/>
        <v>0.8</v>
      </c>
      <c r="X10" s="41">
        <f t="shared" si="2"/>
        <v>0.8</v>
      </c>
      <c r="Y10" s="41">
        <f t="shared" si="2"/>
        <v>0.8</v>
      </c>
    </row>
    <row r="11" spans="1:25" ht="18" customHeight="1" x14ac:dyDescent="0.25">
      <c r="A11" s="1"/>
      <c r="B11" s="151"/>
      <c r="C11"/>
      <c r="D11" s="152" t="s">
        <v>218</v>
      </c>
      <c r="E11" s="153" t="s">
        <v>216</v>
      </c>
      <c r="F11" s="24" t="s">
        <v>43</v>
      </c>
      <c r="G11" s="25" t="s">
        <v>32</v>
      </c>
      <c r="H11" s="23">
        <v>-90</v>
      </c>
      <c r="I11" s="26" t="s">
        <v>221</v>
      </c>
      <c r="J11" s="26" t="s">
        <v>34</v>
      </c>
      <c r="K11" s="27">
        <f>IFERROR(AVERAGE(N11:Y11),"n/a")</f>
        <v>0.19999999999999996</v>
      </c>
      <c r="L11" s="26" t="s">
        <v>28</v>
      </c>
      <c r="M11" s="72" t="s">
        <v>28</v>
      </c>
      <c r="N11" s="47">
        <f>1-N9</f>
        <v>0.19999999999999996</v>
      </c>
      <c r="O11" s="48">
        <f t="shared" ref="O11:Y11" si="3">1-O9</f>
        <v>0.19999999999999996</v>
      </c>
      <c r="P11" s="48">
        <f t="shared" si="3"/>
        <v>0.19999999999999996</v>
      </c>
      <c r="Q11" s="48">
        <f t="shared" si="3"/>
        <v>0.19999999999999996</v>
      </c>
      <c r="R11" s="48">
        <f t="shared" si="3"/>
        <v>0.19999999999999996</v>
      </c>
      <c r="S11" s="48">
        <f t="shared" si="3"/>
        <v>0.19999999999999996</v>
      </c>
      <c r="T11" s="48">
        <f t="shared" si="3"/>
        <v>0.19999999999999996</v>
      </c>
      <c r="U11" s="48">
        <f t="shared" si="3"/>
        <v>0.19999999999999996</v>
      </c>
      <c r="V11" s="48">
        <f t="shared" si="3"/>
        <v>0.19999999999999996</v>
      </c>
      <c r="W11" s="48">
        <f t="shared" si="3"/>
        <v>0.19999999999999996</v>
      </c>
      <c r="X11" s="48">
        <f t="shared" si="3"/>
        <v>0.19999999999999996</v>
      </c>
      <c r="Y11" s="48">
        <f t="shared" si="3"/>
        <v>0.19999999999999996</v>
      </c>
    </row>
    <row r="12" spans="1:25" ht="18" customHeight="1" x14ac:dyDescent="0.25">
      <c r="A12" s="1"/>
      <c r="B12" s="151"/>
      <c r="C12"/>
      <c r="D12" s="154" t="s">
        <v>218</v>
      </c>
      <c r="E12" s="155" t="s">
        <v>216</v>
      </c>
      <c r="F12" s="33" t="s">
        <v>43</v>
      </c>
      <c r="G12" s="34" t="s">
        <v>32</v>
      </c>
      <c r="H12" s="32">
        <v>-90</v>
      </c>
      <c r="I12" s="35" t="str">
        <f>I11</f>
        <v>SERV APLIC CALCARIO NIVEL 2 DECL AGRIC</v>
      </c>
      <c r="J12" s="35" t="s">
        <v>35</v>
      </c>
      <c r="K12" s="36">
        <f>IFERROR(AVERAGE(N12:Y12),"n/a")</f>
        <v>0.19999999999999996</v>
      </c>
      <c r="L12" s="35" t="s">
        <v>45</v>
      </c>
      <c r="M12" s="37">
        <v>1850</v>
      </c>
      <c r="N12" s="40">
        <f>N11</f>
        <v>0.19999999999999996</v>
      </c>
      <c r="O12" s="41">
        <f t="shared" ref="O12:Y12" si="4">O11</f>
        <v>0.19999999999999996</v>
      </c>
      <c r="P12" s="41">
        <f t="shared" si="4"/>
        <v>0.19999999999999996</v>
      </c>
      <c r="Q12" s="41">
        <f t="shared" si="4"/>
        <v>0.19999999999999996</v>
      </c>
      <c r="R12" s="41">
        <f t="shared" si="4"/>
        <v>0.19999999999999996</v>
      </c>
      <c r="S12" s="41">
        <f t="shared" si="4"/>
        <v>0.19999999999999996</v>
      </c>
      <c r="T12" s="41">
        <f t="shared" si="4"/>
        <v>0.19999999999999996</v>
      </c>
      <c r="U12" s="41">
        <f t="shared" si="4"/>
        <v>0.19999999999999996</v>
      </c>
      <c r="V12" s="41">
        <f t="shared" si="4"/>
        <v>0.19999999999999996</v>
      </c>
      <c r="W12" s="41">
        <f t="shared" si="4"/>
        <v>0.19999999999999996</v>
      </c>
      <c r="X12" s="41">
        <f t="shared" si="4"/>
        <v>0.19999999999999996</v>
      </c>
      <c r="Y12" s="41">
        <f t="shared" si="4"/>
        <v>0.19999999999999996</v>
      </c>
    </row>
    <row r="13" spans="1:25" ht="18" customHeight="1" x14ac:dyDescent="0.25">
      <c r="B13" s="151"/>
      <c r="D13" s="152" t="s">
        <v>218</v>
      </c>
      <c r="E13" s="153" t="s">
        <v>216</v>
      </c>
      <c r="F13" s="24" t="s">
        <v>39</v>
      </c>
      <c r="G13" s="25" t="s">
        <v>32</v>
      </c>
      <c r="H13" s="23">
        <v>-80</v>
      </c>
      <c r="I13" s="26" t="s">
        <v>40</v>
      </c>
      <c r="J13" s="26" t="s">
        <v>34</v>
      </c>
      <c r="K13" s="27">
        <f t="shared" si="0"/>
        <v>0</v>
      </c>
      <c r="L13" s="26" t="s">
        <v>28</v>
      </c>
      <c r="M13" s="72" t="s">
        <v>28</v>
      </c>
      <c r="N13" s="30">
        <v>0</v>
      </c>
      <c r="O13" s="31">
        <v>0</v>
      </c>
      <c r="P13" s="31">
        <v>0</v>
      </c>
      <c r="Q13" s="31">
        <v>0</v>
      </c>
      <c r="R13" s="31">
        <v>0</v>
      </c>
      <c r="S13" s="31">
        <v>0</v>
      </c>
      <c r="T13" s="31">
        <v>0</v>
      </c>
      <c r="U13" s="31">
        <v>0</v>
      </c>
      <c r="V13" s="31">
        <v>0</v>
      </c>
      <c r="W13" s="31">
        <v>0</v>
      </c>
      <c r="X13" s="31">
        <v>0</v>
      </c>
      <c r="Y13" s="31">
        <v>0</v>
      </c>
    </row>
    <row r="14" spans="1:25" ht="18" customHeight="1" x14ac:dyDescent="0.25">
      <c r="B14" s="151"/>
      <c r="D14" s="152" t="s">
        <v>218</v>
      </c>
      <c r="E14" s="153" t="s">
        <v>216</v>
      </c>
      <c r="F14" s="24" t="s">
        <v>60</v>
      </c>
      <c r="G14" s="25" t="s">
        <v>32</v>
      </c>
      <c r="H14" s="23">
        <v>-60</v>
      </c>
      <c r="I14" s="26" t="s">
        <v>61</v>
      </c>
      <c r="J14" s="26" t="s">
        <v>34</v>
      </c>
      <c r="K14" s="27">
        <f t="shared" si="0"/>
        <v>0</v>
      </c>
      <c r="L14" s="26" t="s">
        <v>28</v>
      </c>
      <c r="M14" s="72" t="s">
        <v>28</v>
      </c>
      <c r="N14" s="30">
        <v>0</v>
      </c>
      <c r="O14" s="31">
        <v>0</v>
      </c>
      <c r="P14" s="31">
        <v>0</v>
      </c>
      <c r="Q14" s="31">
        <v>0</v>
      </c>
      <c r="R14" s="31">
        <v>0</v>
      </c>
      <c r="S14" s="31">
        <v>0</v>
      </c>
      <c r="T14" s="31">
        <v>0</v>
      </c>
      <c r="U14" s="31">
        <v>0</v>
      </c>
      <c r="V14" s="31">
        <v>0</v>
      </c>
      <c r="W14" s="31">
        <v>0</v>
      </c>
      <c r="X14" s="31">
        <v>0</v>
      </c>
      <c r="Y14" s="31">
        <v>0</v>
      </c>
    </row>
    <row r="15" spans="1:25" ht="17.25" customHeight="1" x14ac:dyDescent="0.25">
      <c r="A15" s="1"/>
      <c r="B15" s="151"/>
      <c r="C15"/>
      <c r="D15" s="23" t="s">
        <v>218</v>
      </c>
      <c r="E15" s="23" t="s">
        <v>216</v>
      </c>
      <c r="F15" s="24" t="s">
        <v>48</v>
      </c>
      <c r="G15" s="25" t="s">
        <v>32</v>
      </c>
      <c r="H15" s="23">
        <v>-50</v>
      </c>
      <c r="I15" s="26" t="s">
        <v>134</v>
      </c>
      <c r="J15" s="26" t="s">
        <v>34</v>
      </c>
      <c r="K15" s="27">
        <f t="shared" si="0"/>
        <v>0.29999999999999993</v>
      </c>
      <c r="L15" s="26" t="s">
        <v>28</v>
      </c>
      <c r="M15" s="72" t="s">
        <v>28</v>
      </c>
      <c r="N15" s="30">
        <v>0.3</v>
      </c>
      <c r="O15" s="31">
        <v>0.3</v>
      </c>
      <c r="P15" s="31">
        <v>0.3</v>
      </c>
      <c r="Q15" s="31">
        <v>0.3</v>
      </c>
      <c r="R15" s="31">
        <v>0.3</v>
      </c>
      <c r="S15" s="31">
        <v>0.3</v>
      </c>
      <c r="T15" s="31">
        <v>0.3</v>
      </c>
      <c r="U15" s="31">
        <v>0.3</v>
      </c>
      <c r="V15" s="31">
        <v>0.3</v>
      </c>
      <c r="W15" s="31">
        <v>0.3</v>
      </c>
      <c r="X15" s="31">
        <v>0.3</v>
      </c>
      <c r="Y15" s="31">
        <v>0.3</v>
      </c>
    </row>
    <row r="16" spans="1:25" ht="17.25" customHeight="1" x14ac:dyDescent="0.25">
      <c r="A16" s="1"/>
      <c r="B16" s="151"/>
      <c r="C16"/>
      <c r="D16" s="32" t="s">
        <v>218</v>
      </c>
      <c r="E16" s="32" t="s">
        <v>216</v>
      </c>
      <c r="F16" s="33" t="s">
        <v>48</v>
      </c>
      <c r="G16" s="34" t="s">
        <v>32</v>
      </c>
      <c r="H16" s="32">
        <v>-50</v>
      </c>
      <c r="I16" s="35" t="str">
        <f>I15</f>
        <v>SERV CAP QUIM MEC BARRA AGRIC</v>
      </c>
      <c r="J16" s="35" t="s">
        <v>35</v>
      </c>
      <c r="K16" s="36">
        <f t="shared" si="0"/>
        <v>0.29999999999999993</v>
      </c>
      <c r="L16" s="85" t="s">
        <v>54</v>
      </c>
      <c r="M16" s="37">
        <v>2.5</v>
      </c>
      <c r="N16" s="40">
        <f>N15</f>
        <v>0.3</v>
      </c>
      <c r="O16" s="41">
        <f t="shared" ref="O16:Y16" si="5">O15</f>
        <v>0.3</v>
      </c>
      <c r="P16" s="41">
        <f t="shared" si="5"/>
        <v>0.3</v>
      </c>
      <c r="Q16" s="41">
        <f t="shared" si="5"/>
        <v>0.3</v>
      </c>
      <c r="R16" s="41">
        <f t="shared" si="5"/>
        <v>0.3</v>
      </c>
      <c r="S16" s="41">
        <f t="shared" si="5"/>
        <v>0.3</v>
      </c>
      <c r="T16" s="41">
        <f t="shared" si="5"/>
        <v>0.3</v>
      </c>
      <c r="U16" s="41">
        <f t="shared" si="5"/>
        <v>0.3</v>
      </c>
      <c r="V16" s="41">
        <f t="shared" si="5"/>
        <v>0.3</v>
      </c>
      <c r="W16" s="41">
        <f t="shared" si="5"/>
        <v>0.3</v>
      </c>
      <c r="X16" s="41">
        <f t="shared" si="5"/>
        <v>0.3</v>
      </c>
      <c r="Y16" s="41">
        <f t="shared" si="5"/>
        <v>0.3</v>
      </c>
    </row>
    <row r="17" spans="2:25" ht="18" customHeight="1" x14ac:dyDescent="0.25">
      <c r="B17" s="151"/>
      <c r="D17" s="152" t="s">
        <v>218</v>
      </c>
      <c r="E17" s="153" t="s">
        <v>216</v>
      </c>
      <c r="F17" s="24" t="s">
        <v>66</v>
      </c>
      <c r="G17" s="25" t="s">
        <v>32</v>
      </c>
      <c r="H17" s="23">
        <v>-30</v>
      </c>
      <c r="I17" s="26" t="s">
        <v>129</v>
      </c>
      <c r="J17" s="26" t="s">
        <v>34</v>
      </c>
      <c r="K17" s="27">
        <f t="shared" si="0"/>
        <v>1</v>
      </c>
      <c r="L17" s="26" t="s">
        <v>28</v>
      </c>
      <c r="M17" s="72" t="s">
        <v>28</v>
      </c>
      <c r="N17" s="30">
        <v>1</v>
      </c>
      <c r="O17" s="31">
        <v>1</v>
      </c>
      <c r="P17" s="31">
        <v>1</v>
      </c>
      <c r="Q17" s="31">
        <v>1</v>
      </c>
      <c r="R17" s="31">
        <v>1</v>
      </c>
      <c r="S17" s="31">
        <v>1</v>
      </c>
      <c r="T17" s="31">
        <v>1</v>
      </c>
      <c r="U17" s="31">
        <v>1</v>
      </c>
      <c r="V17" s="31">
        <v>1</v>
      </c>
      <c r="W17" s="31">
        <v>1</v>
      </c>
      <c r="X17" s="31">
        <v>1</v>
      </c>
      <c r="Y17" s="31">
        <v>1</v>
      </c>
    </row>
    <row r="18" spans="2:25" ht="18" customHeight="1" x14ac:dyDescent="0.25">
      <c r="B18" s="151"/>
      <c r="D18" s="154" t="s">
        <v>218</v>
      </c>
      <c r="E18" s="155" t="s">
        <v>216</v>
      </c>
      <c r="F18" s="33" t="s">
        <v>66</v>
      </c>
      <c r="G18" s="34" t="s">
        <v>32</v>
      </c>
      <c r="H18" s="32">
        <v>-30</v>
      </c>
      <c r="I18" s="35" t="str">
        <f t="shared" ref="I18:I20" si="6">I17</f>
        <v>SERV COMB FORMIGA MANUAL 1 RUA AGRIC</v>
      </c>
      <c r="J18" s="35" t="s">
        <v>35</v>
      </c>
      <c r="K18" s="36">
        <f t="shared" si="0"/>
        <v>4.9999999999999992E-3</v>
      </c>
      <c r="L18" s="35" t="s">
        <v>36</v>
      </c>
      <c r="M18" s="37">
        <f>10*(5*6)/10^3</f>
        <v>0.3</v>
      </c>
      <c r="N18" s="156">
        <v>5.0000000000000001E-3</v>
      </c>
      <c r="O18" s="157">
        <v>5.0000000000000001E-3</v>
      </c>
      <c r="P18" s="157">
        <v>5.0000000000000001E-3</v>
      </c>
      <c r="Q18" s="157">
        <v>5.0000000000000001E-3</v>
      </c>
      <c r="R18" s="157">
        <v>5.0000000000000001E-3</v>
      </c>
      <c r="S18" s="157">
        <v>5.0000000000000001E-3</v>
      </c>
      <c r="T18" s="157">
        <v>5.0000000000000001E-3</v>
      </c>
      <c r="U18" s="157">
        <v>5.0000000000000001E-3</v>
      </c>
      <c r="V18" s="157">
        <v>5.0000000000000001E-3</v>
      </c>
      <c r="W18" s="157">
        <v>5.0000000000000001E-3</v>
      </c>
      <c r="X18" s="157">
        <v>5.0000000000000001E-3</v>
      </c>
      <c r="Y18" s="157">
        <v>5.0000000000000001E-3</v>
      </c>
    </row>
    <row r="19" spans="2:25" ht="18" customHeight="1" x14ac:dyDescent="0.25">
      <c r="B19" s="151"/>
      <c r="D19" s="154" t="s">
        <v>218</v>
      </c>
      <c r="E19" s="155" t="s">
        <v>216</v>
      </c>
      <c r="F19" s="33" t="s">
        <v>66</v>
      </c>
      <c r="G19" s="34" t="s">
        <v>32</v>
      </c>
      <c r="H19" s="32">
        <v>-30</v>
      </c>
      <c r="I19" s="35" t="str">
        <f t="shared" si="6"/>
        <v>SERV COMB FORMIGA MANUAL 1 RUA AGRIC</v>
      </c>
      <c r="J19" s="35" t="s">
        <v>35</v>
      </c>
      <c r="K19" s="36">
        <f t="shared" si="0"/>
        <v>0.60833333333333328</v>
      </c>
      <c r="L19" s="35" t="s">
        <v>37</v>
      </c>
      <c r="M19" s="37">
        <v>8</v>
      </c>
      <c r="N19" s="40">
        <f>N7/N5*N17</f>
        <v>0.2</v>
      </c>
      <c r="O19" s="41">
        <f t="shared" ref="O19:Y19" si="7">O7/O5*O17</f>
        <v>0.3</v>
      </c>
      <c r="P19" s="41">
        <f t="shared" si="7"/>
        <v>0.4</v>
      </c>
      <c r="Q19" s="41">
        <f t="shared" si="7"/>
        <v>0.5</v>
      </c>
      <c r="R19" s="41">
        <f t="shared" si="7"/>
        <v>0.7</v>
      </c>
      <c r="S19" s="41">
        <f t="shared" si="7"/>
        <v>0.8</v>
      </c>
      <c r="T19" s="41">
        <f t="shared" si="7"/>
        <v>0.9</v>
      </c>
      <c r="U19" s="41">
        <f t="shared" si="7"/>
        <v>0.9</v>
      </c>
      <c r="V19" s="41">
        <f t="shared" si="7"/>
        <v>0.9</v>
      </c>
      <c r="W19" s="41">
        <f t="shared" si="7"/>
        <v>0.7</v>
      </c>
      <c r="X19" s="41">
        <f t="shared" si="7"/>
        <v>0.6</v>
      </c>
      <c r="Y19" s="41">
        <f t="shared" si="7"/>
        <v>0.4</v>
      </c>
    </row>
    <row r="20" spans="2:25" ht="18" customHeight="1" x14ac:dyDescent="0.25">
      <c r="B20" s="151"/>
      <c r="D20" s="154" t="s">
        <v>218</v>
      </c>
      <c r="E20" s="155" t="s">
        <v>216</v>
      </c>
      <c r="F20" s="33" t="s">
        <v>66</v>
      </c>
      <c r="G20" s="34" t="s">
        <v>32</v>
      </c>
      <c r="H20" s="32">
        <v>-30</v>
      </c>
      <c r="I20" s="35" t="str">
        <f t="shared" si="6"/>
        <v>SERV COMB FORMIGA MANUAL 1 RUA AGRIC</v>
      </c>
      <c r="J20" s="35" t="s">
        <v>35</v>
      </c>
      <c r="K20" s="36">
        <f t="shared" si="0"/>
        <v>0.38666666666666666</v>
      </c>
      <c r="L20" s="35" t="s">
        <v>38</v>
      </c>
      <c r="M20" s="37">
        <v>8</v>
      </c>
      <c r="N20" s="40">
        <f>N17-SUM(N18:N19)</f>
        <v>0.79499999999999993</v>
      </c>
      <c r="O20" s="41">
        <f t="shared" ref="O20" si="8">O17-SUM(O18:O19)</f>
        <v>0.69500000000000006</v>
      </c>
      <c r="P20" s="41">
        <f t="shared" ref="P20:Y20" si="9">P17-SUM(P18:P19)</f>
        <v>0.59499999999999997</v>
      </c>
      <c r="Q20" s="41">
        <f t="shared" si="9"/>
        <v>0.495</v>
      </c>
      <c r="R20" s="41">
        <f t="shared" si="9"/>
        <v>0.29500000000000004</v>
      </c>
      <c r="S20" s="41">
        <f t="shared" si="9"/>
        <v>0.19499999999999995</v>
      </c>
      <c r="T20" s="41">
        <f t="shared" si="9"/>
        <v>9.4999999999999973E-2</v>
      </c>
      <c r="U20" s="41">
        <f t="shared" si="9"/>
        <v>9.4999999999999973E-2</v>
      </c>
      <c r="V20" s="41">
        <f t="shared" si="9"/>
        <v>9.4999999999999973E-2</v>
      </c>
      <c r="W20" s="41">
        <f t="shared" si="9"/>
        <v>0.29500000000000004</v>
      </c>
      <c r="X20" s="41">
        <f t="shared" si="9"/>
        <v>0.39500000000000002</v>
      </c>
      <c r="Y20" s="41">
        <f t="shared" si="9"/>
        <v>0.59499999999999997</v>
      </c>
    </row>
    <row r="21" spans="2:25" ht="18" customHeight="1" x14ac:dyDescent="0.25">
      <c r="B21" s="151"/>
      <c r="D21" s="158" t="s">
        <v>218</v>
      </c>
      <c r="E21" s="158" t="s">
        <v>216</v>
      </c>
      <c r="F21" s="93" t="s">
        <v>28</v>
      </c>
      <c r="G21" s="94" t="s">
        <v>94</v>
      </c>
      <c r="H21" s="92" t="s">
        <v>28</v>
      </c>
      <c r="I21" s="95" t="s">
        <v>28</v>
      </c>
      <c r="J21" s="95" t="s">
        <v>28</v>
      </c>
      <c r="K21" s="96" t="str">
        <f t="shared" si="0"/>
        <v>n/a</v>
      </c>
      <c r="L21" s="95" t="s">
        <v>28</v>
      </c>
      <c r="M21" s="97" t="s">
        <v>28</v>
      </c>
      <c r="N21" s="98" t="s">
        <v>28</v>
      </c>
      <c r="O21" s="96" t="s">
        <v>28</v>
      </c>
      <c r="P21" s="96" t="s">
        <v>28</v>
      </c>
      <c r="Q21" s="96" t="s">
        <v>28</v>
      </c>
      <c r="R21" s="96" t="s">
        <v>28</v>
      </c>
      <c r="S21" s="96" t="s">
        <v>28</v>
      </c>
      <c r="T21" s="96" t="s">
        <v>28</v>
      </c>
      <c r="U21" s="96" t="s">
        <v>28</v>
      </c>
      <c r="V21" s="96" t="s">
        <v>28</v>
      </c>
      <c r="W21" s="96" t="s">
        <v>28</v>
      </c>
      <c r="X21" s="96" t="s">
        <v>28</v>
      </c>
      <c r="Y21" s="96" t="s">
        <v>28</v>
      </c>
    </row>
    <row r="22" spans="2:25" ht="18" customHeight="1" x14ac:dyDescent="0.25">
      <c r="B22" s="151"/>
      <c r="D22" s="159" t="s">
        <v>218</v>
      </c>
      <c r="E22" s="159" t="s">
        <v>216</v>
      </c>
      <c r="F22" s="100" t="s">
        <v>28</v>
      </c>
      <c r="G22" s="101" t="s">
        <v>95</v>
      </c>
      <c r="H22" s="99" t="s">
        <v>28</v>
      </c>
      <c r="I22" s="102" t="s">
        <v>28</v>
      </c>
      <c r="J22" s="102" t="s">
        <v>28</v>
      </c>
      <c r="K22" s="103" t="str">
        <f t="shared" si="0"/>
        <v>n/a</v>
      </c>
      <c r="L22" s="102" t="s">
        <v>28</v>
      </c>
      <c r="M22" s="104" t="s">
        <v>28</v>
      </c>
      <c r="N22" s="105" t="s">
        <v>28</v>
      </c>
      <c r="O22" s="103" t="s">
        <v>28</v>
      </c>
      <c r="P22" s="103" t="s">
        <v>28</v>
      </c>
      <c r="Q22" s="103" t="s">
        <v>28</v>
      </c>
      <c r="R22" s="103" t="s">
        <v>28</v>
      </c>
      <c r="S22" s="103" t="s">
        <v>28</v>
      </c>
      <c r="T22" s="103" t="s">
        <v>28</v>
      </c>
      <c r="U22" s="103" t="s">
        <v>28</v>
      </c>
      <c r="V22" s="103" t="s">
        <v>28</v>
      </c>
      <c r="W22" s="103" t="s">
        <v>28</v>
      </c>
      <c r="X22" s="103" t="s">
        <v>28</v>
      </c>
      <c r="Y22" s="103" t="s">
        <v>28</v>
      </c>
    </row>
    <row r="23" spans="2:25" ht="18" customHeight="1" x14ac:dyDescent="0.25">
      <c r="B23" s="151"/>
      <c r="D23" s="159" t="s">
        <v>218</v>
      </c>
      <c r="E23" s="159" t="s">
        <v>216</v>
      </c>
      <c r="F23" s="100" t="s">
        <v>28</v>
      </c>
      <c r="G23" s="101" t="s">
        <v>104</v>
      </c>
      <c r="H23" s="99" t="s">
        <v>28</v>
      </c>
      <c r="I23" s="102" t="s">
        <v>28</v>
      </c>
      <c r="J23" s="102" t="s">
        <v>28</v>
      </c>
      <c r="K23" s="103" t="str">
        <f t="shared" si="0"/>
        <v>n/a</v>
      </c>
      <c r="L23" s="102" t="s">
        <v>28</v>
      </c>
      <c r="M23" s="104" t="s">
        <v>28</v>
      </c>
      <c r="N23" s="105" t="s">
        <v>28</v>
      </c>
      <c r="O23" s="103" t="s">
        <v>28</v>
      </c>
      <c r="P23" s="103" t="s">
        <v>28</v>
      </c>
      <c r="Q23" s="103" t="s">
        <v>28</v>
      </c>
      <c r="R23" s="103" t="s">
        <v>28</v>
      </c>
      <c r="S23" s="103" t="s">
        <v>28</v>
      </c>
      <c r="T23" s="103" t="s">
        <v>28</v>
      </c>
      <c r="U23" s="103" t="s">
        <v>28</v>
      </c>
      <c r="V23" s="103" t="s">
        <v>28</v>
      </c>
      <c r="W23" s="103" t="s">
        <v>28</v>
      </c>
      <c r="X23" s="103" t="s">
        <v>28</v>
      </c>
      <c r="Y23" s="103" t="s">
        <v>28</v>
      </c>
    </row>
    <row r="24" spans="2:25" ht="18" customHeight="1" x14ac:dyDescent="0.25">
      <c r="B24" s="151"/>
      <c r="D24" s="160" t="s">
        <v>218</v>
      </c>
      <c r="E24" s="160" t="s">
        <v>216</v>
      </c>
      <c r="F24" s="111" t="s">
        <v>28</v>
      </c>
      <c r="G24" s="112" t="s">
        <v>117</v>
      </c>
      <c r="H24" s="110" t="s">
        <v>28</v>
      </c>
      <c r="I24" s="113" t="s">
        <v>28</v>
      </c>
      <c r="J24" s="113" t="s">
        <v>28</v>
      </c>
      <c r="K24" s="114" t="str">
        <f t="shared" si="0"/>
        <v>n/a</v>
      </c>
      <c r="L24" s="113" t="s">
        <v>28</v>
      </c>
      <c r="M24" s="115" t="s">
        <v>28</v>
      </c>
      <c r="N24" s="116" t="s">
        <v>28</v>
      </c>
      <c r="O24" s="114" t="s">
        <v>28</v>
      </c>
      <c r="P24" s="114" t="s">
        <v>28</v>
      </c>
      <c r="Q24" s="114" t="s">
        <v>28</v>
      </c>
      <c r="R24" s="114" t="s">
        <v>28</v>
      </c>
      <c r="S24" s="114" t="s">
        <v>28</v>
      </c>
      <c r="T24" s="114" t="s">
        <v>28</v>
      </c>
      <c r="U24" s="114" t="s">
        <v>28</v>
      </c>
      <c r="V24" s="114" t="s">
        <v>28</v>
      </c>
      <c r="W24" s="114" t="s">
        <v>28</v>
      </c>
      <c r="X24" s="114" t="s">
        <v>28</v>
      </c>
      <c r="Y24" s="114" t="s">
        <v>28</v>
      </c>
    </row>
    <row r="25" spans="2:25" ht="18" customHeight="1" x14ac:dyDescent="0.25">
      <c r="B25" s="151"/>
      <c r="D25" s="161" t="s">
        <v>218</v>
      </c>
      <c r="E25" s="161" t="s">
        <v>216</v>
      </c>
      <c r="F25" s="118" t="s">
        <v>28</v>
      </c>
      <c r="G25" s="119" t="s">
        <v>222</v>
      </c>
      <c r="H25" s="117" t="s">
        <v>28</v>
      </c>
      <c r="I25" s="120" t="s">
        <v>28</v>
      </c>
      <c r="J25" s="120" t="s">
        <v>28</v>
      </c>
      <c r="K25" s="121" t="str">
        <f t="shared" si="0"/>
        <v>n/a</v>
      </c>
      <c r="L25" s="120" t="s">
        <v>28</v>
      </c>
      <c r="M25" s="122" t="s">
        <v>28</v>
      </c>
      <c r="N25" s="123" t="s">
        <v>28</v>
      </c>
      <c r="O25" s="121" t="s">
        <v>28</v>
      </c>
      <c r="P25" s="121" t="s">
        <v>28</v>
      </c>
      <c r="Q25" s="121" t="s">
        <v>28</v>
      </c>
      <c r="R25" s="121" t="s">
        <v>28</v>
      </c>
      <c r="S25" s="121" t="s">
        <v>28</v>
      </c>
      <c r="T25" s="121" t="s">
        <v>28</v>
      </c>
      <c r="U25" s="121" t="s">
        <v>28</v>
      </c>
      <c r="V25" s="121" t="s">
        <v>28</v>
      </c>
      <c r="W25" s="121" t="s">
        <v>28</v>
      </c>
      <c r="X25" s="121" t="s">
        <v>28</v>
      </c>
      <c r="Y25" s="121" t="s">
        <v>28</v>
      </c>
    </row>
    <row r="26" spans="2:25" ht="18" customHeight="1" x14ac:dyDescent="0.25">
      <c r="B26" s="151"/>
      <c r="D26" s="152" t="s">
        <v>218</v>
      </c>
      <c r="E26" s="153" t="s">
        <v>216</v>
      </c>
      <c r="F26" s="24" t="s">
        <v>123</v>
      </c>
      <c r="G26" s="25" t="s">
        <v>120</v>
      </c>
      <c r="H26" s="23">
        <v>60</v>
      </c>
      <c r="I26" s="26" t="s">
        <v>134</v>
      </c>
      <c r="J26" s="26" t="s">
        <v>34</v>
      </c>
      <c r="K26" s="27">
        <f t="shared" si="0"/>
        <v>1</v>
      </c>
      <c r="L26" s="26" t="s">
        <v>28</v>
      </c>
      <c r="M26" s="72" t="s">
        <v>28</v>
      </c>
      <c r="N26" s="30">
        <v>1</v>
      </c>
      <c r="O26" s="31">
        <v>1</v>
      </c>
      <c r="P26" s="31">
        <v>1</v>
      </c>
      <c r="Q26" s="31">
        <v>1</v>
      </c>
      <c r="R26" s="31">
        <v>1</v>
      </c>
      <c r="S26" s="31">
        <v>1</v>
      </c>
      <c r="T26" s="31">
        <v>1</v>
      </c>
      <c r="U26" s="31">
        <v>1</v>
      </c>
      <c r="V26" s="31">
        <v>1</v>
      </c>
      <c r="W26" s="31">
        <v>1</v>
      </c>
      <c r="X26" s="31">
        <v>1</v>
      </c>
      <c r="Y26" s="31">
        <v>1</v>
      </c>
    </row>
    <row r="27" spans="2:25" ht="18" customHeight="1" x14ac:dyDescent="0.25">
      <c r="B27" s="151"/>
      <c r="D27" s="154" t="s">
        <v>218</v>
      </c>
      <c r="E27" s="155" t="s">
        <v>216</v>
      </c>
      <c r="F27" s="33" t="s">
        <v>123</v>
      </c>
      <c r="G27" s="34" t="s">
        <v>120</v>
      </c>
      <c r="H27" s="32">
        <v>60</v>
      </c>
      <c r="I27" s="35" t="str">
        <f t="shared" ref="I27:I29" si="10">I26</f>
        <v>SERV CAP QUIM MEC BARRA AGRIC</v>
      </c>
      <c r="J27" s="35" t="s">
        <v>35</v>
      </c>
      <c r="K27" s="36">
        <f t="shared" si="0"/>
        <v>0.5</v>
      </c>
      <c r="L27" s="35" t="s">
        <v>55</v>
      </c>
      <c r="M27" s="37">
        <f>ROUND(0.5%*230,1)</f>
        <v>1.2</v>
      </c>
      <c r="N27" s="40">
        <f>N29</f>
        <v>0.5</v>
      </c>
      <c r="O27" s="41">
        <f t="shared" ref="O27:Y27" si="11">O29</f>
        <v>0.5</v>
      </c>
      <c r="P27" s="41">
        <f t="shared" si="11"/>
        <v>0.5</v>
      </c>
      <c r="Q27" s="41">
        <f t="shared" si="11"/>
        <v>0.5</v>
      </c>
      <c r="R27" s="41">
        <f t="shared" si="11"/>
        <v>0.5</v>
      </c>
      <c r="S27" s="41">
        <f t="shared" si="11"/>
        <v>0.5</v>
      </c>
      <c r="T27" s="41">
        <f t="shared" si="11"/>
        <v>0.5</v>
      </c>
      <c r="U27" s="41">
        <f t="shared" si="11"/>
        <v>0.5</v>
      </c>
      <c r="V27" s="41">
        <f t="shared" si="11"/>
        <v>0.5</v>
      </c>
      <c r="W27" s="41">
        <f t="shared" si="11"/>
        <v>0.5</v>
      </c>
      <c r="X27" s="41">
        <f t="shared" si="11"/>
        <v>0.5</v>
      </c>
      <c r="Y27" s="41">
        <f t="shared" si="11"/>
        <v>0.5</v>
      </c>
    </row>
    <row r="28" spans="2:25" ht="18" customHeight="1" x14ac:dyDescent="0.25">
      <c r="B28" s="151"/>
      <c r="D28" s="154" t="s">
        <v>218</v>
      </c>
      <c r="E28" s="155" t="s">
        <v>216</v>
      </c>
      <c r="F28" s="33" t="s">
        <v>123</v>
      </c>
      <c r="G28" s="34" t="s">
        <v>120</v>
      </c>
      <c r="H28" s="32">
        <v>60</v>
      </c>
      <c r="I28" s="35" t="str">
        <f t="shared" si="10"/>
        <v>SERV CAP QUIM MEC BARRA AGRIC</v>
      </c>
      <c r="J28" s="35" t="s">
        <v>35</v>
      </c>
      <c r="K28" s="36">
        <f t="shared" si="0"/>
        <v>1</v>
      </c>
      <c r="L28" s="35" t="s">
        <v>121</v>
      </c>
      <c r="M28" s="37">
        <v>0.3</v>
      </c>
      <c r="N28" s="40">
        <f>N26</f>
        <v>1</v>
      </c>
      <c r="O28" s="41">
        <f t="shared" ref="O28:Y28" si="12">O26</f>
        <v>1</v>
      </c>
      <c r="P28" s="41">
        <f t="shared" si="12"/>
        <v>1</v>
      </c>
      <c r="Q28" s="41">
        <f t="shared" si="12"/>
        <v>1</v>
      </c>
      <c r="R28" s="41">
        <f t="shared" si="12"/>
        <v>1</v>
      </c>
      <c r="S28" s="41">
        <f t="shared" si="12"/>
        <v>1</v>
      </c>
      <c r="T28" s="41">
        <f t="shared" si="12"/>
        <v>1</v>
      </c>
      <c r="U28" s="41">
        <f t="shared" si="12"/>
        <v>1</v>
      </c>
      <c r="V28" s="41">
        <f t="shared" si="12"/>
        <v>1</v>
      </c>
      <c r="W28" s="41">
        <f t="shared" si="12"/>
        <v>1</v>
      </c>
      <c r="X28" s="41">
        <f t="shared" si="12"/>
        <v>1</v>
      </c>
      <c r="Y28" s="41">
        <f t="shared" si="12"/>
        <v>1</v>
      </c>
    </row>
    <row r="29" spans="2:25" ht="18" customHeight="1" x14ac:dyDescent="0.25">
      <c r="B29" s="151"/>
      <c r="D29" s="154" t="s">
        <v>218</v>
      </c>
      <c r="E29" s="155" t="s">
        <v>216</v>
      </c>
      <c r="F29" s="33" t="s">
        <v>123</v>
      </c>
      <c r="G29" s="34" t="s">
        <v>120</v>
      </c>
      <c r="H29" s="32">
        <v>60</v>
      </c>
      <c r="I29" s="35" t="str">
        <f t="shared" si="10"/>
        <v>SERV CAP QUIM MEC BARRA AGRIC</v>
      </c>
      <c r="J29" s="35" t="s">
        <v>35</v>
      </c>
      <c r="K29" s="36">
        <f t="shared" si="0"/>
        <v>0.5</v>
      </c>
      <c r="L29" s="35" t="s">
        <v>125</v>
      </c>
      <c r="M29" s="37">
        <v>0.67500000000000004</v>
      </c>
      <c r="N29" s="40">
        <f>ROUND(50%*N26,4)</f>
        <v>0.5</v>
      </c>
      <c r="O29" s="41">
        <f t="shared" ref="O29:Y29" si="13">ROUND(50%*O26,4)</f>
        <v>0.5</v>
      </c>
      <c r="P29" s="41">
        <f t="shared" si="13"/>
        <v>0.5</v>
      </c>
      <c r="Q29" s="41">
        <f t="shared" si="13"/>
        <v>0.5</v>
      </c>
      <c r="R29" s="41">
        <f t="shared" si="13"/>
        <v>0.5</v>
      </c>
      <c r="S29" s="41">
        <f t="shared" si="13"/>
        <v>0.5</v>
      </c>
      <c r="T29" s="41">
        <f t="shared" si="13"/>
        <v>0.5</v>
      </c>
      <c r="U29" s="41">
        <f t="shared" si="13"/>
        <v>0.5</v>
      </c>
      <c r="V29" s="41">
        <f t="shared" si="13"/>
        <v>0.5</v>
      </c>
      <c r="W29" s="41">
        <f t="shared" si="13"/>
        <v>0.5</v>
      </c>
      <c r="X29" s="41">
        <f t="shared" si="13"/>
        <v>0.5</v>
      </c>
      <c r="Y29" s="41">
        <f t="shared" si="13"/>
        <v>0.5</v>
      </c>
    </row>
    <row r="30" spans="2:25" ht="18" customHeight="1" x14ac:dyDescent="0.25">
      <c r="B30" s="151"/>
      <c r="D30" s="152" t="s">
        <v>218</v>
      </c>
      <c r="E30" s="153" t="s">
        <v>216</v>
      </c>
      <c r="F30" s="24" t="s">
        <v>128</v>
      </c>
      <c r="G30" s="25" t="s">
        <v>120</v>
      </c>
      <c r="H30" s="23">
        <v>80</v>
      </c>
      <c r="I30" s="26" t="s">
        <v>129</v>
      </c>
      <c r="J30" s="26" t="s">
        <v>34</v>
      </c>
      <c r="K30" s="27">
        <f>IFERROR(AVERAGE(N30:Y30),"n/a")</f>
        <v>1</v>
      </c>
      <c r="L30" s="26" t="s">
        <v>28</v>
      </c>
      <c r="M30" s="72" t="s">
        <v>28</v>
      </c>
      <c r="N30" s="30">
        <v>1</v>
      </c>
      <c r="O30" s="31">
        <v>1</v>
      </c>
      <c r="P30" s="31">
        <v>1</v>
      </c>
      <c r="Q30" s="31">
        <v>1</v>
      </c>
      <c r="R30" s="31">
        <v>1</v>
      </c>
      <c r="S30" s="31">
        <v>1</v>
      </c>
      <c r="T30" s="31">
        <v>1</v>
      </c>
      <c r="U30" s="31">
        <v>1</v>
      </c>
      <c r="V30" s="31">
        <v>1</v>
      </c>
      <c r="W30" s="31">
        <v>1</v>
      </c>
      <c r="X30" s="31">
        <v>1</v>
      </c>
      <c r="Y30" s="31">
        <v>1</v>
      </c>
    </row>
    <row r="31" spans="2:25" ht="18" customHeight="1" x14ac:dyDescent="0.25">
      <c r="B31" s="151"/>
      <c r="D31" s="154" t="s">
        <v>218</v>
      </c>
      <c r="E31" s="155" t="s">
        <v>216</v>
      </c>
      <c r="F31" s="33" t="s">
        <v>128</v>
      </c>
      <c r="G31" s="34" t="s">
        <v>120</v>
      </c>
      <c r="H31" s="32">
        <v>80</v>
      </c>
      <c r="I31" s="35" t="str">
        <f t="shared" ref="I31:I33" si="14">I30</f>
        <v>SERV COMB FORMIGA MANUAL 1 RUA AGRIC</v>
      </c>
      <c r="J31" s="35" t="s">
        <v>35</v>
      </c>
      <c r="K31" s="36">
        <f>IFERROR(AVERAGE(N31:Y31),"n/a")</f>
        <v>4.9999999999999992E-3</v>
      </c>
      <c r="L31" s="35" t="s">
        <v>36</v>
      </c>
      <c r="M31" s="37">
        <f>10*(5*6)/10^3</f>
        <v>0.3</v>
      </c>
      <c r="N31" s="156">
        <v>5.0000000000000001E-3</v>
      </c>
      <c r="O31" s="157">
        <v>5.0000000000000001E-3</v>
      </c>
      <c r="P31" s="157">
        <v>5.0000000000000001E-3</v>
      </c>
      <c r="Q31" s="157">
        <v>5.0000000000000001E-3</v>
      </c>
      <c r="R31" s="157">
        <v>5.0000000000000001E-3</v>
      </c>
      <c r="S31" s="157">
        <v>5.0000000000000001E-3</v>
      </c>
      <c r="T31" s="157">
        <v>5.0000000000000001E-3</v>
      </c>
      <c r="U31" s="157">
        <v>5.0000000000000001E-3</v>
      </c>
      <c r="V31" s="157">
        <v>5.0000000000000001E-3</v>
      </c>
      <c r="W31" s="157">
        <v>5.0000000000000001E-3</v>
      </c>
      <c r="X31" s="157">
        <v>5.0000000000000001E-3</v>
      </c>
      <c r="Y31" s="157">
        <v>5.0000000000000001E-3</v>
      </c>
    </row>
    <row r="32" spans="2:25" ht="18" customHeight="1" x14ac:dyDescent="0.25">
      <c r="B32" s="151"/>
      <c r="D32" s="154" t="s">
        <v>218</v>
      </c>
      <c r="E32" s="155" t="s">
        <v>216</v>
      </c>
      <c r="F32" s="33" t="s">
        <v>128</v>
      </c>
      <c r="G32" s="34" t="s">
        <v>120</v>
      </c>
      <c r="H32" s="32">
        <v>80</v>
      </c>
      <c r="I32" s="35" t="str">
        <f t="shared" si="14"/>
        <v>SERV COMB FORMIGA MANUAL 1 RUA AGRIC</v>
      </c>
      <c r="J32" s="35" t="s">
        <v>35</v>
      </c>
      <c r="K32" s="36">
        <f>IFERROR(AVERAGE(N32:Y32),"n/a")</f>
        <v>0.60833333333333328</v>
      </c>
      <c r="L32" s="35" t="s">
        <v>37</v>
      </c>
      <c r="M32" s="37">
        <v>4.5</v>
      </c>
      <c r="N32" s="40">
        <f t="shared" ref="N32:Y32" si="15">N7/N5*N30</f>
        <v>0.2</v>
      </c>
      <c r="O32" s="41">
        <f t="shared" si="15"/>
        <v>0.3</v>
      </c>
      <c r="P32" s="41">
        <f t="shared" si="15"/>
        <v>0.4</v>
      </c>
      <c r="Q32" s="41">
        <f t="shared" si="15"/>
        <v>0.5</v>
      </c>
      <c r="R32" s="41">
        <f t="shared" si="15"/>
        <v>0.7</v>
      </c>
      <c r="S32" s="41">
        <f t="shared" si="15"/>
        <v>0.8</v>
      </c>
      <c r="T32" s="41">
        <f t="shared" si="15"/>
        <v>0.9</v>
      </c>
      <c r="U32" s="41">
        <f t="shared" si="15"/>
        <v>0.9</v>
      </c>
      <c r="V32" s="41">
        <f t="shared" si="15"/>
        <v>0.9</v>
      </c>
      <c r="W32" s="41">
        <f t="shared" si="15"/>
        <v>0.7</v>
      </c>
      <c r="X32" s="41">
        <f t="shared" si="15"/>
        <v>0.6</v>
      </c>
      <c r="Y32" s="41">
        <f t="shared" si="15"/>
        <v>0.4</v>
      </c>
    </row>
    <row r="33" spans="2:25" ht="18" customHeight="1" x14ac:dyDescent="0.25">
      <c r="B33" s="151"/>
      <c r="D33" s="154" t="s">
        <v>218</v>
      </c>
      <c r="E33" s="155" t="s">
        <v>216</v>
      </c>
      <c r="F33" s="33" t="s">
        <v>128</v>
      </c>
      <c r="G33" s="34" t="s">
        <v>120</v>
      </c>
      <c r="H33" s="32">
        <v>80</v>
      </c>
      <c r="I33" s="35" t="str">
        <f t="shared" si="14"/>
        <v>SERV COMB FORMIGA MANUAL 1 RUA AGRIC</v>
      </c>
      <c r="J33" s="35" t="s">
        <v>35</v>
      </c>
      <c r="K33" s="36">
        <f t="shared" ref="K33" si="16">IFERROR(AVERAGE(N33:Y33),"n/a")</f>
        <v>0.38666666666666666</v>
      </c>
      <c r="L33" s="35" t="s">
        <v>38</v>
      </c>
      <c r="M33" s="37">
        <v>4.5</v>
      </c>
      <c r="N33" s="40">
        <f t="shared" ref="N33:Y33" si="17">N30-SUM(N31:N32)</f>
        <v>0.79499999999999993</v>
      </c>
      <c r="O33" s="41">
        <f t="shared" si="17"/>
        <v>0.69500000000000006</v>
      </c>
      <c r="P33" s="41">
        <f t="shared" si="17"/>
        <v>0.59499999999999997</v>
      </c>
      <c r="Q33" s="41">
        <f t="shared" si="17"/>
        <v>0.495</v>
      </c>
      <c r="R33" s="41">
        <f t="shared" si="17"/>
        <v>0.29500000000000004</v>
      </c>
      <c r="S33" s="41">
        <f t="shared" si="17"/>
        <v>0.19499999999999995</v>
      </c>
      <c r="T33" s="41">
        <f t="shared" si="17"/>
        <v>9.4999999999999973E-2</v>
      </c>
      <c r="U33" s="41">
        <f t="shared" si="17"/>
        <v>9.4999999999999973E-2</v>
      </c>
      <c r="V33" s="41">
        <f t="shared" si="17"/>
        <v>9.4999999999999973E-2</v>
      </c>
      <c r="W33" s="41">
        <f t="shared" si="17"/>
        <v>0.29500000000000004</v>
      </c>
      <c r="X33" s="41">
        <f t="shared" si="17"/>
        <v>0.39500000000000002</v>
      </c>
      <c r="Y33" s="41">
        <f t="shared" si="17"/>
        <v>0.59499999999999997</v>
      </c>
    </row>
    <row r="34" spans="2:25" ht="18" customHeight="1" x14ac:dyDescent="0.25">
      <c r="B34" s="151"/>
      <c r="D34" s="161" t="s">
        <v>218</v>
      </c>
      <c r="E34" s="161" t="s">
        <v>216</v>
      </c>
      <c r="F34" s="118" t="s">
        <v>28</v>
      </c>
      <c r="G34" s="119" t="s">
        <v>223</v>
      </c>
      <c r="H34" s="117" t="s">
        <v>28</v>
      </c>
      <c r="I34" s="120" t="s">
        <v>28</v>
      </c>
      <c r="J34" s="120" t="s">
        <v>28</v>
      </c>
      <c r="K34" s="121" t="str">
        <f t="shared" si="0"/>
        <v>n/a</v>
      </c>
      <c r="L34" s="120" t="s">
        <v>28</v>
      </c>
      <c r="M34" s="122" t="s">
        <v>28</v>
      </c>
      <c r="N34" s="123" t="s">
        <v>28</v>
      </c>
      <c r="O34" s="121" t="s">
        <v>28</v>
      </c>
      <c r="P34" s="121" t="s">
        <v>28</v>
      </c>
      <c r="Q34" s="121" t="s">
        <v>28</v>
      </c>
      <c r="R34" s="121" t="s">
        <v>28</v>
      </c>
      <c r="S34" s="121" t="s">
        <v>28</v>
      </c>
      <c r="T34" s="121" t="s">
        <v>28</v>
      </c>
      <c r="U34" s="121" t="s">
        <v>28</v>
      </c>
      <c r="V34" s="121" t="s">
        <v>28</v>
      </c>
      <c r="W34" s="121" t="s">
        <v>28</v>
      </c>
      <c r="X34" s="121" t="s">
        <v>28</v>
      </c>
      <c r="Y34" s="121" t="s">
        <v>28</v>
      </c>
    </row>
    <row r="35" spans="2:25" ht="18" customHeight="1" x14ac:dyDescent="0.25">
      <c r="B35" s="151"/>
      <c r="D35" s="152" t="s">
        <v>218</v>
      </c>
      <c r="E35" s="153" t="s">
        <v>216</v>
      </c>
      <c r="F35" s="24" t="s">
        <v>138</v>
      </c>
      <c r="G35" s="25" t="s">
        <v>120</v>
      </c>
      <c r="H35" s="23">
        <v>120</v>
      </c>
      <c r="I35" s="26" t="s">
        <v>139</v>
      </c>
      <c r="J35" s="26" t="s">
        <v>34</v>
      </c>
      <c r="K35" s="27">
        <f>IFERROR(AVERAGE(N35:Y35),"n/a")</f>
        <v>0.75</v>
      </c>
      <c r="L35" s="26" t="s">
        <v>28</v>
      </c>
      <c r="M35" s="72" t="s">
        <v>28</v>
      </c>
      <c r="N35" s="47">
        <f>1-N38</f>
        <v>0.75</v>
      </c>
      <c r="O35" s="48">
        <f t="shared" ref="O35:Y35" si="18">1-O38</f>
        <v>0.75</v>
      </c>
      <c r="P35" s="48">
        <f t="shared" si="18"/>
        <v>0.75</v>
      </c>
      <c r="Q35" s="48">
        <f t="shared" si="18"/>
        <v>0.75</v>
      </c>
      <c r="R35" s="48">
        <f t="shared" si="18"/>
        <v>0.75</v>
      </c>
      <c r="S35" s="48">
        <f t="shared" si="18"/>
        <v>0.75</v>
      </c>
      <c r="T35" s="48">
        <f t="shared" si="18"/>
        <v>0.75</v>
      </c>
      <c r="U35" s="48">
        <f t="shared" si="18"/>
        <v>0.75</v>
      </c>
      <c r="V35" s="48">
        <f t="shared" si="18"/>
        <v>0.75</v>
      </c>
      <c r="W35" s="48">
        <f t="shared" si="18"/>
        <v>0.75</v>
      </c>
      <c r="X35" s="48">
        <f t="shared" si="18"/>
        <v>0.75</v>
      </c>
      <c r="Y35" s="48">
        <f t="shared" si="18"/>
        <v>0.75</v>
      </c>
    </row>
    <row r="36" spans="2:25" ht="18" customHeight="1" x14ac:dyDescent="0.25">
      <c r="B36" s="151"/>
      <c r="D36" s="154" t="s">
        <v>218</v>
      </c>
      <c r="E36" s="155" t="s">
        <v>216</v>
      </c>
      <c r="F36" s="33" t="s">
        <v>138</v>
      </c>
      <c r="G36" s="34" t="s">
        <v>120</v>
      </c>
      <c r="H36" s="32">
        <v>120</v>
      </c>
      <c r="I36" s="35" t="str">
        <f t="shared" ref="I36:I37" si="19">I35</f>
        <v>SERV ADUBACAO SOLIDA MEC AGRIC</v>
      </c>
      <c r="J36" s="35" t="s">
        <v>35</v>
      </c>
      <c r="K36" s="36">
        <f>IFERROR(AVERAGE(N36:Y36),"n/a")</f>
        <v>0.75</v>
      </c>
      <c r="L36" s="89" t="s">
        <v>224</v>
      </c>
      <c r="M36" s="162">
        <v>300</v>
      </c>
      <c r="N36" s="91">
        <f>N35</f>
        <v>0.75</v>
      </c>
      <c r="O36" s="46">
        <f t="shared" ref="O36:Y36" si="20">O35</f>
        <v>0.75</v>
      </c>
      <c r="P36" s="46">
        <f t="shared" si="20"/>
        <v>0.75</v>
      </c>
      <c r="Q36" s="46">
        <f t="shared" si="20"/>
        <v>0.75</v>
      </c>
      <c r="R36" s="46">
        <f t="shared" si="20"/>
        <v>0.75</v>
      </c>
      <c r="S36" s="46">
        <f t="shared" si="20"/>
        <v>0.75</v>
      </c>
      <c r="T36" s="46">
        <f t="shared" si="20"/>
        <v>0.75</v>
      </c>
      <c r="U36" s="46">
        <f t="shared" si="20"/>
        <v>0.75</v>
      </c>
      <c r="V36" s="46">
        <f t="shared" si="20"/>
        <v>0.75</v>
      </c>
      <c r="W36" s="46">
        <f t="shared" si="20"/>
        <v>0.75</v>
      </c>
      <c r="X36" s="46">
        <f t="shared" si="20"/>
        <v>0.75</v>
      </c>
      <c r="Y36" s="46">
        <f t="shared" si="20"/>
        <v>0.75</v>
      </c>
    </row>
    <row r="37" spans="2:25" ht="18" customHeight="1" x14ac:dyDescent="0.25">
      <c r="B37" s="151"/>
      <c r="D37" s="154" t="s">
        <v>218</v>
      </c>
      <c r="E37" s="155" t="s">
        <v>216</v>
      </c>
      <c r="F37" s="33" t="s">
        <v>138</v>
      </c>
      <c r="G37" s="34" t="s">
        <v>120</v>
      </c>
      <c r="H37" s="32">
        <v>120</v>
      </c>
      <c r="I37" s="35" t="str">
        <f t="shared" si="19"/>
        <v>SERV ADUBACAO SOLIDA MEC AGRIC</v>
      </c>
      <c r="J37" s="35" t="s">
        <v>35</v>
      </c>
      <c r="K37" s="36">
        <f t="shared" ref="K37" si="21">IFERROR(AVERAGE(N37:Y37),"n/a")</f>
        <v>0</v>
      </c>
      <c r="L37" s="35" t="s">
        <v>225</v>
      </c>
      <c r="M37" s="163">
        <v>429</v>
      </c>
      <c r="N37" s="126">
        <v>0</v>
      </c>
      <c r="O37" s="127">
        <v>0</v>
      </c>
      <c r="P37" s="127">
        <v>0</v>
      </c>
      <c r="Q37" s="127">
        <v>0</v>
      </c>
      <c r="R37" s="127">
        <v>0</v>
      </c>
      <c r="S37" s="127">
        <v>0</v>
      </c>
      <c r="T37" s="127">
        <v>0</v>
      </c>
      <c r="U37" s="127">
        <v>0</v>
      </c>
      <c r="V37" s="127">
        <v>0</v>
      </c>
      <c r="W37" s="127">
        <v>0</v>
      </c>
      <c r="X37" s="127">
        <v>0</v>
      </c>
      <c r="Y37" s="127">
        <v>0</v>
      </c>
    </row>
    <row r="38" spans="2:25" ht="18" customHeight="1" x14ac:dyDescent="0.25">
      <c r="B38" s="151"/>
      <c r="D38" s="152" t="s">
        <v>218</v>
      </c>
      <c r="E38" s="153" t="s">
        <v>216</v>
      </c>
      <c r="F38" s="24" t="s">
        <v>138</v>
      </c>
      <c r="G38" s="25" t="s">
        <v>120</v>
      </c>
      <c r="H38" s="23">
        <v>120</v>
      </c>
      <c r="I38" s="26" t="s">
        <v>226</v>
      </c>
      <c r="J38" s="26" t="s">
        <v>34</v>
      </c>
      <c r="K38" s="27">
        <f>IFERROR(AVERAGE(N38:Y38),"n/a")</f>
        <v>0.25</v>
      </c>
      <c r="L38" s="26" t="s">
        <v>28</v>
      </c>
      <c r="M38" s="72" t="s">
        <v>28</v>
      </c>
      <c r="N38" s="30">
        <v>0.25</v>
      </c>
      <c r="O38" s="31">
        <v>0.25</v>
      </c>
      <c r="P38" s="31">
        <v>0.25</v>
      </c>
      <c r="Q38" s="31">
        <v>0.25</v>
      </c>
      <c r="R38" s="31">
        <v>0.25</v>
      </c>
      <c r="S38" s="31">
        <v>0.25</v>
      </c>
      <c r="T38" s="31">
        <v>0.25</v>
      </c>
      <c r="U38" s="31">
        <v>0.25</v>
      </c>
      <c r="V38" s="31">
        <v>0.25</v>
      </c>
      <c r="W38" s="31">
        <v>0.25</v>
      </c>
      <c r="X38" s="31">
        <v>0.25</v>
      </c>
      <c r="Y38" s="31">
        <v>0.25</v>
      </c>
    </row>
    <row r="39" spans="2:25" ht="18" customHeight="1" x14ac:dyDescent="0.25">
      <c r="B39" s="151"/>
      <c r="D39" s="154" t="s">
        <v>218</v>
      </c>
      <c r="E39" s="155" t="s">
        <v>216</v>
      </c>
      <c r="F39" s="33" t="s">
        <v>138</v>
      </c>
      <c r="G39" s="34" t="s">
        <v>120</v>
      </c>
      <c r="H39" s="32">
        <v>120</v>
      </c>
      <c r="I39" s="35" t="str">
        <f t="shared" ref="I39:I40" si="22">I38</f>
        <v>SERV ADUBACAO SOLIDA MANUAL AGRIC</v>
      </c>
      <c r="J39" s="35" t="s">
        <v>35</v>
      </c>
      <c r="K39" s="36">
        <f t="shared" ref="K39" si="23">IFERROR(AVERAGE(N39:Y39),"n/a")</f>
        <v>0.25</v>
      </c>
      <c r="L39" s="89" t="s">
        <v>224</v>
      </c>
      <c r="M39" s="162">
        <v>300</v>
      </c>
      <c r="N39" s="91">
        <f>N38</f>
        <v>0.25</v>
      </c>
      <c r="O39" s="46">
        <f t="shared" ref="O39:Y39" si="24">O38</f>
        <v>0.25</v>
      </c>
      <c r="P39" s="46">
        <f t="shared" si="24"/>
        <v>0.25</v>
      </c>
      <c r="Q39" s="46">
        <f t="shared" si="24"/>
        <v>0.25</v>
      </c>
      <c r="R39" s="46">
        <f t="shared" si="24"/>
        <v>0.25</v>
      </c>
      <c r="S39" s="46">
        <f t="shared" si="24"/>
        <v>0.25</v>
      </c>
      <c r="T39" s="46">
        <f t="shared" si="24"/>
        <v>0.25</v>
      </c>
      <c r="U39" s="46">
        <f t="shared" si="24"/>
        <v>0.25</v>
      </c>
      <c r="V39" s="46">
        <f t="shared" si="24"/>
        <v>0.25</v>
      </c>
      <c r="W39" s="46">
        <f t="shared" si="24"/>
        <v>0.25</v>
      </c>
      <c r="X39" s="46">
        <f t="shared" si="24"/>
        <v>0.25</v>
      </c>
      <c r="Y39" s="46">
        <f t="shared" si="24"/>
        <v>0.25</v>
      </c>
    </row>
    <row r="40" spans="2:25" ht="18" customHeight="1" x14ac:dyDescent="0.25">
      <c r="B40" s="151"/>
      <c r="D40" s="154" t="s">
        <v>218</v>
      </c>
      <c r="E40" s="155" t="s">
        <v>216</v>
      </c>
      <c r="F40" s="33" t="s">
        <v>138</v>
      </c>
      <c r="G40" s="34" t="s">
        <v>120</v>
      </c>
      <c r="H40" s="32">
        <v>120</v>
      </c>
      <c r="I40" s="35" t="str">
        <f t="shared" si="22"/>
        <v>SERV ADUBACAO SOLIDA MANUAL AGRIC</v>
      </c>
      <c r="J40" s="35" t="s">
        <v>35</v>
      </c>
      <c r="K40" s="36">
        <f>IFERROR(AVERAGE(N40:Y40),"n/a")</f>
        <v>0</v>
      </c>
      <c r="L40" s="35" t="s">
        <v>225</v>
      </c>
      <c r="M40" s="163">
        <v>429</v>
      </c>
      <c r="N40" s="126">
        <v>0</v>
      </c>
      <c r="O40" s="127">
        <v>0</v>
      </c>
      <c r="P40" s="127">
        <v>0</v>
      </c>
      <c r="Q40" s="127">
        <v>0</v>
      </c>
      <c r="R40" s="127">
        <v>0</v>
      </c>
      <c r="S40" s="127">
        <v>0</v>
      </c>
      <c r="T40" s="127">
        <v>0</v>
      </c>
      <c r="U40" s="127">
        <v>0</v>
      </c>
      <c r="V40" s="127">
        <v>0</v>
      </c>
      <c r="W40" s="127">
        <v>0</v>
      </c>
      <c r="X40" s="127">
        <v>0</v>
      </c>
      <c r="Y40" s="127">
        <v>0</v>
      </c>
    </row>
    <row r="41" spans="2:25" ht="18" customHeight="1" x14ac:dyDescent="0.25">
      <c r="B41" s="151"/>
      <c r="D41" s="152" t="s">
        <v>218</v>
      </c>
      <c r="E41" s="153" t="s">
        <v>216</v>
      </c>
      <c r="F41" s="24" t="s">
        <v>126</v>
      </c>
      <c r="G41" s="25" t="s">
        <v>120</v>
      </c>
      <c r="H41" s="23">
        <v>140</v>
      </c>
      <c r="I41" s="26" t="s">
        <v>227</v>
      </c>
      <c r="J41" s="26" t="s">
        <v>34</v>
      </c>
      <c r="K41" s="27">
        <f>IFERROR(AVERAGE(N41:Y41),"n/a")</f>
        <v>1</v>
      </c>
      <c r="L41" s="26" t="s">
        <v>28</v>
      </c>
      <c r="M41" s="72" t="s">
        <v>28</v>
      </c>
      <c r="N41" s="30">
        <v>1</v>
      </c>
      <c r="O41" s="31">
        <v>1</v>
      </c>
      <c r="P41" s="31">
        <v>1</v>
      </c>
      <c r="Q41" s="31">
        <v>1</v>
      </c>
      <c r="R41" s="31">
        <v>1</v>
      </c>
      <c r="S41" s="31">
        <v>1</v>
      </c>
      <c r="T41" s="31">
        <v>1</v>
      </c>
      <c r="U41" s="31">
        <v>1</v>
      </c>
      <c r="V41" s="31">
        <v>1</v>
      </c>
      <c r="W41" s="31">
        <v>1</v>
      </c>
      <c r="X41" s="31">
        <v>1</v>
      </c>
      <c r="Y41" s="31">
        <v>1</v>
      </c>
    </row>
    <row r="42" spans="2:25" ht="18" customHeight="1" x14ac:dyDescent="0.25">
      <c r="B42" s="151"/>
      <c r="D42" s="152" t="s">
        <v>218</v>
      </c>
      <c r="E42" s="153" t="s">
        <v>216</v>
      </c>
      <c r="F42" s="24" t="s">
        <v>133</v>
      </c>
      <c r="G42" s="25" t="s">
        <v>120</v>
      </c>
      <c r="H42" s="23">
        <v>160</v>
      </c>
      <c r="I42" s="26" t="s">
        <v>134</v>
      </c>
      <c r="J42" s="26" t="s">
        <v>34</v>
      </c>
      <c r="K42" s="27">
        <f t="shared" si="0"/>
        <v>1</v>
      </c>
      <c r="L42" s="26" t="s">
        <v>28</v>
      </c>
      <c r="M42" s="72" t="s">
        <v>28</v>
      </c>
      <c r="N42" s="30">
        <v>1</v>
      </c>
      <c r="O42" s="31">
        <v>1</v>
      </c>
      <c r="P42" s="31">
        <v>1</v>
      </c>
      <c r="Q42" s="31">
        <v>1</v>
      </c>
      <c r="R42" s="31">
        <v>1</v>
      </c>
      <c r="S42" s="31">
        <v>1</v>
      </c>
      <c r="T42" s="31">
        <v>1</v>
      </c>
      <c r="U42" s="31">
        <v>1</v>
      </c>
      <c r="V42" s="31">
        <v>1</v>
      </c>
      <c r="W42" s="31">
        <v>1</v>
      </c>
      <c r="X42" s="31">
        <v>1</v>
      </c>
      <c r="Y42" s="31">
        <v>1</v>
      </c>
    </row>
    <row r="43" spans="2:25" ht="18" customHeight="1" x14ac:dyDescent="0.25">
      <c r="B43" s="151"/>
      <c r="D43" s="154" t="s">
        <v>218</v>
      </c>
      <c r="E43" s="155" t="s">
        <v>216</v>
      </c>
      <c r="F43" s="33" t="s">
        <v>133</v>
      </c>
      <c r="G43" s="34" t="s">
        <v>120</v>
      </c>
      <c r="H43" s="32">
        <v>160</v>
      </c>
      <c r="I43" s="35" t="str">
        <f t="shared" ref="I43:I45" si="25">I42</f>
        <v>SERV CAP QUIM MEC BARRA AGRIC</v>
      </c>
      <c r="J43" s="35" t="s">
        <v>35</v>
      </c>
      <c r="K43" s="36">
        <f t="shared" si="0"/>
        <v>1</v>
      </c>
      <c r="L43" s="35" t="s">
        <v>54</v>
      </c>
      <c r="M43" s="37">
        <v>2.5</v>
      </c>
      <c r="N43" s="40">
        <f>N42</f>
        <v>1</v>
      </c>
      <c r="O43" s="41">
        <f t="shared" ref="O43:Y43" si="26">O42</f>
        <v>1</v>
      </c>
      <c r="P43" s="41">
        <f t="shared" si="26"/>
        <v>1</v>
      </c>
      <c r="Q43" s="41">
        <f t="shared" si="26"/>
        <v>1</v>
      </c>
      <c r="R43" s="41">
        <f t="shared" si="26"/>
        <v>1</v>
      </c>
      <c r="S43" s="41">
        <f t="shared" si="26"/>
        <v>1</v>
      </c>
      <c r="T43" s="41">
        <f t="shared" si="26"/>
        <v>1</v>
      </c>
      <c r="U43" s="41">
        <f t="shared" si="26"/>
        <v>1</v>
      </c>
      <c r="V43" s="41">
        <f t="shared" si="26"/>
        <v>1</v>
      </c>
      <c r="W43" s="41">
        <f t="shared" si="26"/>
        <v>1</v>
      </c>
      <c r="X43" s="41">
        <f t="shared" si="26"/>
        <v>1</v>
      </c>
      <c r="Y43" s="41">
        <f t="shared" si="26"/>
        <v>1</v>
      </c>
    </row>
    <row r="44" spans="2:25" ht="18" customHeight="1" x14ac:dyDescent="0.25">
      <c r="B44" s="151"/>
      <c r="D44" s="154" t="s">
        <v>218</v>
      </c>
      <c r="E44" s="155" t="s">
        <v>216</v>
      </c>
      <c r="F44" s="33" t="s">
        <v>133</v>
      </c>
      <c r="G44" s="34" t="s">
        <v>120</v>
      </c>
      <c r="H44" s="32">
        <v>160</v>
      </c>
      <c r="I44" s="35" t="str">
        <f t="shared" si="25"/>
        <v>SERV CAP QUIM MEC BARRA AGRIC</v>
      </c>
      <c r="J44" s="35" t="s">
        <v>35</v>
      </c>
      <c r="K44" s="36">
        <f t="shared" si="0"/>
        <v>0.60833333333333328</v>
      </c>
      <c r="L44" s="35" t="s">
        <v>135</v>
      </c>
      <c r="M44" s="37">
        <f>ROUNDUP(1.5*(2.5/3.1),2)</f>
        <v>1.21</v>
      </c>
      <c r="N44" s="87">
        <f>N42-N45</f>
        <v>0.19999999999999996</v>
      </c>
      <c r="O44" s="88">
        <f t="shared" ref="O44:Y44" si="27">O42-O45</f>
        <v>0.30000000000000004</v>
      </c>
      <c r="P44" s="88">
        <f t="shared" si="27"/>
        <v>0.4</v>
      </c>
      <c r="Q44" s="88">
        <f t="shared" si="27"/>
        <v>0.5</v>
      </c>
      <c r="R44" s="88">
        <f t="shared" si="27"/>
        <v>0.7</v>
      </c>
      <c r="S44" s="88">
        <f t="shared" si="27"/>
        <v>0.8</v>
      </c>
      <c r="T44" s="88">
        <f t="shared" si="27"/>
        <v>0.9</v>
      </c>
      <c r="U44" s="88">
        <f t="shared" si="27"/>
        <v>0.9</v>
      </c>
      <c r="V44" s="88">
        <f t="shared" si="27"/>
        <v>0.9</v>
      </c>
      <c r="W44" s="88">
        <f t="shared" si="27"/>
        <v>0.7</v>
      </c>
      <c r="X44" s="88">
        <f t="shared" si="27"/>
        <v>0.6</v>
      </c>
      <c r="Y44" s="88">
        <f t="shared" si="27"/>
        <v>0.4</v>
      </c>
    </row>
    <row r="45" spans="2:25" ht="18" customHeight="1" x14ac:dyDescent="0.25">
      <c r="B45" s="151"/>
      <c r="D45" s="154" t="s">
        <v>218</v>
      </c>
      <c r="E45" s="155" t="s">
        <v>216</v>
      </c>
      <c r="F45" s="33" t="s">
        <v>133</v>
      </c>
      <c r="G45" s="34" t="s">
        <v>120</v>
      </c>
      <c r="H45" s="32">
        <v>160</v>
      </c>
      <c r="I45" s="35" t="str">
        <f t="shared" si="25"/>
        <v>SERV CAP QUIM MEC BARRA AGRIC</v>
      </c>
      <c r="J45" s="35" t="s">
        <v>35</v>
      </c>
      <c r="K45" s="36">
        <f t="shared" si="0"/>
        <v>0.39166666666666666</v>
      </c>
      <c r="L45" s="35" t="s">
        <v>136</v>
      </c>
      <c r="M45" s="37">
        <f>0.15*(2.5/3.1)</f>
        <v>0.12096774193548386</v>
      </c>
      <c r="N45" s="87">
        <f t="shared" ref="N45:Y45" si="28">ROUND(N8/N5*N42,2)</f>
        <v>0.8</v>
      </c>
      <c r="O45" s="88">
        <f t="shared" si="28"/>
        <v>0.7</v>
      </c>
      <c r="P45" s="88">
        <f t="shared" si="28"/>
        <v>0.6</v>
      </c>
      <c r="Q45" s="88">
        <f t="shared" si="28"/>
        <v>0.5</v>
      </c>
      <c r="R45" s="88">
        <f t="shared" si="28"/>
        <v>0.3</v>
      </c>
      <c r="S45" s="88">
        <f t="shared" si="28"/>
        <v>0.2</v>
      </c>
      <c r="T45" s="88">
        <f t="shared" si="28"/>
        <v>0.1</v>
      </c>
      <c r="U45" s="88">
        <f t="shared" si="28"/>
        <v>0.1</v>
      </c>
      <c r="V45" s="88">
        <f t="shared" si="28"/>
        <v>0.1</v>
      </c>
      <c r="W45" s="88">
        <f t="shared" si="28"/>
        <v>0.3</v>
      </c>
      <c r="X45" s="88">
        <f t="shared" si="28"/>
        <v>0.4</v>
      </c>
      <c r="Y45" s="88">
        <f t="shared" si="28"/>
        <v>0.6</v>
      </c>
    </row>
    <row r="46" spans="2:25" ht="18" customHeight="1" x14ac:dyDescent="0.25">
      <c r="B46" s="151"/>
      <c r="D46" s="152" t="s">
        <v>218</v>
      </c>
      <c r="E46" s="153" t="s">
        <v>216</v>
      </c>
      <c r="F46" s="24" t="s">
        <v>133</v>
      </c>
      <c r="G46" s="25" t="s">
        <v>120</v>
      </c>
      <c r="H46" s="23">
        <v>160</v>
      </c>
      <c r="I46" s="26" t="s">
        <v>131</v>
      </c>
      <c r="J46" s="26" t="s">
        <v>34</v>
      </c>
      <c r="K46" s="27">
        <f t="shared" si="0"/>
        <v>0.29999999999999993</v>
      </c>
      <c r="L46" s="26" t="s">
        <v>28</v>
      </c>
      <c r="M46" s="72" t="s">
        <v>28</v>
      </c>
      <c r="N46" s="30">
        <v>0.3</v>
      </c>
      <c r="O46" s="31">
        <v>0.3</v>
      </c>
      <c r="P46" s="31">
        <v>0.3</v>
      </c>
      <c r="Q46" s="31">
        <v>0.3</v>
      </c>
      <c r="R46" s="31">
        <v>0.3</v>
      </c>
      <c r="S46" s="31">
        <v>0.3</v>
      </c>
      <c r="T46" s="31">
        <v>0.3</v>
      </c>
      <c r="U46" s="31">
        <v>0.3</v>
      </c>
      <c r="V46" s="31">
        <v>0.3</v>
      </c>
      <c r="W46" s="31">
        <v>0.3</v>
      </c>
      <c r="X46" s="31">
        <v>0.3</v>
      </c>
      <c r="Y46" s="31">
        <v>0.3</v>
      </c>
    </row>
    <row r="47" spans="2:25" ht="18" customHeight="1" x14ac:dyDescent="0.25">
      <c r="B47" s="151"/>
      <c r="D47" s="154" t="s">
        <v>218</v>
      </c>
      <c r="E47" s="155" t="s">
        <v>216</v>
      </c>
      <c r="F47" s="33" t="s">
        <v>133</v>
      </c>
      <c r="G47" s="34" t="s">
        <v>120</v>
      </c>
      <c r="H47" s="32">
        <v>160</v>
      </c>
      <c r="I47" s="35" t="str">
        <f>I46</f>
        <v>SERV CAP QUIM MANUAL MEDIA AGRIC</v>
      </c>
      <c r="J47" s="35" t="s">
        <v>35</v>
      </c>
      <c r="K47" s="36">
        <f t="shared" si="0"/>
        <v>0.29999999999999993</v>
      </c>
      <c r="L47" s="35" t="s">
        <v>50</v>
      </c>
      <c r="M47" s="37">
        <v>2</v>
      </c>
      <c r="N47" s="40">
        <f>N46</f>
        <v>0.3</v>
      </c>
      <c r="O47" s="41">
        <f t="shared" ref="O47:Y47" si="29">O46</f>
        <v>0.3</v>
      </c>
      <c r="P47" s="41">
        <f t="shared" si="29"/>
        <v>0.3</v>
      </c>
      <c r="Q47" s="41">
        <f t="shared" si="29"/>
        <v>0.3</v>
      </c>
      <c r="R47" s="41">
        <f t="shared" si="29"/>
        <v>0.3</v>
      </c>
      <c r="S47" s="41">
        <f t="shared" si="29"/>
        <v>0.3</v>
      </c>
      <c r="T47" s="41">
        <f t="shared" si="29"/>
        <v>0.3</v>
      </c>
      <c r="U47" s="41">
        <f t="shared" si="29"/>
        <v>0.3</v>
      </c>
      <c r="V47" s="41">
        <f t="shared" si="29"/>
        <v>0.3</v>
      </c>
      <c r="W47" s="41">
        <f t="shared" si="29"/>
        <v>0.3</v>
      </c>
      <c r="X47" s="41">
        <f t="shared" si="29"/>
        <v>0.3</v>
      </c>
      <c r="Y47" s="41">
        <f t="shared" si="29"/>
        <v>0.3</v>
      </c>
    </row>
    <row r="48" spans="2:25" ht="18" customHeight="1" x14ac:dyDescent="0.25">
      <c r="B48" s="151"/>
      <c r="D48" s="152" t="s">
        <v>218</v>
      </c>
      <c r="E48" s="153" t="s">
        <v>216</v>
      </c>
      <c r="F48" s="24" t="s">
        <v>146</v>
      </c>
      <c r="G48" s="25" t="s">
        <v>120</v>
      </c>
      <c r="H48" s="23">
        <v>160</v>
      </c>
      <c r="I48" s="26" t="s">
        <v>147</v>
      </c>
      <c r="J48" s="26" t="s">
        <v>34</v>
      </c>
      <c r="K48" s="27">
        <f t="shared" si="0"/>
        <v>0.5</v>
      </c>
      <c r="L48" s="26" t="s">
        <v>28</v>
      </c>
      <c r="M48" s="72" t="s">
        <v>28</v>
      </c>
      <c r="N48" s="30">
        <v>0.5</v>
      </c>
      <c r="O48" s="31">
        <v>0.5</v>
      </c>
      <c r="P48" s="31">
        <v>0.5</v>
      </c>
      <c r="Q48" s="31">
        <v>0.5</v>
      </c>
      <c r="R48" s="31">
        <v>0.5</v>
      </c>
      <c r="S48" s="31">
        <v>0.5</v>
      </c>
      <c r="T48" s="31">
        <v>0.5</v>
      </c>
      <c r="U48" s="31">
        <v>0.5</v>
      </c>
      <c r="V48" s="31">
        <v>0.5</v>
      </c>
      <c r="W48" s="31">
        <v>0.5</v>
      </c>
      <c r="X48" s="31">
        <v>0.5</v>
      </c>
      <c r="Y48" s="31">
        <v>0.5</v>
      </c>
    </row>
    <row r="49" spans="1:25" ht="18" customHeight="1" x14ac:dyDescent="0.25">
      <c r="B49" s="151"/>
      <c r="D49" s="161" t="s">
        <v>218</v>
      </c>
      <c r="E49" s="161" t="s">
        <v>216</v>
      </c>
      <c r="F49" s="118" t="s">
        <v>28</v>
      </c>
      <c r="G49" s="119" t="s">
        <v>148</v>
      </c>
      <c r="H49" s="117" t="s">
        <v>28</v>
      </c>
      <c r="I49" s="120" t="s">
        <v>28</v>
      </c>
      <c r="J49" s="120" t="s">
        <v>28</v>
      </c>
      <c r="K49" s="121" t="str">
        <f t="shared" si="0"/>
        <v>n/a</v>
      </c>
      <c r="L49" s="120" t="s">
        <v>28</v>
      </c>
      <c r="M49" s="122" t="s">
        <v>28</v>
      </c>
      <c r="N49" s="123" t="s">
        <v>28</v>
      </c>
      <c r="O49" s="121" t="s">
        <v>28</v>
      </c>
      <c r="P49" s="121" t="s">
        <v>28</v>
      </c>
      <c r="Q49" s="121" t="s">
        <v>28</v>
      </c>
      <c r="R49" s="121" t="s">
        <v>28</v>
      </c>
      <c r="S49" s="121" t="s">
        <v>28</v>
      </c>
      <c r="T49" s="121" t="s">
        <v>28</v>
      </c>
      <c r="U49" s="121" t="s">
        <v>28</v>
      </c>
      <c r="V49" s="121" t="s">
        <v>28</v>
      </c>
      <c r="W49" s="121" t="s">
        <v>28</v>
      </c>
      <c r="X49" s="121" t="s">
        <v>28</v>
      </c>
      <c r="Y49" s="121" t="s">
        <v>28</v>
      </c>
    </row>
    <row r="50" spans="1:25" ht="18" customHeight="1" x14ac:dyDescent="0.25">
      <c r="B50" s="151"/>
      <c r="D50" s="152" t="s">
        <v>218</v>
      </c>
      <c r="E50" s="153" t="s">
        <v>216</v>
      </c>
      <c r="F50" s="24" t="s">
        <v>149</v>
      </c>
      <c r="G50" s="25" t="s">
        <v>120</v>
      </c>
      <c r="H50" s="23">
        <v>180</v>
      </c>
      <c r="I50" s="26" t="s">
        <v>129</v>
      </c>
      <c r="J50" s="26" t="s">
        <v>34</v>
      </c>
      <c r="K50" s="27">
        <f t="shared" si="0"/>
        <v>0.99999999999999989</v>
      </c>
      <c r="L50" s="26" t="s">
        <v>28</v>
      </c>
      <c r="M50" s="72" t="s">
        <v>28</v>
      </c>
      <c r="N50" s="30">
        <v>0.85</v>
      </c>
      <c r="O50" s="31">
        <v>0.9</v>
      </c>
      <c r="P50" s="31">
        <v>0.9</v>
      </c>
      <c r="Q50" s="31">
        <v>0.95</v>
      </c>
      <c r="R50" s="31">
        <v>1</v>
      </c>
      <c r="S50" s="31">
        <v>1.05</v>
      </c>
      <c r="T50" s="31">
        <v>1.1000000000000001</v>
      </c>
      <c r="U50" s="31">
        <v>1.2</v>
      </c>
      <c r="V50" s="31">
        <v>1.3</v>
      </c>
      <c r="W50" s="31">
        <v>1.2</v>
      </c>
      <c r="X50" s="31">
        <v>0.85</v>
      </c>
      <c r="Y50" s="31">
        <v>0.7</v>
      </c>
    </row>
    <row r="51" spans="1:25" ht="18" customHeight="1" x14ac:dyDescent="0.25">
      <c r="B51" s="151"/>
      <c r="D51" s="154" t="s">
        <v>218</v>
      </c>
      <c r="E51" s="155" t="s">
        <v>216</v>
      </c>
      <c r="F51" s="33" t="s">
        <v>149</v>
      </c>
      <c r="G51" s="34" t="s">
        <v>120</v>
      </c>
      <c r="H51" s="32">
        <v>180</v>
      </c>
      <c r="I51" s="35" t="str">
        <f t="shared" ref="I51:I53" si="30">I50</f>
        <v>SERV COMB FORMIGA MANUAL 1 RUA AGRIC</v>
      </c>
      <c r="J51" s="35" t="s">
        <v>35</v>
      </c>
      <c r="K51" s="36">
        <f t="shared" si="0"/>
        <v>4.9999999999999992E-3</v>
      </c>
      <c r="L51" s="35" t="s">
        <v>36</v>
      </c>
      <c r="M51" s="37">
        <f>10*(5*6)/10^3</f>
        <v>0.3</v>
      </c>
      <c r="N51" s="156">
        <v>5.0000000000000001E-3</v>
      </c>
      <c r="O51" s="157">
        <v>5.0000000000000001E-3</v>
      </c>
      <c r="P51" s="157">
        <v>5.0000000000000001E-3</v>
      </c>
      <c r="Q51" s="157">
        <v>5.0000000000000001E-3</v>
      </c>
      <c r="R51" s="157">
        <v>5.0000000000000001E-3</v>
      </c>
      <c r="S51" s="157">
        <v>5.0000000000000001E-3</v>
      </c>
      <c r="T51" s="157">
        <v>5.0000000000000001E-3</v>
      </c>
      <c r="U51" s="157">
        <v>5.0000000000000001E-3</v>
      </c>
      <c r="V51" s="157">
        <v>5.0000000000000001E-3</v>
      </c>
      <c r="W51" s="157">
        <v>5.0000000000000001E-3</v>
      </c>
      <c r="X51" s="157">
        <v>5.0000000000000001E-3</v>
      </c>
      <c r="Y51" s="157">
        <v>5.0000000000000001E-3</v>
      </c>
    </row>
    <row r="52" spans="1:25" ht="18" customHeight="1" x14ac:dyDescent="0.25">
      <c r="B52" s="151"/>
      <c r="D52" s="154" t="s">
        <v>218</v>
      </c>
      <c r="E52" s="155" t="s">
        <v>216</v>
      </c>
      <c r="F52" s="33" t="s">
        <v>149</v>
      </c>
      <c r="G52" s="34" t="s">
        <v>120</v>
      </c>
      <c r="H52" s="32">
        <v>180</v>
      </c>
      <c r="I52" s="35" t="str">
        <f t="shared" si="30"/>
        <v>SERV COMB FORMIGA MANUAL 1 RUA AGRIC</v>
      </c>
      <c r="J52" s="35" t="s">
        <v>35</v>
      </c>
      <c r="K52" s="36">
        <f t="shared" si="0"/>
        <v>0.64041666666666663</v>
      </c>
      <c r="L52" s="35" t="s">
        <v>37</v>
      </c>
      <c r="M52" s="37">
        <v>4.5</v>
      </c>
      <c r="N52" s="40">
        <f t="shared" ref="N52:Y52" si="31">N7/N5*N50</f>
        <v>0.17</v>
      </c>
      <c r="O52" s="41">
        <f t="shared" si="31"/>
        <v>0.27</v>
      </c>
      <c r="P52" s="41">
        <f t="shared" si="31"/>
        <v>0.36000000000000004</v>
      </c>
      <c r="Q52" s="41">
        <f t="shared" si="31"/>
        <v>0.47499999999999998</v>
      </c>
      <c r="R52" s="41">
        <f t="shared" si="31"/>
        <v>0.7</v>
      </c>
      <c r="S52" s="41">
        <f t="shared" si="31"/>
        <v>0.84000000000000008</v>
      </c>
      <c r="T52" s="41">
        <f t="shared" si="31"/>
        <v>0.9900000000000001</v>
      </c>
      <c r="U52" s="41">
        <f t="shared" si="31"/>
        <v>1.08</v>
      </c>
      <c r="V52" s="41">
        <f t="shared" si="31"/>
        <v>1.1700000000000002</v>
      </c>
      <c r="W52" s="41">
        <f t="shared" si="31"/>
        <v>0.84</v>
      </c>
      <c r="X52" s="41">
        <f t="shared" si="31"/>
        <v>0.51</v>
      </c>
      <c r="Y52" s="41">
        <f t="shared" si="31"/>
        <v>0.27999999999999997</v>
      </c>
    </row>
    <row r="53" spans="1:25" ht="18" customHeight="1" x14ac:dyDescent="0.25">
      <c r="B53" s="151"/>
      <c r="D53" s="154" t="s">
        <v>218</v>
      </c>
      <c r="E53" s="155" t="s">
        <v>216</v>
      </c>
      <c r="F53" s="33" t="s">
        <v>149</v>
      </c>
      <c r="G53" s="34" t="s">
        <v>120</v>
      </c>
      <c r="H53" s="32">
        <v>180</v>
      </c>
      <c r="I53" s="35" t="str">
        <f t="shared" si="30"/>
        <v>SERV COMB FORMIGA MANUAL 1 RUA AGRIC</v>
      </c>
      <c r="J53" s="35" t="s">
        <v>35</v>
      </c>
      <c r="K53" s="36">
        <f t="shared" si="0"/>
        <v>0.35458333333333325</v>
      </c>
      <c r="L53" s="35" t="s">
        <v>38</v>
      </c>
      <c r="M53" s="37">
        <v>4.5</v>
      </c>
      <c r="N53" s="40">
        <f>N50-SUM(N51:N52)</f>
        <v>0.67499999999999993</v>
      </c>
      <c r="O53" s="41">
        <f t="shared" ref="O53" si="32">O50-SUM(O51:O52)</f>
        <v>0.625</v>
      </c>
      <c r="P53" s="41">
        <f t="shared" ref="P53:Y53" si="33">P50-SUM(P51:P52)</f>
        <v>0.53499999999999992</v>
      </c>
      <c r="Q53" s="41">
        <f t="shared" si="33"/>
        <v>0.47</v>
      </c>
      <c r="R53" s="41">
        <f t="shared" si="33"/>
        <v>0.29500000000000004</v>
      </c>
      <c r="S53" s="41">
        <f t="shared" si="33"/>
        <v>0.20499999999999996</v>
      </c>
      <c r="T53" s="41">
        <f t="shared" si="33"/>
        <v>0.10499999999999998</v>
      </c>
      <c r="U53" s="41">
        <f t="shared" si="33"/>
        <v>0.11499999999999999</v>
      </c>
      <c r="V53" s="41">
        <f t="shared" si="33"/>
        <v>0.125</v>
      </c>
      <c r="W53" s="41">
        <f t="shared" si="33"/>
        <v>0.35499999999999998</v>
      </c>
      <c r="X53" s="41">
        <f t="shared" si="33"/>
        <v>0.33499999999999996</v>
      </c>
      <c r="Y53" s="41">
        <f t="shared" si="33"/>
        <v>0.41499999999999998</v>
      </c>
    </row>
    <row r="54" spans="1:25" ht="18" customHeight="1" x14ac:dyDescent="0.25">
      <c r="B54" s="151"/>
      <c r="D54" s="152" t="s">
        <v>218</v>
      </c>
      <c r="E54" s="153" t="s">
        <v>216</v>
      </c>
      <c r="F54" s="24" t="s">
        <v>150</v>
      </c>
      <c r="G54" s="25" t="s">
        <v>120</v>
      </c>
      <c r="H54" s="23">
        <v>260</v>
      </c>
      <c r="I54" s="26" t="s">
        <v>151</v>
      </c>
      <c r="J54" s="26" t="s">
        <v>34</v>
      </c>
      <c r="K54" s="27">
        <f t="shared" si="0"/>
        <v>1</v>
      </c>
      <c r="L54" s="26" t="s">
        <v>28</v>
      </c>
      <c r="M54" s="72" t="s">
        <v>28</v>
      </c>
      <c r="N54" s="30">
        <v>1</v>
      </c>
      <c r="O54" s="31">
        <v>1</v>
      </c>
      <c r="P54" s="31">
        <v>1</v>
      </c>
      <c r="Q54" s="31">
        <v>1</v>
      </c>
      <c r="R54" s="31">
        <v>1</v>
      </c>
      <c r="S54" s="31">
        <v>1</v>
      </c>
      <c r="T54" s="31">
        <v>1</v>
      </c>
      <c r="U54" s="31">
        <v>1</v>
      </c>
      <c r="V54" s="31">
        <v>1</v>
      </c>
      <c r="W54" s="31">
        <v>1</v>
      </c>
      <c r="X54" s="31">
        <v>1</v>
      </c>
      <c r="Y54" s="31">
        <v>1</v>
      </c>
    </row>
    <row r="55" spans="1:25" ht="18" customHeight="1" x14ac:dyDescent="0.25">
      <c r="B55" s="151"/>
      <c r="D55" s="154" t="s">
        <v>218</v>
      </c>
      <c r="E55" s="155" t="s">
        <v>216</v>
      </c>
      <c r="F55" s="33" t="s">
        <v>150</v>
      </c>
      <c r="G55" s="34" t="s">
        <v>120</v>
      </c>
      <c r="H55" s="32">
        <v>260</v>
      </c>
      <c r="I55" s="35" t="str">
        <f t="shared" ref="I55:I57" si="34">I54</f>
        <v>SERV CAP QUIM MEC 2ª BARRA AGRIC</v>
      </c>
      <c r="J55" s="35" t="s">
        <v>35</v>
      </c>
      <c r="K55" s="36">
        <f t="shared" si="0"/>
        <v>1</v>
      </c>
      <c r="L55" s="35" t="s">
        <v>54</v>
      </c>
      <c r="M55" s="37">
        <v>2.5</v>
      </c>
      <c r="N55" s="40">
        <f>N54</f>
        <v>1</v>
      </c>
      <c r="O55" s="41">
        <f t="shared" ref="O55:Y55" si="35">O54</f>
        <v>1</v>
      </c>
      <c r="P55" s="41">
        <f t="shared" si="35"/>
        <v>1</v>
      </c>
      <c r="Q55" s="41">
        <f t="shared" si="35"/>
        <v>1</v>
      </c>
      <c r="R55" s="41">
        <f t="shared" si="35"/>
        <v>1</v>
      </c>
      <c r="S55" s="41">
        <f t="shared" si="35"/>
        <v>1</v>
      </c>
      <c r="T55" s="41">
        <f t="shared" si="35"/>
        <v>1</v>
      </c>
      <c r="U55" s="41">
        <f t="shared" si="35"/>
        <v>1</v>
      </c>
      <c r="V55" s="41">
        <f t="shared" si="35"/>
        <v>1</v>
      </c>
      <c r="W55" s="41">
        <f t="shared" si="35"/>
        <v>1</v>
      </c>
      <c r="X55" s="41">
        <f t="shared" si="35"/>
        <v>1</v>
      </c>
      <c r="Y55" s="41">
        <f t="shared" si="35"/>
        <v>1</v>
      </c>
    </row>
    <row r="56" spans="1:25" ht="18" customHeight="1" x14ac:dyDescent="0.25">
      <c r="B56" s="151"/>
      <c r="D56" s="154" t="s">
        <v>218</v>
      </c>
      <c r="E56" s="155" t="s">
        <v>216</v>
      </c>
      <c r="F56" s="33" t="s">
        <v>150</v>
      </c>
      <c r="G56" s="34" t="s">
        <v>120</v>
      </c>
      <c r="H56" s="32">
        <v>260</v>
      </c>
      <c r="I56" s="35" t="str">
        <f t="shared" si="34"/>
        <v>SERV CAP QUIM MEC 2ª BARRA AGRIC</v>
      </c>
      <c r="J56" s="35" t="s">
        <v>35</v>
      </c>
      <c r="K56" s="36">
        <f t="shared" si="0"/>
        <v>0.60833333333333328</v>
      </c>
      <c r="L56" s="35" t="s">
        <v>135</v>
      </c>
      <c r="M56" s="37">
        <f>ROUNDUP(1.5*(2.5/3.1),2)</f>
        <v>1.21</v>
      </c>
      <c r="N56" s="87">
        <f>N54-N57</f>
        <v>0.19999999999999996</v>
      </c>
      <c r="O56" s="88">
        <f t="shared" ref="O56:Y56" si="36">O54-O57</f>
        <v>0.30000000000000004</v>
      </c>
      <c r="P56" s="88">
        <f t="shared" si="36"/>
        <v>0.4</v>
      </c>
      <c r="Q56" s="88">
        <f t="shared" si="36"/>
        <v>0.5</v>
      </c>
      <c r="R56" s="88">
        <f t="shared" si="36"/>
        <v>0.7</v>
      </c>
      <c r="S56" s="88">
        <f t="shared" si="36"/>
        <v>0.8</v>
      </c>
      <c r="T56" s="88">
        <f t="shared" si="36"/>
        <v>0.9</v>
      </c>
      <c r="U56" s="88">
        <f t="shared" si="36"/>
        <v>0.9</v>
      </c>
      <c r="V56" s="88">
        <f t="shared" si="36"/>
        <v>0.9</v>
      </c>
      <c r="W56" s="88">
        <f t="shared" si="36"/>
        <v>0.7</v>
      </c>
      <c r="X56" s="88">
        <f t="shared" si="36"/>
        <v>0.6</v>
      </c>
      <c r="Y56" s="88">
        <f t="shared" si="36"/>
        <v>0.4</v>
      </c>
    </row>
    <row r="57" spans="1:25" ht="18" customHeight="1" x14ac:dyDescent="0.25">
      <c r="B57" s="151"/>
      <c r="D57" s="154" t="s">
        <v>218</v>
      </c>
      <c r="E57" s="155" t="s">
        <v>216</v>
      </c>
      <c r="F57" s="33" t="s">
        <v>150</v>
      </c>
      <c r="G57" s="34" t="s">
        <v>120</v>
      </c>
      <c r="H57" s="32">
        <v>260</v>
      </c>
      <c r="I57" s="35" t="str">
        <f t="shared" si="34"/>
        <v>SERV CAP QUIM MEC 2ª BARRA AGRIC</v>
      </c>
      <c r="J57" s="35" t="s">
        <v>35</v>
      </c>
      <c r="K57" s="36">
        <f t="shared" si="0"/>
        <v>0.39166666666666666</v>
      </c>
      <c r="L57" s="35" t="s">
        <v>136</v>
      </c>
      <c r="M57" s="37">
        <f>0.15*(2.5/3.1)</f>
        <v>0.12096774193548386</v>
      </c>
      <c r="N57" s="87">
        <f t="shared" ref="N57:Y57" si="37">ROUND(N8/N5*N54,2)</f>
        <v>0.8</v>
      </c>
      <c r="O57" s="88">
        <f t="shared" si="37"/>
        <v>0.7</v>
      </c>
      <c r="P57" s="88">
        <f t="shared" si="37"/>
        <v>0.6</v>
      </c>
      <c r="Q57" s="88">
        <f t="shared" si="37"/>
        <v>0.5</v>
      </c>
      <c r="R57" s="88">
        <f t="shared" si="37"/>
        <v>0.3</v>
      </c>
      <c r="S57" s="88">
        <f t="shared" si="37"/>
        <v>0.2</v>
      </c>
      <c r="T57" s="88">
        <f t="shared" si="37"/>
        <v>0.1</v>
      </c>
      <c r="U57" s="88">
        <f t="shared" si="37"/>
        <v>0.1</v>
      </c>
      <c r="V57" s="88">
        <f t="shared" si="37"/>
        <v>0.1</v>
      </c>
      <c r="W57" s="88">
        <f t="shared" si="37"/>
        <v>0.3</v>
      </c>
      <c r="X57" s="88">
        <f t="shared" si="37"/>
        <v>0.4</v>
      </c>
      <c r="Y57" s="88">
        <f t="shared" si="37"/>
        <v>0.6</v>
      </c>
    </row>
    <row r="58" spans="1:25" ht="18" customHeight="1" x14ac:dyDescent="0.25">
      <c r="B58" s="151"/>
      <c r="D58" s="152" t="s">
        <v>218</v>
      </c>
      <c r="E58" s="153" t="s">
        <v>216</v>
      </c>
      <c r="F58" s="24" t="s">
        <v>150</v>
      </c>
      <c r="G58" s="25" t="s">
        <v>120</v>
      </c>
      <c r="H58" s="23">
        <v>260</v>
      </c>
      <c r="I58" s="26" t="s">
        <v>131</v>
      </c>
      <c r="J58" s="26" t="s">
        <v>34</v>
      </c>
      <c r="K58" s="27">
        <f>IFERROR(AVERAGE(N58:Y58),"n/a")</f>
        <v>9.9999999999999992E-2</v>
      </c>
      <c r="L58" s="26" t="s">
        <v>28</v>
      </c>
      <c r="M58" s="72" t="s">
        <v>28</v>
      </c>
      <c r="N58" s="30">
        <v>0.1</v>
      </c>
      <c r="O58" s="31">
        <v>0.1</v>
      </c>
      <c r="P58" s="31">
        <v>0.1</v>
      </c>
      <c r="Q58" s="31">
        <v>0.1</v>
      </c>
      <c r="R58" s="31">
        <v>0.1</v>
      </c>
      <c r="S58" s="31">
        <v>0.1</v>
      </c>
      <c r="T58" s="31">
        <v>0.1</v>
      </c>
      <c r="U58" s="31">
        <v>0.1</v>
      </c>
      <c r="V58" s="31">
        <v>0.1</v>
      </c>
      <c r="W58" s="31">
        <v>0.1</v>
      </c>
      <c r="X58" s="31">
        <v>0.1</v>
      </c>
      <c r="Y58" s="31">
        <v>0.1</v>
      </c>
    </row>
    <row r="59" spans="1:25" ht="18" customHeight="1" x14ac:dyDescent="0.25">
      <c r="B59" s="151"/>
      <c r="D59" s="154" t="s">
        <v>218</v>
      </c>
      <c r="E59" s="155" t="s">
        <v>216</v>
      </c>
      <c r="F59" s="33" t="s">
        <v>150</v>
      </c>
      <c r="G59" s="34" t="s">
        <v>120</v>
      </c>
      <c r="H59" s="32">
        <v>260</v>
      </c>
      <c r="I59" s="35" t="str">
        <f>I58</f>
        <v>SERV CAP QUIM MANUAL MEDIA AGRIC</v>
      </c>
      <c r="J59" s="35" t="s">
        <v>35</v>
      </c>
      <c r="K59" s="36">
        <f>IFERROR(AVERAGE(N59:Y59),"n/a")</f>
        <v>9.9999999999999992E-2</v>
      </c>
      <c r="L59" s="35" t="s">
        <v>50</v>
      </c>
      <c r="M59" s="37">
        <v>2</v>
      </c>
      <c r="N59" s="40">
        <f>N58</f>
        <v>0.1</v>
      </c>
      <c r="O59" s="41">
        <f t="shared" ref="O59:Y59" si="38">O58</f>
        <v>0.1</v>
      </c>
      <c r="P59" s="41">
        <f t="shared" si="38"/>
        <v>0.1</v>
      </c>
      <c r="Q59" s="41">
        <f t="shared" si="38"/>
        <v>0.1</v>
      </c>
      <c r="R59" s="41">
        <f t="shared" si="38"/>
        <v>0.1</v>
      </c>
      <c r="S59" s="41">
        <f t="shared" si="38"/>
        <v>0.1</v>
      </c>
      <c r="T59" s="41">
        <f t="shared" si="38"/>
        <v>0.1</v>
      </c>
      <c r="U59" s="41">
        <f t="shared" si="38"/>
        <v>0.1</v>
      </c>
      <c r="V59" s="41">
        <f t="shared" si="38"/>
        <v>0.1</v>
      </c>
      <c r="W59" s="41">
        <f t="shared" si="38"/>
        <v>0.1</v>
      </c>
      <c r="X59" s="41">
        <f t="shared" si="38"/>
        <v>0.1</v>
      </c>
      <c r="Y59" s="41">
        <f t="shared" si="38"/>
        <v>0.1</v>
      </c>
    </row>
    <row r="60" spans="1:25" ht="17.25" customHeight="1" x14ac:dyDescent="0.25">
      <c r="A60" s="1"/>
      <c r="B60" s="151"/>
      <c r="C60"/>
      <c r="D60" s="23" t="s">
        <v>218</v>
      </c>
      <c r="E60" s="23" t="s">
        <v>216</v>
      </c>
      <c r="F60" s="24" t="s">
        <v>154</v>
      </c>
      <c r="G60" s="25" t="s">
        <v>120</v>
      </c>
      <c r="H60" s="23">
        <v>350</v>
      </c>
      <c r="I60" s="26" t="s">
        <v>155</v>
      </c>
      <c r="J60" s="26" t="s">
        <v>34</v>
      </c>
      <c r="K60" s="27">
        <f t="shared" ref="K60:K71" si="39">IFERROR(AVERAGE(N60:Y60),"n/a")</f>
        <v>7.0000000000000021E-2</v>
      </c>
      <c r="L60" s="28" t="s">
        <v>28</v>
      </c>
      <c r="M60" s="29" t="s">
        <v>28</v>
      </c>
      <c r="N60" s="30">
        <v>7.0000000000000007E-2</v>
      </c>
      <c r="O60" s="31">
        <v>7.0000000000000007E-2</v>
      </c>
      <c r="P60" s="31">
        <v>7.0000000000000007E-2</v>
      </c>
      <c r="Q60" s="31">
        <v>7.0000000000000007E-2</v>
      </c>
      <c r="R60" s="31">
        <v>7.0000000000000007E-2</v>
      </c>
      <c r="S60" s="31">
        <v>7.0000000000000007E-2</v>
      </c>
      <c r="T60" s="31">
        <v>7.0000000000000007E-2</v>
      </c>
      <c r="U60" s="31">
        <v>7.0000000000000007E-2</v>
      </c>
      <c r="V60" s="31">
        <v>7.0000000000000007E-2</v>
      </c>
      <c r="W60" s="31">
        <v>7.0000000000000007E-2</v>
      </c>
      <c r="X60" s="31">
        <v>7.0000000000000007E-2</v>
      </c>
      <c r="Y60" s="31">
        <v>7.0000000000000007E-2</v>
      </c>
    </row>
    <row r="61" spans="1:25" ht="17.25" customHeight="1" x14ac:dyDescent="0.25">
      <c r="A61" s="1"/>
      <c r="B61" s="151"/>
      <c r="C61"/>
      <c r="D61" s="32" t="s">
        <v>218</v>
      </c>
      <c r="E61" s="32" t="s">
        <v>216</v>
      </c>
      <c r="F61" s="33" t="s">
        <v>154</v>
      </c>
      <c r="G61" s="34" t="s">
        <v>120</v>
      </c>
      <c r="H61" s="32">
        <v>350</v>
      </c>
      <c r="I61" s="35" t="str">
        <f t="shared" ref="I61:I63" si="40">I60</f>
        <v>SERV CONTROLE DE PRAGAS AGRIC</v>
      </c>
      <c r="J61" s="35" t="s">
        <v>35</v>
      </c>
      <c r="K61" s="36">
        <f t="shared" si="39"/>
        <v>4.9999999999999996E-2</v>
      </c>
      <c r="L61" s="35" t="s">
        <v>156</v>
      </c>
      <c r="M61" s="37">
        <v>120</v>
      </c>
      <c r="N61" s="44">
        <f>ROUND(N60*0.7,2)</f>
        <v>0.05</v>
      </c>
      <c r="O61" s="39">
        <f t="shared" ref="O61:Y61" si="41">ROUND(O60*0.7,2)</f>
        <v>0.05</v>
      </c>
      <c r="P61" s="39">
        <f t="shared" si="41"/>
        <v>0.05</v>
      </c>
      <c r="Q61" s="39">
        <f t="shared" si="41"/>
        <v>0.05</v>
      </c>
      <c r="R61" s="39">
        <f t="shared" si="41"/>
        <v>0.05</v>
      </c>
      <c r="S61" s="39">
        <f t="shared" si="41"/>
        <v>0.05</v>
      </c>
      <c r="T61" s="39">
        <f t="shared" si="41"/>
        <v>0.05</v>
      </c>
      <c r="U61" s="39">
        <f t="shared" si="41"/>
        <v>0.05</v>
      </c>
      <c r="V61" s="39">
        <f t="shared" si="41"/>
        <v>0.05</v>
      </c>
      <c r="W61" s="39">
        <f t="shared" si="41"/>
        <v>0.05</v>
      </c>
      <c r="X61" s="39">
        <f t="shared" si="41"/>
        <v>0.05</v>
      </c>
      <c r="Y61" s="39">
        <f t="shared" si="41"/>
        <v>0.05</v>
      </c>
    </row>
    <row r="62" spans="1:25" ht="17.25" customHeight="1" x14ac:dyDescent="0.25">
      <c r="A62" s="1"/>
      <c r="B62" s="151"/>
      <c r="C62"/>
      <c r="D62" s="32" t="s">
        <v>218</v>
      </c>
      <c r="E62" s="32" t="s">
        <v>216</v>
      </c>
      <c r="F62" s="33" t="s">
        <v>154</v>
      </c>
      <c r="G62" s="34" t="s">
        <v>120</v>
      </c>
      <c r="H62" s="32">
        <v>350</v>
      </c>
      <c r="I62" s="35" t="str">
        <f t="shared" si="40"/>
        <v>SERV CONTROLE DE PRAGAS AGRIC</v>
      </c>
      <c r="J62" s="35" t="s">
        <v>35</v>
      </c>
      <c r="K62" s="36">
        <f t="shared" si="39"/>
        <v>2.0000000000000007E-2</v>
      </c>
      <c r="L62" s="35" t="s">
        <v>157</v>
      </c>
      <c r="M62" s="37">
        <v>0.75</v>
      </c>
      <c r="N62" s="44">
        <f>N60-N61</f>
        <v>2.0000000000000004E-2</v>
      </c>
      <c r="O62" s="39">
        <f t="shared" ref="O62:Y62" si="42">O60-O61</f>
        <v>2.0000000000000004E-2</v>
      </c>
      <c r="P62" s="39">
        <f t="shared" si="42"/>
        <v>2.0000000000000004E-2</v>
      </c>
      <c r="Q62" s="39">
        <f t="shared" si="42"/>
        <v>2.0000000000000004E-2</v>
      </c>
      <c r="R62" s="39">
        <f t="shared" si="42"/>
        <v>2.0000000000000004E-2</v>
      </c>
      <c r="S62" s="39">
        <f t="shared" si="42"/>
        <v>2.0000000000000004E-2</v>
      </c>
      <c r="T62" s="39">
        <f t="shared" si="42"/>
        <v>2.0000000000000004E-2</v>
      </c>
      <c r="U62" s="39">
        <f t="shared" si="42"/>
        <v>2.0000000000000004E-2</v>
      </c>
      <c r="V62" s="39">
        <f t="shared" si="42"/>
        <v>2.0000000000000004E-2</v>
      </c>
      <c r="W62" s="39">
        <f t="shared" si="42"/>
        <v>2.0000000000000004E-2</v>
      </c>
      <c r="X62" s="39">
        <f t="shared" si="42"/>
        <v>2.0000000000000004E-2</v>
      </c>
      <c r="Y62" s="39">
        <f t="shared" si="42"/>
        <v>2.0000000000000004E-2</v>
      </c>
    </row>
    <row r="63" spans="1:25" ht="17.25" customHeight="1" x14ac:dyDescent="0.25">
      <c r="A63" s="1"/>
      <c r="B63" s="151"/>
      <c r="C63"/>
      <c r="D63" s="32" t="s">
        <v>218</v>
      </c>
      <c r="E63" s="32" t="s">
        <v>216</v>
      </c>
      <c r="F63" s="33" t="s">
        <v>154</v>
      </c>
      <c r="G63" s="34" t="s">
        <v>120</v>
      </c>
      <c r="H63" s="32">
        <v>350</v>
      </c>
      <c r="I63" s="35" t="str">
        <f t="shared" si="40"/>
        <v>SERV CONTROLE DE PRAGAS AGRIC</v>
      </c>
      <c r="J63" s="35" t="s">
        <v>35</v>
      </c>
      <c r="K63" s="36">
        <f t="shared" si="39"/>
        <v>7.0000000000000021E-2</v>
      </c>
      <c r="L63" s="35" t="s">
        <v>55</v>
      </c>
      <c r="M63" s="37">
        <f>ROUND(25%*20,1)</f>
        <v>5</v>
      </c>
      <c r="N63" s="44">
        <f>SUM(N61:N62)</f>
        <v>7.0000000000000007E-2</v>
      </c>
      <c r="O63" s="39">
        <f t="shared" ref="O63:Y63" si="43">SUM(O61:O62)</f>
        <v>7.0000000000000007E-2</v>
      </c>
      <c r="P63" s="39">
        <f t="shared" si="43"/>
        <v>7.0000000000000007E-2</v>
      </c>
      <c r="Q63" s="39">
        <f t="shared" si="43"/>
        <v>7.0000000000000007E-2</v>
      </c>
      <c r="R63" s="39">
        <f t="shared" si="43"/>
        <v>7.0000000000000007E-2</v>
      </c>
      <c r="S63" s="39">
        <f t="shared" si="43"/>
        <v>7.0000000000000007E-2</v>
      </c>
      <c r="T63" s="39">
        <f t="shared" si="43"/>
        <v>7.0000000000000007E-2</v>
      </c>
      <c r="U63" s="39">
        <f t="shared" si="43"/>
        <v>7.0000000000000007E-2</v>
      </c>
      <c r="V63" s="39">
        <f t="shared" si="43"/>
        <v>7.0000000000000007E-2</v>
      </c>
      <c r="W63" s="39">
        <f t="shared" si="43"/>
        <v>7.0000000000000007E-2</v>
      </c>
      <c r="X63" s="39">
        <f t="shared" si="43"/>
        <v>7.0000000000000007E-2</v>
      </c>
      <c r="Y63" s="39">
        <f t="shared" si="43"/>
        <v>7.0000000000000007E-2</v>
      </c>
    </row>
    <row r="64" spans="1:25" ht="17.25" customHeight="1" x14ac:dyDescent="0.25">
      <c r="A64" s="1"/>
      <c r="B64" s="151"/>
      <c r="C64"/>
      <c r="D64" s="23" t="s">
        <v>218</v>
      </c>
      <c r="E64" s="23" t="s">
        <v>216</v>
      </c>
      <c r="F64" s="24" t="s">
        <v>154</v>
      </c>
      <c r="G64" s="25" t="s">
        <v>120</v>
      </c>
      <c r="H64" s="23">
        <v>350</v>
      </c>
      <c r="I64" s="26" t="s">
        <v>158</v>
      </c>
      <c r="J64" s="26" t="s">
        <v>34</v>
      </c>
      <c r="K64" s="27">
        <f t="shared" si="39"/>
        <v>7.0000000000000021E-2</v>
      </c>
      <c r="L64" s="28" t="s">
        <v>28</v>
      </c>
      <c r="M64" s="29" t="s">
        <v>28</v>
      </c>
      <c r="N64" s="30">
        <v>7.0000000000000007E-2</v>
      </c>
      <c r="O64" s="31">
        <v>7.0000000000000007E-2</v>
      </c>
      <c r="P64" s="31">
        <v>7.0000000000000007E-2</v>
      </c>
      <c r="Q64" s="31">
        <v>7.0000000000000007E-2</v>
      </c>
      <c r="R64" s="31">
        <v>7.0000000000000007E-2</v>
      </c>
      <c r="S64" s="31">
        <v>7.0000000000000007E-2</v>
      </c>
      <c r="T64" s="31">
        <v>7.0000000000000007E-2</v>
      </c>
      <c r="U64" s="31">
        <v>7.0000000000000007E-2</v>
      </c>
      <c r="V64" s="31">
        <v>7.0000000000000007E-2</v>
      </c>
      <c r="W64" s="31">
        <v>7.0000000000000007E-2</v>
      </c>
      <c r="X64" s="31">
        <v>7.0000000000000007E-2</v>
      </c>
      <c r="Y64" s="31">
        <v>7.0000000000000007E-2</v>
      </c>
    </row>
    <row r="65" spans="1:25" ht="17.25" customHeight="1" x14ac:dyDescent="0.25">
      <c r="A65" s="1"/>
      <c r="B65" s="151"/>
      <c r="C65"/>
      <c r="D65" s="32" t="s">
        <v>218</v>
      </c>
      <c r="E65" s="32" t="s">
        <v>216</v>
      </c>
      <c r="F65" s="33" t="s">
        <v>154</v>
      </c>
      <c r="G65" s="34" t="s">
        <v>120</v>
      </c>
      <c r="H65" s="32">
        <v>350</v>
      </c>
      <c r="I65" s="35" t="str">
        <f t="shared" ref="I65:I67" si="44">I64</f>
        <v>SERV CONTROLE DE PRAGAS DRONE TERCEIRO</v>
      </c>
      <c r="J65" s="35" t="s">
        <v>35</v>
      </c>
      <c r="K65" s="36">
        <f t="shared" si="39"/>
        <v>4.9999999999999996E-2</v>
      </c>
      <c r="L65" s="35" t="s">
        <v>156</v>
      </c>
      <c r="M65" s="37">
        <v>120</v>
      </c>
      <c r="N65" s="44">
        <f>ROUND(N64*0.7,2)</f>
        <v>0.05</v>
      </c>
      <c r="O65" s="39">
        <f t="shared" ref="O65:Y65" si="45">ROUND(O64*0.7,2)</f>
        <v>0.05</v>
      </c>
      <c r="P65" s="39">
        <f t="shared" si="45"/>
        <v>0.05</v>
      </c>
      <c r="Q65" s="39">
        <f t="shared" si="45"/>
        <v>0.05</v>
      </c>
      <c r="R65" s="39">
        <f t="shared" si="45"/>
        <v>0.05</v>
      </c>
      <c r="S65" s="39">
        <f t="shared" si="45"/>
        <v>0.05</v>
      </c>
      <c r="T65" s="39">
        <f t="shared" si="45"/>
        <v>0.05</v>
      </c>
      <c r="U65" s="39">
        <f t="shared" si="45"/>
        <v>0.05</v>
      </c>
      <c r="V65" s="39">
        <f t="shared" si="45"/>
        <v>0.05</v>
      </c>
      <c r="W65" s="39">
        <f t="shared" si="45"/>
        <v>0.05</v>
      </c>
      <c r="X65" s="39">
        <f t="shared" si="45"/>
        <v>0.05</v>
      </c>
      <c r="Y65" s="39">
        <f t="shared" si="45"/>
        <v>0.05</v>
      </c>
    </row>
    <row r="66" spans="1:25" ht="17.25" customHeight="1" x14ac:dyDescent="0.25">
      <c r="A66" s="1"/>
      <c r="B66" s="151"/>
      <c r="C66"/>
      <c r="D66" s="32" t="s">
        <v>218</v>
      </c>
      <c r="E66" s="32" t="s">
        <v>216</v>
      </c>
      <c r="F66" s="33" t="s">
        <v>154</v>
      </c>
      <c r="G66" s="34" t="s">
        <v>120</v>
      </c>
      <c r="H66" s="32">
        <v>350</v>
      </c>
      <c r="I66" s="35" t="str">
        <f t="shared" si="44"/>
        <v>SERV CONTROLE DE PRAGAS DRONE TERCEIRO</v>
      </c>
      <c r="J66" s="35" t="s">
        <v>35</v>
      </c>
      <c r="K66" s="36">
        <f t="shared" si="39"/>
        <v>2.0000000000000007E-2</v>
      </c>
      <c r="L66" s="35" t="s">
        <v>157</v>
      </c>
      <c r="M66" s="37">
        <v>0.75</v>
      </c>
      <c r="N66" s="44">
        <f>N64-N65</f>
        <v>2.0000000000000004E-2</v>
      </c>
      <c r="O66" s="39">
        <f t="shared" ref="O66:Y66" si="46">O64-O65</f>
        <v>2.0000000000000004E-2</v>
      </c>
      <c r="P66" s="39">
        <f t="shared" si="46"/>
        <v>2.0000000000000004E-2</v>
      </c>
      <c r="Q66" s="39">
        <f t="shared" si="46"/>
        <v>2.0000000000000004E-2</v>
      </c>
      <c r="R66" s="39">
        <f t="shared" si="46"/>
        <v>2.0000000000000004E-2</v>
      </c>
      <c r="S66" s="39">
        <f t="shared" si="46"/>
        <v>2.0000000000000004E-2</v>
      </c>
      <c r="T66" s="39">
        <f t="shared" si="46"/>
        <v>2.0000000000000004E-2</v>
      </c>
      <c r="U66" s="39">
        <f t="shared" si="46"/>
        <v>2.0000000000000004E-2</v>
      </c>
      <c r="V66" s="39">
        <f t="shared" si="46"/>
        <v>2.0000000000000004E-2</v>
      </c>
      <c r="W66" s="39">
        <f t="shared" si="46"/>
        <v>2.0000000000000004E-2</v>
      </c>
      <c r="X66" s="39">
        <f t="shared" si="46"/>
        <v>2.0000000000000004E-2</v>
      </c>
      <c r="Y66" s="39">
        <f t="shared" si="46"/>
        <v>2.0000000000000004E-2</v>
      </c>
    </row>
    <row r="67" spans="1:25" ht="17.25" customHeight="1" x14ac:dyDescent="0.25">
      <c r="A67" s="1"/>
      <c r="B67" s="151"/>
      <c r="C67"/>
      <c r="D67" s="32" t="s">
        <v>218</v>
      </c>
      <c r="E67" s="32" t="s">
        <v>216</v>
      </c>
      <c r="F67" s="33" t="s">
        <v>154</v>
      </c>
      <c r="G67" s="34" t="s">
        <v>120</v>
      </c>
      <c r="H67" s="32">
        <v>350</v>
      </c>
      <c r="I67" s="35" t="str">
        <f t="shared" si="44"/>
        <v>SERV CONTROLE DE PRAGAS DRONE TERCEIRO</v>
      </c>
      <c r="J67" s="35" t="s">
        <v>35</v>
      </c>
      <c r="K67" s="36">
        <f t="shared" si="39"/>
        <v>7.0000000000000021E-2</v>
      </c>
      <c r="L67" s="35" t="s">
        <v>55</v>
      </c>
      <c r="M67" s="37">
        <f>ROUND(0.25%*20,3)</f>
        <v>0.05</v>
      </c>
      <c r="N67" s="44">
        <f>SUM(N65:N66)</f>
        <v>7.0000000000000007E-2</v>
      </c>
      <c r="O67" s="39">
        <f t="shared" ref="O67:Y67" si="47">SUM(O65:O66)</f>
        <v>7.0000000000000007E-2</v>
      </c>
      <c r="P67" s="39">
        <f t="shared" si="47"/>
        <v>7.0000000000000007E-2</v>
      </c>
      <c r="Q67" s="39">
        <f t="shared" si="47"/>
        <v>7.0000000000000007E-2</v>
      </c>
      <c r="R67" s="39">
        <f t="shared" si="47"/>
        <v>7.0000000000000007E-2</v>
      </c>
      <c r="S67" s="39">
        <f t="shared" si="47"/>
        <v>7.0000000000000007E-2</v>
      </c>
      <c r="T67" s="39">
        <f t="shared" si="47"/>
        <v>7.0000000000000007E-2</v>
      </c>
      <c r="U67" s="39">
        <f t="shared" si="47"/>
        <v>7.0000000000000007E-2</v>
      </c>
      <c r="V67" s="39">
        <f t="shared" si="47"/>
        <v>7.0000000000000007E-2</v>
      </c>
      <c r="W67" s="39">
        <f t="shared" si="47"/>
        <v>7.0000000000000007E-2</v>
      </c>
      <c r="X67" s="39">
        <f t="shared" si="47"/>
        <v>7.0000000000000007E-2</v>
      </c>
      <c r="Y67" s="39">
        <f t="shared" si="47"/>
        <v>7.0000000000000007E-2</v>
      </c>
    </row>
    <row r="68" spans="1:25" ht="18" customHeight="1" x14ac:dyDescent="0.25">
      <c r="B68" s="151"/>
      <c r="D68" s="152" t="s">
        <v>218</v>
      </c>
      <c r="E68" s="153" t="s">
        <v>216</v>
      </c>
      <c r="F68" s="24" t="s">
        <v>159</v>
      </c>
      <c r="G68" s="25" t="s">
        <v>120</v>
      </c>
      <c r="H68" s="23">
        <v>360</v>
      </c>
      <c r="I68" s="26" t="s">
        <v>129</v>
      </c>
      <c r="J68" s="26" t="s">
        <v>34</v>
      </c>
      <c r="K68" s="27">
        <f t="shared" si="39"/>
        <v>0.99999999999999989</v>
      </c>
      <c r="L68" s="26" t="s">
        <v>28</v>
      </c>
      <c r="M68" s="72" t="s">
        <v>28</v>
      </c>
      <c r="N68" s="30">
        <v>0.85</v>
      </c>
      <c r="O68" s="31">
        <v>0.9</v>
      </c>
      <c r="P68" s="31">
        <v>0.9</v>
      </c>
      <c r="Q68" s="31">
        <v>0.95</v>
      </c>
      <c r="R68" s="31">
        <v>1</v>
      </c>
      <c r="S68" s="31">
        <v>1.05</v>
      </c>
      <c r="T68" s="31">
        <v>1.1000000000000001</v>
      </c>
      <c r="U68" s="31">
        <v>1.2</v>
      </c>
      <c r="V68" s="31">
        <v>1.3</v>
      </c>
      <c r="W68" s="31">
        <v>1.2</v>
      </c>
      <c r="X68" s="31">
        <v>0.85</v>
      </c>
      <c r="Y68" s="31">
        <v>0.7</v>
      </c>
    </row>
    <row r="69" spans="1:25" ht="18" customHeight="1" x14ac:dyDescent="0.25">
      <c r="B69" s="151"/>
      <c r="D69" s="154" t="s">
        <v>218</v>
      </c>
      <c r="E69" s="155" t="s">
        <v>216</v>
      </c>
      <c r="F69" s="33" t="s">
        <v>159</v>
      </c>
      <c r="G69" s="34" t="s">
        <v>120</v>
      </c>
      <c r="H69" s="32">
        <v>360</v>
      </c>
      <c r="I69" s="35" t="str">
        <f t="shared" ref="I69:I71" si="48">I68</f>
        <v>SERV COMB FORMIGA MANUAL 1 RUA AGRIC</v>
      </c>
      <c r="J69" s="35" t="s">
        <v>35</v>
      </c>
      <c r="K69" s="36">
        <f t="shared" si="39"/>
        <v>4.9999999999999992E-3</v>
      </c>
      <c r="L69" s="35" t="s">
        <v>36</v>
      </c>
      <c r="M69" s="37">
        <f>10*(5*6)/10^3</f>
        <v>0.3</v>
      </c>
      <c r="N69" s="156">
        <v>5.0000000000000001E-3</v>
      </c>
      <c r="O69" s="157">
        <v>5.0000000000000001E-3</v>
      </c>
      <c r="P69" s="157">
        <v>5.0000000000000001E-3</v>
      </c>
      <c r="Q69" s="157">
        <v>5.0000000000000001E-3</v>
      </c>
      <c r="R69" s="157">
        <v>5.0000000000000001E-3</v>
      </c>
      <c r="S69" s="157">
        <v>5.0000000000000001E-3</v>
      </c>
      <c r="T69" s="157">
        <v>5.0000000000000001E-3</v>
      </c>
      <c r="U69" s="157">
        <v>5.0000000000000001E-3</v>
      </c>
      <c r="V69" s="157">
        <v>5.0000000000000001E-3</v>
      </c>
      <c r="W69" s="157">
        <v>5.0000000000000001E-3</v>
      </c>
      <c r="X69" s="157">
        <v>5.0000000000000001E-3</v>
      </c>
      <c r="Y69" s="157">
        <v>5.0000000000000001E-3</v>
      </c>
    </row>
    <row r="70" spans="1:25" ht="18" customHeight="1" x14ac:dyDescent="0.25">
      <c r="B70" s="151"/>
      <c r="D70" s="154" t="s">
        <v>218</v>
      </c>
      <c r="E70" s="155" t="s">
        <v>216</v>
      </c>
      <c r="F70" s="33" t="s">
        <v>159</v>
      </c>
      <c r="G70" s="34" t="s">
        <v>120</v>
      </c>
      <c r="H70" s="32">
        <v>360</v>
      </c>
      <c r="I70" s="35" t="str">
        <f t="shared" si="48"/>
        <v>SERV COMB FORMIGA MANUAL 1 RUA AGRIC</v>
      </c>
      <c r="J70" s="35" t="s">
        <v>35</v>
      </c>
      <c r="K70" s="36">
        <f t="shared" si="39"/>
        <v>0.64041666666666663</v>
      </c>
      <c r="L70" s="35" t="s">
        <v>37</v>
      </c>
      <c r="M70" s="37">
        <v>4.5</v>
      </c>
      <c r="N70" s="40">
        <f t="shared" ref="N70:Y70" si="49">N7/N5*N68</f>
        <v>0.17</v>
      </c>
      <c r="O70" s="41">
        <f t="shared" si="49"/>
        <v>0.27</v>
      </c>
      <c r="P70" s="41">
        <f t="shared" si="49"/>
        <v>0.36000000000000004</v>
      </c>
      <c r="Q70" s="41">
        <f t="shared" si="49"/>
        <v>0.47499999999999998</v>
      </c>
      <c r="R70" s="41">
        <f t="shared" si="49"/>
        <v>0.7</v>
      </c>
      <c r="S70" s="41">
        <f t="shared" si="49"/>
        <v>0.84000000000000008</v>
      </c>
      <c r="T70" s="41">
        <f t="shared" si="49"/>
        <v>0.9900000000000001</v>
      </c>
      <c r="U70" s="41">
        <f t="shared" si="49"/>
        <v>1.08</v>
      </c>
      <c r="V70" s="41">
        <f t="shared" si="49"/>
        <v>1.1700000000000002</v>
      </c>
      <c r="W70" s="41">
        <f t="shared" si="49"/>
        <v>0.84</v>
      </c>
      <c r="X70" s="41">
        <f t="shared" si="49"/>
        <v>0.51</v>
      </c>
      <c r="Y70" s="41">
        <f t="shared" si="49"/>
        <v>0.27999999999999997</v>
      </c>
    </row>
    <row r="71" spans="1:25" ht="18" customHeight="1" x14ac:dyDescent="0.25">
      <c r="B71" s="151"/>
      <c r="D71" s="154" t="s">
        <v>218</v>
      </c>
      <c r="E71" s="155" t="s">
        <v>216</v>
      </c>
      <c r="F71" s="33" t="s">
        <v>159</v>
      </c>
      <c r="G71" s="34" t="s">
        <v>120</v>
      </c>
      <c r="H71" s="32">
        <v>360</v>
      </c>
      <c r="I71" s="35" t="str">
        <f t="shared" si="48"/>
        <v>SERV COMB FORMIGA MANUAL 1 RUA AGRIC</v>
      </c>
      <c r="J71" s="35" t="s">
        <v>35</v>
      </c>
      <c r="K71" s="36">
        <f t="shared" si="39"/>
        <v>0.35458333333333325</v>
      </c>
      <c r="L71" s="35" t="s">
        <v>38</v>
      </c>
      <c r="M71" s="37">
        <v>4.5</v>
      </c>
      <c r="N71" s="40">
        <f>N68-SUM(N69:N70)</f>
        <v>0.67499999999999993</v>
      </c>
      <c r="O71" s="41">
        <f t="shared" ref="O71" si="50">O68-SUM(O69:O70)</f>
        <v>0.625</v>
      </c>
      <c r="P71" s="41">
        <f t="shared" ref="P71:Y71" si="51">P68-SUM(P69:P70)</f>
        <v>0.53499999999999992</v>
      </c>
      <c r="Q71" s="41">
        <f t="shared" si="51"/>
        <v>0.47</v>
      </c>
      <c r="R71" s="41">
        <f t="shared" si="51"/>
        <v>0.29500000000000004</v>
      </c>
      <c r="S71" s="41">
        <f t="shared" si="51"/>
        <v>0.20499999999999996</v>
      </c>
      <c r="T71" s="41">
        <f t="shared" si="51"/>
        <v>0.10499999999999998</v>
      </c>
      <c r="U71" s="41">
        <f t="shared" si="51"/>
        <v>0.11499999999999999</v>
      </c>
      <c r="V71" s="41">
        <f t="shared" si="51"/>
        <v>0.125</v>
      </c>
      <c r="W71" s="41">
        <f t="shared" si="51"/>
        <v>0.35499999999999998</v>
      </c>
      <c r="X71" s="41">
        <f t="shared" si="51"/>
        <v>0.33499999999999996</v>
      </c>
      <c r="Y71" s="41">
        <f t="shared" si="51"/>
        <v>0.41499999999999998</v>
      </c>
    </row>
    <row r="72" spans="1:25" ht="18" customHeight="1" x14ac:dyDescent="0.25">
      <c r="B72" s="151"/>
      <c r="D72" s="164" t="s">
        <v>218</v>
      </c>
      <c r="E72" s="164" t="s">
        <v>216</v>
      </c>
      <c r="F72" s="129" t="s">
        <v>28</v>
      </c>
      <c r="G72" s="130" t="s">
        <v>160</v>
      </c>
      <c r="H72" s="128" t="s">
        <v>28</v>
      </c>
      <c r="I72" s="131" t="s">
        <v>28</v>
      </c>
      <c r="J72" s="131" t="s">
        <v>28</v>
      </c>
      <c r="K72" s="132" t="str">
        <f t="shared" si="0"/>
        <v>n/a</v>
      </c>
      <c r="L72" s="131" t="s">
        <v>28</v>
      </c>
      <c r="M72" s="133" t="s">
        <v>28</v>
      </c>
      <c r="N72" s="134" t="s">
        <v>28</v>
      </c>
      <c r="O72" s="132" t="s">
        <v>28</v>
      </c>
      <c r="P72" s="132" t="s">
        <v>28</v>
      </c>
      <c r="Q72" s="132" t="s">
        <v>28</v>
      </c>
      <c r="R72" s="132" t="s">
        <v>28</v>
      </c>
      <c r="S72" s="132" t="s">
        <v>28</v>
      </c>
      <c r="T72" s="132" t="s">
        <v>28</v>
      </c>
      <c r="U72" s="132" t="s">
        <v>28</v>
      </c>
      <c r="V72" s="132" t="s">
        <v>28</v>
      </c>
      <c r="W72" s="132" t="s">
        <v>28</v>
      </c>
      <c r="X72" s="132" t="s">
        <v>28</v>
      </c>
      <c r="Y72" s="132" t="s">
        <v>28</v>
      </c>
    </row>
    <row r="73" spans="1:25" ht="18" customHeight="1" x14ac:dyDescent="0.25">
      <c r="B73" s="151"/>
      <c r="D73" s="165" t="s">
        <v>218</v>
      </c>
      <c r="E73" s="165" t="s">
        <v>216</v>
      </c>
      <c r="F73" s="136" t="s">
        <v>28</v>
      </c>
      <c r="G73" s="137" t="s">
        <v>161</v>
      </c>
      <c r="H73" s="135" t="s">
        <v>28</v>
      </c>
      <c r="I73" s="138" t="s">
        <v>28</v>
      </c>
      <c r="J73" s="138" t="s">
        <v>28</v>
      </c>
      <c r="K73" s="139" t="str">
        <f t="shared" si="0"/>
        <v>n/a</v>
      </c>
      <c r="L73" s="138" t="s">
        <v>28</v>
      </c>
      <c r="M73" s="140" t="s">
        <v>28</v>
      </c>
      <c r="N73" s="141" t="s">
        <v>28</v>
      </c>
      <c r="O73" s="139" t="s">
        <v>28</v>
      </c>
      <c r="P73" s="139" t="s">
        <v>28</v>
      </c>
      <c r="Q73" s="139" t="s">
        <v>28</v>
      </c>
      <c r="R73" s="139" t="s">
        <v>28</v>
      </c>
      <c r="S73" s="139" t="s">
        <v>28</v>
      </c>
      <c r="T73" s="139" t="s">
        <v>28</v>
      </c>
      <c r="U73" s="139" t="s">
        <v>28</v>
      </c>
      <c r="V73" s="139" t="s">
        <v>28</v>
      </c>
      <c r="W73" s="139" t="s">
        <v>28</v>
      </c>
      <c r="X73" s="139" t="s">
        <v>28</v>
      </c>
      <c r="Y73" s="139" t="s">
        <v>28</v>
      </c>
    </row>
    <row r="74" spans="1:25" ht="18" customHeight="1" x14ac:dyDescent="0.25">
      <c r="B74" s="151"/>
      <c r="D74" s="152" t="s">
        <v>218</v>
      </c>
      <c r="E74" s="153" t="s">
        <v>216</v>
      </c>
      <c r="F74" s="24" t="s">
        <v>162</v>
      </c>
      <c r="G74" s="25" t="s">
        <v>163</v>
      </c>
      <c r="H74" s="23">
        <v>420</v>
      </c>
      <c r="I74" s="26" t="s">
        <v>147</v>
      </c>
      <c r="J74" s="26" t="s">
        <v>34</v>
      </c>
      <c r="K74" s="27">
        <f t="shared" si="0"/>
        <v>1</v>
      </c>
      <c r="L74" s="26" t="s">
        <v>28</v>
      </c>
      <c r="M74" s="72" t="s">
        <v>28</v>
      </c>
      <c r="N74" s="30">
        <v>1</v>
      </c>
      <c r="O74" s="31">
        <v>1</v>
      </c>
      <c r="P74" s="31">
        <v>1</v>
      </c>
      <c r="Q74" s="31">
        <v>1</v>
      </c>
      <c r="R74" s="31">
        <v>1</v>
      </c>
      <c r="S74" s="31">
        <v>1</v>
      </c>
      <c r="T74" s="31">
        <v>1</v>
      </c>
      <c r="U74" s="31">
        <v>1</v>
      </c>
      <c r="V74" s="31">
        <v>1</v>
      </c>
      <c r="W74" s="31">
        <v>1</v>
      </c>
      <c r="X74" s="31">
        <v>1</v>
      </c>
      <c r="Y74" s="31">
        <v>1</v>
      </c>
    </row>
    <row r="75" spans="1:25" ht="18" customHeight="1" x14ac:dyDescent="0.25">
      <c r="B75" s="151"/>
      <c r="D75" s="152" t="s">
        <v>218</v>
      </c>
      <c r="E75" s="153" t="s">
        <v>216</v>
      </c>
      <c r="F75" s="24" t="s">
        <v>166</v>
      </c>
      <c r="G75" s="25" t="s">
        <v>163</v>
      </c>
      <c r="H75" s="23">
        <v>450</v>
      </c>
      <c r="I75" s="26" t="s">
        <v>139</v>
      </c>
      <c r="J75" s="26" t="s">
        <v>34</v>
      </c>
      <c r="K75" s="27">
        <f>IFERROR(AVERAGE(N75:Y75),"n/a")</f>
        <v>0.75</v>
      </c>
      <c r="L75" s="26" t="s">
        <v>28</v>
      </c>
      <c r="M75" s="72" t="s">
        <v>28</v>
      </c>
      <c r="N75" s="47">
        <f>1-N78</f>
        <v>0.75</v>
      </c>
      <c r="O75" s="48">
        <f t="shared" ref="O75:Y75" si="52">1-O78</f>
        <v>0.75</v>
      </c>
      <c r="P75" s="48">
        <f t="shared" si="52"/>
        <v>0.75</v>
      </c>
      <c r="Q75" s="48">
        <f t="shared" si="52"/>
        <v>0.75</v>
      </c>
      <c r="R75" s="48">
        <f t="shared" si="52"/>
        <v>0.75</v>
      </c>
      <c r="S75" s="48">
        <f t="shared" si="52"/>
        <v>0.75</v>
      </c>
      <c r="T75" s="48">
        <f t="shared" si="52"/>
        <v>0.75</v>
      </c>
      <c r="U75" s="48">
        <f t="shared" si="52"/>
        <v>0.75</v>
      </c>
      <c r="V75" s="48">
        <f t="shared" si="52"/>
        <v>0.75</v>
      </c>
      <c r="W75" s="48">
        <f t="shared" si="52"/>
        <v>0.75</v>
      </c>
      <c r="X75" s="48">
        <f t="shared" si="52"/>
        <v>0.75</v>
      </c>
      <c r="Y75" s="48">
        <f t="shared" si="52"/>
        <v>0.75</v>
      </c>
    </row>
    <row r="76" spans="1:25" ht="18" customHeight="1" x14ac:dyDescent="0.25">
      <c r="B76" s="151"/>
      <c r="D76" s="154" t="s">
        <v>218</v>
      </c>
      <c r="E76" s="155" t="s">
        <v>216</v>
      </c>
      <c r="F76" s="33" t="s">
        <v>166</v>
      </c>
      <c r="G76" s="34" t="s">
        <v>163</v>
      </c>
      <c r="H76" s="32">
        <v>450</v>
      </c>
      <c r="I76" s="35" t="str">
        <f t="shared" ref="I76:I77" si="53">I75</f>
        <v>SERV ADUBACAO SOLIDA MEC AGRIC</v>
      </c>
      <c r="J76" s="35" t="s">
        <v>35</v>
      </c>
      <c r="K76" s="36">
        <f t="shared" ref="K76" si="54">IFERROR(AVERAGE(N76:Y76),"n/a")</f>
        <v>0.75</v>
      </c>
      <c r="L76" s="89" t="s">
        <v>140</v>
      </c>
      <c r="M76" s="90">
        <v>540</v>
      </c>
      <c r="N76" s="91">
        <f>N75</f>
        <v>0.75</v>
      </c>
      <c r="O76" s="46">
        <f t="shared" ref="O76:Y76" si="55">O75</f>
        <v>0.75</v>
      </c>
      <c r="P76" s="46">
        <f t="shared" si="55"/>
        <v>0.75</v>
      </c>
      <c r="Q76" s="46">
        <f t="shared" si="55"/>
        <v>0.75</v>
      </c>
      <c r="R76" s="46">
        <f t="shared" si="55"/>
        <v>0.75</v>
      </c>
      <c r="S76" s="46">
        <f t="shared" si="55"/>
        <v>0.75</v>
      </c>
      <c r="T76" s="46">
        <f t="shared" si="55"/>
        <v>0.75</v>
      </c>
      <c r="U76" s="46">
        <f t="shared" si="55"/>
        <v>0.75</v>
      </c>
      <c r="V76" s="46">
        <f t="shared" si="55"/>
        <v>0.75</v>
      </c>
      <c r="W76" s="46">
        <f t="shared" si="55"/>
        <v>0.75</v>
      </c>
      <c r="X76" s="46">
        <f t="shared" si="55"/>
        <v>0.75</v>
      </c>
      <c r="Y76" s="46">
        <f t="shared" si="55"/>
        <v>0.75</v>
      </c>
    </row>
    <row r="77" spans="1:25" ht="18" customHeight="1" x14ac:dyDescent="0.25">
      <c r="B77" s="151"/>
      <c r="D77" s="154" t="s">
        <v>218</v>
      </c>
      <c r="E77" s="155" t="s">
        <v>216</v>
      </c>
      <c r="F77" s="33" t="s">
        <v>166</v>
      </c>
      <c r="G77" s="34" t="s">
        <v>163</v>
      </c>
      <c r="H77" s="32">
        <v>450</v>
      </c>
      <c r="I77" s="35" t="str">
        <f t="shared" si="53"/>
        <v>SERV ADUBACAO SOLIDA MEC AGRIC</v>
      </c>
      <c r="J77" s="35" t="s">
        <v>35</v>
      </c>
      <c r="K77" s="36">
        <f>IFERROR(AVERAGE(N77:Y77),"n/a")</f>
        <v>0</v>
      </c>
      <c r="L77" s="35" t="s">
        <v>143</v>
      </c>
      <c r="M77" s="163">
        <v>591</v>
      </c>
      <c r="N77" s="126">
        <v>0</v>
      </c>
      <c r="O77" s="127">
        <v>0</v>
      </c>
      <c r="P77" s="127">
        <v>0</v>
      </c>
      <c r="Q77" s="127">
        <v>0</v>
      </c>
      <c r="R77" s="127">
        <v>0</v>
      </c>
      <c r="S77" s="127">
        <v>0</v>
      </c>
      <c r="T77" s="127">
        <v>0</v>
      </c>
      <c r="U77" s="127">
        <v>0</v>
      </c>
      <c r="V77" s="127">
        <v>0</v>
      </c>
      <c r="W77" s="127">
        <v>0</v>
      </c>
      <c r="X77" s="127">
        <v>0</v>
      </c>
      <c r="Y77" s="127">
        <v>0</v>
      </c>
    </row>
    <row r="78" spans="1:25" ht="18" customHeight="1" x14ac:dyDescent="0.25">
      <c r="B78" s="151"/>
      <c r="D78" s="152" t="s">
        <v>218</v>
      </c>
      <c r="E78" s="153" t="s">
        <v>216</v>
      </c>
      <c r="F78" s="24" t="s">
        <v>166</v>
      </c>
      <c r="G78" s="25" t="s">
        <v>163</v>
      </c>
      <c r="H78" s="23">
        <v>450</v>
      </c>
      <c r="I78" s="26" t="s">
        <v>226</v>
      </c>
      <c r="J78" s="26" t="s">
        <v>34</v>
      </c>
      <c r="K78" s="27">
        <f>IFERROR(AVERAGE(N78:Y78),"n/a")</f>
        <v>0.25</v>
      </c>
      <c r="L78" s="26" t="s">
        <v>28</v>
      </c>
      <c r="M78" s="72" t="s">
        <v>28</v>
      </c>
      <c r="N78" s="30">
        <v>0.25</v>
      </c>
      <c r="O78" s="31">
        <v>0.25</v>
      </c>
      <c r="P78" s="31">
        <v>0.25</v>
      </c>
      <c r="Q78" s="31">
        <v>0.25</v>
      </c>
      <c r="R78" s="31">
        <v>0.25</v>
      </c>
      <c r="S78" s="31">
        <v>0.25</v>
      </c>
      <c r="T78" s="31">
        <v>0.25</v>
      </c>
      <c r="U78" s="31">
        <v>0.25</v>
      </c>
      <c r="V78" s="31">
        <v>0.25</v>
      </c>
      <c r="W78" s="31">
        <v>0.25</v>
      </c>
      <c r="X78" s="31">
        <v>0.25</v>
      </c>
      <c r="Y78" s="31">
        <v>0.25</v>
      </c>
    </row>
    <row r="79" spans="1:25" ht="18" customHeight="1" x14ac:dyDescent="0.25">
      <c r="B79" s="151"/>
      <c r="D79" s="154" t="s">
        <v>218</v>
      </c>
      <c r="E79" s="155" t="s">
        <v>216</v>
      </c>
      <c r="F79" s="33" t="s">
        <v>166</v>
      </c>
      <c r="G79" s="34" t="s">
        <v>163</v>
      </c>
      <c r="H79" s="32">
        <v>450</v>
      </c>
      <c r="I79" s="35" t="str">
        <f t="shared" ref="I79:I80" si="56">I78</f>
        <v>SERV ADUBACAO SOLIDA MANUAL AGRIC</v>
      </c>
      <c r="J79" s="35" t="s">
        <v>35</v>
      </c>
      <c r="K79" s="36">
        <f t="shared" ref="K79" si="57">IFERROR(AVERAGE(N79:Y79),"n/a")</f>
        <v>0.25</v>
      </c>
      <c r="L79" s="89" t="s">
        <v>140</v>
      </c>
      <c r="M79" s="90">
        <v>540</v>
      </c>
      <c r="N79" s="91">
        <f>N78</f>
        <v>0.25</v>
      </c>
      <c r="O79" s="46">
        <f t="shared" ref="O79:Y79" si="58">O78</f>
        <v>0.25</v>
      </c>
      <c r="P79" s="46">
        <f t="shared" si="58"/>
        <v>0.25</v>
      </c>
      <c r="Q79" s="46">
        <f t="shared" si="58"/>
        <v>0.25</v>
      </c>
      <c r="R79" s="46">
        <f t="shared" si="58"/>
        <v>0.25</v>
      </c>
      <c r="S79" s="46">
        <f t="shared" si="58"/>
        <v>0.25</v>
      </c>
      <c r="T79" s="46">
        <f t="shared" si="58"/>
        <v>0.25</v>
      </c>
      <c r="U79" s="46">
        <f t="shared" si="58"/>
        <v>0.25</v>
      </c>
      <c r="V79" s="46">
        <f t="shared" si="58"/>
        <v>0.25</v>
      </c>
      <c r="W79" s="46">
        <f t="shared" si="58"/>
        <v>0.25</v>
      </c>
      <c r="X79" s="46">
        <f t="shared" si="58"/>
        <v>0.25</v>
      </c>
      <c r="Y79" s="46">
        <f t="shared" si="58"/>
        <v>0.25</v>
      </c>
    </row>
    <row r="80" spans="1:25" ht="18" customHeight="1" x14ac:dyDescent="0.25">
      <c r="B80" s="151"/>
      <c r="D80" s="154" t="s">
        <v>218</v>
      </c>
      <c r="E80" s="155" t="s">
        <v>216</v>
      </c>
      <c r="F80" s="33" t="s">
        <v>166</v>
      </c>
      <c r="G80" s="34" t="s">
        <v>163</v>
      </c>
      <c r="H80" s="32">
        <v>450</v>
      </c>
      <c r="I80" s="35" t="str">
        <f t="shared" si="56"/>
        <v>SERV ADUBACAO SOLIDA MANUAL AGRIC</v>
      </c>
      <c r="J80" s="35" t="s">
        <v>35</v>
      </c>
      <c r="K80" s="36">
        <f>IFERROR(AVERAGE(N80:Y80),"n/a")</f>
        <v>0</v>
      </c>
      <c r="L80" s="35" t="s">
        <v>143</v>
      </c>
      <c r="M80" s="163">
        <v>591</v>
      </c>
      <c r="N80" s="126">
        <v>0</v>
      </c>
      <c r="O80" s="127">
        <v>0</v>
      </c>
      <c r="P80" s="127">
        <v>0</v>
      </c>
      <c r="Q80" s="127">
        <v>0</v>
      </c>
      <c r="R80" s="127">
        <v>0</v>
      </c>
      <c r="S80" s="127">
        <v>0</v>
      </c>
      <c r="T80" s="127">
        <v>0</v>
      </c>
      <c r="U80" s="127">
        <v>0</v>
      </c>
      <c r="V80" s="127">
        <v>0</v>
      </c>
      <c r="W80" s="127">
        <v>0</v>
      </c>
      <c r="X80" s="127">
        <v>0</v>
      </c>
      <c r="Y80" s="127">
        <v>0</v>
      </c>
    </row>
    <row r="81" spans="1:25" ht="18" customHeight="1" x14ac:dyDescent="0.25">
      <c r="B81" s="151"/>
      <c r="D81" s="152" t="s">
        <v>218</v>
      </c>
      <c r="E81" s="153" t="s">
        <v>216</v>
      </c>
      <c r="F81" s="24" t="s">
        <v>164</v>
      </c>
      <c r="G81" s="25" t="s">
        <v>163</v>
      </c>
      <c r="H81" s="23">
        <v>450</v>
      </c>
      <c r="I81" s="26" t="s">
        <v>129</v>
      </c>
      <c r="J81" s="26" t="s">
        <v>34</v>
      </c>
      <c r="K81" s="27">
        <f t="shared" si="0"/>
        <v>0.99999999999999989</v>
      </c>
      <c r="L81" s="26" t="s">
        <v>28</v>
      </c>
      <c r="M81" s="72" t="s">
        <v>28</v>
      </c>
      <c r="N81" s="30">
        <v>0.85</v>
      </c>
      <c r="O81" s="31">
        <v>0.9</v>
      </c>
      <c r="P81" s="31">
        <v>0.9</v>
      </c>
      <c r="Q81" s="31">
        <v>0.95</v>
      </c>
      <c r="R81" s="31">
        <v>1</v>
      </c>
      <c r="S81" s="31">
        <v>1.05</v>
      </c>
      <c r="T81" s="31">
        <v>1.1000000000000001</v>
      </c>
      <c r="U81" s="31">
        <v>1.2</v>
      </c>
      <c r="V81" s="31">
        <v>1.3</v>
      </c>
      <c r="W81" s="31">
        <v>1.2</v>
      </c>
      <c r="X81" s="31">
        <v>0.85</v>
      </c>
      <c r="Y81" s="31">
        <v>0.7</v>
      </c>
    </row>
    <row r="82" spans="1:25" ht="18" customHeight="1" x14ac:dyDescent="0.25">
      <c r="B82" s="151"/>
      <c r="D82" s="154" t="s">
        <v>218</v>
      </c>
      <c r="E82" s="155" t="s">
        <v>216</v>
      </c>
      <c r="F82" s="33" t="s">
        <v>164</v>
      </c>
      <c r="G82" s="34" t="s">
        <v>163</v>
      </c>
      <c r="H82" s="32">
        <v>450</v>
      </c>
      <c r="I82" s="35" t="str">
        <f t="shared" ref="I82:I84" si="59">I81</f>
        <v>SERV COMB FORMIGA MANUAL 1 RUA AGRIC</v>
      </c>
      <c r="J82" s="35" t="s">
        <v>35</v>
      </c>
      <c r="K82" s="36">
        <f t="shared" si="0"/>
        <v>4.9999999999999992E-3</v>
      </c>
      <c r="L82" s="35" t="s">
        <v>36</v>
      </c>
      <c r="M82" s="37">
        <f>10*(5*6)/10^3</f>
        <v>0.3</v>
      </c>
      <c r="N82" s="156">
        <v>5.0000000000000001E-3</v>
      </c>
      <c r="O82" s="157">
        <v>5.0000000000000001E-3</v>
      </c>
      <c r="P82" s="157">
        <v>5.0000000000000001E-3</v>
      </c>
      <c r="Q82" s="157">
        <v>5.0000000000000001E-3</v>
      </c>
      <c r="R82" s="157">
        <v>5.0000000000000001E-3</v>
      </c>
      <c r="S82" s="157">
        <v>5.0000000000000001E-3</v>
      </c>
      <c r="T82" s="157">
        <v>5.0000000000000001E-3</v>
      </c>
      <c r="U82" s="157">
        <v>5.0000000000000001E-3</v>
      </c>
      <c r="V82" s="157">
        <v>5.0000000000000001E-3</v>
      </c>
      <c r="W82" s="157">
        <v>5.0000000000000001E-3</v>
      </c>
      <c r="X82" s="157">
        <v>5.0000000000000001E-3</v>
      </c>
      <c r="Y82" s="157">
        <v>5.0000000000000001E-3</v>
      </c>
    </row>
    <row r="83" spans="1:25" ht="18" customHeight="1" x14ac:dyDescent="0.25">
      <c r="B83" s="151"/>
      <c r="D83" s="154" t="s">
        <v>218</v>
      </c>
      <c r="E83" s="155" t="s">
        <v>216</v>
      </c>
      <c r="F83" s="33" t="s">
        <v>164</v>
      </c>
      <c r="G83" s="34" t="s">
        <v>163</v>
      </c>
      <c r="H83" s="32">
        <v>450</v>
      </c>
      <c r="I83" s="35" t="str">
        <f t="shared" si="59"/>
        <v>SERV COMB FORMIGA MANUAL 1 RUA AGRIC</v>
      </c>
      <c r="J83" s="35" t="s">
        <v>35</v>
      </c>
      <c r="K83" s="36">
        <f t="shared" si="0"/>
        <v>0.64041666666666663</v>
      </c>
      <c r="L83" s="35" t="s">
        <v>37</v>
      </c>
      <c r="M83" s="37">
        <v>4.5</v>
      </c>
      <c r="N83" s="40">
        <f t="shared" ref="N83:Y83" si="60">N7/N5*N81</f>
        <v>0.17</v>
      </c>
      <c r="O83" s="41">
        <f t="shared" si="60"/>
        <v>0.27</v>
      </c>
      <c r="P83" s="41">
        <f t="shared" si="60"/>
        <v>0.36000000000000004</v>
      </c>
      <c r="Q83" s="41">
        <f t="shared" si="60"/>
        <v>0.47499999999999998</v>
      </c>
      <c r="R83" s="41">
        <f t="shared" si="60"/>
        <v>0.7</v>
      </c>
      <c r="S83" s="41">
        <f t="shared" si="60"/>
        <v>0.84000000000000008</v>
      </c>
      <c r="T83" s="41">
        <f t="shared" si="60"/>
        <v>0.9900000000000001</v>
      </c>
      <c r="U83" s="41">
        <f t="shared" si="60"/>
        <v>1.08</v>
      </c>
      <c r="V83" s="41">
        <f t="shared" si="60"/>
        <v>1.1700000000000002</v>
      </c>
      <c r="W83" s="41">
        <f t="shared" si="60"/>
        <v>0.84</v>
      </c>
      <c r="X83" s="41">
        <f t="shared" si="60"/>
        <v>0.51</v>
      </c>
      <c r="Y83" s="41">
        <f t="shared" si="60"/>
        <v>0.27999999999999997</v>
      </c>
    </row>
    <row r="84" spans="1:25" ht="18" customHeight="1" x14ac:dyDescent="0.25">
      <c r="B84" s="151"/>
      <c r="D84" s="154" t="s">
        <v>218</v>
      </c>
      <c r="E84" s="155" t="s">
        <v>216</v>
      </c>
      <c r="F84" s="33" t="s">
        <v>164</v>
      </c>
      <c r="G84" s="34" t="s">
        <v>163</v>
      </c>
      <c r="H84" s="32">
        <v>450</v>
      </c>
      <c r="I84" s="35" t="str">
        <f t="shared" si="59"/>
        <v>SERV COMB FORMIGA MANUAL 1 RUA AGRIC</v>
      </c>
      <c r="J84" s="35" t="s">
        <v>35</v>
      </c>
      <c r="K84" s="36">
        <f t="shared" ref="K84:K147" si="61">IFERROR(AVERAGE(N84:Y84),"n/a")</f>
        <v>0.35458333333333325</v>
      </c>
      <c r="L84" s="35" t="s">
        <v>38</v>
      </c>
      <c r="M84" s="37">
        <v>4.5</v>
      </c>
      <c r="N84" s="40">
        <f>N81-SUM(N82:N83)</f>
        <v>0.67499999999999993</v>
      </c>
      <c r="O84" s="41">
        <f t="shared" ref="O84" si="62">O81-SUM(O82:O83)</f>
        <v>0.625</v>
      </c>
      <c r="P84" s="41">
        <f t="shared" ref="P84:Y84" si="63">P81-SUM(P82:P83)</f>
        <v>0.53499999999999992</v>
      </c>
      <c r="Q84" s="41">
        <f t="shared" si="63"/>
        <v>0.47</v>
      </c>
      <c r="R84" s="41">
        <f t="shared" si="63"/>
        <v>0.29500000000000004</v>
      </c>
      <c r="S84" s="41">
        <f t="shared" si="63"/>
        <v>0.20499999999999996</v>
      </c>
      <c r="T84" s="41">
        <f t="shared" si="63"/>
        <v>0.10499999999999998</v>
      </c>
      <c r="U84" s="41">
        <f t="shared" si="63"/>
        <v>0.11499999999999999</v>
      </c>
      <c r="V84" s="41">
        <f t="shared" si="63"/>
        <v>0.125</v>
      </c>
      <c r="W84" s="41">
        <f t="shared" si="63"/>
        <v>0.35499999999999998</v>
      </c>
      <c r="X84" s="41">
        <f t="shared" si="63"/>
        <v>0.33499999999999996</v>
      </c>
      <c r="Y84" s="41">
        <f t="shared" si="63"/>
        <v>0.41499999999999998</v>
      </c>
    </row>
    <row r="85" spans="1:25" ht="18" customHeight="1" x14ac:dyDescent="0.25">
      <c r="B85" s="151"/>
      <c r="D85" s="152" t="s">
        <v>218</v>
      </c>
      <c r="E85" s="153" t="s">
        <v>216</v>
      </c>
      <c r="F85" s="24" t="s">
        <v>170</v>
      </c>
      <c r="G85" s="25" t="s">
        <v>163</v>
      </c>
      <c r="H85" s="23">
        <v>530</v>
      </c>
      <c r="I85" s="26" t="s">
        <v>134</v>
      </c>
      <c r="J85" s="26" t="s">
        <v>34</v>
      </c>
      <c r="K85" s="27">
        <f t="shared" si="61"/>
        <v>0.70000000000000007</v>
      </c>
      <c r="L85" s="26" t="s">
        <v>28</v>
      </c>
      <c r="M85" s="72" t="s">
        <v>28</v>
      </c>
      <c r="N85" s="30">
        <v>0.7</v>
      </c>
      <c r="O85" s="31">
        <v>0.7</v>
      </c>
      <c r="P85" s="31">
        <v>0.7</v>
      </c>
      <c r="Q85" s="31">
        <v>0.7</v>
      </c>
      <c r="R85" s="31">
        <v>0.7</v>
      </c>
      <c r="S85" s="31">
        <v>0.7</v>
      </c>
      <c r="T85" s="31">
        <v>0.7</v>
      </c>
      <c r="U85" s="31">
        <v>0.7</v>
      </c>
      <c r="V85" s="31">
        <v>0.7</v>
      </c>
      <c r="W85" s="31">
        <v>0.7</v>
      </c>
      <c r="X85" s="31">
        <v>0.7</v>
      </c>
      <c r="Y85" s="31">
        <v>0.7</v>
      </c>
    </row>
    <row r="86" spans="1:25" ht="18" customHeight="1" x14ac:dyDescent="0.25">
      <c r="B86" s="151"/>
      <c r="D86" s="154" t="s">
        <v>218</v>
      </c>
      <c r="E86" s="155" t="s">
        <v>216</v>
      </c>
      <c r="F86" s="33" t="s">
        <v>170</v>
      </c>
      <c r="G86" s="34" t="s">
        <v>163</v>
      </c>
      <c r="H86" s="32">
        <v>530</v>
      </c>
      <c r="I86" s="35" t="str">
        <f>I85</f>
        <v>SERV CAP QUIM MEC BARRA AGRIC</v>
      </c>
      <c r="J86" s="35" t="s">
        <v>35</v>
      </c>
      <c r="K86" s="36">
        <f t="shared" si="61"/>
        <v>0.70000000000000007</v>
      </c>
      <c r="L86" s="35" t="s">
        <v>54</v>
      </c>
      <c r="M86" s="37">
        <v>2.5</v>
      </c>
      <c r="N86" s="40">
        <f>N85</f>
        <v>0.7</v>
      </c>
      <c r="O86" s="41">
        <f t="shared" ref="O86:Y86" si="64">O85</f>
        <v>0.7</v>
      </c>
      <c r="P86" s="41">
        <f t="shared" si="64"/>
        <v>0.7</v>
      </c>
      <c r="Q86" s="41">
        <f t="shared" si="64"/>
        <v>0.7</v>
      </c>
      <c r="R86" s="41">
        <f t="shared" si="64"/>
        <v>0.7</v>
      </c>
      <c r="S86" s="41">
        <f t="shared" si="64"/>
        <v>0.7</v>
      </c>
      <c r="T86" s="41">
        <f t="shared" si="64"/>
        <v>0.7</v>
      </c>
      <c r="U86" s="41">
        <f t="shared" si="64"/>
        <v>0.7</v>
      </c>
      <c r="V86" s="41">
        <f t="shared" si="64"/>
        <v>0.7</v>
      </c>
      <c r="W86" s="41">
        <f t="shared" si="64"/>
        <v>0.7</v>
      </c>
      <c r="X86" s="41">
        <f t="shared" si="64"/>
        <v>0.7</v>
      </c>
      <c r="Y86" s="41">
        <f t="shared" si="64"/>
        <v>0.7</v>
      </c>
    </row>
    <row r="87" spans="1:25" ht="18" customHeight="1" x14ac:dyDescent="0.25">
      <c r="B87" s="151"/>
      <c r="D87" s="165" t="s">
        <v>218</v>
      </c>
      <c r="E87" s="165" t="s">
        <v>216</v>
      </c>
      <c r="F87" s="136" t="s">
        <v>28</v>
      </c>
      <c r="G87" s="137" t="s">
        <v>172</v>
      </c>
      <c r="H87" s="135" t="s">
        <v>28</v>
      </c>
      <c r="I87" s="138" t="s">
        <v>28</v>
      </c>
      <c r="J87" s="138" t="s">
        <v>28</v>
      </c>
      <c r="K87" s="139" t="str">
        <f t="shared" si="61"/>
        <v>n/a</v>
      </c>
      <c r="L87" s="138" t="s">
        <v>28</v>
      </c>
      <c r="M87" s="140" t="s">
        <v>28</v>
      </c>
      <c r="N87" s="141" t="s">
        <v>28</v>
      </c>
      <c r="O87" s="139" t="s">
        <v>28</v>
      </c>
      <c r="P87" s="139" t="s">
        <v>28</v>
      </c>
      <c r="Q87" s="139" t="s">
        <v>28</v>
      </c>
      <c r="R87" s="139" t="s">
        <v>28</v>
      </c>
      <c r="S87" s="139" t="s">
        <v>28</v>
      </c>
      <c r="T87" s="139" t="s">
        <v>28</v>
      </c>
      <c r="U87" s="139" t="s">
        <v>28</v>
      </c>
      <c r="V87" s="139" t="s">
        <v>28</v>
      </c>
      <c r="W87" s="139" t="s">
        <v>28</v>
      </c>
      <c r="X87" s="139" t="s">
        <v>28</v>
      </c>
      <c r="Y87" s="139" t="s">
        <v>28</v>
      </c>
    </row>
    <row r="88" spans="1:25" ht="17.25" customHeight="1" x14ac:dyDescent="0.25">
      <c r="A88" s="1"/>
      <c r="B88" s="151"/>
      <c r="C88"/>
      <c r="D88" s="23" t="s">
        <v>218</v>
      </c>
      <c r="E88" s="23" t="s">
        <v>216</v>
      </c>
      <c r="F88" s="24" t="s">
        <v>173</v>
      </c>
      <c r="G88" s="25" t="s">
        <v>163</v>
      </c>
      <c r="H88" s="23">
        <v>540</v>
      </c>
      <c r="I88" s="26" t="s">
        <v>155</v>
      </c>
      <c r="J88" s="26" t="s">
        <v>34</v>
      </c>
      <c r="K88" s="27">
        <f t="shared" si="61"/>
        <v>6.6666666666666666E-2</v>
      </c>
      <c r="L88" s="28" t="s">
        <v>28</v>
      </c>
      <c r="M88" s="29" t="s">
        <v>28</v>
      </c>
      <c r="N88" s="30">
        <v>0.01</v>
      </c>
      <c r="O88" s="31">
        <v>0.03</v>
      </c>
      <c r="P88" s="31">
        <v>0.05</v>
      </c>
      <c r="Q88" s="31">
        <v>0.05</v>
      </c>
      <c r="R88" s="31">
        <v>0.06</v>
      </c>
      <c r="S88" s="31">
        <v>7.0000000000000007E-2</v>
      </c>
      <c r="T88" s="31">
        <v>0.11</v>
      </c>
      <c r="U88" s="31">
        <v>0.18</v>
      </c>
      <c r="V88" s="31">
        <v>0.11</v>
      </c>
      <c r="W88" s="31">
        <v>7.0000000000000007E-2</v>
      </c>
      <c r="X88" s="31">
        <v>0.05</v>
      </c>
      <c r="Y88" s="31">
        <v>0.01</v>
      </c>
    </row>
    <row r="89" spans="1:25" ht="17.25" customHeight="1" x14ac:dyDescent="0.25">
      <c r="A89" s="1"/>
      <c r="B89" s="151"/>
      <c r="C89"/>
      <c r="D89" s="32" t="s">
        <v>218</v>
      </c>
      <c r="E89" s="32" t="s">
        <v>216</v>
      </c>
      <c r="F89" s="33" t="s">
        <v>173</v>
      </c>
      <c r="G89" s="34" t="s">
        <v>163</v>
      </c>
      <c r="H89" s="32">
        <v>540</v>
      </c>
      <c r="I89" s="35" t="str">
        <f t="shared" ref="I89:I91" si="65">I88</f>
        <v>SERV CONTROLE DE PRAGAS AGRIC</v>
      </c>
      <c r="J89" s="35" t="s">
        <v>35</v>
      </c>
      <c r="K89" s="36">
        <f t="shared" si="61"/>
        <v>4.9166666666666671E-2</v>
      </c>
      <c r="L89" s="35" t="s">
        <v>156</v>
      </c>
      <c r="M89" s="37">
        <v>120</v>
      </c>
      <c r="N89" s="44">
        <f>ROUND(N88*0.7,2)</f>
        <v>0.01</v>
      </c>
      <c r="O89" s="39">
        <f t="shared" ref="O89:Y89" si="66">ROUND(O88*0.7,2)</f>
        <v>0.02</v>
      </c>
      <c r="P89" s="39">
        <f t="shared" si="66"/>
        <v>0.04</v>
      </c>
      <c r="Q89" s="39">
        <f t="shared" si="66"/>
        <v>0.04</v>
      </c>
      <c r="R89" s="39">
        <f t="shared" si="66"/>
        <v>0.04</v>
      </c>
      <c r="S89" s="39">
        <f t="shared" si="66"/>
        <v>0.05</v>
      </c>
      <c r="T89" s="39">
        <f t="shared" si="66"/>
        <v>0.08</v>
      </c>
      <c r="U89" s="39">
        <f t="shared" si="66"/>
        <v>0.13</v>
      </c>
      <c r="V89" s="39">
        <f t="shared" si="66"/>
        <v>0.08</v>
      </c>
      <c r="W89" s="39">
        <f t="shared" si="66"/>
        <v>0.05</v>
      </c>
      <c r="X89" s="39">
        <f t="shared" si="66"/>
        <v>0.04</v>
      </c>
      <c r="Y89" s="39">
        <f t="shared" si="66"/>
        <v>0.01</v>
      </c>
    </row>
    <row r="90" spans="1:25" ht="17.25" customHeight="1" x14ac:dyDescent="0.25">
      <c r="A90" s="1"/>
      <c r="B90" s="151"/>
      <c r="C90"/>
      <c r="D90" s="32" t="s">
        <v>218</v>
      </c>
      <c r="E90" s="32" t="s">
        <v>216</v>
      </c>
      <c r="F90" s="33" t="s">
        <v>173</v>
      </c>
      <c r="G90" s="34" t="s">
        <v>163</v>
      </c>
      <c r="H90" s="32">
        <v>540</v>
      </c>
      <c r="I90" s="35" t="str">
        <f t="shared" si="65"/>
        <v>SERV CONTROLE DE PRAGAS AGRIC</v>
      </c>
      <c r="J90" s="35" t="s">
        <v>35</v>
      </c>
      <c r="K90" s="36">
        <f t="shared" si="61"/>
        <v>1.7500000000000002E-2</v>
      </c>
      <c r="L90" s="35" t="s">
        <v>157</v>
      </c>
      <c r="M90" s="37">
        <v>0.75</v>
      </c>
      <c r="N90" s="44">
        <f>N88-N89</f>
        <v>0</v>
      </c>
      <c r="O90" s="39">
        <f t="shared" ref="O90:Y90" si="67">O88-O89</f>
        <v>9.9999999999999985E-3</v>
      </c>
      <c r="P90" s="39">
        <f t="shared" si="67"/>
        <v>1.0000000000000002E-2</v>
      </c>
      <c r="Q90" s="39">
        <f t="shared" si="67"/>
        <v>1.0000000000000002E-2</v>
      </c>
      <c r="R90" s="39">
        <f t="shared" si="67"/>
        <v>1.9999999999999997E-2</v>
      </c>
      <c r="S90" s="39">
        <f t="shared" si="67"/>
        <v>2.0000000000000004E-2</v>
      </c>
      <c r="T90" s="39">
        <f t="shared" si="67"/>
        <v>0.03</v>
      </c>
      <c r="U90" s="39">
        <f t="shared" si="67"/>
        <v>4.9999999999999989E-2</v>
      </c>
      <c r="V90" s="39">
        <f t="shared" si="67"/>
        <v>0.03</v>
      </c>
      <c r="W90" s="39">
        <f t="shared" si="67"/>
        <v>2.0000000000000004E-2</v>
      </c>
      <c r="X90" s="39">
        <f t="shared" si="67"/>
        <v>1.0000000000000002E-2</v>
      </c>
      <c r="Y90" s="39">
        <f t="shared" si="67"/>
        <v>0</v>
      </c>
    </row>
    <row r="91" spans="1:25" ht="17.25" customHeight="1" x14ac:dyDescent="0.25">
      <c r="A91" s="1"/>
      <c r="B91" s="151"/>
      <c r="C91"/>
      <c r="D91" s="32" t="s">
        <v>218</v>
      </c>
      <c r="E91" s="32" t="s">
        <v>216</v>
      </c>
      <c r="F91" s="33" t="s">
        <v>173</v>
      </c>
      <c r="G91" s="34" t="s">
        <v>163</v>
      </c>
      <c r="H91" s="32">
        <v>540</v>
      </c>
      <c r="I91" s="35" t="str">
        <f t="shared" si="65"/>
        <v>SERV CONTROLE DE PRAGAS AGRIC</v>
      </c>
      <c r="J91" s="35" t="s">
        <v>35</v>
      </c>
      <c r="K91" s="36">
        <f t="shared" si="61"/>
        <v>6.6666666666666666E-2</v>
      </c>
      <c r="L91" s="35" t="s">
        <v>55</v>
      </c>
      <c r="M91" s="37">
        <f>ROUND(50%*20,1)</f>
        <v>10</v>
      </c>
      <c r="N91" s="44">
        <f>SUM(N89:N90)</f>
        <v>0.01</v>
      </c>
      <c r="O91" s="39">
        <f t="shared" ref="O91:Y91" si="68">SUM(O89:O90)</f>
        <v>0.03</v>
      </c>
      <c r="P91" s="39">
        <f t="shared" si="68"/>
        <v>0.05</v>
      </c>
      <c r="Q91" s="39">
        <f t="shared" si="68"/>
        <v>0.05</v>
      </c>
      <c r="R91" s="39">
        <f t="shared" si="68"/>
        <v>0.06</v>
      </c>
      <c r="S91" s="39">
        <f t="shared" si="68"/>
        <v>7.0000000000000007E-2</v>
      </c>
      <c r="T91" s="39">
        <f t="shared" si="68"/>
        <v>0.11</v>
      </c>
      <c r="U91" s="39">
        <f t="shared" si="68"/>
        <v>0.18</v>
      </c>
      <c r="V91" s="39">
        <f t="shared" si="68"/>
        <v>0.11</v>
      </c>
      <c r="W91" s="39">
        <f t="shared" si="68"/>
        <v>7.0000000000000007E-2</v>
      </c>
      <c r="X91" s="39">
        <f t="shared" si="68"/>
        <v>0.05</v>
      </c>
      <c r="Y91" s="39">
        <f t="shared" si="68"/>
        <v>0.01</v>
      </c>
    </row>
    <row r="92" spans="1:25" ht="17.25" customHeight="1" x14ac:dyDescent="0.25">
      <c r="A92" s="1"/>
      <c r="B92" s="151"/>
      <c r="C92"/>
      <c r="D92" s="23" t="s">
        <v>218</v>
      </c>
      <c r="E92" s="23" t="s">
        <v>216</v>
      </c>
      <c r="F92" s="24" t="s">
        <v>173</v>
      </c>
      <c r="G92" s="25" t="s">
        <v>163</v>
      </c>
      <c r="H92" s="23">
        <v>540</v>
      </c>
      <c r="I92" s="26" t="s">
        <v>158</v>
      </c>
      <c r="J92" s="26" t="s">
        <v>34</v>
      </c>
      <c r="K92" s="27">
        <f t="shared" si="61"/>
        <v>6.6666666666666666E-2</v>
      </c>
      <c r="L92" s="28" t="s">
        <v>28</v>
      </c>
      <c r="M92" s="29" t="s">
        <v>28</v>
      </c>
      <c r="N92" s="30">
        <v>0.01</v>
      </c>
      <c r="O92" s="31">
        <v>0.03</v>
      </c>
      <c r="P92" s="31">
        <v>0.05</v>
      </c>
      <c r="Q92" s="31">
        <v>0.05</v>
      </c>
      <c r="R92" s="31">
        <v>0.06</v>
      </c>
      <c r="S92" s="31">
        <v>7.0000000000000007E-2</v>
      </c>
      <c r="T92" s="31">
        <v>0.11</v>
      </c>
      <c r="U92" s="31">
        <v>0.18</v>
      </c>
      <c r="V92" s="31">
        <v>0.11</v>
      </c>
      <c r="W92" s="31">
        <v>7.0000000000000007E-2</v>
      </c>
      <c r="X92" s="31">
        <v>0.05</v>
      </c>
      <c r="Y92" s="31">
        <v>0.01</v>
      </c>
    </row>
    <row r="93" spans="1:25" ht="17.25" customHeight="1" x14ac:dyDescent="0.25">
      <c r="A93" s="1"/>
      <c r="B93" s="151"/>
      <c r="C93"/>
      <c r="D93" s="32" t="s">
        <v>218</v>
      </c>
      <c r="E93" s="32" t="s">
        <v>216</v>
      </c>
      <c r="F93" s="33" t="s">
        <v>173</v>
      </c>
      <c r="G93" s="34" t="s">
        <v>163</v>
      </c>
      <c r="H93" s="32">
        <v>540</v>
      </c>
      <c r="I93" s="35" t="str">
        <f t="shared" ref="I93:I95" si="69">I92</f>
        <v>SERV CONTROLE DE PRAGAS DRONE TERCEIRO</v>
      </c>
      <c r="J93" s="35" t="s">
        <v>35</v>
      </c>
      <c r="K93" s="36">
        <f t="shared" si="61"/>
        <v>4.9166666666666671E-2</v>
      </c>
      <c r="L93" s="35" t="s">
        <v>156</v>
      </c>
      <c r="M93" s="37">
        <v>120</v>
      </c>
      <c r="N93" s="44">
        <f>ROUND(N92*0.7,2)</f>
        <v>0.01</v>
      </c>
      <c r="O93" s="39">
        <f t="shared" ref="O93:Y93" si="70">ROUND(O92*0.7,2)</f>
        <v>0.02</v>
      </c>
      <c r="P93" s="39">
        <f t="shared" si="70"/>
        <v>0.04</v>
      </c>
      <c r="Q93" s="39">
        <f t="shared" si="70"/>
        <v>0.04</v>
      </c>
      <c r="R93" s="39">
        <f t="shared" si="70"/>
        <v>0.04</v>
      </c>
      <c r="S93" s="39">
        <f t="shared" si="70"/>
        <v>0.05</v>
      </c>
      <c r="T93" s="39">
        <f t="shared" si="70"/>
        <v>0.08</v>
      </c>
      <c r="U93" s="39">
        <f t="shared" si="70"/>
        <v>0.13</v>
      </c>
      <c r="V93" s="39">
        <f t="shared" si="70"/>
        <v>0.08</v>
      </c>
      <c r="W93" s="39">
        <f t="shared" si="70"/>
        <v>0.05</v>
      </c>
      <c r="X93" s="39">
        <f t="shared" si="70"/>
        <v>0.04</v>
      </c>
      <c r="Y93" s="39">
        <f t="shared" si="70"/>
        <v>0.01</v>
      </c>
    </row>
    <row r="94" spans="1:25" ht="17.25" customHeight="1" x14ac:dyDescent="0.25">
      <c r="A94" s="1"/>
      <c r="B94" s="151"/>
      <c r="C94"/>
      <c r="D94" s="32" t="s">
        <v>218</v>
      </c>
      <c r="E94" s="32" t="s">
        <v>216</v>
      </c>
      <c r="F94" s="33" t="s">
        <v>173</v>
      </c>
      <c r="G94" s="34" t="s">
        <v>163</v>
      </c>
      <c r="H94" s="32">
        <v>540</v>
      </c>
      <c r="I94" s="35" t="str">
        <f t="shared" si="69"/>
        <v>SERV CONTROLE DE PRAGAS DRONE TERCEIRO</v>
      </c>
      <c r="J94" s="35" t="s">
        <v>35</v>
      </c>
      <c r="K94" s="36">
        <f t="shared" si="61"/>
        <v>1.7500000000000002E-2</v>
      </c>
      <c r="L94" s="35" t="s">
        <v>157</v>
      </c>
      <c r="M94" s="37">
        <v>0.75</v>
      </c>
      <c r="N94" s="44">
        <f>N92-N93</f>
        <v>0</v>
      </c>
      <c r="O94" s="39">
        <f t="shared" ref="O94:Y94" si="71">O92-O93</f>
        <v>9.9999999999999985E-3</v>
      </c>
      <c r="P94" s="39">
        <f t="shared" si="71"/>
        <v>1.0000000000000002E-2</v>
      </c>
      <c r="Q94" s="39">
        <f t="shared" si="71"/>
        <v>1.0000000000000002E-2</v>
      </c>
      <c r="R94" s="39">
        <f t="shared" si="71"/>
        <v>1.9999999999999997E-2</v>
      </c>
      <c r="S94" s="39">
        <f t="shared" si="71"/>
        <v>2.0000000000000004E-2</v>
      </c>
      <c r="T94" s="39">
        <f t="shared" si="71"/>
        <v>0.03</v>
      </c>
      <c r="U94" s="39">
        <f t="shared" si="71"/>
        <v>4.9999999999999989E-2</v>
      </c>
      <c r="V94" s="39">
        <f t="shared" si="71"/>
        <v>0.03</v>
      </c>
      <c r="W94" s="39">
        <f t="shared" si="71"/>
        <v>2.0000000000000004E-2</v>
      </c>
      <c r="X94" s="39">
        <f t="shared" si="71"/>
        <v>1.0000000000000002E-2</v>
      </c>
      <c r="Y94" s="39">
        <f t="shared" si="71"/>
        <v>0</v>
      </c>
    </row>
    <row r="95" spans="1:25" ht="17.25" customHeight="1" x14ac:dyDescent="0.25">
      <c r="A95" s="1"/>
      <c r="B95" s="151"/>
      <c r="C95"/>
      <c r="D95" s="32" t="s">
        <v>218</v>
      </c>
      <c r="E95" s="32" t="s">
        <v>216</v>
      </c>
      <c r="F95" s="33" t="s">
        <v>173</v>
      </c>
      <c r="G95" s="34" t="s">
        <v>163</v>
      </c>
      <c r="H95" s="32">
        <v>540</v>
      </c>
      <c r="I95" s="35" t="str">
        <f t="shared" si="69"/>
        <v>SERV CONTROLE DE PRAGAS DRONE TERCEIRO</v>
      </c>
      <c r="J95" s="35" t="s">
        <v>35</v>
      </c>
      <c r="K95" s="36">
        <f t="shared" si="61"/>
        <v>6.6666666666666666E-2</v>
      </c>
      <c r="L95" s="35" t="s">
        <v>55</v>
      </c>
      <c r="M95" s="37">
        <f>ROUND(0.25%*20,3)</f>
        <v>0.05</v>
      </c>
      <c r="N95" s="44">
        <f>SUM(N93:N94)</f>
        <v>0.01</v>
      </c>
      <c r="O95" s="39">
        <f t="shared" ref="O95:Y95" si="72">SUM(O93:O94)</f>
        <v>0.03</v>
      </c>
      <c r="P95" s="39">
        <f t="shared" si="72"/>
        <v>0.05</v>
      </c>
      <c r="Q95" s="39">
        <f t="shared" si="72"/>
        <v>0.05</v>
      </c>
      <c r="R95" s="39">
        <f t="shared" si="72"/>
        <v>0.06</v>
      </c>
      <c r="S95" s="39">
        <f t="shared" si="72"/>
        <v>7.0000000000000007E-2</v>
      </c>
      <c r="T95" s="39">
        <f t="shared" si="72"/>
        <v>0.11</v>
      </c>
      <c r="U95" s="39">
        <f t="shared" si="72"/>
        <v>0.18</v>
      </c>
      <c r="V95" s="39">
        <f t="shared" si="72"/>
        <v>0.11</v>
      </c>
      <c r="W95" s="39">
        <f t="shared" si="72"/>
        <v>7.0000000000000007E-2</v>
      </c>
      <c r="X95" s="39">
        <f t="shared" si="72"/>
        <v>0.05</v>
      </c>
      <c r="Y95" s="39">
        <f t="shared" si="72"/>
        <v>0.01</v>
      </c>
    </row>
    <row r="96" spans="1:25" ht="18" customHeight="1" x14ac:dyDescent="0.25">
      <c r="B96" s="151"/>
      <c r="D96" s="11" t="s">
        <v>218</v>
      </c>
      <c r="E96" s="11" t="s">
        <v>216</v>
      </c>
      <c r="F96" s="12" t="s">
        <v>28</v>
      </c>
      <c r="G96" s="13" t="s">
        <v>176</v>
      </c>
      <c r="H96" s="11" t="s">
        <v>28</v>
      </c>
      <c r="I96" s="14" t="s">
        <v>28</v>
      </c>
      <c r="J96" s="14" t="s">
        <v>28</v>
      </c>
      <c r="K96" s="11" t="str">
        <f t="shared" si="61"/>
        <v>n/a</v>
      </c>
      <c r="L96" s="14" t="s">
        <v>28</v>
      </c>
      <c r="M96" s="15" t="s">
        <v>28</v>
      </c>
      <c r="N96" s="16" t="s">
        <v>28</v>
      </c>
      <c r="O96" s="11" t="s">
        <v>28</v>
      </c>
      <c r="P96" s="11" t="s">
        <v>28</v>
      </c>
      <c r="Q96" s="11" t="s">
        <v>28</v>
      </c>
      <c r="R96" s="11" t="s">
        <v>28</v>
      </c>
      <c r="S96" s="11" t="s">
        <v>28</v>
      </c>
      <c r="T96" s="11" t="s">
        <v>28</v>
      </c>
      <c r="U96" s="11" t="s">
        <v>28</v>
      </c>
      <c r="V96" s="11" t="s">
        <v>28</v>
      </c>
      <c r="W96" s="11" t="s">
        <v>28</v>
      </c>
      <c r="X96" s="11" t="s">
        <v>28</v>
      </c>
      <c r="Y96" s="11" t="s">
        <v>28</v>
      </c>
    </row>
    <row r="97" spans="1:25" ht="18" customHeight="1" x14ac:dyDescent="0.25">
      <c r="B97" s="151"/>
      <c r="D97" s="17" t="s">
        <v>218</v>
      </c>
      <c r="E97" s="17" t="s">
        <v>216</v>
      </c>
      <c r="F97" s="18" t="s">
        <v>28</v>
      </c>
      <c r="G97" s="19" t="s">
        <v>177</v>
      </c>
      <c r="H97" s="17" t="s">
        <v>28</v>
      </c>
      <c r="I97" s="20" t="s">
        <v>28</v>
      </c>
      <c r="J97" s="20" t="s">
        <v>28</v>
      </c>
      <c r="K97" s="17" t="str">
        <f t="shared" si="61"/>
        <v>n/a</v>
      </c>
      <c r="L97" s="20" t="s">
        <v>28</v>
      </c>
      <c r="M97" s="21" t="s">
        <v>28</v>
      </c>
      <c r="N97" s="22" t="s">
        <v>28</v>
      </c>
      <c r="O97" s="17" t="s">
        <v>28</v>
      </c>
      <c r="P97" s="17" t="s">
        <v>28</v>
      </c>
      <c r="Q97" s="17" t="s">
        <v>28</v>
      </c>
      <c r="R97" s="17" t="s">
        <v>28</v>
      </c>
      <c r="S97" s="17" t="s">
        <v>28</v>
      </c>
      <c r="T97" s="17" t="s">
        <v>28</v>
      </c>
      <c r="U97" s="17" t="s">
        <v>28</v>
      </c>
      <c r="V97" s="17" t="s">
        <v>28</v>
      </c>
      <c r="W97" s="17" t="s">
        <v>28</v>
      </c>
      <c r="X97" s="17" t="s">
        <v>28</v>
      </c>
      <c r="Y97" s="17" t="s">
        <v>28</v>
      </c>
    </row>
    <row r="98" spans="1:25" ht="18" customHeight="1" x14ac:dyDescent="0.25">
      <c r="B98" s="151"/>
      <c r="D98" s="152" t="s">
        <v>218</v>
      </c>
      <c r="E98" s="153" t="s">
        <v>216</v>
      </c>
      <c r="F98" s="24" t="s">
        <v>228</v>
      </c>
      <c r="G98" s="25" t="s">
        <v>179</v>
      </c>
      <c r="H98" s="23">
        <v>750</v>
      </c>
      <c r="I98" s="26" t="s">
        <v>139</v>
      </c>
      <c r="J98" s="26" t="s">
        <v>34</v>
      </c>
      <c r="K98" s="27">
        <f>IFERROR(AVERAGE(N98:Y98),"n/a")</f>
        <v>0.19999999999999998</v>
      </c>
      <c r="L98" s="26" t="s">
        <v>28</v>
      </c>
      <c r="M98" s="72" t="s">
        <v>28</v>
      </c>
      <c r="N98" s="30">
        <v>0.2</v>
      </c>
      <c r="O98" s="31">
        <v>0.2</v>
      </c>
      <c r="P98" s="31">
        <v>0.2</v>
      </c>
      <c r="Q98" s="31">
        <v>0.2</v>
      </c>
      <c r="R98" s="31">
        <v>0.2</v>
      </c>
      <c r="S98" s="31">
        <v>0.2</v>
      </c>
      <c r="T98" s="31">
        <v>0.2</v>
      </c>
      <c r="U98" s="31">
        <v>0.2</v>
      </c>
      <c r="V98" s="31">
        <v>0.2</v>
      </c>
      <c r="W98" s="31">
        <v>0.2</v>
      </c>
      <c r="X98" s="31">
        <v>0.2</v>
      </c>
      <c r="Y98" s="31">
        <v>0.2</v>
      </c>
    </row>
    <row r="99" spans="1:25" ht="18" customHeight="1" x14ac:dyDescent="0.25">
      <c r="B99" s="151"/>
      <c r="D99" s="154" t="s">
        <v>218</v>
      </c>
      <c r="E99" s="155" t="s">
        <v>216</v>
      </c>
      <c r="F99" s="33" t="s">
        <v>228</v>
      </c>
      <c r="G99" s="34" t="s">
        <v>179</v>
      </c>
      <c r="H99" s="32">
        <v>750</v>
      </c>
      <c r="I99" s="35" t="str">
        <f t="shared" ref="I99:I100" si="73">I98</f>
        <v>SERV ADUBACAO SOLIDA MEC AGRIC</v>
      </c>
      <c r="J99" s="35" t="s">
        <v>35</v>
      </c>
      <c r="K99" s="36">
        <f t="shared" ref="K99" si="74">IFERROR(AVERAGE(N99:Y99),"n/a")</f>
        <v>0.19999999999999998</v>
      </c>
      <c r="L99" s="89" t="s">
        <v>140</v>
      </c>
      <c r="M99" s="90">
        <v>220</v>
      </c>
      <c r="N99" s="91">
        <f>N98</f>
        <v>0.2</v>
      </c>
      <c r="O99" s="46">
        <f t="shared" ref="O99:Y99" si="75">O98</f>
        <v>0.2</v>
      </c>
      <c r="P99" s="46">
        <f t="shared" si="75"/>
        <v>0.2</v>
      </c>
      <c r="Q99" s="46">
        <f t="shared" si="75"/>
        <v>0.2</v>
      </c>
      <c r="R99" s="46">
        <f t="shared" si="75"/>
        <v>0.2</v>
      </c>
      <c r="S99" s="46">
        <f t="shared" si="75"/>
        <v>0.2</v>
      </c>
      <c r="T99" s="46">
        <f t="shared" si="75"/>
        <v>0.2</v>
      </c>
      <c r="U99" s="46">
        <f t="shared" si="75"/>
        <v>0.2</v>
      </c>
      <c r="V99" s="46">
        <f t="shared" si="75"/>
        <v>0.2</v>
      </c>
      <c r="W99" s="46">
        <f t="shared" si="75"/>
        <v>0.2</v>
      </c>
      <c r="X99" s="46">
        <f t="shared" si="75"/>
        <v>0.2</v>
      </c>
      <c r="Y99" s="46">
        <f t="shared" si="75"/>
        <v>0.2</v>
      </c>
    </row>
    <row r="100" spans="1:25" ht="18" customHeight="1" x14ac:dyDescent="0.25">
      <c r="B100" s="151"/>
      <c r="D100" s="154" t="s">
        <v>218</v>
      </c>
      <c r="E100" s="155" t="s">
        <v>216</v>
      </c>
      <c r="F100" s="33" t="s">
        <v>228</v>
      </c>
      <c r="G100" s="34" t="s">
        <v>179</v>
      </c>
      <c r="H100" s="32">
        <v>750</v>
      </c>
      <c r="I100" s="35" t="str">
        <f t="shared" si="73"/>
        <v>SERV ADUBACAO SOLIDA MEC AGRIC</v>
      </c>
      <c r="J100" s="35" t="s">
        <v>35</v>
      </c>
      <c r="K100" s="36">
        <f>IFERROR(AVERAGE(N100:Y100),"n/a")</f>
        <v>0</v>
      </c>
      <c r="L100" s="35" t="s">
        <v>143</v>
      </c>
      <c r="M100" s="37">
        <f>591/2</f>
        <v>295.5</v>
      </c>
      <c r="N100" s="126">
        <v>0</v>
      </c>
      <c r="O100" s="127">
        <v>0</v>
      </c>
      <c r="P100" s="127">
        <v>0</v>
      </c>
      <c r="Q100" s="127">
        <v>0</v>
      </c>
      <c r="R100" s="127">
        <v>0</v>
      </c>
      <c r="S100" s="127">
        <v>0</v>
      </c>
      <c r="T100" s="127">
        <v>0</v>
      </c>
      <c r="U100" s="127">
        <v>0</v>
      </c>
      <c r="V100" s="127">
        <v>0</v>
      </c>
      <c r="W100" s="127">
        <v>0</v>
      </c>
      <c r="X100" s="127">
        <v>0</v>
      </c>
      <c r="Y100" s="127">
        <v>0</v>
      </c>
    </row>
    <row r="101" spans="1:25" ht="18" customHeight="1" x14ac:dyDescent="0.25">
      <c r="B101" s="151"/>
      <c r="D101" s="152" t="s">
        <v>218</v>
      </c>
      <c r="E101" s="153" t="s">
        <v>216</v>
      </c>
      <c r="F101" s="24" t="s">
        <v>178</v>
      </c>
      <c r="G101" s="25" t="s">
        <v>179</v>
      </c>
      <c r="H101" s="23">
        <v>750</v>
      </c>
      <c r="I101" s="26" t="s">
        <v>147</v>
      </c>
      <c r="J101" s="26" t="s">
        <v>34</v>
      </c>
      <c r="K101" s="27">
        <f t="shared" si="61"/>
        <v>1</v>
      </c>
      <c r="L101" s="26" t="s">
        <v>28</v>
      </c>
      <c r="M101" s="72" t="s">
        <v>28</v>
      </c>
      <c r="N101" s="30">
        <v>1</v>
      </c>
      <c r="O101" s="31">
        <v>1</v>
      </c>
      <c r="P101" s="31">
        <v>1</v>
      </c>
      <c r="Q101" s="31">
        <v>1</v>
      </c>
      <c r="R101" s="31">
        <v>1</v>
      </c>
      <c r="S101" s="31">
        <v>1</v>
      </c>
      <c r="T101" s="31">
        <v>1</v>
      </c>
      <c r="U101" s="31">
        <v>1</v>
      </c>
      <c r="V101" s="31">
        <v>1</v>
      </c>
      <c r="W101" s="31">
        <v>1</v>
      </c>
      <c r="X101" s="31">
        <v>1</v>
      </c>
      <c r="Y101" s="31">
        <v>1</v>
      </c>
    </row>
    <row r="102" spans="1:25" ht="18" customHeight="1" x14ac:dyDescent="0.25">
      <c r="B102" s="151"/>
      <c r="D102" s="152" t="s">
        <v>218</v>
      </c>
      <c r="E102" s="153" t="s">
        <v>216</v>
      </c>
      <c r="F102" s="24" t="s">
        <v>180</v>
      </c>
      <c r="G102" s="25" t="s">
        <v>179</v>
      </c>
      <c r="H102" s="23">
        <v>950</v>
      </c>
      <c r="I102" s="26" t="s">
        <v>129</v>
      </c>
      <c r="J102" s="26" t="s">
        <v>34</v>
      </c>
      <c r="K102" s="27">
        <f t="shared" si="61"/>
        <v>0.99999999999999989</v>
      </c>
      <c r="L102" s="26" t="s">
        <v>28</v>
      </c>
      <c r="M102" s="72" t="s">
        <v>28</v>
      </c>
      <c r="N102" s="30">
        <v>0.85</v>
      </c>
      <c r="O102" s="31">
        <v>0.9</v>
      </c>
      <c r="P102" s="31">
        <v>0.9</v>
      </c>
      <c r="Q102" s="31">
        <v>0.95</v>
      </c>
      <c r="R102" s="31">
        <v>1</v>
      </c>
      <c r="S102" s="31">
        <v>1.05</v>
      </c>
      <c r="T102" s="31">
        <v>1.1000000000000001</v>
      </c>
      <c r="U102" s="31">
        <v>1.2</v>
      </c>
      <c r="V102" s="31">
        <v>1.3</v>
      </c>
      <c r="W102" s="31">
        <v>1.2</v>
      </c>
      <c r="X102" s="31">
        <v>0.85</v>
      </c>
      <c r="Y102" s="31">
        <v>0.7</v>
      </c>
    </row>
    <row r="103" spans="1:25" ht="18" customHeight="1" x14ac:dyDescent="0.25">
      <c r="B103" s="151"/>
      <c r="D103" s="154" t="s">
        <v>218</v>
      </c>
      <c r="E103" s="155" t="s">
        <v>216</v>
      </c>
      <c r="F103" s="33" t="s">
        <v>180</v>
      </c>
      <c r="G103" s="34" t="s">
        <v>179</v>
      </c>
      <c r="H103" s="32">
        <v>950</v>
      </c>
      <c r="I103" s="35" t="str">
        <f t="shared" ref="I103:I105" si="76">I102</f>
        <v>SERV COMB FORMIGA MANUAL 1 RUA AGRIC</v>
      </c>
      <c r="J103" s="35" t="s">
        <v>35</v>
      </c>
      <c r="K103" s="36">
        <f t="shared" si="61"/>
        <v>4.9999999999999992E-3</v>
      </c>
      <c r="L103" s="35" t="s">
        <v>36</v>
      </c>
      <c r="M103" s="37">
        <f>10*(5*6)/10^3</f>
        <v>0.3</v>
      </c>
      <c r="N103" s="156">
        <v>5.0000000000000001E-3</v>
      </c>
      <c r="O103" s="157">
        <v>5.0000000000000001E-3</v>
      </c>
      <c r="P103" s="157">
        <v>5.0000000000000001E-3</v>
      </c>
      <c r="Q103" s="157">
        <v>5.0000000000000001E-3</v>
      </c>
      <c r="R103" s="157">
        <v>5.0000000000000001E-3</v>
      </c>
      <c r="S103" s="157">
        <v>5.0000000000000001E-3</v>
      </c>
      <c r="T103" s="157">
        <v>5.0000000000000001E-3</v>
      </c>
      <c r="U103" s="157">
        <v>5.0000000000000001E-3</v>
      </c>
      <c r="V103" s="157">
        <v>5.0000000000000001E-3</v>
      </c>
      <c r="W103" s="157">
        <v>5.0000000000000001E-3</v>
      </c>
      <c r="X103" s="157">
        <v>5.0000000000000001E-3</v>
      </c>
      <c r="Y103" s="157">
        <v>5.0000000000000001E-3</v>
      </c>
    </row>
    <row r="104" spans="1:25" ht="18" customHeight="1" x14ac:dyDescent="0.25">
      <c r="B104" s="151"/>
      <c r="D104" s="154" t="s">
        <v>218</v>
      </c>
      <c r="E104" s="155" t="s">
        <v>216</v>
      </c>
      <c r="F104" s="33" t="s">
        <v>180</v>
      </c>
      <c r="G104" s="34" t="s">
        <v>179</v>
      </c>
      <c r="H104" s="32">
        <v>950</v>
      </c>
      <c r="I104" s="35" t="str">
        <f t="shared" si="76"/>
        <v>SERV COMB FORMIGA MANUAL 1 RUA AGRIC</v>
      </c>
      <c r="J104" s="35" t="s">
        <v>35</v>
      </c>
      <c r="K104" s="36">
        <f t="shared" si="61"/>
        <v>0.64041666666666663</v>
      </c>
      <c r="L104" s="35" t="s">
        <v>37</v>
      </c>
      <c r="M104" s="37">
        <v>4.5</v>
      </c>
      <c r="N104" s="40">
        <f t="shared" ref="N104:Y104" si="77">N7/N5*N102</f>
        <v>0.17</v>
      </c>
      <c r="O104" s="41">
        <f t="shared" si="77"/>
        <v>0.27</v>
      </c>
      <c r="P104" s="41">
        <f t="shared" si="77"/>
        <v>0.36000000000000004</v>
      </c>
      <c r="Q104" s="41">
        <f t="shared" si="77"/>
        <v>0.47499999999999998</v>
      </c>
      <c r="R104" s="41">
        <f t="shared" si="77"/>
        <v>0.7</v>
      </c>
      <c r="S104" s="41">
        <f t="shared" si="77"/>
        <v>0.84000000000000008</v>
      </c>
      <c r="T104" s="41">
        <f t="shared" si="77"/>
        <v>0.9900000000000001</v>
      </c>
      <c r="U104" s="41">
        <f t="shared" si="77"/>
        <v>1.08</v>
      </c>
      <c r="V104" s="41">
        <f t="shared" si="77"/>
        <v>1.1700000000000002</v>
      </c>
      <c r="W104" s="41">
        <f t="shared" si="77"/>
        <v>0.84</v>
      </c>
      <c r="X104" s="41">
        <f t="shared" si="77"/>
        <v>0.51</v>
      </c>
      <c r="Y104" s="41">
        <f t="shared" si="77"/>
        <v>0.27999999999999997</v>
      </c>
    </row>
    <row r="105" spans="1:25" ht="18" customHeight="1" x14ac:dyDescent="0.25">
      <c r="B105" s="151"/>
      <c r="D105" s="154" t="s">
        <v>218</v>
      </c>
      <c r="E105" s="155" t="s">
        <v>216</v>
      </c>
      <c r="F105" s="33" t="s">
        <v>180</v>
      </c>
      <c r="G105" s="34" t="s">
        <v>179</v>
      </c>
      <c r="H105" s="32">
        <v>950</v>
      </c>
      <c r="I105" s="35" t="str">
        <f t="shared" si="76"/>
        <v>SERV COMB FORMIGA MANUAL 1 RUA AGRIC</v>
      </c>
      <c r="J105" s="35" t="s">
        <v>35</v>
      </c>
      <c r="K105" s="36">
        <f t="shared" si="61"/>
        <v>0.35458333333333325</v>
      </c>
      <c r="L105" s="35" t="s">
        <v>38</v>
      </c>
      <c r="M105" s="37">
        <v>4.5</v>
      </c>
      <c r="N105" s="40">
        <f>N102-SUM(N103:N104)</f>
        <v>0.67499999999999993</v>
      </c>
      <c r="O105" s="41">
        <f t="shared" ref="O105" si="78">O102-SUM(O103:O104)</f>
        <v>0.625</v>
      </c>
      <c r="P105" s="41">
        <f t="shared" ref="P105:Y105" si="79">P102-SUM(P103:P104)</f>
        <v>0.53499999999999992</v>
      </c>
      <c r="Q105" s="41">
        <f t="shared" si="79"/>
        <v>0.47</v>
      </c>
      <c r="R105" s="41">
        <f t="shared" si="79"/>
        <v>0.29500000000000004</v>
      </c>
      <c r="S105" s="41">
        <f t="shared" si="79"/>
        <v>0.20499999999999996</v>
      </c>
      <c r="T105" s="41">
        <f t="shared" si="79"/>
        <v>0.10499999999999998</v>
      </c>
      <c r="U105" s="41">
        <f t="shared" si="79"/>
        <v>0.11499999999999999</v>
      </c>
      <c r="V105" s="41">
        <f t="shared" si="79"/>
        <v>0.125</v>
      </c>
      <c r="W105" s="41">
        <f t="shared" si="79"/>
        <v>0.35499999999999998</v>
      </c>
      <c r="X105" s="41">
        <f t="shared" si="79"/>
        <v>0.33499999999999996</v>
      </c>
      <c r="Y105" s="41">
        <f t="shared" si="79"/>
        <v>0.41499999999999998</v>
      </c>
    </row>
    <row r="106" spans="1:25" ht="17.25" customHeight="1" x14ac:dyDescent="0.25">
      <c r="A106" s="1"/>
      <c r="B106" s="151"/>
      <c r="C106"/>
      <c r="D106" s="23" t="s">
        <v>218</v>
      </c>
      <c r="E106" s="23" t="s">
        <v>216</v>
      </c>
      <c r="F106" s="24" t="s">
        <v>181</v>
      </c>
      <c r="G106" s="25" t="s">
        <v>179</v>
      </c>
      <c r="H106" s="23">
        <v>950</v>
      </c>
      <c r="I106" s="26" t="s">
        <v>155</v>
      </c>
      <c r="J106" s="26" t="s">
        <v>34</v>
      </c>
      <c r="K106" s="27">
        <f t="shared" si="61"/>
        <v>6.6666666666666666E-2</v>
      </c>
      <c r="L106" s="28" t="s">
        <v>28</v>
      </c>
      <c r="M106" s="29" t="s">
        <v>28</v>
      </c>
      <c r="N106" s="30">
        <v>0.01</v>
      </c>
      <c r="O106" s="31">
        <v>0.03</v>
      </c>
      <c r="P106" s="31">
        <v>0.05</v>
      </c>
      <c r="Q106" s="31">
        <v>0.05</v>
      </c>
      <c r="R106" s="31">
        <v>0.06</v>
      </c>
      <c r="S106" s="31">
        <v>7.0000000000000007E-2</v>
      </c>
      <c r="T106" s="31">
        <v>0.11</v>
      </c>
      <c r="U106" s="31">
        <v>0.18</v>
      </c>
      <c r="V106" s="31">
        <v>0.11</v>
      </c>
      <c r="W106" s="31">
        <v>7.0000000000000007E-2</v>
      </c>
      <c r="X106" s="31">
        <v>0.05</v>
      </c>
      <c r="Y106" s="31">
        <v>0.01</v>
      </c>
    </row>
    <row r="107" spans="1:25" ht="17.25" customHeight="1" x14ac:dyDescent="0.25">
      <c r="A107" s="1"/>
      <c r="B107" s="151"/>
      <c r="C107"/>
      <c r="D107" s="32" t="s">
        <v>218</v>
      </c>
      <c r="E107" s="32" t="s">
        <v>216</v>
      </c>
      <c r="F107" s="33" t="s">
        <v>181</v>
      </c>
      <c r="G107" s="34" t="s">
        <v>179</v>
      </c>
      <c r="H107" s="32">
        <v>950</v>
      </c>
      <c r="I107" s="35" t="str">
        <f t="shared" ref="I107:I109" si="80">I106</f>
        <v>SERV CONTROLE DE PRAGAS AGRIC</v>
      </c>
      <c r="J107" s="35" t="s">
        <v>35</v>
      </c>
      <c r="K107" s="36">
        <f t="shared" si="61"/>
        <v>4.9166666666666671E-2</v>
      </c>
      <c r="L107" s="35" t="s">
        <v>156</v>
      </c>
      <c r="M107" s="37">
        <v>120</v>
      </c>
      <c r="N107" s="44">
        <f>ROUND(N106*0.7,2)</f>
        <v>0.01</v>
      </c>
      <c r="O107" s="39">
        <f t="shared" ref="O107:Y107" si="81">ROUND(O106*0.7,2)</f>
        <v>0.02</v>
      </c>
      <c r="P107" s="39">
        <f t="shared" si="81"/>
        <v>0.04</v>
      </c>
      <c r="Q107" s="39">
        <f t="shared" si="81"/>
        <v>0.04</v>
      </c>
      <c r="R107" s="39">
        <f t="shared" si="81"/>
        <v>0.04</v>
      </c>
      <c r="S107" s="39">
        <f t="shared" si="81"/>
        <v>0.05</v>
      </c>
      <c r="T107" s="39">
        <f t="shared" si="81"/>
        <v>0.08</v>
      </c>
      <c r="U107" s="39">
        <f t="shared" si="81"/>
        <v>0.13</v>
      </c>
      <c r="V107" s="39">
        <f t="shared" si="81"/>
        <v>0.08</v>
      </c>
      <c r="W107" s="39">
        <f t="shared" si="81"/>
        <v>0.05</v>
      </c>
      <c r="X107" s="39">
        <f t="shared" si="81"/>
        <v>0.04</v>
      </c>
      <c r="Y107" s="39">
        <f t="shared" si="81"/>
        <v>0.01</v>
      </c>
    </row>
    <row r="108" spans="1:25" ht="17.25" customHeight="1" x14ac:dyDescent="0.25">
      <c r="A108" s="1"/>
      <c r="B108" s="151"/>
      <c r="C108"/>
      <c r="D108" s="32" t="s">
        <v>218</v>
      </c>
      <c r="E108" s="32" t="s">
        <v>216</v>
      </c>
      <c r="F108" s="33" t="s">
        <v>181</v>
      </c>
      <c r="G108" s="34" t="s">
        <v>179</v>
      </c>
      <c r="H108" s="32">
        <v>950</v>
      </c>
      <c r="I108" s="35" t="str">
        <f t="shared" si="80"/>
        <v>SERV CONTROLE DE PRAGAS AGRIC</v>
      </c>
      <c r="J108" s="35" t="s">
        <v>35</v>
      </c>
      <c r="K108" s="36">
        <f t="shared" si="61"/>
        <v>1.7500000000000002E-2</v>
      </c>
      <c r="L108" s="35" t="s">
        <v>157</v>
      </c>
      <c r="M108" s="37">
        <v>0.75</v>
      </c>
      <c r="N108" s="44">
        <f>N106-N107</f>
        <v>0</v>
      </c>
      <c r="O108" s="39">
        <f t="shared" ref="O108:Y108" si="82">O106-O107</f>
        <v>9.9999999999999985E-3</v>
      </c>
      <c r="P108" s="39">
        <f t="shared" si="82"/>
        <v>1.0000000000000002E-2</v>
      </c>
      <c r="Q108" s="39">
        <f t="shared" si="82"/>
        <v>1.0000000000000002E-2</v>
      </c>
      <c r="R108" s="39">
        <f t="shared" si="82"/>
        <v>1.9999999999999997E-2</v>
      </c>
      <c r="S108" s="39">
        <f t="shared" si="82"/>
        <v>2.0000000000000004E-2</v>
      </c>
      <c r="T108" s="39">
        <f t="shared" si="82"/>
        <v>0.03</v>
      </c>
      <c r="U108" s="39">
        <f t="shared" si="82"/>
        <v>4.9999999999999989E-2</v>
      </c>
      <c r="V108" s="39">
        <f t="shared" si="82"/>
        <v>0.03</v>
      </c>
      <c r="W108" s="39">
        <f t="shared" si="82"/>
        <v>2.0000000000000004E-2</v>
      </c>
      <c r="X108" s="39">
        <f t="shared" si="82"/>
        <v>1.0000000000000002E-2</v>
      </c>
      <c r="Y108" s="39">
        <f t="shared" si="82"/>
        <v>0</v>
      </c>
    </row>
    <row r="109" spans="1:25" ht="17.25" customHeight="1" x14ac:dyDescent="0.25">
      <c r="A109" s="1"/>
      <c r="B109" s="151"/>
      <c r="C109"/>
      <c r="D109" s="32" t="s">
        <v>218</v>
      </c>
      <c r="E109" s="32" t="s">
        <v>216</v>
      </c>
      <c r="F109" s="33" t="s">
        <v>181</v>
      </c>
      <c r="G109" s="34" t="s">
        <v>179</v>
      </c>
      <c r="H109" s="32">
        <v>950</v>
      </c>
      <c r="I109" s="35" t="str">
        <f t="shared" si="80"/>
        <v>SERV CONTROLE DE PRAGAS AGRIC</v>
      </c>
      <c r="J109" s="35" t="s">
        <v>35</v>
      </c>
      <c r="K109" s="36">
        <f t="shared" si="61"/>
        <v>6.6666666666666666E-2</v>
      </c>
      <c r="L109" s="35" t="s">
        <v>55</v>
      </c>
      <c r="M109" s="37">
        <f>ROUND(50%*20,1)</f>
        <v>10</v>
      </c>
      <c r="N109" s="44">
        <f>SUM(N107:N108)</f>
        <v>0.01</v>
      </c>
      <c r="O109" s="39">
        <f t="shared" ref="O109:Y109" si="83">SUM(O107:O108)</f>
        <v>0.03</v>
      </c>
      <c r="P109" s="39">
        <f t="shared" si="83"/>
        <v>0.05</v>
      </c>
      <c r="Q109" s="39">
        <f t="shared" si="83"/>
        <v>0.05</v>
      </c>
      <c r="R109" s="39">
        <f t="shared" si="83"/>
        <v>0.06</v>
      </c>
      <c r="S109" s="39">
        <f t="shared" si="83"/>
        <v>7.0000000000000007E-2</v>
      </c>
      <c r="T109" s="39">
        <f t="shared" si="83"/>
        <v>0.11</v>
      </c>
      <c r="U109" s="39">
        <f t="shared" si="83"/>
        <v>0.18</v>
      </c>
      <c r="V109" s="39">
        <f t="shared" si="83"/>
        <v>0.11</v>
      </c>
      <c r="W109" s="39">
        <f t="shared" si="83"/>
        <v>7.0000000000000007E-2</v>
      </c>
      <c r="X109" s="39">
        <f t="shared" si="83"/>
        <v>0.05</v>
      </c>
      <c r="Y109" s="39">
        <f t="shared" si="83"/>
        <v>0.01</v>
      </c>
    </row>
    <row r="110" spans="1:25" ht="17.25" customHeight="1" x14ac:dyDescent="0.25">
      <c r="A110" s="1"/>
      <c r="B110" s="151"/>
      <c r="C110"/>
      <c r="D110" s="23" t="s">
        <v>218</v>
      </c>
      <c r="E110" s="23" t="s">
        <v>216</v>
      </c>
      <c r="F110" s="24" t="s">
        <v>181</v>
      </c>
      <c r="G110" s="25" t="s">
        <v>179</v>
      </c>
      <c r="H110" s="23">
        <v>950</v>
      </c>
      <c r="I110" s="26" t="s">
        <v>158</v>
      </c>
      <c r="J110" s="26" t="s">
        <v>34</v>
      </c>
      <c r="K110" s="27">
        <f t="shared" si="61"/>
        <v>6.6666666666666666E-2</v>
      </c>
      <c r="L110" s="28" t="s">
        <v>28</v>
      </c>
      <c r="M110" s="29" t="s">
        <v>28</v>
      </c>
      <c r="N110" s="30">
        <v>0.01</v>
      </c>
      <c r="O110" s="31">
        <v>0.03</v>
      </c>
      <c r="P110" s="31">
        <v>0.05</v>
      </c>
      <c r="Q110" s="31">
        <v>0.05</v>
      </c>
      <c r="R110" s="31">
        <v>0.06</v>
      </c>
      <c r="S110" s="31">
        <v>7.0000000000000007E-2</v>
      </c>
      <c r="T110" s="31">
        <v>0.11</v>
      </c>
      <c r="U110" s="31">
        <v>0.18</v>
      </c>
      <c r="V110" s="31">
        <v>0.11</v>
      </c>
      <c r="W110" s="31">
        <v>7.0000000000000007E-2</v>
      </c>
      <c r="X110" s="31">
        <v>0.05</v>
      </c>
      <c r="Y110" s="31">
        <v>0.01</v>
      </c>
    </row>
    <row r="111" spans="1:25" ht="17.25" customHeight="1" x14ac:dyDescent="0.25">
      <c r="A111" s="1"/>
      <c r="B111" s="151"/>
      <c r="C111"/>
      <c r="D111" s="32" t="s">
        <v>218</v>
      </c>
      <c r="E111" s="32" t="s">
        <v>216</v>
      </c>
      <c r="F111" s="33" t="s">
        <v>181</v>
      </c>
      <c r="G111" s="34" t="s">
        <v>179</v>
      </c>
      <c r="H111" s="32">
        <v>950</v>
      </c>
      <c r="I111" s="35" t="str">
        <f t="shared" ref="I111:I113" si="84">I110</f>
        <v>SERV CONTROLE DE PRAGAS DRONE TERCEIRO</v>
      </c>
      <c r="J111" s="35" t="s">
        <v>35</v>
      </c>
      <c r="K111" s="36">
        <f t="shared" si="61"/>
        <v>4.9166666666666671E-2</v>
      </c>
      <c r="L111" s="35" t="s">
        <v>156</v>
      </c>
      <c r="M111" s="37">
        <v>120</v>
      </c>
      <c r="N111" s="44">
        <f>ROUND(N110*0.7,2)</f>
        <v>0.01</v>
      </c>
      <c r="O111" s="39">
        <f t="shared" ref="O111:Y111" si="85">ROUND(O110*0.7,2)</f>
        <v>0.02</v>
      </c>
      <c r="P111" s="39">
        <f t="shared" si="85"/>
        <v>0.04</v>
      </c>
      <c r="Q111" s="39">
        <f t="shared" si="85"/>
        <v>0.04</v>
      </c>
      <c r="R111" s="39">
        <f t="shared" si="85"/>
        <v>0.04</v>
      </c>
      <c r="S111" s="39">
        <f t="shared" si="85"/>
        <v>0.05</v>
      </c>
      <c r="T111" s="39">
        <f t="shared" si="85"/>
        <v>0.08</v>
      </c>
      <c r="U111" s="39">
        <f t="shared" si="85"/>
        <v>0.13</v>
      </c>
      <c r="V111" s="39">
        <f t="shared" si="85"/>
        <v>0.08</v>
      </c>
      <c r="W111" s="39">
        <f t="shared" si="85"/>
        <v>0.05</v>
      </c>
      <c r="X111" s="39">
        <f t="shared" si="85"/>
        <v>0.04</v>
      </c>
      <c r="Y111" s="39">
        <f t="shared" si="85"/>
        <v>0.01</v>
      </c>
    </row>
    <row r="112" spans="1:25" ht="17.25" customHeight="1" x14ac:dyDescent="0.25">
      <c r="A112" s="1"/>
      <c r="B112" s="151"/>
      <c r="C112"/>
      <c r="D112" s="32" t="s">
        <v>218</v>
      </c>
      <c r="E112" s="32" t="s">
        <v>216</v>
      </c>
      <c r="F112" s="33" t="s">
        <v>181</v>
      </c>
      <c r="G112" s="34" t="s">
        <v>179</v>
      </c>
      <c r="H112" s="32">
        <v>950</v>
      </c>
      <c r="I112" s="35" t="str">
        <f t="shared" si="84"/>
        <v>SERV CONTROLE DE PRAGAS DRONE TERCEIRO</v>
      </c>
      <c r="J112" s="35" t="s">
        <v>35</v>
      </c>
      <c r="K112" s="36">
        <f t="shared" si="61"/>
        <v>1.7500000000000002E-2</v>
      </c>
      <c r="L112" s="35" t="s">
        <v>157</v>
      </c>
      <c r="M112" s="37">
        <v>0.75</v>
      </c>
      <c r="N112" s="44">
        <f>N110-N111</f>
        <v>0</v>
      </c>
      <c r="O112" s="39">
        <f t="shared" ref="O112:Y112" si="86">O110-O111</f>
        <v>9.9999999999999985E-3</v>
      </c>
      <c r="P112" s="39">
        <f t="shared" si="86"/>
        <v>1.0000000000000002E-2</v>
      </c>
      <c r="Q112" s="39">
        <f t="shared" si="86"/>
        <v>1.0000000000000002E-2</v>
      </c>
      <c r="R112" s="39">
        <f t="shared" si="86"/>
        <v>1.9999999999999997E-2</v>
      </c>
      <c r="S112" s="39">
        <f t="shared" si="86"/>
        <v>2.0000000000000004E-2</v>
      </c>
      <c r="T112" s="39">
        <f t="shared" si="86"/>
        <v>0.03</v>
      </c>
      <c r="U112" s="39">
        <f t="shared" si="86"/>
        <v>4.9999999999999989E-2</v>
      </c>
      <c r="V112" s="39">
        <f t="shared" si="86"/>
        <v>0.03</v>
      </c>
      <c r="W112" s="39">
        <f t="shared" si="86"/>
        <v>2.0000000000000004E-2</v>
      </c>
      <c r="X112" s="39">
        <f t="shared" si="86"/>
        <v>1.0000000000000002E-2</v>
      </c>
      <c r="Y112" s="39">
        <f t="shared" si="86"/>
        <v>0</v>
      </c>
    </row>
    <row r="113" spans="1:25" ht="17.25" customHeight="1" x14ac:dyDescent="0.25">
      <c r="A113" s="1"/>
      <c r="B113" s="151"/>
      <c r="C113"/>
      <c r="D113" s="32" t="s">
        <v>218</v>
      </c>
      <c r="E113" s="32" t="s">
        <v>216</v>
      </c>
      <c r="F113" s="33" t="s">
        <v>181</v>
      </c>
      <c r="G113" s="34" t="s">
        <v>179</v>
      </c>
      <c r="H113" s="32">
        <v>950</v>
      </c>
      <c r="I113" s="35" t="str">
        <f t="shared" si="84"/>
        <v>SERV CONTROLE DE PRAGAS DRONE TERCEIRO</v>
      </c>
      <c r="J113" s="35" t="s">
        <v>35</v>
      </c>
      <c r="K113" s="36">
        <f t="shared" si="61"/>
        <v>6.6666666666666666E-2</v>
      </c>
      <c r="L113" s="35" t="s">
        <v>55</v>
      </c>
      <c r="M113" s="37">
        <f>ROUND(0.25%*20,3)</f>
        <v>0.05</v>
      </c>
      <c r="N113" s="44">
        <f>SUM(N111:N112)</f>
        <v>0.01</v>
      </c>
      <c r="O113" s="39">
        <f t="shared" ref="O113:Y113" si="87">SUM(O111:O112)</f>
        <v>0.03</v>
      </c>
      <c r="P113" s="39">
        <f t="shared" si="87"/>
        <v>0.05</v>
      </c>
      <c r="Q113" s="39">
        <f t="shared" si="87"/>
        <v>0.05</v>
      </c>
      <c r="R113" s="39">
        <f t="shared" si="87"/>
        <v>0.06</v>
      </c>
      <c r="S113" s="39">
        <f t="shared" si="87"/>
        <v>7.0000000000000007E-2</v>
      </c>
      <c r="T113" s="39">
        <f t="shared" si="87"/>
        <v>0.11</v>
      </c>
      <c r="U113" s="39">
        <f t="shared" si="87"/>
        <v>0.18</v>
      </c>
      <c r="V113" s="39">
        <f t="shared" si="87"/>
        <v>0.11</v>
      </c>
      <c r="W113" s="39">
        <f t="shared" si="87"/>
        <v>7.0000000000000007E-2</v>
      </c>
      <c r="X113" s="39">
        <f t="shared" si="87"/>
        <v>0.05</v>
      </c>
      <c r="Y113" s="39">
        <f t="shared" si="87"/>
        <v>0.01</v>
      </c>
    </row>
    <row r="114" spans="1:25" ht="18" customHeight="1" x14ac:dyDescent="0.25">
      <c r="B114" s="151"/>
      <c r="D114" s="17" t="s">
        <v>218</v>
      </c>
      <c r="E114" s="17" t="s">
        <v>216</v>
      </c>
      <c r="F114" s="18" t="s">
        <v>28</v>
      </c>
      <c r="G114" s="19" t="s">
        <v>183</v>
      </c>
      <c r="H114" s="17" t="s">
        <v>28</v>
      </c>
      <c r="I114" s="20" t="s">
        <v>28</v>
      </c>
      <c r="J114" s="20" t="s">
        <v>28</v>
      </c>
      <c r="K114" s="17" t="str">
        <f t="shared" si="61"/>
        <v>n/a</v>
      </c>
      <c r="L114" s="20" t="s">
        <v>28</v>
      </c>
      <c r="M114" s="21" t="s">
        <v>28</v>
      </c>
      <c r="N114" s="22" t="s">
        <v>28</v>
      </c>
      <c r="O114" s="17" t="s">
        <v>28</v>
      </c>
      <c r="P114" s="17" t="s">
        <v>28</v>
      </c>
      <c r="Q114" s="17" t="s">
        <v>28</v>
      </c>
      <c r="R114" s="17" t="s">
        <v>28</v>
      </c>
      <c r="S114" s="17" t="s">
        <v>28</v>
      </c>
      <c r="T114" s="17" t="s">
        <v>28</v>
      </c>
      <c r="U114" s="17" t="s">
        <v>28</v>
      </c>
      <c r="V114" s="17" t="s">
        <v>28</v>
      </c>
      <c r="W114" s="17" t="s">
        <v>28</v>
      </c>
      <c r="X114" s="17" t="s">
        <v>28</v>
      </c>
      <c r="Y114" s="17" t="s">
        <v>28</v>
      </c>
    </row>
    <row r="115" spans="1:25" ht="18" customHeight="1" x14ac:dyDescent="0.25">
      <c r="B115" s="151"/>
      <c r="D115" s="152" t="s">
        <v>218</v>
      </c>
      <c r="E115" s="153" t="s">
        <v>216</v>
      </c>
      <c r="F115" s="24" t="s">
        <v>184</v>
      </c>
      <c r="G115" s="25" t="s">
        <v>185</v>
      </c>
      <c r="H115" s="23">
        <v>1260</v>
      </c>
      <c r="I115" s="26" t="s">
        <v>147</v>
      </c>
      <c r="J115" s="26" t="s">
        <v>34</v>
      </c>
      <c r="K115" s="27">
        <f t="shared" si="61"/>
        <v>1</v>
      </c>
      <c r="L115" s="26" t="s">
        <v>28</v>
      </c>
      <c r="M115" s="72" t="s">
        <v>28</v>
      </c>
      <c r="N115" s="30">
        <v>1</v>
      </c>
      <c r="O115" s="31">
        <v>1</v>
      </c>
      <c r="P115" s="31">
        <v>1</v>
      </c>
      <c r="Q115" s="31">
        <v>1</v>
      </c>
      <c r="R115" s="31">
        <v>1</v>
      </c>
      <c r="S115" s="31">
        <v>1</v>
      </c>
      <c r="T115" s="31">
        <v>1</v>
      </c>
      <c r="U115" s="31">
        <v>1</v>
      </c>
      <c r="V115" s="31">
        <v>1</v>
      </c>
      <c r="W115" s="31">
        <v>1</v>
      </c>
      <c r="X115" s="31">
        <v>1</v>
      </c>
      <c r="Y115" s="31">
        <v>1</v>
      </c>
    </row>
    <row r="116" spans="1:25" ht="18" customHeight="1" x14ac:dyDescent="0.25">
      <c r="B116" s="151"/>
      <c r="D116" s="152" t="s">
        <v>218</v>
      </c>
      <c r="E116" s="153" t="s">
        <v>216</v>
      </c>
      <c r="F116" s="24" t="s">
        <v>186</v>
      </c>
      <c r="G116" s="25" t="s">
        <v>185</v>
      </c>
      <c r="H116" s="23">
        <v>1290</v>
      </c>
      <c r="I116" s="26" t="s">
        <v>129</v>
      </c>
      <c r="J116" s="26" t="s">
        <v>34</v>
      </c>
      <c r="K116" s="27">
        <f t="shared" si="61"/>
        <v>0.99999999999999989</v>
      </c>
      <c r="L116" s="26" t="s">
        <v>28</v>
      </c>
      <c r="M116" s="72" t="s">
        <v>28</v>
      </c>
      <c r="N116" s="30">
        <v>0.85</v>
      </c>
      <c r="O116" s="31">
        <v>0.9</v>
      </c>
      <c r="P116" s="31">
        <v>0.9</v>
      </c>
      <c r="Q116" s="31">
        <v>0.95</v>
      </c>
      <c r="R116" s="31">
        <v>1</v>
      </c>
      <c r="S116" s="31">
        <v>1.05</v>
      </c>
      <c r="T116" s="31">
        <v>1.1000000000000001</v>
      </c>
      <c r="U116" s="31">
        <v>1.2</v>
      </c>
      <c r="V116" s="31">
        <v>1.3</v>
      </c>
      <c r="W116" s="31">
        <v>1.2</v>
      </c>
      <c r="X116" s="31">
        <v>0.85</v>
      </c>
      <c r="Y116" s="31">
        <v>0.7</v>
      </c>
    </row>
    <row r="117" spans="1:25" ht="18" customHeight="1" x14ac:dyDescent="0.25">
      <c r="B117" s="151"/>
      <c r="D117" s="154" t="s">
        <v>218</v>
      </c>
      <c r="E117" s="155" t="s">
        <v>216</v>
      </c>
      <c r="F117" s="33" t="s">
        <v>186</v>
      </c>
      <c r="G117" s="34" t="s">
        <v>185</v>
      </c>
      <c r="H117" s="32">
        <v>1290</v>
      </c>
      <c r="I117" s="35" t="str">
        <f t="shared" ref="I117:I119" si="88">I116</f>
        <v>SERV COMB FORMIGA MANUAL 1 RUA AGRIC</v>
      </c>
      <c r="J117" s="35" t="s">
        <v>35</v>
      </c>
      <c r="K117" s="36">
        <f t="shared" si="61"/>
        <v>4.9999999999999992E-3</v>
      </c>
      <c r="L117" s="35" t="s">
        <v>36</v>
      </c>
      <c r="M117" s="37">
        <f>10*(5*6)/10^3</f>
        <v>0.3</v>
      </c>
      <c r="N117" s="156">
        <v>5.0000000000000001E-3</v>
      </c>
      <c r="O117" s="157">
        <v>5.0000000000000001E-3</v>
      </c>
      <c r="P117" s="157">
        <v>5.0000000000000001E-3</v>
      </c>
      <c r="Q117" s="157">
        <v>5.0000000000000001E-3</v>
      </c>
      <c r="R117" s="157">
        <v>5.0000000000000001E-3</v>
      </c>
      <c r="S117" s="157">
        <v>5.0000000000000001E-3</v>
      </c>
      <c r="T117" s="157">
        <v>5.0000000000000001E-3</v>
      </c>
      <c r="U117" s="157">
        <v>5.0000000000000001E-3</v>
      </c>
      <c r="V117" s="157">
        <v>5.0000000000000001E-3</v>
      </c>
      <c r="W117" s="157">
        <v>5.0000000000000001E-3</v>
      </c>
      <c r="X117" s="157">
        <v>5.0000000000000001E-3</v>
      </c>
      <c r="Y117" s="157">
        <v>5.0000000000000001E-3</v>
      </c>
    </row>
    <row r="118" spans="1:25" ht="18" customHeight="1" x14ac:dyDescent="0.25">
      <c r="B118" s="151"/>
      <c r="D118" s="154" t="s">
        <v>218</v>
      </c>
      <c r="E118" s="155" t="s">
        <v>216</v>
      </c>
      <c r="F118" s="33" t="s">
        <v>186</v>
      </c>
      <c r="G118" s="34" t="s">
        <v>185</v>
      </c>
      <c r="H118" s="32">
        <v>1290</v>
      </c>
      <c r="I118" s="35" t="str">
        <f t="shared" si="88"/>
        <v>SERV COMB FORMIGA MANUAL 1 RUA AGRIC</v>
      </c>
      <c r="J118" s="35" t="s">
        <v>35</v>
      </c>
      <c r="K118" s="36">
        <f t="shared" si="61"/>
        <v>0.64041666666666663</v>
      </c>
      <c r="L118" s="35" t="s">
        <v>37</v>
      </c>
      <c r="M118" s="37">
        <v>4.5</v>
      </c>
      <c r="N118" s="40">
        <f t="shared" ref="N118:Y118" si="89">N7/N5*N116</f>
        <v>0.17</v>
      </c>
      <c r="O118" s="41">
        <f t="shared" si="89"/>
        <v>0.27</v>
      </c>
      <c r="P118" s="41">
        <f t="shared" si="89"/>
        <v>0.36000000000000004</v>
      </c>
      <c r="Q118" s="41">
        <f t="shared" si="89"/>
        <v>0.47499999999999998</v>
      </c>
      <c r="R118" s="41">
        <f t="shared" si="89"/>
        <v>0.7</v>
      </c>
      <c r="S118" s="41">
        <f t="shared" si="89"/>
        <v>0.84000000000000008</v>
      </c>
      <c r="T118" s="41">
        <f t="shared" si="89"/>
        <v>0.9900000000000001</v>
      </c>
      <c r="U118" s="41">
        <f t="shared" si="89"/>
        <v>1.08</v>
      </c>
      <c r="V118" s="41">
        <f t="shared" si="89"/>
        <v>1.1700000000000002</v>
      </c>
      <c r="W118" s="41">
        <f t="shared" si="89"/>
        <v>0.84</v>
      </c>
      <c r="X118" s="41">
        <f t="shared" si="89"/>
        <v>0.51</v>
      </c>
      <c r="Y118" s="41">
        <f t="shared" si="89"/>
        <v>0.27999999999999997</v>
      </c>
    </row>
    <row r="119" spans="1:25" ht="18" customHeight="1" x14ac:dyDescent="0.25">
      <c r="B119" s="151"/>
      <c r="D119" s="154" t="s">
        <v>218</v>
      </c>
      <c r="E119" s="155" t="s">
        <v>216</v>
      </c>
      <c r="F119" s="33" t="s">
        <v>186</v>
      </c>
      <c r="G119" s="34" t="s">
        <v>185</v>
      </c>
      <c r="H119" s="32">
        <v>1290</v>
      </c>
      <c r="I119" s="35" t="str">
        <f t="shared" si="88"/>
        <v>SERV COMB FORMIGA MANUAL 1 RUA AGRIC</v>
      </c>
      <c r="J119" s="35" t="s">
        <v>35</v>
      </c>
      <c r="K119" s="36">
        <f t="shared" si="61"/>
        <v>0.35458333333333325</v>
      </c>
      <c r="L119" s="35" t="s">
        <v>38</v>
      </c>
      <c r="M119" s="37">
        <v>4.5</v>
      </c>
      <c r="N119" s="40">
        <f>N116-SUM(N117:N118)</f>
        <v>0.67499999999999993</v>
      </c>
      <c r="O119" s="41">
        <f t="shared" ref="O119" si="90">O116-SUM(O117:O118)</f>
        <v>0.625</v>
      </c>
      <c r="P119" s="41">
        <f t="shared" ref="P119:Y119" si="91">P116-SUM(P117:P118)</f>
        <v>0.53499999999999992</v>
      </c>
      <c r="Q119" s="41">
        <f t="shared" si="91"/>
        <v>0.47</v>
      </c>
      <c r="R119" s="41">
        <f t="shared" si="91"/>
        <v>0.29500000000000004</v>
      </c>
      <c r="S119" s="41">
        <f t="shared" si="91"/>
        <v>0.20499999999999996</v>
      </c>
      <c r="T119" s="41">
        <f t="shared" si="91"/>
        <v>0.10499999999999998</v>
      </c>
      <c r="U119" s="41">
        <f t="shared" si="91"/>
        <v>0.11499999999999999</v>
      </c>
      <c r="V119" s="41">
        <f t="shared" si="91"/>
        <v>0.125</v>
      </c>
      <c r="W119" s="41">
        <f t="shared" si="91"/>
        <v>0.35499999999999998</v>
      </c>
      <c r="X119" s="41">
        <f t="shared" si="91"/>
        <v>0.33499999999999996</v>
      </c>
      <c r="Y119" s="41">
        <f t="shared" si="91"/>
        <v>0.41499999999999998</v>
      </c>
    </row>
    <row r="120" spans="1:25" ht="17.25" customHeight="1" x14ac:dyDescent="0.25">
      <c r="A120" s="1"/>
      <c r="B120" s="151"/>
      <c r="C120"/>
      <c r="D120" s="23" t="s">
        <v>218</v>
      </c>
      <c r="E120" s="23" t="s">
        <v>216</v>
      </c>
      <c r="F120" s="24" t="s">
        <v>188</v>
      </c>
      <c r="G120" s="25" t="s">
        <v>185</v>
      </c>
      <c r="H120" s="23">
        <v>1315</v>
      </c>
      <c r="I120" s="26" t="s">
        <v>155</v>
      </c>
      <c r="J120" s="26" t="s">
        <v>34</v>
      </c>
      <c r="K120" s="27">
        <f t="shared" si="61"/>
        <v>6.6666666666666666E-2</v>
      </c>
      <c r="L120" s="28" t="s">
        <v>28</v>
      </c>
      <c r="M120" s="29" t="s">
        <v>28</v>
      </c>
      <c r="N120" s="30">
        <v>0.01</v>
      </c>
      <c r="O120" s="31">
        <v>0.03</v>
      </c>
      <c r="P120" s="31">
        <v>0.05</v>
      </c>
      <c r="Q120" s="31">
        <v>0.05</v>
      </c>
      <c r="R120" s="31">
        <v>0.06</v>
      </c>
      <c r="S120" s="31">
        <v>7.0000000000000007E-2</v>
      </c>
      <c r="T120" s="31">
        <v>0.11</v>
      </c>
      <c r="U120" s="31">
        <v>0.18</v>
      </c>
      <c r="V120" s="31">
        <v>0.11</v>
      </c>
      <c r="W120" s="31">
        <v>7.0000000000000007E-2</v>
      </c>
      <c r="X120" s="31">
        <v>0.05</v>
      </c>
      <c r="Y120" s="31">
        <v>0.01</v>
      </c>
    </row>
    <row r="121" spans="1:25" ht="17.25" customHeight="1" x14ac:dyDescent="0.25">
      <c r="A121" s="1"/>
      <c r="B121" s="151"/>
      <c r="C121"/>
      <c r="D121" s="32" t="s">
        <v>218</v>
      </c>
      <c r="E121" s="32" t="s">
        <v>216</v>
      </c>
      <c r="F121" s="33" t="s">
        <v>188</v>
      </c>
      <c r="G121" s="34" t="s">
        <v>185</v>
      </c>
      <c r="H121" s="32">
        <v>1315</v>
      </c>
      <c r="I121" s="35" t="str">
        <f t="shared" ref="I121:I123" si="92">I120</f>
        <v>SERV CONTROLE DE PRAGAS AGRIC</v>
      </c>
      <c r="J121" s="35" t="s">
        <v>35</v>
      </c>
      <c r="K121" s="36">
        <f t="shared" si="61"/>
        <v>4.9166666666666671E-2</v>
      </c>
      <c r="L121" s="35" t="s">
        <v>156</v>
      </c>
      <c r="M121" s="37">
        <v>120</v>
      </c>
      <c r="N121" s="44">
        <f>ROUND(N120*0.7,2)</f>
        <v>0.01</v>
      </c>
      <c r="O121" s="39">
        <f t="shared" ref="O121:Y121" si="93">ROUND(O120*0.7,2)</f>
        <v>0.02</v>
      </c>
      <c r="P121" s="39">
        <f t="shared" si="93"/>
        <v>0.04</v>
      </c>
      <c r="Q121" s="39">
        <f t="shared" si="93"/>
        <v>0.04</v>
      </c>
      <c r="R121" s="39">
        <f t="shared" si="93"/>
        <v>0.04</v>
      </c>
      <c r="S121" s="39">
        <f t="shared" si="93"/>
        <v>0.05</v>
      </c>
      <c r="T121" s="39">
        <f t="shared" si="93"/>
        <v>0.08</v>
      </c>
      <c r="U121" s="39">
        <f t="shared" si="93"/>
        <v>0.13</v>
      </c>
      <c r="V121" s="39">
        <f t="shared" si="93"/>
        <v>0.08</v>
      </c>
      <c r="W121" s="39">
        <f t="shared" si="93"/>
        <v>0.05</v>
      </c>
      <c r="X121" s="39">
        <f t="shared" si="93"/>
        <v>0.04</v>
      </c>
      <c r="Y121" s="39">
        <f t="shared" si="93"/>
        <v>0.01</v>
      </c>
    </row>
    <row r="122" spans="1:25" ht="17.25" customHeight="1" x14ac:dyDescent="0.25">
      <c r="A122" s="1"/>
      <c r="B122" s="151"/>
      <c r="C122"/>
      <c r="D122" s="32" t="s">
        <v>218</v>
      </c>
      <c r="E122" s="32" t="s">
        <v>216</v>
      </c>
      <c r="F122" s="33" t="s">
        <v>188</v>
      </c>
      <c r="G122" s="34" t="s">
        <v>185</v>
      </c>
      <c r="H122" s="32">
        <v>1315</v>
      </c>
      <c r="I122" s="35" t="str">
        <f t="shared" si="92"/>
        <v>SERV CONTROLE DE PRAGAS AGRIC</v>
      </c>
      <c r="J122" s="35" t="s">
        <v>35</v>
      </c>
      <c r="K122" s="36">
        <f t="shared" si="61"/>
        <v>1.7500000000000002E-2</v>
      </c>
      <c r="L122" s="35" t="s">
        <v>157</v>
      </c>
      <c r="M122" s="37">
        <v>0.75</v>
      </c>
      <c r="N122" s="44">
        <f>N120-N121</f>
        <v>0</v>
      </c>
      <c r="O122" s="39">
        <f t="shared" ref="O122:Y122" si="94">O120-O121</f>
        <v>9.9999999999999985E-3</v>
      </c>
      <c r="P122" s="39">
        <f t="shared" si="94"/>
        <v>1.0000000000000002E-2</v>
      </c>
      <c r="Q122" s="39">
        <f t="shared" si="94"/>
        <v>1.0000000000000002E-2</v>
      </c>
      <c r="R122" s="39">
        <f t="shared" si="94"/>
        <v>1.9999999999999997E-2</v>
      </c>
      <c r="S122" s="39">
        <f t="shared" si="94"/>
        <v>2.0000000000000004E-2</v>
      </c>
      <c r="T122" s="39">
        <f t="shared" si="94"/>
        <v>0.03</v>
      </c>
      <c r="U122" s="39">
        <f t="shared" si="94"/>
        <v>4.9999999999999989E-2</v>
      </c>
      <c r="V122" s="39">
        <f t="shared" si="94"/>
        <v>0.03</v>
      </c>
      <c r="W122" s="39">
        <f t="shared" si="94"/>
        <v>2.0000000000000004E-2</v>
      </c>
      <c r="X122" s="39">
        <f t="shared" si="94"/>
        <v>1.0000000000000002E-2</v>
      </c>
      <c r="Y122" s="39">
        <f t="shared" si="94"/>
        <v>0</v>
      </c>
    </row>
    <row r="123" spans="1:25" ht="17.25" customHeight="1" x14ac:dyDescent="0.25">
      <c r="A123" s="1"/>
      <c r="B123" s="151"/>
      <c r="C123"/>
      <c r="D123" s="32" t="s">
        <v>218</v>
      </c>
      <c r="E123" s="32" t="s">
        <v>216</v>
      </c>
      <c r="F123" s="33" t="s">
        <v>188</v>
      </c>
      <c r="G123" s="34" t="s">
        <v>185</v>
      </c>
      <c r="H123" s="32">
        <v>1315</v>
      </c>
      <c r="I123" s="35" t="str">
        <f t="shared" si="92"/>
        <v>SERV CONTROLE DE PRAGAS AGRIC</v>
      </c>
      <c r="J123" s="35" t="s">
        <v>35</v>
      </c>
      <c r="K123" s="36">
        <f t="shared" si="61"/>
        <v>6.6666666666666666E-2</v>
      </c>
      <c r="L123" s="35" t="s">
        <v>55</v>
      </c>
      <c r="M123" s="37">
        <f>ROUND(50%*20,1)</f>
        <v>10</v>
      </c>
      <c r="N123" s="44">
        <f>SUM(N121:N122)</f>
        <v>0.01</v>
      </c>
      <c r="O123" s="39">
        <f t="shared" ref="O123:Y123" si="95">SUM(O121:O122)</f>
        <v>0.03</v>
      </c>
      <c r="P123" s="39">
        <f t="shared" si="95"/>
        <v>0.05</v>
      </c>
      <c r="Q123" s="39">
        <f t="shared" si="95"/>
        <v>0.05</v>
      </c>
      <c r="R123" s="39">
        <f t="shared" si="95"/>
        <v>0.06</v>
      </c>
      <c r="S123" s="39">
        <f t="shared" si="95"/>
        <v>7.0000000000000007E-2</v>
      </c>
      <c r="T123" s="39">
        <f t="shared" si="95"/>
        <v>0.11</v>
      </c>
      <c r="U123" s="39">
        <f t="shared" si="95"/>
        <v>0.18</v>
      </c>
      <c r="V123" s="39">
        <f t="shared" si="95"/>
        <v>0.11</v>
      </c>
      <c r="W123" s="39">
        <f t="shared" si="95"/>
        <v>7.0000000000000007E-2</v>
      </c>
      <c r="X123" s="39">
        <f t="shared" si="95"/>
        <v>0.05</v>
      </c>
      <c r="Y123" s="39">
        <f t="shared" si="95"/>
        <v>0.01</v>
      </c>
    </row>
    <row r="124" spans="1:25" ht="17.25" customHeight="1" x14ac:dyDescent="0.25">
      <c r="A124" s="1"/>
      <c r="B124" s="151"/>
      <c r="C124"/>
      <c r="D124" s="23" t="s">
        <v>218</v>
      </c>
      <c r="E124" s="23" t="s">
        <v>216</v>
      </c>
      <c r="F124" s="24" t="s">
        <v>188</v>
      </c>
      <c r="G124" s="25" t="s">
        <v>185</v>
      </c>
      <c r="H124" s="23">
        <v>1315</v>
      </c>
      <c r="I124" s="26" t="s">
        <v>158</v>
      </c>
      <c r="J124" s="26" t="s">
        <v>34</v>
      </c>
      <c r="K124" s="27">
        <f t="shared" si="61"/>
        <v>6.6666666666666666E-2</v>
      </c>
      <c r="L124" s="28" t="s">
        <v>28</v>
      </c>
      <c r="M124" s="29" t="s">
        <v>28</v>
      </c>
      <c r="N124" s="30">
        <v>0.01</v>
      </c>
      <c r="O124" s="31">
        <v>0.03</v>
      </c>
      <c r="P124" s="31">
        <v>0.05</v>
      </c>
      <c r="Q124" s="31">
        <v>0.05</v>
      </c>
      <c r="R124" s="31">
        <v>0.06</v>
      </c>
      <c r="S124" s="31">
        <v>7.0000000000000007E-2</v>
      </c>
      <c r="T124" s="31">
        <v>0.11</v>
      </c>
      <c r="U124" s="31">
        <v>0.18</v>
      </c>
      <c r="V124" s="31">
        <v>0.11</v>
      </c>
      <c r="W124" s="31">
        <v>7.0000000000000007E-2</v>
      </c>
      <c r="X124" s="31">
        <v>0.05</v>
      </c>
      <c r="Y124" s="31">
        <v>0.01</v>
      </c>
    </row>
    <row r="125" spans="1:25" ht="17.25" customHeight="1" x14ac:dyDescent="0.25">
      <c r="A125" s="1"/>
      <c r="B125" s="151"/>
      <c r="C125"/>
      <c r="D125" s="32" t="s">
        <v>218</v>
      </c>
      <c r="E125" s="32" t="s">
        <v>216</v>
      </c>
      <c r="F125" s="33" t="s">
        <v>188</v>
      </c>
      <c r="G125" s="34" t="s">
        <v>185</v>
      </c>
      <c r="H125" s="32">
        <v>1315</v>
      </c>
      <c r="I125" s="35" t="str">
        <f t="shared" ref="I125:I127" si="96">I124</f>
        <v>SERV CONTROLE DE PRAGAS DRONE TERCEIRO</v>
      </c>
      <c r="J125" s="35" t="s">
        <v>35</v>
      </c>
      <c r="K125" s="36">
        <f t="shared" si="61"/>
        <v>4.9166666666666671E-2</v>
      </c>
      <c r="L125" s="35" t="s">
        <v>156</v>
      </c>
      <c r="M125" s="37">
        <v>120</v>
      </c>
      <c r="N125" s="44">
        <f>ROUND(N124*0.7,2)</f>
        <v>0.01</v>
      </c>
      <c r="O125" s="39">
        <f t="shared" ref="O125:Y125" si="97">ROUND(O124*0.7,2)</f>
        <v>0.02</v>
      </c>
      <c r="P125" s="39">
        <f t="shared" si="97"/>
        <v>0.04</v>
      </c>
      <c r="Q125" s="39">
        <f t="shared" si="97"/>
        <v>0.04</v>
      </c>
      <c r="R125" s="39">
        <f t="shared" si="97"/>
        <v>0.04</v>
      </c>
      <c r="S125" s="39">
        <f t="shared" si="97"/>
        <v>0.05</v>
      </c>
      <c r="T125" s="39">
        <f t="shared" si="97"/>
        <v>0.08</v>
      </c>
      <c r="U125" s="39">
        <f t="shared" si="97"/>
        <v>0.13</v>
      </c>
      <c r="V125" s="39">
        <f t="shared" si="97"/>
        <v>0.08</v>
      </c>
      <c r="W125" s="39">
        <f t="shared" si="97"/>
        <v>0.05</v>
      </c>
      <c r="X125" s="39">
        <f t="shared" si="97"/>
        <v>0.04</v>
      </c>
      <c r="Y125" s="39">
        <f t="shared" si="97"/>
        <v>0.01</v>
      </c>
    </row>
    <row r="126" spans="1:25" ht="17.25" customHeight="1" x14ac:dyDescent="0.25">
      <c r="A126" s="1"/>
      <c r="B126" s="151"/>
      <c r="C126"/>
      <c r="D126" s="32" t="s">
        <v>218</v>
      </c>
      <c r="E126" s="32" t="s">
        <v>216</v>
      </c>
      <c r="F126" s="33" t="s">
        <v>188</v>
      </c>
      <c r="G126" s="34" t="s">
        <v>185</v>
      </c>
      <c r="H126" s="32">
        <v>1315</v>
      </c>
      <c r="I126" s="35" t="str">
        <f t="shared" si="96"/>
        <v>SERV CONTROLE DE PRAGAS DRONE TERCEIRO</v>
      </c>
      <c r="J126" s="35" t="s">
        <v>35</v>
      </c>
      <c r="K126" s="36">
        <f t="shared" si="61"/>
        <v>1.7500000000000002E-2</v>
      </c>
      <c r="L126" s="35" t="s">
        <v>157</v>
      </c>
      <c r="M126" s="37">
        <v>0.75</v>
      </c>
      <c r="N126" s="44">
        <f>N124-N125</f>
        <v>0</v>
      </c>
      <c r="O126" s="39">
        <f t="shared" ref="O126:Y126" si="98">O124-O125</f>
        <v>9.9999999999999985E-3</v>
      </c>
      <c r="P126" s="39">
        <f t="shared" si="98"/>
        <v>1.0000000000000002E-2</v>
      </c>
      <c r="Q126" s="39">
        <f t="shared" si="98"/>
        <v>1.0000000000000002E-2</v>
      </c>
      <c r="R126" s="39">
        <f t="shared" si="98"/>
        <v>1.9999999999999997E-2</v>
      </c>
      <c r="S126" s="39">
        <f t="shared" si="98"/>
        <v>2.0000000000000004E-2</v>
      </c>
      <c r="T126" s="39">
        <f t="shared" si="98"/>
        <v>0.03</v>
      </c>
      <c r="U126" s="39">
        <f t="shared" si="98"/>
        <v>4.9999999999999989E-2</v>
      </c>
      <c r="V126" s="39">
        <f t="shared" si="98"/>
        <v>0.03</v>
      </c>
      <c r="W126" s="39">
        <f t="shared" si="98"/>
        <v>2.0000000000000004E-2</v>
      </c>
      <c r="X126" s="39">
        <f t="shared" si="98"/>
        <v>1.0000000000000002E-2</v>
      </c>
      <c r="Y126" s="39">
        <f t="shared" si="98"/>
        <v>0</v>
      </c>
    </row>
    <row r="127" spans="1:25" ht="17.25" customHeight="1" x14ac:dyDescent="0.25">
      <c r="A127" s="1"/>
      <c r="B127" s="151"/>
      <c r="C127"/>
      <c r="D127" s="32" t="s">
        <v>218</v>
      </c>
      <c r="E127" s="32" t="s">
        <v>216</v>
      </c>
      <c r="F127" s="33" t="s">
        <v>188</v>
      </c>
      <c r="G127" s="34" t="s">
        <v>185</v>
      </c>
      <c r="H127" s="32">
        <v>1315</v>
      </c>
      <c r="I127" s="35" t="str">
        <f t="shared" si="96"/>
        <v>SERV CONTROLE DE PRAGAS DRONE TERCEIRO</v>
      </c>
      <c r="J127" s="35" t="s">
        <v>35</v>
      </c>
      <c r="K127" s="36">
        <f t="shared" si="61"/>
        <v>6.6666666666666666E-2</v>
      </c>
      <c r="L127" s="35" t="s">
        <v>55</v>
      </c>
      <c r="M127" s="37">
        <f>ROUND(0.25%*20,3)</f>
        <v>0.05</v>
      </c>
      <c r="N127" s="44">
        <f>SUM(N125:N126)</f>
        <v>0.01</v>
      </c>
      <c r="O127" s="39">
        <f t="shared" ref="O127:Y127" si="99">SUM(O125:O126)</f>
        <v>0.03</v>
      </c>
      <c r="P127" s="39">
        <f t="shared" si="99"/>
        <v>0.05</v>
      </c>
      <c r="Q127" s="39">
        <f t="shared" si="99"/>
        <v>0.05</v>
      </c>
      <c r="R127" s="39">
        <f t="shared" si="99"/>
        <v>0.06</v>
      </c>
      <c r="S127" s="39">
        <f t="shared" si="99"/>
        <v>7.0000000000000007E-2</v>
      </c>
      <c r="T127" s="39">
        <f t="shared" si="99"/>
        <v>0.11</v>
      </c>
      <c r="U127" s="39">
        <f t="shared" si="99"/>
        <v>0.18</v>
      </c>
      <c r="V127" s="39">
        <f t="shared" si="99"/>
        <v>0.11</v>
      </c>
      <c r="W127" s="39">
        <f t="shared" si="99"/>
        <v>7.0000000000000007E-2</v>
      </c>
      <c r="X127" s="39">
        <f t="shared" si="99"/>
        <v>0.05</v>
      </c>
      <c r="Y127" s="39">
        <f t="shared" si="99"/>
        <v>0.01</v>
      </c>
    </row>
    <row r="128" spans="1:25" ht="18" customHeight="1" x14ac:dyDescent="0.25">
      <c r="B128" s="151"/>
      <c r="D128" s="158" t="s">
        <v>218</v>
      </c>
      <c r="E128" s="158" t="s">
        <v>216</v>
      </c>
      <c r="F128" s="93" t="s">
        <v>28</v>
      </c>
      <c r="G128" s="94" t="s">
        <v>189</v>
      </c>
      <c r="H128" s="92" t="s">
        <v>28</v>
      </c>
      <c r="I128" s="95" t="s">
        <v>28</v>
      </c>
      <c r="J128" s="95" t="s">
        <v>28</v>
      </c>
      <c r="K128" s="96" t="str">
        <f t="shared" si="61"/>
        <v>n/a</v>
      </c>
      <c r="L128" s="95" t="s">
        <v>28</v>
      </c>
      <c r="M128" s="97" t="s">
        <v>28</v>
      </c>
      <c r="N128" s="98" t="s">
        <v>28</v>
      </c>
      <c r="O128" s="96" t="s">
        <v>28</v>
      </c>
      <c r="P128" s="96" t="s">
        <v>28</v>
      </c>
      <c r="Q128" s="96" t="s">
        <v>28</v>
      </c>
      <c r="R128" s="96" t="s">
        <v>28</v>
      </c>
      <c r="S128" s="96" t="s">
        <v>28</v>
      </c>
      <c r="T128" s="96" t="s">
        <v>28</v>
      </c>
      <c r="U128" s="96" t="s">
        <v>28</v>
      </c>
      <c r="V128" s="96" t="s">
        <v>28</v>
      </c>
      <c r="W128" s="96" t="s">
        <v>28</v>
      </c>
      <c r="X128" s="96" t="s">
        <v>28</v>
      </c>
      <c r="Y128" s="96" t="s">
        <v>28</v>
      </c>
    </row>
    <row r="129" spans="1:25" ht="17.25" customHeight="1" x14ac:dyDescent="0.25">
      <c r="A129" s="1"/>
      <c r="B129" s="151"/>
      <c r="C129"/>
      <c r="D129" s="99" t="s">
        <v>218</v>
      </c>
      <c r="E129" s="99" t="s">
        <v>216</v>
      </c>
      <c r="F129" s="100" t="s">
        <v>28</v>
      </c>
      <c r="G129" s="101" t="s">
        <v>190</v>
      </c>
      <c r="H129" s="99" t="s">
        <v>28</v>
      </c>
      <c r="I129" s="102" t="s">
        <v>28</v>
      </c>
      <c r="J129" s="102" t="s">
        <v>28</v>
      </c>
      <c r="K129" s="103" t="str">
        <f t="shared" si="61"/>
        <v>n/a</v>
      </c>
      <c r="L129" s="102" t="s">
        <v>28</v>
      </c>
      <c r="M129" s="104" t="s">
        <v>28</v>
      </c>
      <c r="N129" s="105" t="s">
        <v>28</v>
      </c>
      <c r="O129" s="103" t="s">
        <v>28</v>
      </c>
      <c r="P129" s="103" t="s">
        <v>28</v>
      </c>
      <c r="Q129" s="103" t="s">
        <v>28</v>
      </c>
      <c r="R129" s="103" t="s">
        <v>28</v>
      </c>
      <c r="S129" s="103" t="s">
        <v>28</v>
      </c>
      <c r="T129" s="103" t="s">
        <v>28</v>
      </c>
      <c r="U129" s="103" t="s">
        <v>28</v>
      </c>
      <c r="V129" s="103" t="s">
        <v>28</v>
      </c>
      <c r="W129" s="103" t="s">
        <v>28</v>
      </c>
      <c r="X129" s="103" t="s">
        <v>28</v>
      </c>
      <c r="Y129" s="103" t="s">
        <v>28</v>
      </c>
    </row>
    <row r="130" spans="1:25" ht="17.25" customHeight="1" x14ac:dyDescent="0.25">
      <c r="A130" s="1"/>
      <c r="B130" s="151"/>
      <c r="C130"/>
      <c r="D130" s="23" t="s">
        <v>218</v>
      </c>
      <c r="E130" s="23" t="s">
        <v>216</v>
      </c>
      <c r="F130" s="24" t="s">
        <v>191</v>
      </c>
      <c r="G130" s="25" t="s">
        <v>192</v>
      </c>
      <c r="H130" s="23">
        <v>1560</v>
      </c>
      <c r="I130" s="26" t="s">
        <v>147</v>
      </c>
      <c r="J130" s="26" t="s">
        <v>34</v>
      </c>
      <c r="K130" s="27">
        <f t="shared" si="61"/>
        <v>1</v>
      </c>
      <c r="L130" s="28" t="s">
        <v>28</v>
      </c>
      <c r="M130" s="29" t="s">
        <v>28</v>
      </c>
      <c r="N130" s="30">
        <v>1</v>
      </c>
      <c r="O130" s="31">
        <v>1</v>
      </c>
      <c r="P130" s="31">
        <v>1</v>
      </c>
      <c r="Q130" s="31">
        <v>1</v>
      </c>
      <c r="R130" s="31">
        <v>1</v>
      </c>
      <c r="S130" s="31">
        <v>1</v>
      </c>
      <c r="T130" s="31">
        <v>1</v>
      </c>
      <c r="U130" s="31">
        <v>1</v>
      </c>
      <c r="V130" s="31">
        <v>1</v>
      </c>
      <c r="W130" s="31">
        <v>1</v>
      </c>
      <c r="X130" s="31">
        <v>1</v>
      </c>
      <c r="Y130" s="31">
        <v>1</v>
      </c>
    </row>
    <row r="131" spans="1:25" ht="17.25" customHeight="1" x14ac:dyDescent="0.25">
      <c r="A131" s="1"/>
      <c r="B131" s="151"/>
      <c r="C131"/>
      <c r="D131" s="23" t="s">
        <v>218</v>
      </c>
      <c r="E131" s="23" t="s">
        <v>216</v>
      </c>
      <c r="F131" s="24" t="s">
        <v>193</v>
      </c>
      <c r="G131" s="25" t="s">
        <v>192</v>
      </c>
      <c r="H131" s="23">
        <v>1590</v>
      </c>
      <c r="I131" s="26" t="s">
        <v>129</v>
      </c>
      <c r="J131" s="26" t="s">
        <v>34</v>
      </c>
      <c r="K131" s="27">
        <f t="shared" si="61"/>
        <v>0.99999999999999989</v>
      </c>
      <c r="L131" s="28" t="s">
        <v>28</v>
      </c>
      <c r="M131" s="29" t="s">
        <v>28</v>
      </c>
      <c r="N131" s="30">
        <v>0.85</v>
      </c>
      <c r="O131" s="31">
        <v>0.9</v>
      </c>
      <c r="P131" s="31">
        <v>0.9</v>
      </c>
      <c r="Q131" s="31">
        <v>0.95</v>
      </c>
      <c r="R131" s="31">
        <v>1</v>
      </c>
      <c r="S131" s="31">
        <v>1.05</v>
      </c>
      <c r="T131" s="31">
        <v>1.1000000000000001</v>
      </c>
      <c r="U131" s="31">
        <v>1.2</v>
      </c>
      <c r="V131" s="31">
        <v>1.3</v>
      </c>
      <c r="W131" s="31">
        <v>1.2</v>
      </c>
      <c r="X131" s="31">
        <v>0.85</v>
      </c>
      <c r="Y131" s="31">
        <v>0.7</v>
      </c>
    </row>
    <row r="132" spans="1:25" ht="17.25" customHeight="1" x14ac:dyDescent="0.25">
      <c r="A132" s="1"/>
      <c r="B132" s="151"/>
      <c r="C132"/>
      <c r="D132" s="32" t="s">
        <v>218</v>
      </c>
      <c r="E132" s="32" t="s">
        <v>216</v>
      </c>
      <c r="F132" s="33" t="s">
        <v>193</v>
      </c>
      <c r="G132" s="34" t="s">
        <v>192</v>
      </c>
      <c r="H132" s="32">
        <v>1590</v>
      </c>
      <c r="I132" s="35" t="str">
        <f t="shared" ref="I132:I134" si="100">I131</f>
        <v>SERV COMB FORMIGA MANUAL 1 RUA AGRIC</v>
      </c>
      <c r="J132" s="35" t="s">
        <v>35</v>
      </c>
      <c r="K132" s="36">
        <f t="shared" si="61"/>
        <v>4.9999999999999992E-3</v>
      </c>
      <c r="L132" s="35" t="s">
        <v>36</v>
      </c>
      <c r="M132" s="37">
        <f>10*(5*6)/10^3</f>
        <v>0.3</v>
      </c>
      <c r="N132" s="156">
        <v>5.0000000000000001E-3</v>
      </c>
      <c r="O132" s="157">
        <v>5.0000000000000001E-3</v>
      </c>
      <c r="P132" s="157">
        <v>5.0000000000000001E-3</v>
      </c>
      <c r="Q132" s="157">
        <v>5.0000000000000001E-3</v>
      </c>
      <c r="R132" s="157">
        <v>5.0000000000000001E-3</v>
      </c>
      <c r="S132" s="157">
        <v>5.0000000000000001E-3</v>
      </c>
      <c r="T132" s="157">
        <v>5.0000000000000001E-3</v>
      </c>
      <c r="U132" s="157">
        <v>5.0000000000000001E-3</v>
      </c>
      <c r="V132" s="157">
        <v>5.0000000000000001E-3</v>
      </c>
      <c r="W132" s="157">
        <v>5.0000000000000001E-3</v>
      </c>
      <c r="X132" s="157">
        <v>5.0000000000000001E-3</v>
      </c>
      <c r="Y132" s="157">
        <v>5.0000000000000001E-3</v>
      </c>
    </row>
    <row r="133" spans="1:25" ht="17.25" customHeight="1" x14ac:dyDescent="0.25">
      <c r="A133" s="1"/>
      <c r="B133" s="151"/>
      <c r="C133"/>
      <c r="D133" s="32" t="s">
        <v>218</v>
      </c>
      <c r="E133" s="32" t="s">
        <v>216</v>
      </c>
      <c r="F133" s="33" t="s">
        <v>193</v>
      </c>
      <c r="G133" s="34" t="s">
        <v>192</v>
      </c>
      <c r="H133" s="32">
        <v>1590</v>
      </c>
      <c r="I133" s="35" t="str">
        <f t="shared" si="100"/>
        <v>SERV COMB FORMIGA MANUAL 1 RUA AGRIC</v>
      </c>
      <c r="J133" s="35" t="s">
        <v>35</v>
      </c>
      <c r="K133" s="36">
        <f t="shared" si="61"/>
        <v>0.64083333333333325</v>
      </c>
      <c r="L133" s="35" t="s">
        <v>37</v>
      </c>
      <c r="M133" s="37">
        <v>4.5</v>
      </c>
      <c r="N133" s="40">
        <f>ROUND(N$7*N131,2)</f>
        <v>0.17</v>
      </c>
      <c r="O133" s="41">
        <f t="shared" ref="O133:Y133" si="101">ROUND(O$7*O131,2)</f>
        <v>0.27</v>
      </c>
      <c r="P133" s="41">
        <f t="shared" si="101"/>
        <v>0.36</v>
      </c>
      <c r="Q133" s="41">
        <f t="shared" si="101"/>
        <v>0.48</v>
      </c>
      <c r="R133" s="41">
        <f t="shared" si="101"/>
        <v>0.7</v>
      </c>
      <c r="S133" s="41">
        <f t="shared" si="101"/>
        <v>0.84</v>
      </c>
      <c r="T133" s="41">
        <f t="shared" si="101"/>
        <v>0.99</v>
      </c>
      <c r="U133" s="41">
        <f t="shared" si="101"/>
        <v>1.08</v>
      </c>
      <c r="V133" s="41">
        <f t="shared" si="101"/>
        <v>1.17</v>
      </c>
      <c r="W133" s="41">
        <f t="shared" si="101"/>
        <v>0.84</v>
      </c>
      <c r="X133" s="41">
        <f t="shared" si="101"/>
        <v>0.51</v>
      </c>
      <c r="Y133" s="41">
        <f t="shared" si="101"/>
        <v>0.28000000000000003</v>
      </c>
    </row>
    <row r="134" spans="1:25" ht="17.25" customHeight="1" x14ac:dyDescent="0.25">
      <c r="A134" s="1"/>
      <c r="B134" s="151"/>
      <c r="C134"/>
      <c r="D134" s="32" t="s">
        <v>218</v>
      </c>
      <c r="E134" s="32" t="s">
        <v>216</v>
      </c>
      <c r="F134" s="33" t="s">
        <v>193</v>
      </c>
      <c r="G134" s="34" t="s">
        <v>192</v>
      </c>
      <c r="H134" s="32">
        <v>1590</v>
      </c>
      <c r="I134" s="35" t="str">
        <f t="shared" si="100"/>
        <v>SERV COMB FORMIGA MANUAL 1 RUA AGRIC</v>
      </c>
      <c r="J134" s="35" t="s">
        <v>35</v>
      </c>
      <c r="K134" s="36">
        <f t="shared" si="61"/>
        <v>0.35416666666666657</v>
      </c>
      <c r="L134" s="35" t="s">
        <v>38</v>
      </c>
      <c r="M134" s="37">
        <v>4.5</v>
      </c>
      <c r="N134" s="40">
        <f>N131-SUM(N132:N133)</f>
        <v>0.67499999999999993</v>
      </c>
      <c r="O134" s="41">
        <f t="shared" ref="O134:Y134" si="102">O131-SUM(O132:O133)</f>
        <v>0.625</v>
      </c>
      <c r="P134" s="41">
        <f t="shared" si="102"/>
        <v>0.53500000000000003</v>
      </c>
      <c r="Q134" s="41">
        <f t="shared" si="102"/>
        <v>0.46499999999999997</v>
      </c>
      <c r="R134" s="41">
        <f t="shared" si="102"/>
        <v>0.29500000000000004</v>
      </c>
      <c r="S134" s="41">
        <f t="shared" si="102"/>
        <v>0.20500000000000007</v>
      </c>
      <c r="T134" s="41">
        <f t="shared" si="102"/>
        <v>0.10500000000000009</v>
      </c>
      <c r="U134" s="41">
        <f t="shared" si="102"/>
        <v>0.11499999999999999</v>
      </c>
      <c r="V134" s="41">
        <f t="shared" si="102"/>
        <v>0.12500000000000022</v>
      </c>
      <c r="W134" s="41">
        <f t="shared" si="102"/>
        <v>0.35499999999999998</v>
      </c>
      <c r="X134" s="41">
        <f t="shared" si="102"/>
        <v>0.33499999999999996</v>
      </c>
      <c r="Y134" s="41">
        <f t="shared" si="102"/>
        <v>0.41499999999999992</v>
      </c>
    </row>
    <row r="135" spans="1:25" ht="17.25" customHeight="1" x14ac:dyDescent="0.25">
      <c r="A135" s="1"/>
      <c r="B135" s="151"/>
      <c r="C135"/>
      <c r="D135" s="23" t="s">
        <v>218</v>
      </c>
      <c r="E135" s="23" t="s">
        <v>216</v>
      </c>
      <c r="F135" s="24" t="s">
        <v>194</v>
      </c>
      <c r="G135" s="25" t="s">
        <v>192</v>
      </c>
      <c r="H135" s="23">
        <v>1700</v>
      </c>
      <c r="I135" s="26" t="s">
        <v>134</v>
      </c>
      <c r="J135" s="26" t="s">
        <v>34</v>
      </c>
      <c r="K135" s="27">
        <f t="shared" si="61"/>
        <v>0.25</v>
      </c>
      <c r="L135" s="28" t="s">
        <v>28</v>
      </c>
      <c r="M135" s="29" t="s">
        <v>28</v>
      </c>
      <c r="N135" s="30">
        <v>0.25</v>
      </c>
      <c r="O135" s="31">
        <v>0.25</v>
      </c>
      <c r="P135" s="31">
        <v>0.25</v>
      </c>
      <c r="Q135" s="31">
        <v>0.25</v>
      </c>
      <c r="R135" s="31">
        <v>0.25</v>
      </c>
      <c r="S135" s="31">
        <v>0.25</v>
      </c>
      <c r="T135" s="31">
        <v>0.25</v>
      </c>
      <c r="U135" s="31">
        <v>0.25</v>
      </c>
      <c r="V135" s="31">
        <v>0.25</v>
      </c>
      <c r="W135" s="31">
        <v>0.25</v>
      </c>
      <c r="X135" s="31">
        <v>0.25</v>
      </c>
      <c r="Y135" s="31">
        <v>0.25</v>
      </c>
    </row>
    <row r="136" spans="1:25" ht="17.25" customHeight="1" x14ac:dyDescent="0.25">
      <c r="A136" s="1"/>
      <c r="B136" s="151"/>
      <c r="C136"/>
      <c r="D136" s="32" t="s">
        <v>218</v>
      </c>
      <c r="E136" s="32" t="s">
        <v>216</v>
      </c>
      <c r="F136" s="33" t="s">
        <v>194</v>
      </c>
      <c r="G136" s="34" t="s">
        <v>192</v>
      </c>
      <c r="H136" s="32">
        <v>1700</v>
      </c>
      <c r="I136" s="35" t="str">
        <f t="shared" ref="I136:I140" si="103">I135</f>
        <v>SERV CAP QUIM MEC BARRA AGRIC</v>
      </c>
      <c r="J136" s="35" t="s">
        <v>35</v>
      </c>
      <c r="K136" s="36">
        <f t="shared" si="61"/>
        <v>0.25</v>
      </c>
      <c r="L136" s="85" t="s">
        <v>54</v>
      </c>
      <c r="M136" s="37">
        <v>2.5</v>
      </c>
      <c r="N136" s="142">
        <f>N135</f>
        <v>0.25</v>
      </c>
      <c r="O136" s="143">
        <f t="shared" ref="O136:Y136" si="104">O135</f>
        <v>0.25</v>
      </c>
      <c r="P136" s="143">
        <f t="shared" si="104"/>
        <v>0.25</v>
      </c>
      <c r="Q136" s="143">
        <f t="shared" si="104"/>
        <v>0.25</v>
      </c>
      <c r="R136" s="143">
        <f t="shared" si="104"/>
        <v>0.25</v>
      </c>
      <c r="S136" s="143">
        <f t="shared" si="104"/>
        <v>0.25</v>
      </c>
      <c r="T136" s="143">
        <f t="shared" si="104"/>
        <v>0.25</v>
      </c>
      <c r="U136" s="143">
        <f t="shared" si="104"/>
        <v>0.25</v>
      </c>
      <c r="V136" s="143">
        <f t="shared" si="104"/>
        <v>0.25</v>
      </c>
      <c r="W136" s="143">
        <f t="shared" si="104"/>
        <v>0.25</v>
      </c>
      <c r="X136" s="143">
        <f t="shared" si="104"/>
        <v>0.25</v>
      </c>
      <c r="Y136" s="143">
        <f t="shared" si="104"/>
        <v>0.25</v>
      </c>
    </row>
    <row r="137" spans="1:25" ht="17.25" customHeight="1" x14ac:dyDescent="0.25">
      <c r="A137" s="1"/>
      <c r="B137" s="151"/>
      <c r="C137"/>
      <c r="D137" s="32" t="s">
        <v>218</v>
      </c>
      <c r="E137" s="32" t="s">
        <v>216</v>
      </c>
      <c r="F137" s="33" t="s">
        <v>194</v>
      </c>
      <c r="G137" s="34" t="s">
        <v>192</v>
      </c>
      <c r="H137" s="32">
        <v>1700</v>
      </c>
      <c r="I137" s="35" t="str">
        <f t="shared" si="103"/>
        <v>SERV CAP QUIM MEC BARRA AGRIC</v>
      </c>
      <c r="J137" s="35" t="s">
        <v>35</v>
      </c>
      <c r="K137" s="36">
        <f>IFERROR(AVERAGE(N137:Y137),"n/a")</f>
        <v>6.0000000000000019E-2</v>
      </c>
      <c r="L137" s="35" t="s">
        <v>55</v>
      </c>
      <c r="M137" s="37">
        <f>ROUND(0.5%*230,1)</f>
        <v>1.2</v>
      </c>
      <c r="N137" s="142">
        <f>N138</f>
        <v>0.06</v>
      </c>
      <c r="O137" s="143">
        <f t="shared" ref="O137:Y137" si="105">O138</f>
        <v>0.06</v>
      </c>
      <c r="P137" s="143">
        <f t="shared" si="105"/>
        <v>0.06</v>
      </c>
      <c r="Q137" s="143">
        <f t="shared" si="105"/>
        <v>0.06</v>
      </c>
      <c r="R137" s="143">
        <f t="shared" si="105"/>
        <v>0.06</v>
      </c>
      <c r="S137" s="143">
        <f t="shared" si="105"/>
        <v>0.06</v>
      </c>
      <c r="T137" s="143">
        <f t="shared" si="105"/>
        <v>0.06</v>
      </c>
      <c r="U137" s="143">
        <f t="shared" si="105"/>
        <v>0.06</v>
      </c>
      <c r="V137" s="143">
        <f t="shared" si="105"/>
        <v>0.06</v>
      </c>
      <c r="W137" s="143">
        <f t="shared" si="105"/>
        <v>0.06</v>
      </c>
      <c r="X137" s="143">
        <f t="shared" si="105"/>
        <v>0.06</v>
      </c>
      <c r="Y137" s="143">
        <f t="shared" si="105"/>
        <v>0.06</v>
      </c>
    </row>
    <row r="138" spans="1:25" ht="17.25" customHeight="1" x14ac:dyDescent="0.25">
      <c r="A138" s="1"/>
      <c r="B138" s="151"/>
      <c r="C138"/>
      <c r="D138" s="32" t="s">
        <v>218</v>
      </c>
      <c r="E138" s="32" t="s">
        <v>216</v>
      </c>
      <c r="F138" s="33" t="s">
        <v>194</v>
      </c>
      <c r="G138" s="34" t="s">
        <v>192</v>
      </c>
      <c r="H138" s="32">
        <v>1700</v>
      </c>
      <c r="I138" s="35" t="str">
        <f t="shared" si="103"/>
        <v>SERV CAP QUIM MEC BARRA AGRIC</v>
      </c>
      <c r="J138" s="35" t="s">
        <v>35</v>
      </c>
      <c r="K138" s="36">
        <f>IFERROR(AVERAGE(N138:Y138),"n/a")</f>
        <v>6.0000000000000019E-2</v>
      </c>
      <c r="L138" s="35" t="s">
        <v>51</v>
      </c>
      <c r="M138" s="37">
        <v>1.5</v>
      </c>
      <c r="N138" s="142">
        <f>ROUND(25%*N135,2)</f>
        <v>0.06</v>
      </c>
      <c r="O138" s="143">
        <f t="shared" ref="O138:Y138" si="106">ROUND(25%*O135,2)</f>
        <v>0.06</v>
      </c>
      <c r="P138" s="143">
        <f t="shared" si="106"/>
        <v>0.06</v>
      </c>
      <c r="Q138" s="143">
        <f t="shared" si="106"/>
        <v>0.06</v>
      </c>
      <c r="R138" s="143">
        <f t="shared" si="106"/>
        <v>0.06</v>
      </c>
      <c r="S138" s="143">
        <f t="shared" si="106"/>
        <v>0.06</v>
      </c>
      <c r="T138" s="143">
        <f t="shared" si="106"/>
        <v>0.06</v>
      </c>
      <c r="U138" s="143">
        <f t="shared" si="106"/>
        <v>0.06</v>
      </c>
      <c r="V138" s="143">
        <f t="shared" si="106"/>
        <v>0.06</v>
      </c>
      <c r="W138" s="143">
        <f t="shared" si="106"/>
        <v>0.06</v>
      </c>
      <c r="X138" s="143">
        <f t="shared" si="106"/>
        <v>0.06</v>
      </c>
      <c r="Y138" s="143">
        <f t="shared" si="106"/>
        <v>0.06</v>
      </c>
    </row>
    <row r="139" spans="1:25" ht="17.25" customHeight="1" x14ac:dyDescent="0.25">
      <c r="A139" s="1"/>
      <c r="B139" s="151"/>
      <c r="C139"/>
      <c r="D139" s="32" t="s">
        <v>218</v>
      </c>
      <c r="E139" s="32" t="s">
        <v>216</v>
      </c>
      <c r="F139" s="33" t="s">
        <v>194</v>
      </c>
      <c r="G139" s="34" t="s">
        <v>192</v>
      </c>
      <c r="H139" s="32">
        <v>1700</v>
      </c>
      <c r="I139" s="35" t="str">
        <f t="shared" si="103"/>
        <v>SERV CAP QUIM MEC BARRA AGRIC</v>
      </c>
      <c r="J139" s="35" t="s">
        <v>35</v>
      </c>
      <c r="K139" s="36">
        <f t="shared" si="61"/>
        <v>3.0000000000000009E-2</v>
      </c>
      <c r="L139" s="35" t="s">
        <v>135</v>
      </c>
      <c r="M139" s="37">
        <f>ROUNDUP(1.5*(2.5/3.1),2)</f>
        <v>1.21</v>
      </c>
      <c r="N139" s="144">
        <f t="shared" ref="N139:Y139" si="107">ROUND(60%*N135-N140,2)</f>
        <v>0.03</v>
      </c>
      <c r="O139" s="145">
        <f t="shared" si="107"/>
        <v>0.03</v>
      </c>
      <c r="P139" s="145">
        <f t="shared" si="107"/>
        <v>0.03</v>
      </c>
      <c r="Q139" s="145">
        <f t="shared" si="107"/>
        <v>0.03</v>
      </c>
      <c r="R139" s="145">
        <f t="shared" si="107"/>
        <v>0.03</v>
      </c>
      <c r="S139" s="145">
        <f t="shared" si="107"/>
        <v>0.03</v>
      </c>
      <c r="T139" s="145">
        <f t="shared" si="107"/>
        <v>0.03</v>
      </c>
      <c r="U139" s="145">
        <f t="shared" si="107"/>
        <v>0.03</v>
      </c>
      <c r="V139" s="145">
        <f t="shared" si="107"/>
        <v>0.03</v>
      </c>
      <c r="W139" s="145">
        <f t="shared" si="107"/>
        <v>0.03</v>
      </c>
      <c r="X139" s="145">
        <f t="shared" si="107"/>
        <v>0.03</v>
      </c>
      <c r="Y139" s="145">
        <f t="shared" si="107"/>
        <v>0.03</v>
      </c>
    </row>
    <row r="140" spans="1:25" ht="17.25" customHeight="1" x14ac:dyDescent="0.25">
      <c r="A140" s="1"/>
      <c r="B140" s="151"/>
      <c r="C140"/>
      <c r="D140" s="32" t="s">
        <v>218</v>
      </c>
      <c r="E140" s="32" t="s">
        <v>216</v>
      </c>
      <c r="F140" s="33" t="s">
        <v>194</v>
      </c>
      <c r="G140" s="34" t="s">
        <v>192</v>
      </c>
      <c r="H140" s="32">
        <v>1700</v>
      </c>
      <c r="I140" s="35" t="str">
        <f t="shared" si="103"/>
        <v>SERV CAP QUIM MEC BARRA AGRIC</v>
      </c>
      <c r="J140" s="35" t="s">
        <v>35</v>
      </c>
      <c r="K140" s="36">
        <f t="shared" si="61"/>
        <v>0.12000000000000004</v>
      </c>
      <c r="L140" s="35" t="s">
        <v>136</v>
      </c>
      <c r="M140" s="37">
        <f>0.15*(2.5/3.1)</f>
        <v>0.12096774193548386</v>
      </c>
      <c r="N140" s="144">
        <f>ROUND($N$45/$N$42*N135*60%,2)</f>
        <v>0.12</v>
      </c>
      <c r="O140" s="145">
        <f t="shared" ref="O140:Y140" si="108">ROUND($N$45/$N$42*O135*60%,2)</f>
        <v>0.12</v>
      </c>
      <c r="P140" s="145">
        <f t="shared" si="108"/>
        <v>0.12</v>
      </c>
      <c r="Q140" s="145">
        <f t="shared" si="108"/>
        <v>0.12</v>
      </c>
      <c r="R140" s="145">
        <f t="shared" si="108"/>
        <v>0.12</v>
      </c>
      <c r="S140" s="145">
        <f t="shared" si="108"/>
        <v>0.12</v>
      </c>
      <c r="T140" s="145">
        <f t="shared" si="108"/>
        <v>0.12</v>
      </c>
      <c r="U140" s="145">
        <f t="shared" si="108"/>
        <v>0.12</v>
      </c>
      <c r="V140" s="145">
        <f t="shared" si="108"/>
        <v>0.12</v>
      </c>
      <c r="W140" s="145">
        <f t="shared" si="108"/>
        <v>0.12</v>
      </c>
      <c r="X140" s="145">
        <f t="shared" si="108"/>
        <v>0.12</v>
      </c>
      <c r="Y140" s="145">
        <f t="shared" si="108"/>
        <v>0.12</v>
      </c>
    </row>
    <row r="141" spans="1:25" ht="17.25" customHeight="1" x14ac:dyDescent="0.25">
      <c r="A141" s="1"/>
      <c r="B141" s="151"/>
      <c r="C141"/>
      <c r="D141" s="23" t="s">
        <v>218</v>
      </c>
      <c r="E141" s="23" t="s">
        <v>216</v>
      </c>
      <c r="F141" s="24" t="s">
        <v>196</v>
      </c>
      <c r="G141" s="25" t="s">
        <v>192</v>
      </c>
      <c r="H141" s="23">
        <f t="shared" ref="H141:H148" si="109">H120+365</f>
        <v>1680</v>
      </c>
      <c r="I141" s="26" t="s">
        <v>155</v>
      </c>
      <c r="J141" s="26" t="s">
        <v>34</v>
      </c>
      <c r="K141" s="27">
        <f t="shared" si="61"/>
        <v>6.6666666666666666E-2</v>
      </c>
      <c r="L141" s="28" t="s">
        <v>28</v>
      </c>
      <c r="M141" s="29" t="s">
        <v>28</v>
      </c>
      <c r="N141" s="30">
        <v>0.01</v>
      </c>
      <c r="O141" s="31">
        <v>0.03</v>
      </c>
      <c r="P141" s="31">
        <v>0.05</v>
      </c>
      <c r="Q141" s="31">
        <v>0.05</v>
      </c>
      <c r="R141" s="31">
        <v>0.06</v>
      </c>
      <c r="S141" s="31">
        <v>7.0000000000000007E-2</v>
      </c>
      <c r="T141" s="31">
        <v>0.11</v>
      </c>
      <c r="U141" s="31">
        <v>0.18</v>
      </c>
      <c r="V141" s="31">
        <v>0.11</v>
      </c>
      <c r="W141" s="31">
        <v>7.0000000000000007E-2</v>
      </c>
      <c r="X141" s="31">
        <v>0.05</v>
      </c>
      <c r="Y141" s="31">
        <v>0.01</v>
      </c>
    </row>
    <row r="142" spans="1:25" ht="17.25" customHeight="1" x14ac:dyDescent="0.25">
      <c r="A142" s="1"/>
      <c r="B142" s="151"/>
      <c r="C142"/>
      <c r="D142" s="32" t="s">
        <v>218</v>
      </c>
      <c r="E142" s="32" t="s">
        <v>216</v>
      </c>
      <c r="F142" s="33" t="s">
        <v>196</v>
      </c>
      <c r="G142" s="34" t="s">
        <v>192</v>
      </c>
      <c r="H142" s="32">
        <f t="shared" si="109"/>
        <v>1680</v>
      </c>
      <c r="I142" s="35" t="str">
        <f t="shared" ref="I142:I144" si="110">I141</f>
        <v>SERV CONTROLE DE PRAGAS AGRIC</v>
      </c>
      <c r="J142" s="35" t="s">
        <v>35</v>
      </c>
      <c r="K142" s="36">
        <f t="shared" si="61"/>
        <v>4.9166666666666671E-2</v>
      </c>
      <c r="L142" s="35" t="s">
        <v>156</v>
      </c>
      <c r="M142" s="37">
        <v>120</v>
      </c>
      <c r="N142" s="44">
        <f>ROUND(N141*0.7,2)</f>
        <v>0.01</v>
      </c>
      <c r="O142" s="39">
        <f t="shared" ref="O142:Y142" si="111">ROUND(O141*0.7,2)</f>
        <v>0.02</v>
      </c>
      <c r="P142" s="39">
        <f t="shared" si="111"/>
        <v>0.04</v>
      </c>
      <c r="Q142" s="39">
        <f t="shared" si="111"/>
        <v>0.04</v>
      </c>
      <c r="R142" s="39">
        <f t="shared" si="111"/>
        <v>0.04</v>
      </c>
      <c r="S142" s="39">
        <f t="shared" si="111"/>
        <v>0.05</v>
      </c>
      <c r="T142" s="39">
        <f t="shared" si="111"/>
        <v>0.08</v>
      </c>
      <c r="U142" s="39">
        <f t="shared" si="111"/>
        <v>0.13</v>
      </c>
      <c r="V142" s="39">
        <f t="shared" si="111"/>
        <v>0.08</v>
      </c>
      <c r="W142" s="39">
        <f t="shared" si="111"/>
        <v>0.05</v>
      </c>
      <c r="X142" s="39">
        <f t="shared" si="111"/>
        <v>0.04</v>
      </c>
      <c r="Y142" s="39">
        <f t="shared" si="111"/>
        <v>0.01</v>
      </c>
    </row>
    <row r="143" spans="1:25" ht="17.25" customHeight="1" x14ac:dyDescent="0.25">
      <c r="A143" s="1"/>
      <c r="B143" s="151"/>
      <c r="C143"/>
      <c r="D143" s="32" t="s">
        <v>218</v>
      </c>
      <c r="E143" s="32" t="s">
        <v>216</v>
      </c>
      <c r="F143" s="33" t="s">
        <v>196</v>
      </c>
      <c r="G143" s="34" t="s">
        <v>192</v>
      </c>
      <c r="H143" s="32">
        <f t="shared" si="109"/>
        <v>1680</v>
      </c>
      <c r="I143" s="35" t="str">
        <f t="shared" si="110"/>
        <v>SERV CONTROLE DE PRAGAS AGRIC</v>
      </c>
      <c r="J143" s="35" t="s">
        <v>35</v>
      </c>
      <c r="K143" s="36">
        <f t="shared" si="61"/>
        <v>1.7500000000000002E-2</v>
      </c>
      <c r="L143" s="35" t="s">
        <v>157</v>
      </c>
      <c r="M143" s="37">
        <v>0.75</v>
      </c>
      <c r="N143" s="44">
        <f>N141-N142</f>
        <v>0</v>
      </c>
      <c r="O143" s="39">
        <f t="shared" ref="O143:Y143" si="112">O141-O142</f>
        <v>9.9999999999999985E-3</v>
      </c>
      <c r="P143" s="39">
        <f t="shared" si="112"/>
        <v>1.0000000000000002E-2</v>
      </c>
      <c r="Q143" s="39">
        <f t="shared" si="112"/>
        <v>1.0000000000000002E-2</v>
      </c>
      <c r="R143" s="39">
        <f t="shared" si="112"/>
        <v>1.9999999999999997E-2</v>
      </c>
      <c r="S143" s="39">
        <f t="shared" si="112"/>
        <v>2.0000000000000004E-2</v>
      </c>
      <c r="T143" s="39">
        <f t="shared" si="112"/>
        <v>0.03</v>
      </c>
      <c r="U143" s="39">
        <f t="shared" si="112"/>
        <v>4.9999999999999989E-2</v>
      </c>
      <c r="V143" s="39">
        <f t="shared" si="112"/>
        <v>0.03</v>
      </c>
      <c r="W143" s="39">
        <f t="shared" si="112"/>
        <v>2.0000000000000004E-2</v>
      </c>
      <c r="X143" s="39">
        <f t="shared" si="112"/>
        <v>1.0000000000000002E-2</v>
      </c>
      <c r="Y143" s="39">
        <f t="shared" si="112"/>
        <v>0</v>
      </c>
    </row>
    <row r="144" spans="1:25" ht="17.25" customHeight="1" x14ac:dyDescent="0.25">
      <c r="A144" s="1"/>
      <c r="B144" s="151"/>
      <c r="C144"/>
      <c r="D144" s="32" t="s">
        <v>218</v>
      </c>
      <c r="E144" s="32" t="s">
        <v>216</v>
      </c>
      <c r="F144" s="33" t="s">
        <v>196</v>
      </c>
      <c r="G144" s="34" t="s">
        <v>192</v>
      </c>
      <c r="H144" s="32">
        <f t="shared" si="109"/>
        <v>1680</v>
      </c>
      <c r="I144" s="35" t="str">
        <f t="shared" si="110"/>
        <v>SERV CONTROLE DE PRAGAS AGRIC</v>
      </c>
      <c r="J144" s="35" t="s">
        <v>35</v>
      </c>
      <c r="K144" s="36">
        <f t="shared" si="61"/>
        <v>6.6666666666666666E-2</v>
      </c>
      <c r="L144" s="35" t="s">
        <v>55</v>
      </c>
      <c r="M144" s="37">
        <f>ROUND(75%*20,1)</f>
        <v>15</v>
      </c>
      <c r="N144" s="44">
        <f>SUM(N142:N143)</f>
        <v>0.01</v>
      </c>
      <c r="O144" s="39">
        <f t="shared" ref="O144:Y144" si="113">SUM(O142:O143)</f>
        <v>0.03</v>
      </c>
      <c r="P144" s="39">
        <f t="shared" si="113"/>
        <v>0.05</v>
      </c>
      <c r="Q144" s="39">
        <f t="shared" si="113"/>
        <v>0.05</v>
      </c>
      <c r="R144" s="39">
        <f t="shared" si="113"/>
        <v>0.06</v>
      </c>
      <c r="S144" s="39">
        <f t="shared" si="113"/>
        <v>7.0000000000000007E-2</v>
      </c>
      <c r="T144" s="39">
        <f t="shared" si="113"/>
        <v>0.11</v>
      </c>
      <c r="U144" s="39">
        <f t="shared" si="113"/>
        <v>0.18</v>
      </c>
      <c r="V144" s="39">
        <f t="shared" si="113"/>
        <v>0.11</v>
      </c>
      <c r="W144" s="39">
        <f t="shared" si="113"/>
        <v>7.0000000000000007E-2</v>
      </c>
      <c r="X144" s="39">
        <f t="shared" si="113"/>
        <v>0.05</v>
      </c>
      <c r="Y144" s="39">
        <f t="shared" si="113"/>
        <v>0.01</v>
      </c>
    </row>
    <row r="145" spans="1:25" ht="17.25" customHeight="1" x14ac:dyDescent="0.25">
      <c r="A145" s="1"/>
      <c r="B145" s="151"/>
      <c r="C145"/>
      <c r="D145" s="23" t="s">
        <v>218</v>
      </c>
      <c r="E145" s="23" t="s">
        <v>216</v>
      </c>
      <c r="F145" s="24" t="s">
        <v>196</v>
      </c>
      <c r="G145" s="25" t="s">
        <v>192</v>
      </c>
      <c r="H145" s="23">
        <f t="shared" si="109"/>
        <v>1680</v>
      </c>
      <c r="I145" s="26" t="s">
        <v>158</v>
      </c>
      <c r="J145" s="26" t="s">
        <v>34</v>
      </c>
      <c r="K145" s="27">
        <f t="shared" si="61"/>
        <v>6.6666666666666666E-2</v>
      </c>
      <c r="L145" s="28" t="s">
        <v>28</v>
      </c>
      <c r="M145" s="29" t="s">
        <v>28</v>
      </c>
      <c r="N145" s="30">
        <v>0.01</v>
      </c>
      <c r="O145" s="31">
        <v>0.03</v>
      </c>
      <c r="P145" s="31">
        <v>0.05</v>
      </c>
      <c r="Q145" s="31">
        <v>0.05</v>
      </c>
      <c r="R145" s="31">
        <v>0.06</v>
      </c>
      <c r="S145" s="31">
        <v>7.0000000000000007E-2</v>
      </c>
      <c r="T145" s="31">
        <v>0.11</v>
      </c>
      <c r="U145" s="31">
        <v>0.18</v>
      </c>
      <c r="V145" s="31">
        <v>0.11</v>
      </c>
      <c r="W145" s="31">
        <v>7.0000000000000007E-2</v>
      </c>
      <c r="X145" s="31">
        <v>0.05</v>
      </c>
      <c r="Y145" s="31">
        <v>0.01</v>
      </c>
    </row>
    <row r="146" spans="1:25" ht="17.25" customHeight="1" x14ac:dyDescent="0.25">
      <c r="A146" s="1"/>
      <c r="B146" s="151"/>
      <c r="C146"/>
      <c r="D146" s="32" t="s">
        <v>218</v>
      </c>
      <c r="E146" s="32" t="s">
        <v>216</v>
      </c>
      <c r="F146" s="33" t="s">
        <v>196</v>
      </c>
      <c r="G146" s="34" t="s">
        <v>192</v>
      </c>
      <c r="H146" s="32">
        <f t="shared" si="109"/>
        <v>1680</v>
      </c>
      <c r="I146" s="35" t="str">
        <f t="shared" ref="I146:I148" si="114">I145</f>
        <v>SERV CONTROLE DE PRAGAS DRONE TERCEIRO</v>
      </c>
      <c r="J146" s="35" t="s">
        <v>35</v>
      </c>
      <c r="K146" s="36">
        <f t="shared" si="61"/>
        <v>4.9166666666666671E-2</v>
      </c>
      <c r="L146" s="35" t="s">
        <v>156</v>
      </c>
      <c r="M146" s="37">
        <v>120</v>
      </c>
      <c r="N146" s="44">
        <f>ROUND(N145*0.7,2)</f>
        <v>0.01</v>
      </c>
      <c r="O146" s="39">
        <f t="shared" ref="O146:Y146" si="115">ROUND(O145*0.7,2)</f>
        <v>0.02</v>
      </c>
      <c r="P146" s="39">
        <f t="shared" si="115"/>
        <v>0.04</v>
      </c>
      <c r="Q146" s="39">
        <f t="shared" si="115"/>
        <v>0.04</v>
      </c>
      <c r="R146" s="39">
        <f t="shared" si="115"/>
        <v>0.04</v>
      </c>
      <c r="S146" s="39">
        <f t="shared" si="115"/>
        <v>0.05</v>
      </c>
      <c r="T146" s="39">
        <f t="shared" si="115"/>
        <v>0.08</v>
      </c>
      <c r="U146" s="39">
        <f t="shared" si="115"/>
        <v>0.13</v>
      </c>
      <c r="V146" s="39">
        <f t="shared" si="115"/>
        <v>0.08</v>
      </c>
      <c r="W146" s="39">
        <f t="shared" si="115"/>
        <v>0.05</v>
      </c>
      <c r="X146" s="39">
        <f t="shared" si="115"/>
        <v>0.04</v>
      </c>
      <c r="Y146" s="39">
        <f t="shared" si="115"/>
        <v>0.01</v>
      </c>
    </row>
    <row r="147" spans="1:25" ht="17.25" customHeight="1" x14ac:dyDescent="0.25">
      <c r="A147" s="1"/>
      <c r="B147" s="151"/>
      <c r="C147"/>
      <c r="D147" s="32" t="s">
        <v>218</v>
      </c>
      <c r="E147" s="32" t="s">
        <v>216</v>
      </c>
      <c r="F147" s="33" t="s">
        <v>196</v>
      </c>
      <c r="G147" s="34" t="s">
        <v>192</v>
      </c>
      <c r="H147" s="32">
        <f t="shared" si="109"/>
        <v>1680</v>
      </c>
      <c r="I147" s="35" t="str">
        <f t="shared" si="114"/>
        <v>SERV CONTROLE DE PRAGAS DRONE TERCEIRO</v>
      </c>
      <c r="J147" s="35" t="s">
        <v>35</v>
      </c>
      <c r="K147" s="36">
        <f t="shared" si="61"/>
        <v>1.7500000000000002E-2</v>
      </c>
      <c r="L147" s="35" t="s">
        <v>157</v>
      </c>
      <c r="M147" s="37">
        <v>0.75</v>
      </c>
      <c r="N147" s="44">
        <f>N145-N146</f>
        <v>0</v>
      </c>
      <c r="O147" s="39">
        <f t="shared" ref="O147:Y147" si="116">O145-O146</f>
        <v>9.9999999999999985E-3</v>
      </c>
      <c r="P147" s="39">
        <f t="shared" si="116"/>
        <v>1.0000000000000002E-2</v>
      </c>
      <c r="Q147" s="39">
        <f t="shared" si="116"/>
        <v>1.0000000000000002E-2</v>
      </c>
      <c r="R147" s="39">
        <f t="shared" si="116"/>
        <v>1.9999999999999997E-2</v>
      </c>
      <c r="S147" s="39">
        <f t="shared" si="116"/>
        <v>2.0000000000000004E-2</v>
      </c>
      <c r="T147" s="39">
        <f t="shared" si="116"/>
        <v>0.03</v>
      </c>
      <c r="U147" s="39">
        <f t="shared" si="116"/>
        <v>4.9999999999999989E-2</v>
      </c>
      <c r="V147" s="39">
        <f t="shared" si="116"/>
        <v>0.03</v>
      </c>
      <c r="W147" s="39">
        <f t="shared" si="116"/>
        <v>2.0000000000000004E-2</v>
      </c>
      <c r="X147" s="39">
        <f t="shared" si="116"/>
        <v>1.0000000000000002E-2</v>
      </c>
      <c r="Y147" s="39">
        <f t="shared" si="116"/>
        <v>0</v>
      </c>
    </row>
    <row r="148" spans="1:25" ht="17.25" customHeight="1" x14ac:dyDescent="0.25">
      <c r="A148" s="1"/>
      <c r="B148" s="151"/>
      <c r="C148"/>
      <c r="D148" s="32" t="s">
        <v>218</v>
      </c>
      <c r="E148" s="32" t="s">
        <v>216</v>
      </c>
      <c r="F148" s="33" t="s">
        <v>196</v>
      </c>
      <c r="G148" s="34" t="s">
        <v>192</v>
      </c>
      <c r="H148" s="32">
        <f t="shared" si="109"/>
        <v>1680</v>
      </c>
      <c r="I148" s="35" t="str">
        <f t="shared" si="114"/>
        <v>SERV CONTROLE DE PRAGAS DRONE TERCEIRO</v>
      </c>
      <c r="J148" s="35" t="s">
        <v>35</v>
      </c>
      <c r="K148" s="36">
        <f t="shared" ref="K148:K176" si="117">IFERROR(AVERAGE(N148:Y148),"n/a")</f>
        <v>6.6666666666666666E-2</v>
      </c>
      <c r="L148" s="35" t="s">
        <v>55</v>
      </c>
      <c r="M148" s="37">
        <f>ROUND(0.25%*20,3)</f>
        <v>0.05</v>
      </c>
      <c r="N148" s="44">
        <f>SUM(N146:N147)</f>
        <v>0.01</v>
      </c>
      <c r="O148" s="39">
        <f t="shared" ref="O148:Y148" si="118">SUM(O146:O147)</f>
        <v>0.03</v>
      </c>
      <c r="P148" s="39">
        <f t="shared" si="118"/>
        <v>0.05</v>
      </c>
      <c r="Q148" s="39">
        <f t="shared" si="118"/>
        <v>0.05</v>
      </c>
      <c r="R148" s="39">
        <f t="shared" si="118"/>
        <v>0.06</v>
      </c>
      <c r="S148" s="39">
        <f t="shared" si="118"/>
        <v>7.0000000000000007E-2</v>
      </c>
      <c r="T148" s="39">
        <f t="shared" si="118"/>
        <v>0.11</v>
      </c>
      <c r="U148" s="39">
        <f t="shared" si="118"/>
        <v>0.18</v>
      </c>
      <c r="V148" s="39">
        <f t="shared" si="118"/>
        <v>0.11</v>
      </c>
      <c r="W148" s="39">
        <f t="shared" si="118"/>
        <v>7.0000000000000007E-2</v>
      </c>
      <c r="X148" s="39">
        <f t="shared" si="118"/>
        <v>0.05</v>
      </c>
      <c r="Y148" s="39">
        <f t="shared" si="118"/>
        <v>0.01</v>
      </c>
    </row>
    <row r="149" spans="1:25" ht="17.25" customHeight="1" x14ac:dyDescent="0.25">
      <c r="A149" s="1"/>
      <c r="B149" s="151"/>
      <c r="C149"/>
      <c r="D149" s="99" t="s">
        <v>218</v>
      </c>
      <c r="E149" s="99" t="s">
        <v>216</v>
      </c>
      <c r="F149" s="100" t="s">
        <v>28</v>
      </c>
      <c r="G149" s="101" t="s">
        <v>197</v>
      </c>
      <c r="H149" s="99" t="s">
        <v>28</v>
      </c>
      <c r="I149" s="102" t="s">
        <v>28</v>
      </c>
      <c r="J149" s="102" t="s">
        <v>28</v>
      </c>
      <c r="K149" s="103" t="str">
        <f>IFERROR(AVERAGE(N149:Y149),"n/a")</f>
        <v>n/a</v>
      </c>
      <c r="L149" s="102" t="s">
        <v>28</v>
      </c>
      <c r="M149" s="104" t="s">
        <v>28</v>
      </c>
      <c r="N149" s="105" t="s">
        <v>28</v>
      </c>
      <c r="O149" s="103" t="s">
        <v>28</v>
      </c>
      <c r="P149" s="103" t="s">
        <v>28</v>
      </c>
      <c r="Q149" s="103" t="s">
        <v>28</v>
      </c>
      <c r="R149" s="103" t="s">
        <v>28</v>
      </c>
      <c r="S149" s="103" t="s">
        <v>28</v>
      </c>
      <c r="T149" s="103" t="s">
        <v>28</v>
      </c>
      <c r="U149" s="103" t="s">
        <v>28</v>
      </c>
      <c r="V149" s="103" t="s">
        <v>28</v>
      </c>
      <c r="W149" s="103" t="s">
        <v>28</v>
      </c>
      <c r="X149" s="103" t="s">
        <v>28</v>
      </c>
      <c r="Y149" s="103" t="s">
        <v>28</v>
      </c>
    </row>
    <row r="150" spans="1:25" ht="17.25" customHeight="1" x14ac:dyDescent="0.25">
      <c r="A150" s="1"/>
      <c r="B150" s="151"/>
      <c r="C150"/>
      <c r="D150" s="23" t="s">
        <v>218</v>
      </c>
      <c r="E150" s="23" t="s">
        <v>216</v>
      </c>
      <c r="F150" s="24" t="s">
        <v>198</v>
      </c>
      <c r="G150" s="25" t="s">
        <v>195</v>
      </c>
      <c r="H150" s="23">
        <v>1980</v>
      </c>
      <c r="I150" s="26" t="s">
        <v>147</v>
      </c>
      <c r="J150" s="26" t="s">
        <v>34</v>
      </c>
      <c r="K150" s="27">
        <f t="shared" si="117"/>
        <v>1</v>
      </c>
      <c r="L150" s="28" t="s">
        <v>28</v>
      </c>
      <c r="M150" s="29" t="s">
        <v>28</v>
      </c>
      <c r="N150" s="30">
        <v>1</v>
      </c>
      <c r="O150" s="31">
        <v>1</v>
      </c>
      <c r="P150" s="31">
        <v>1</v>
      </c>
      <c r="Q150" s="31">
        <v>1</v>
      </c>
      <c r="R150" s="31">
        <v>1</v>
      </c>
      <c r="S150" s="31">
        <v>1</v>
      </c>
      <c r="T150" s="31">
        <v>1</v>
      </c>
      <c r="U150" s="31">
        <v>1</v>
      </c>
      <c r="V150" s="31">
        <v>1</v>
      </c>
      <c r="W150" s="31">
        <v>1</v>
      </c>
      <c r="X150" s="31">
        <v>1</v>
      </c>
      <c r="Y150" s="31">
        <v>1</v>
      </c>
    </row>
    <row r="151" spans="1:25" ht="17.25" customHeight="1" x14ac:dyDescent="0.25">
      <c r="A151" s="1"/>
      <c r="B151" s="151"/>
      <c r="C151"/>
      <c r="D151" s="23" t="s">
        <v>218</v>
      </c>
      <c r="E151" s="23" t="s">
        <v>216</v>
      </c>
      <c r="F151" s="24" t="s">
        <v>199</v>
      </c>
      <c r="G151" s="25" t="s">
        <v>195</v>
      </c>
      <c r="H151" s="23">
        <v>2010</v>
      </c>
      <c r="I151" s="26" t="s">
        <v>129</v>
      </c>
      <c r="J151" s="26" t="s">
        <v>34</v>
      </c>
      <c r="K151" s="27">
        <f t="shared" si="117"/>
        <v>0.99999999999999989</v>
      </c>
      <c r="L151" s="28" t="s">
        <v>28</v>
      </c>
      <c r="M151" s="29" t="s">
        <v>28</v>
      </c>
      <c r="N151" s="30">
        <v>0.85</v>
      </c>
      <c r="O151" s="31">
        <v>0.9</v>
      </c>
      <c r="P151" s="31">
        <v>0.9</v>
      </c>
      <c r="Q151" s="31">
        <v>0.95</v>
      </c>
      <c r="R151" s="31">
        <v>1</v>
      </c>
      <c r="S151" s="31">
        <v>1.05</v>
      </c>
      <c r="T151" s="31">
        <v>1.1000000000000001</v>
      </c>
      <c r="U151" s="31">
        <v>1.2</v>
      </c>
      <c r="V151" s="31">
        <v>1.3</v>
      </c>
      <c r="W151" s="31">
        <v>1.2</v>
      </c>
      <c r="X151" s="31">
        <v>0.85</v>
      </c>
      <c r="Y151" s="31">
        <v>0.7</v>
      </c>
    </row>
    <row r="152" spans="1:25" ht="17.25" customHeight="1" x14ac:dyDescent="0.25">
      <c r="A152" s="1"/>
      <c r="B152" s="151"/>
      <c r="C152"/>
      <c r="D152" s="32" t="s">
        <v>218</v>
      </c>
      <c r="E152" s="32" t="s">
        <v>216</v>
      </c>
      <c r="F152" s="33" t="s">
        <v>199</v>
      </c>
      <c r="G152" s="34" t="s">
        <v>195</v>
      </c>
      <c r="H152" s="32">
        <v>2010</v>
      </c>
      <c r="I152" s="35" t="str">
        <f t="shared" ref="I152:I154" si="119">I151</f>
        <v>SERV COMB FORMIGA MANUAL 1 RUA AGRIC</v>
      </c>
      <c r="J152" s="35" t="s">
        <v>35</v>
      </c>
      <c r="K152" s="36">
        <f t="shared" si="117"/>
        <v>4.9999999999999992E-3</v>
      </c>
      <c r="L152" s="35" t="s">
        <v>36</v>
      </c>
      <c r="M152" s="37">
        <f>10*(5*6)/10^3</f>
        <v>0.3</v>
      </c>
      <c r="N152" s="166">
        <v>5.0000000000000001E-3</v>
      </c>
      <c r="O152" s="157">
        <v>5.0000000000000001E-3</v>
      </c>
      <c r="P152" s="157">
        <v>5.0000000000000001E-3</v>
      </c>
      <c r="Q152" s="157">
        <v>5.0000000000000001E-3</v>
      </c>
      <c r="R152" s="157">
        <v>5.0000000000000001E-3</v>
      </c>
      <c r="S152" s="157">
        <v>5.0000000000000001E-3</v>
      </c>
      <c r="T152" s="157">
        <v>5.0000000000000001E-3</v>
      </c>
      <c r="U152" s="157">
        <v>5.0000000000000001E-3</v>
      </c>
      <c r="V152" s="157">
        <v>5.0000000000000001E-3</v>
      </c>
      <c r="W152" s="157">
        <v>5.0000000000000001E-3</v>
      </c>
      <c r="X152" s="157">
        <v>5.0000000000000001E-3</v>
      </c>
      <c r="Y152" s="157">
        <v>5.0000000000000001E-3</v>
      </c>
    </row>
    <row r="153" spans="1:25" ht="17.25" customHeight="1" x14ac:dyDescent="0.25">
      <c r="A153" s="1"/>
      <c r="B153" s="151"/>
      <c r="C153"/>
      <c r="D153" s="32" t="s">
        <v>218</v>
      </c>
      <c r="E153" s="32" t="s">
        <v>216</v>
      </c>
      <c r="F153" s="33" t="s">
        <v>199</v>
      </c>
      <c r="G153" s="34" t="s">
        <v>195</v>
      </c>
      <c r="H153" s="32">
        <v>2010</v>
      </c>
      <c r="I153" s="35" t="str">
        <f t="shared" si="119"/>
        <v>SERV COMB FORMIGA MANUAL 1 RUA AGRIC</v>
      </c>
      <c r="J153" s="35" t="s">
        <v>35</v>
      </c>
      <c r="K153" s="36">
        <f t="shared" si="117"/>
        <v>0.64083333333333325</v>
      </c>
      <c r="L153" s="35" t="s">
        <v>37</v>
      </c>
      <c r="M153" s="37">
        <v>6</v>
      </c>
      <c r="N153" s="167">
        <f>ROUND(N$7*N151,2)</f>
        <v>0.17</v>
      </c>
      <c r="O153" s="41">
        <f t="shared" ref="O153:Y153" si="120">ROUND(O$7*O151,2)</f>
        <v>0.27</v>
      </c>
      <c r="P153" s="41">
        <f t="shared" si="120"/>
        <v>0.36</v>
      </c>
      <c r="Q153" s="41">
        <f t="shared" si="120"/>
        <v>0.48</v>
      </c>
      <c r="R153" s="41">
        <f t="shared" si="120"/>
        <v>0.7</v>
      </c>
      <c r="S153" s="41">
        <f t="shared" si="120"/>
        <v>0.84</v>
      </c>
      <c r="T153" s="41">
        <f t="shared" si="120"/>
        <v>0.99</v>
      </c>
      <c r="U153" s="41">
        <f t="shared" si="120"/>
        <v>1.08</v>
      </c>
      <c r="V153" s="41">
        <f t="shared" si="120"/>
        <v>1.17</v>
      </c>
      <c r="W153" s="41">
        <f t="shared" si="120"/>
        <v>0.84</v>
      </c>
      <c r="X153" s="41">
        <f t="shared" si="120"/>
        <v>0.51</v>
      </c>
      <c r="Y153" s="41">
        <f t="shared" si="120"/>
        <v>0.28000000000000003</v>
      </c>
    </row>
    <row r="154" spans="1:25" ht="17.25" customHeight="1" x14ac:dyDescent="0.25">
      <c r="A154" s="1"/>
      <c r="B154" s="151"/>
      <c r="C154"/>
      <c r="D154" s="32" t="s">
        <v>218</v>
      </c>
      <c r="E154" s="32" t="s">
        <v>216</v>
      </c>
      <c r="F154" s="33" t="s">
        <v>199</v>
      </c>
      <c r="G154" s="34" t="s">
        <v>195</v>
      </c>
      <c r="H154" s="32">
        <v>2010</v>
      </c>
      <c r="I154" s="35" t="str">
        <f t="shared" si="119"/>
        <v>SERV COMB FORMIGA MANUAL 1 RUA AGRIC</v>
      </c>
      <c r="J154" s="35" t="s">
        <v>35</v>
      </c>
      <c r="K154" s="36">
        <f t="shared" si="117"/>
        <v>0.35416666666666657</v>
      </c>
      <c r="L154" s="35" t="s">
        <v>38</v>
      </c>
      <c r="M154" s="37">
        <v>6</v>
      </c>
      <c r="N154" s="167">
        <f>N151-SUM(N152:N153)</f>
        <v>0.67499999999999993</v>
      </c>
      <c r="O154" s="41">
        <f t="shared" ref="O154" si="121">O151-SUM(O152:O153)</f>
        <v>0.625</v>
      </c>
      <c r="P154" s="41">
        <f t="shared" ref="P154:Y154" si="122">P151-SUM(P152:P153)</f>
        <v>0.53500000000000003</v>
      </c>
      <c r="Q154" s="41">
        <f t="shared" si="122"/>
        <v>0.46499999999999997</v>
      </c>
      <c r="R154" s="41">
        <f t="shared" si="122"/>
        <v>0.29500000000000004</v>
      </c>
      <c r="S154" s="41">
        <f t="shared" si="122"/>
        <v>0.20500000000000007</v>
      </c>
      <c r="T154" s="41">
        <f t="shared" si="122"/>
        <v>0.10500000000000009</v>
      </c>
      <c r="U154" s="41">
        <f t="shared" si="122"/>
        <v>0.11499999999999999</v>
      </c>
      <c r="V154" s="41">
        <f t="shared" si="122"/>
        <v>0.12500000000000022</v>
      </c>
      <c r="W154" s="41">
        <f t="shared" si="122"/>
        <v>0.35499999999999998</v>
      </c>
      <c r="X154" s="41">
        <f t="shared" si="122"/>
        <v>0.33499999999999996</v>
      </c>
      <c r="Y154" s="41">
        <f t="shared" si="122"/>
        <v>0.41499999999999992</v>
      </c>
    </row>
    <row r="155" spans="1:25" ht="17.25" customHeight="1" x14ac:dyDescent="0.25">
      <c r="A155" s="1"/>
      <c r="B155" s="151"/>
      <c r="C155"/>
      <c r="D155" s="23" t="s">
        <v>218</v>
      </c>
      <c r="E155" s="23" t="s">
        <v>216</v>
      </c>
      <c r="F155" s="24" t="s">
        <v>200</v>
      </c>
      <c r="G155" s="25" t="s">
        <v>195</v>
      </c>
      <c r="H155" s="23">
        <v>2010</v>
      </c>
      <c r="I155" s="26" t="s">
        <v>155</v>
      </c>
      <c r="J155" s="26" t="s">
        <v>34</v>
      </c>
      <c r="K155" s="27">
        <f t="shared" si="117"/>
        <v>6.6666666666666666E-2</v>
      </c>
      <c r="L155" s="28" t="s">
        <v>28</v>
      </c>
      <c r="M155" s="29" t="s">
        <v>28</v>
      </c>
      <c r="N155" s="30">
        <v>0.01</v>
      </c>
      <c r="O155" s="31">
        <v>0.03</v>
      </c>
      <c r="P155" s="31">
        <v>0.05</v>
      </c>
      <c r="Q155" s="31">
        <v>0.05</v>
      </c>
      <c r="R155" s="31">
        <v>0.06</v>
      </c>
      <c r="S155" s="31">
        <v>7.0000000000000007E-2</v>
      </c>
      <c r="T155" s="31">
        <v>0.11</v>
      </c>
      <c r="U155" s="31">
        <v>0.18</v>
      </c>
      <c r="V155" s="31">
        <v>0.11</v>
      </c>
      <c r="W155" s="31">
        <v>7.0000000000000007E-2</v>
      </c>
      <c r="X155" s="31">
        <v>0.05</v>
      </c>
      <c r="Y155" s="31">
        <v>0.01</v>
      </c>
    </row>
    <row r="156" spans="1:25" ht="17.25" customHeight="1" x14ac:dyDescent="0.25">
      <c r="A156" s="1"/>
      <c r="B156" s="151"/>
      <c r="C156"/>
      <c r="D156" s="32" t="s">
        <v>218</v>
      </c>
      <c r="E156" s="32" t="s">
        <v>216</v>
      </c>
      <c r="F156" s="33" t="s">
        <v>200</v>
      </c>
      <c r="G156" s="34" t="s">
        <v>195</v>
      </c>
      <c r="H156" s="32">
        <v>2010</v>
      </c>
      <c r="I156" s="35" t="str">
        <f t="shared" ref="I156:I158" si="123">I155</f>
        <v>SERV CONTROLE DE PRAGAS AGRIC</v>
      </c>
      <c r="J156" s="35" t="s">
        <v>35</v>
      </c>
      <c r="K156" s="36">
        <f t="shared" si="117"/>
        <v>4.9166666666666671E-2</v>
      </c>
      <c r="L156" s="35" t="s">
        <v>156</v>
      </c>
      <c r="M156" s="37">
        <v>120</v>
      </c>
      <c r="N156" s="44">
        <f>ROUND(N155*0.7,2)</f>
        <v>0.01</v>
      </c>
      <c r="O156" s="39">
        <f t="shared" ref="O156:Y156" si="124">ROUND(O155*0.7,2)</f>
        <v>0.02</v>
      </c>
      <c r="P156" s="39">
        <f t="shared" si="124"/>
        <v>0.04</v>
      </c>
      <c r="Q156" s="39">
        <f t="shared" si="124"/>
        <v>0.04</v>
      </c>
      <c r="R156" s="39">
        <f t="shared" si="124"/>
        <v>0.04</v>
      </c>
      <c r="S156" s="39">
        <f t="shared" si="124"/>
        <v>0.05</v>
      </c>
      <c r="T156" s="39">
        <f t="shared" si="124"/>
        <v>0.08</v>
      </c>
      <c r="U156" s="39">
        <f t="shared" si="124"/>
        <v>0.13</v>
      </c>
      <c r="V156" s="39">
        <f t="shared" si="124"/>
        <v>0.08</v>
      </c>
      <c r="W156" s="39">
        <f t="shared" si="124"/>
        <v>0.05</v>
      </c>
      <c r="X156" s="39">
        <f t="shared" si="124"/>
        <v>0.04</v>
      </c>
      <c r="Y156" s="39">
        <f t="shared" si="124"/>
        <v>0.01</v>
      </c>
    </row>
    <row r="157" spans="1:25" ht="17.25" customHeight="1" x14ac:dyDescent="0.25">
      <c r="A157" s="1"/>
      <c r="B157" s="151"/>
      <c r="C157"/>
      <c r="D157" s="32" t="s">
        <v>218</v>
      </c>
      <c r="E157" s="32" t="s">
        <v>216</v>
      </c>
      <c r="F157" s="33" t="s">
        <v>200</v>
      </c>
      <c r="G157" s="34" t="s">
        <v>195</v>
      </c>
      <c r="H157" s="32">
        <v>2010</v>
      </c>
      <c r="I157" s="35" t="str">
        <f t="shared" si="123"/>
        <v>SERV CONTROLE DE PRAGAS AGRIC</v>
      </c>
      <c r="J157" s="35" t="s">
        <v>35</v>
      </c>
      <c r="K157" s="36">
        <f t="shared" si="117"/>
        <v>1.7500000000000002E-2</v>
      </c>
      <c r="L157" s="35" t="s">
        <v>157</v>
      </c>
      <c r="M157" s="37">
        <v>0.75</v>
      </c>
      <c r="N157" s="44">
        <f>N155-N156</f>
        <v>0</v>
      </c>
      <c r="O157" s="39">
        <f t="shared" ref="O157:Y157" si="125">O155-O156</f>
        <v>9.9999999999999985E-3</v>
      </c>
      <c r="P157" s="39">
        <f t="shared" si="125"/>
        <v>1.0000000000000002E-2</v>
      </c>
      <c r="Q157" s="39">
        <f t="shared" si="125"/>
        <v>1.0000000000000002E-2</v>
      </c>
      <c r="R157" s="39">
        <f t="shared" si="125"/>
        <v>1.9999999999999997E-2</v>
      </c>
      <c r="S157" s="39">
        <f t="shared" si="125"/>
        <v>2.0000000000000004E-2</v>
      </c>
      <c r="T157" s="39">
        <f t="shared" si="125"/>
        <v>0.03</v>
      </c>
      <c r="U157" s="39">
        <f t="shared" si="125"/>
        <v>4.9999999999999989E-2</v>
      </c>
      <c r="V157" s="39">
        <f t="shared" si="125"/>
        <v>0.03</v>
      </c>
      <c r="W157" s="39">
        <f t="shared" si="125"/>
        <v>2.0000000000000004E-2</v>
      </c>
      <c r="X157" s="39">
        <f t="shared" si="125"/>
        <v>1.0000000000000002E-2</v>
      </c>
      <c r="Y157" s="39">
        <f t="shared" si="125"/>
        <v>0</v>
      </c>
    </row>
    <row r="158" spans="1:25" ht="17.25" customHeight="1" x14ac:dyDescent="0.25">
      <c r="A158" s="1"/>
      <c r="B158" s="151"/>
      <c r="C158"/>
      <c r="D158" s="32" t="s">
        <v>218</v>
      </c>
      <c r="E158" s="32" t="s">
        <v>216</v>
      </c>
      <c r="F158" s="33" t="s">
        <v>200</v>
      </c>
      <c r="G158" s="34" t="s">
        <v>195</v>
      </c>
      <c r="H158" s="32">
        <v>2010</v>
      </c>
      <c r="I158" s="35" t="str">
        <f t="shared" si="123"/>
        <v>SERV CONTROLE DE PRAGAS AGRIC</v>
      </c>
      <c r="J158" s="35" t="s">
        <v>35</v>
      </c>
      <c r="K158" s="36">
        <f t="shared" si="117"/>
        <v>6.6666666666666666E-2</v>
      </c>
      <c r="L158" s="35" t="s">
        <v>55</v>
      </c>
      <c r="M158" s="37">
        <f>ROUND(75%*20,1)</f>
        <v>15</v>
      </c>
      <c r="N158" s="44">
        <f>SUM(N156:N157)</f>
        <v>0.01</v>
      </c>
      <c r="O158" s="39">
        <f t="shared" ref="O158:Y158" si="126">SUM(O156:O157)</f>
        <v>0.03</v>
      </c>
      <c r="P158" s="39">
        <f t="shared" si="126"/>
        <v>0.05</v>
      </c>
      <c r="Q158" s="39">
        <f t="shared" si="126"/>
        <v>0.05</v>
      </c>
      <c r="R158" s="39">
        <f t="shared" si="126"/>
        <v>0.06</v>
      </c>
      <c r="S158" s="39">
        <f t="shared" si="126"/>
        <v>7.0000000000000007E-2</v>
      </c>
      <c r="T158" s="39">
        <f t="shared" si="126"/>
        <v>0.11</v>
      </c>
      <c r="U158" s="39">
        <f t="shared" si="126"/>
        <v>0.18</v>
      </c>
      <c r="V158" s="39">
        <f t="shared" si="126"/>
        <v>0.11</v>
      </c>
      <c r="W158" s="39">
        <f t="shared" si="126"/>
        <v>7.0000000000000007E-2</v>
      </c>
      <c r="X158" s="39">
        <f t="shared" si="126"/>
        <v>0.05</v>
      </c>
      <c r="Y158" s="39">
        <f t="shared" si="126"/>
        <v>0.01</v>
      </c>
    </row>
    <row r="159" spans="1:25" ht="17.25" customHeight="1" x14ac:dyDescent="0.25">
      <c r="A159" s="1"/>
      <c r="B159" s="151"/>
      <c r="C159"/>
      <c r="D159" s="23" t="s">
        <v>218</v>
      </c>
      <c r="E159" s="23" t="s">
        <v>216</v>
      </c>
      <c r="F159" s="24" t="s">
        <v>200</v>
      </c>
      <c r="G159" s="25" t="s">
        <v>195</v>
      </c>
      <c r="H159" s="23">
        <v>2010</v>
      </c>
      <c r="I159" s="26" t="s">
        <v>158</v>
      </c>
      <c r="J159" s="26" t="s">
        <v>34</v>
      </c>
      <c r="K159" s="27">
        <f t="shared" si="117"/>
        <v>6.6666666666666666E-2</v>
      </c>
      <c r="L159" s="28" t="s">
        <v>28</v>
      </c>
      <c r="M159" s="29" t="s">
        <v>28</v>
      </c>
      <c r="N159" s="30">
        <v>0.01</v>
      </c>
      <c r="O159" s="31">
        <v>0.03</v>
      </c>
      <c r="P159" s="31">
        <v>0.05</v>
      </c>
      <c r="Q159" s="31">
        <v>0.05</v>
      </c>
      <c r="R159" s="31">
        <v>0.06</v>
      </c>
      <c r="S159" s="31">
        <v>7.0000000000000007E-2</v>
      </c>
      <c r="T159" s="31">
        <v>0.11</v>
      </c>
      <c r="U159" s="31">
        <v>0.18</v>
      </c>
      <c r="V159" s="31">
        <v>0.11</v>
      </c>
      <c r="W159" s="31">
        <v>7.0000000000000007E-2</v>
      </c>
      <c r="X159" s="31">
        <v>0.05</v>
      </c>
      <c r="Y159" s="31">
        <v>0.01</v>
      </c>
    </row>
    <row r="160" spans="1:25" ht="17.25" customHeight="1" x14ac:dyDescent="0.25">
      <c r="A160" s="1"/>
      <c r="B160" s="151"/>
      <c r="C160"/>
      <c r="D160" s="32" t="s">
        <v>218</v>
      </c>
      <c r="E160" s="32" t="s">
        <v>216</v>
      </c>
      <c r="F160" s="33" t="s">
        <v>200</v>
      </c>
      <c r="G160" s="34" t="s">
        <v>195</v>
      </c>
      <c r="H160" s="32">
        <v>2010</v>
      </c>
      <c r="I160" s="35" t="str">
        <f t="shared" ref="I160:I162" si="127">I159</f>
        <v>SERV CONTROLE DE PRAGAS DRONE TERCEIRO</v>
      </c>
      <c r="J160" s="35" t="s">
        <v>35</v>
      </c>
      <c r="K160" s="36">
        <f t="shared" si="117"/>
        <v>4.9166666666666671E-2</v>
      </c>
      <c r="L160" s="35" t="s">
        <v>156</v>
      </c>
      <c r="M160" s="37">
        <v>120</v>
      </c>
      <c r="N160" s="44">
        <f>ROUND(N159*0.7,2)</f>
        <v>0.01</v>
      </c>
      <c r="O160" s="39">
        <f t="shared" ref="O160:Y160" si="128">ROUND(O159*0.7,2)</f>
        <v>0.02</v>
      </c>
      <c r="P160" s="39">
        <f t="shared" si="128"/>
        <v>0.04</v>
      </c>
      <c r="Q160" s="39">
        <f t="shared" si="128"/>
        <v>0.04</v>
      </c>
      <c r="R160" s="39">
        <f t="shared" si="128"/>
        <v>0.04</v>
      </c>
      <c r="S160" s="39">
        <f t="shared" si="128"/>
        <v>0.05</v>
      </c>
      <c r="T160" s="39">
        <f t="shared" si="128"/>
        <v>0.08</v>
      </c>
      <c r="U160" s="39">
        <f t="shared" si="128"/>
        <v>0.13</v>
      </c>
      <c r="V160" s="39">
        <f t="shared" si="128"/>
        <v>0.08</v>
      </c>
      <c r="W160" s="39">
        <f t="shared" si="128"/>
        <v>0.05</v>
      </c>
      <c r="X160" s="39">
        <f t="shared" si="128"/>
        <v>0.04</v>
      </c>
      <c r="Y160" s="39">
        <f t="shared" si="128"/>
        <v>0.01</v>
      </c>
    </row>
    <row r="161" spans="1:25" ht="17.25" customHeight="1" x14ac:dyDescent="0.25">
      <c r="A161" s="1"/>
      <c r="B161" s="151"/>
      <c r="C161"/>
      <c r="D161" s="32" t="s">
        <v>218</v>
      </c>
      <c r="E161" s="32" t="s">
        <v>216</v>
      </c>
      <c r="F161" s="33" t="s">
        <v>200</v>
      </c>
      <c r="G161" s="34" t="s">
        <v>195</v>
      </c>
      <c r="H161" s="32">
        <v>2010</v>
      </c>
      <c r="I161" s="35" t="str">
        <f t="shared" si="127"/>
        <v>SERV CONTROLE DE PRAGAS DRONE TERCEIRO</v>
      </c>
      <c r="J161" s="35" t="s">
        <v>35</v>
      </c>
      <c r="K161" s="36">
        <f t="shared" si="117"/>
        <v>1.7500000000000002E-2</v>
      </c>
      <c r="L161" s="35" t="s">
        <v>157</v>
      </c>
      <c r="M161" s="37">
        <v>0.75</v>
      </c>
      <c r="N161" s="44">
        <f>N159-N160</f>
        <v>0</v>
      </c>
      <c r="O161" s="39">
        <f t="shared" ref="O161:Y161" si="129">O159-O160</f>
        <v>9.9999999999999985E-3</v>
      </c>
      <c r="P161" s="39">
        <f t="shared" si="129"/>
        <v>1.0000000000000002E-2</v>
      </c>
      <c r="Q161" s="39">
        <f t="shared" si="129"/>
        <v>1.0000000000000002E-2</v>
      </c>
      <c r="R161" s="39">
        <f t="shared" si="129"/>
        <v>1.9999999999999997E-2</v>
      </c>
      <c r="S161" s="39">
        <f t="shared" si="129"/>
        <v>2.0000000000000004E-2</v>
      </c>
      <c r="T161" s="39">
        <f t="shared" si="129"/>
        <v>0.03</v>
      </c>
      <c r="U161" s="39">
        <f t="shared" si="129"/>
        <v>4.9999999999999989E-2</v>
      </c>
      <c r="V161" s="39">
        <f t="shared" si="129"/>
        <v>0.03</v>
      </c>
      <c r="W161" s="39">
        <f t="shared" si="129"/>
        <v>2.0000000000000004E-2</v>
      </c>
      <c r="X161" s="39">
        <f t="shared" si="129"/>
        <v>1.0000000000000002E-2</v>
      </c>
      <c r="Y161" s="39">
        <f t="shared" si="129"/>
        <v>0</v>
      </c>
    </row>
    <row r="162" spans="1:25" ht="17.25" customHeight="1" x14ac:dyDescent="0.25">
      <c r="A162" s="1"/>
      <c r="B162" s="151"/>
      <c r="C162"/>
      <c r="D162" s="32" t="s">
        <v>218</v>
      </c>
      <c r="E162" s="32" t="s">
        <v>216</v>
      </c>
      <c r="F162" s="33" t="s">
        <v>200</v>
      </c>
      <c r="G162" s="34" t="s">
        <v>195</v>
      </c>
      <c r="H162" s="32">
        <v>2010</v>
      </c>
      <c r="I162" s="35" t="str">
        <f t="shared" si="127"/>
        <v>SERV CONTROLE DE PRAGAS DRONE TERCEIRO</v>
      </c>
      <c r="J162" s="35" t="s">
        <v>35</v>
      </c>
      <c r="K162" s="36">
        <f t="shared" si="117"/>
        <v>6.6666666666666666E-2</v>
      </c>
      <c r="L162" s="35" t="s">
        <v>55</v>
      </c>
      <c r="M162" s="37">
        <f>ROUND(0.25%*20,3)</f>
        <v>0.05</v>
      </c>
      <c r="N162" s="44">
        <f>SUM(N160:N161)</f>
        <v>0.01</v>
      </c>
      <c r="O162" s="39">
        <f t="shared" ref="O162:Y162" si="130">SUM(O160:O161)</f>
        <v>0.03</v>
      </c>
      <c r="P162" s="39">
        <f t="shared" si="130"/>
        <v>0.05</v>
      </c>
      <c r="Q162" s="39">
        <f t="shared" si="130"/>
        <v>0.05</v>
      </c>
      <c r="R162" s="39">
        <f t="shared" si="130"/>
        <v>0.06</v>
      </c>
      <c r="S162" s="39">
        <f t="shared" si="130"/>
        <v>7.0000000000000007E-2</v>
      </c>
      <c r="T162" s="39">
        <f t="shared" si="130"/>
        <v>0.11</v>
      </c>
      <c r="U162" s="39">
        <f t="shared" si="130"/>
        <v>0.18</v>
      </c>
      <c r="V162" s="39">
        <f t="shared" si="130"/>
        <v>0.11</v>
      </c>
      <c r="W162" s="39">
        <f t="shared" si="130"/>
        <v>7.0000000000000007E-2</v>
      </c>
      <c r="X162" s="39">
        <f t="shared" si="130"/>
        <v>0.05</v>
      </c>
      <c r="Y162" s="39">
        <f t="shared" si="130"/>
        <v>0.01</v>
      </c>
    </row>
    <row r="163" spans="1:25" ht="17.25" customHeight="1" x14ac:dyDescent="0.25">
      <c r="A163" s="1"/>
      <c r="B163" s="151"/>
      <c r="C163"/>
      <c r="D163" s="23" t="s">
        <v>218</v>
      </c>
      <c r="E163" s="23" t="s">
        <v>216</v>
      </c>
      <c r="F163" s="24" t="s">
        <v>199</v>
      </c>
      <c r="G163" s="25" t="s">
        <v>201</v>
      </c>
      <c r="H163" s="23">
        <v>2100</v>
      </c>
      <c r="I163" s="26" t="s">
        <v>129</v>
      </c>
      <c r="J163" s="26" t="s">
        <v>34</v>
      </c>
      <c r="K163" s="27">
        <f t="shared" si="117"/>
        <v>0.99999999999999989</v>
      </c>
      <c r="L163" s="28" t="s">
        <v>28</v>
      </c>
      <c r="M163" s="29" t="s">
        <v>28</v>
      </c>
      <c r="N163" s="30">
        <v>0.85</v>
      </c>
      <c r="O163" s="31">
        <v>0.9</v>
      </c>
      <c r="P163" s="31">
        <v>0.9</v>
      </c>
      <c r="Q163" s="31">
        <v>0.95</v>
      </c>
      <c r="R163" s="31">
        <v>1</v>
      </c>
      <c r="S163" s="31">
        <v>1.05</v>
      </c>
      <c r="T163" s="31">
        <v>1.1000000000000001</v>
      </c>
      <c r="U163" s="31">
        <v>1.2</v>
      </c>
      <c r="V163" s="31">
        <v>1.3</v>
      </c>
      <c r="W163" s="31">
        <v>1.2</v>
      </c>
      <c r="X163" s="31">
        <v>0.85</v>
      </c>
      <c r="Y163" s="31">
        <v>0.7</v>
      </c>
    </row>
    <row r="164" spans="1:25" ht="17.25" customHeight="1" x14ac:dyDescent="0.25">
      <c r="A164" s="1"/>
      <c r="B164" s="151"/>
      <c r="C164"/>
      <c r="D164" s="32" t="s">
        <v>218</v>
      </c>
      <c r="E164" s="32" t="s">
        <v>216</v>
      </c>
      <c r="F164" s="33" t="s">
        <v>199</v>
      </c>
      <c r="G164" s="34" t="s">
        <v>201</v>
      </c>
      <c r="H164" s="32">
        <v>2100</v>
      </c>
      <c r="I164" s="35" t="str">
        <f t="shared" ref="I164:I166" si="131">I163</f>
        <v>SERV COMB FORMIGA MANUAL 1 RUA AGRIC</v>
      </c>
      <c r="J164" s="35" t="s">
        <v>35</v>
      </c>
      <c r="K164" s="36">
        <f t="shared" si="117"/>
        <v>4.9999999999999992E-3</v>
      </c>
      <c r="L164" s="35" t="s">
        <v>36</v>
      </c>
      <c r="M164" s="37">
        <f>10*(5*6)/10^3</f>
        <v>0.3</v>
      </c>
      <c r="N164" s="166">
        <v>5.0000000000000001E-3</v>
      </c>
      <c r="O164" s="157">
        <v>5.0000000000000001E-3</v>
      </c>
      <c r="P164" s="157">
        <v>5.0000000000000001E-3</v>
      </c>
      <c r="Q164" s="157">
        <v>5.0000000000000001E-3</v>
      </c>
      <c r="R164" s="157">
        <v>5.0000000000000001E-3</v>
      </c>
      <c r="S164" s="157">
        <v>5.0000000000000001E-3</v>
      </c>
      <c r="T164" s="157">
        <v>5.0000000000000001E-3</v>
      </c>
      <c r="U164" s="157">
        <v>5.0000000000000001E-3</v>
      </c>
      <c r="V164" s="157">
        <v>5.0000000000000001E-3</v>
      </c>
      <c r="W164" s="157">
        <v>5.0000000000000001E-3</v>
      </c>
      <c r="X164" s="157">
        <v>5.0000000000000001E-3</v>
      </c>
      <c r="Y164" s="157">
        <v>5.0000000000000001E-3</v>
      </c>
    </row>
    <row r="165" spans="1:25" ht="17.25" customHeight="1" x14ac:dyDescent="0.25">
      <c r="A165" s="1"/>
      <c r="B165" s="151"/>
      <c r="C165"/>
      <c r="D165" s="32" t="s">
        <v>218</v>
      </c>
      <c r="E165" s="32" t="s">
        <v>216</v>
      </c>
      <c r="F165" s="33" t="s">
        <v>199</v>
      </c>
      <c r="G165" s="34" t="s">
        <v>201</v>
      </c>
      <c r="H165" s="32">
        <v>2100</v>
      </c>
      <c r="I165" s="35" t="str">
        <f t="shared" si="131"/>
        <v>SERV COMB FORMIGA MANUAL 1 RUA AGRIC</v>
      </c>
      <c r="J165" s="35" t="s">
        <v>35</v>
      </c>
      <c r="K165" s="36">
        <f t="shared" si="117"/>
        <v>0.64083333333333325</v>
      </c>
      <c r="L165" s="35" t="s">
        <v>37</v>
      </c>
      <c r="M165" s="37">
        <v>6</v>
      </c>
      <c r="N165" s="167">
        <f>ROUND(N$7*N163,2)</f>
        <v>0.17</v>
      </c>
      <c r="O165" s="41">
        <f t="shared" ref="O165:Y165" si="132">ROUND(O$7*O163,2)</f>
        <v>0.27</v>
      </c>
      <c r="P165" s="41">
        <f t="shared" si="132"/>
        <v>0.36</v>
      </c>
      <c r="Q165" s="41">
        <f t="shared" si="132"/>
        <v>0.48</v>
      </c>
      <c r="R165" s="41">
        <f t="shared" si="132"/>
        <v>0.7</v>
      </c>
      <c r="S165" s="41">
        <f t="shared" si="132"/>
        <v>0.84</v>
      </c>
      <c r="T165" s="41">
        <f t="shared" si="132"/>
        <v>0.99</v>
      </c>
      <c r="U165" s="41">
        <f t="shared" si="132"/>
        <v>1.08</v>
      </c>
      <c r="V165" s="41">
        <f t="shared" si="132"/>
        <v>1.17</v>
      </c>
      <c r="W165" s="41">
        <f t="shared" si="132"/>
        <v>0.84</v>
      </c>
      <c r="X165" s="41">
        <f t="shared" si="132"/>
        <v>0.51</v>
      </c>
      <c r="Y165" s="41">
        <f t="shared" si="132"/>
        <v>0.28000000000000003</v>
      </c>
    </row>
    <row r="166" spans="1:25" ht="17.25" customHeight="1" x14ac:dyDescent="0.25">
      <c r="A166" s="1"/>
      <c r="B166" s="151"/>
      <c r="C166"/>
      <c r="D166" s="32" t="s">
        <v>218</v>
      </c>
      <c r="E166" s="32" t="s">
        <v>216</v>
      </c>
      <c r="F166" s="33" t="s">
        <v>199</v>
      </c>
      <c r="G166" s="34" t="s">
        <v>201</v>
      </c>
      <c r="H166" s="32">
        <v>2100</v>
      </c>
      <c r="I166" s="35" t="str">
        <f t="shared" si="131"/>
        <v>SERV COMB FORMIGA MANUAL 1 RUA AGRIC</v>
      </c>
      <c r="J166" s="35" t="s">
        <v>35</v>
      </c>
      <c r="K166" s="36">
        <f t="shared" si="117"/>
        <v>0.35416666666666657</v>
      </c>
      <c r="L166" s="35" t="s">
        <v>38</v>
      </c>
      <c r="M166" s="37">
        <v>6</v>
      </c>
      <c r="N166" s="167">
        <f>N163-SUM(N164:N165)</f>
        <v>0.67499999999999993</v>
      </c>
      <c r="O166" s="41">
        <f t="shared" ref="O166" si="133">O163-SUM(O164:O165)</f>
        <v>0.625</v>
      </c>
      <c r="P166" s="41">
        <f t="shared" ref="P166:Y166" si="134">P163-SUM(P164:P165)</f>
        <v>0.53500000000000003</v>
      </c>
      <c r="Q166" s="41">
        <f t="shared" si="134"/>
        <v>0.46499999999999997</v>
      </c>
      <c r="R166" s="41">
        <f t="shared" si="134"/>
        <v>0.29500000000000004</v>
      </c>
      <c r="S166" s="41">
        <f t="shared" si="134"/>
        <v>0.20500000000000007</v>
      </c>
      <c r="T166" s="41">
        <f t="shared" si="134"/>
        <v>0.10500000000000009</v>
      </c>
      <c r="U166" s="41">
        <f t="shared" si="134"/>
        <v>0.11499999999999999</v>
      </c>
      <c r="V166" s="41">
        <f t="shared" si="134"/>
        <v>0.12500000000000022</v>
      </c>
      <c r="W166" s="41">
        <f t="shared" si="134"/>
        <v>0.35499999999999998</v>
      </c>
      <c r="X166" s="41">
        <f t="shared" si="134"/>
        <v>0.33499999999999996</v>
      </c>
      <c r="Y166" s="41">
        <f t="shared" si="134"/>
        <v>0.41499999999999992</v>
      </c>
    </row>
    <row r="167" spans="1:25" ht="17.25" customHeight="1" x14ac:dyDescent="0.25">
      <c r="A167" s="1"/>
      <c r="B167" s="151"/>
      <c r="C167"/>
      <c r="D167" s="23" t="s">
        <v>218</v>
      </c>
      <c r="E167" s="23" t="s">
        <v>216</v>
      </c>
      <c r="F167" s="24" t="s">
        <v>202</v>
      </c>
      <c r="G167" s="25" t="s">
        <v>201</v>
      </c>
      <c r="H167" s="23">
        <v>2100</v>
      </c>
      <c r="I167" s="26" t="s">
        <v>63</v>
      </c>
      <c r="J167" s="26" t="s">
        <v>34</v>
      </c>
      <c r="K167" s="27">
        <f>IFERROR(AVERAGE(N167:Y167),"n/a")</f>
        <v>0.14999999999999997</v>
      </c>
      <c r="L167" s="28" t="s">
        <v>28</v>
      </c>
      <c r="M167" s="29" t="s">
        <v>28</v>
      </c>
      <c r="N167" s="30">
        <v>0.15</v>
      </c>
      <c r="O167" s="31">
        <v>0.15</v>
      </c>
      <c r="P167" s="31">
        <v>0.15</v>
      </c>
      <c r="Q167" s="31">
        <v>0.15</v>
      </c>
      <c r="R167" s="31">
        <v>0.15</v>
      </c>
      <c r="S167" s="31">
        <v>0.15</v>
      </c>
      <c r="T167" s="31">
        <v>0.15</v>
      </c>
      <c r="U167" s="31">
        <v>0.15</v>
      </c>
      <c r="V167" s="31">
        <v>0.15</v>
      </c>
      <c r="W167" s="31">
        <v>0.15</v>
      </c>
      <c r="X167" s="31">
        <v>0.15</v>
      </c>
      <c r="Y167" s="31">
        <v>0.15</v>
      </c>
    </row>
    <row r="168" spans="1:25" ht="17.25" customHeight="1" x14ac:dyDescent="0.25">
      <c r="A168" s="1"/>
      <c r="B168" s="151"/>
      <c r="C168"/>
      <c r="D168" s="32" t="s">
        <v>218</v>
      </c>
      <c r="E168" s="32" t="s">
        <v>216</v>
      </c>
      <c r="F168" s="33" t="s">
        <v>202</v>
      </c>
      <c r="G168" s="34" t="s">
        <v>201</v>
      </c>
      <c r="H168" s="32">
        <v>2100</v>
      </c>
      <c r="I168" s="35" t="str">
        <f t="shared" ref="I168:I169" si="135">I167</f>
        <v>SERV COMB FORMIGA TERMONEBULIZADOR</v>
      </c>
      <c r="J168" s="35" t="s">
        <v>35</v>
      </c>
      <c r="K168" s="36">
        <f>IFERROR(AVERAGE(N168:Y168),"n/a")</f>
        <v>0.14999999999999997</v>
      </c>
      <c r="L168" s="35" t="s">
        <v>65</v>
      </c>
      <c r="M168" s="37">
        <v>0.52462334039425962</v>
      </c>
      <c r="N168" s="44">
        <f t="shared" ref="N168:Y169" si="136">N167</f>
        <v>0.15</v>
      </c>
      <c r="O168" s="39">
        <f t="shared" si="136"/>
        <v>0.15</v>
      </c>
      <c r="P168" s="39">
        <f t="shared" si="136"/>
        <v>0.15</v>
      </c>
      <c r="Q168" s="39">
        <f t="shared" si="136"/>
        <v>0.15</v>
      </c>
      <c r="R168" s="39">
        <f t="shared" si="136"/>
        <v>0.15</v>
      </c>
      <c r="S168" s="39">
        <f t="shared" si="136"/>
        <v>0.15</v>
      </c>
      <c r="T168" s="39">
        <f t="shared" si="136"/>
        <v>0.15</v>
      </c>
      <c r="U168" s="39">
        <f t="shared" si="136"/>
        <v>0.15</v>
      </c>
      <c r="V168" s="39">
        <f t="shared" si="136"/>
        <v>0.15</v>
      </c>
      <c r="W168" s="39">
        <f t="shared" si="136"/>
        <v>0.15</v>
      </c>
      <c r="X168" s="39">
        <f t="shared" si="136"/>
        <v>0.15</v>
      </c>
      <c r="Y168" s="39">
        <f t="shared" si="136"/>
        <v>0.15</v>
      </c>
    </row>
    <row r="169" spans="1:25" ht="17.25" customHeight="1" x14ac:dyDescent="0.25">
      <c r="A169" s="1"/>
      <c r="B169" s="151"/>
      <c r="C169"/>
      <c r="D169" s="32" t="s">
        <v>218</v>
      </c>
      <c r="E169" s="32" t="s">
        <v>216</v>
      </c>
      <c r="F169" s="33" t="s">
        <v>202</v>
      </c>
      <c r="G169" s="34" t="s">
        <v>201</v>
      </c>
      <c r="H169" s="32">
        <v>2100</v>
      </c>
      <c r="I169" s="35" t="str">
        <f t="shared" si="135"/>
        <v>SERV COMB FORMIGA TERMONEBULIZADOR</v>
      </c>
      <c r="J169" s="35" t="s">
        <v>35</v>
      </c>
      <c r="K169" s="36">
        <f>IFERROR(AVERAGE(N169:Y169),"n/a")</f>
        <v>0.14999999999999997</v>
      </c>
      <c r="L169" s="35" t="s">
        <v>55</v>
      </c>
      <c r="M169" s="37">
        <v>1.1693651261422116</v>
      </c>
      <c r="N169" s="44">
        <f>N168</f>
        <v>0.15</v>
      </c>
      <c r="O169" s="39">
        <f t="shared" si="136"/>
        <v>0.15</v>
      </c>
      <c r="P169" s="39">
        <f t="shared" si="136"/>
        <v>0.15</v>
      </c>
      <c r="Q169" s="39">
        <f t="shared" si="136"/>
        <v>0.15</v>
      </c>
      <c r="R169" s="39">
        <f t="shared" si="136"/>
        <v>0.15</v>
      </c>
      <c r="S169" s="39">
        <f t="shared" si="136"/>
        <v>0.15</v>
      </c>
      <c r="T169" s="39">
        <f t="shared" si="136"/>
        <v>0.15</v>
      </c>
      <c r="U169" s="39">
        <f t="shared" si="136"/>
        <v>0.15</v>
      </c>
      <c r="V169" s="39">
        <f t="shared" si="136"/>
        <v>0.15</v>
      </c>
      <c r="W169" s="39">
        <f t="shared" si="136"/>
        <v>0.15</v>
      </c>
      <c r="X169" s="39">
        <f t="shared" si="136"/>
        <v>0.15</v>
      </c>
      <c r="Y169" s="39">
        <f t="shared" si="136"/>
        <v>0.15</v>
      </c>
    </row>
    <row r="170" spans="1:25" ht="17.25" customHeight="1" x14ac:dyDescent="0.25">
      <c r="A170" s="1"/>
      <c r="B170" s="151"/>
      <c r="C170"/>
      <c r="D170" s="23" t="s">
        <v>218</v>
      </c>
      <c r="E170" s="23" t="s">
        <v>216</v>
      </c>
      <c r="F170" s="24" t="s">
        <v>203</v>
      </c>
      <c r="G170" s="25" t="s">
        <v>201</v>
      </c>
      <c r="H170" s="23">
        <v>2100</v>
      </c>
      <c r="I170" s="26" t="s">
        <v>204</v>
      </c>
      <c r="J170" s="26" t="s">
        <v>34</v>
      </c>
      <c r="K170" s="27">
        <f t="shared" si="117"/>
        <v>4.9999999999999996E-2</v>
      </c>
      <c r="L170" s="28" t="s">
        <v>28</v>
      </c>
      <c r="M170" s="29" t="s">
        <v>28</v>
      </c>
      <c r="N170" s="30">
        <v>0.05</v>
      </c>
      <c r="O170" s="31">
        <v>0.05</v>
      </c>
      <c r="P170" s="31">
        <v>0.05</v>
      </c>
      <c r="Q170" s="31">
        <v>0.05</v>
      </c>
      <c r="R170" s="31">
        <v>0.05</v>
      </c>
      <c r="S170" s="31">
        <v>0.05</v>
      </c>
      <c r="T170" s="31">
        <v>0.05</v>
      </c>
      <c r="U170" s="31">
        <v>0.05</v>
      </c>
      <c r="V170" s="31">
        <v>0.05</v>
      </c>
      <c r="W170" s="31">
        <v>0.05</v>
      </c>
      <c r="X170" s="31">
        <v>0.05</v>
      </c>
      <c r="Y170" s="31">
        <v>0.05</v>
      </c>
    </row>
    <row r="171" spans="1:25" ht="17.25" customHeight="1" x14ac:dyDescent="0.25">
      <c r="A171" s="1"/>
      <c r="B171" s="151"/>
      <c r="C171"/>
      <c r="D171" s="23" t="s">
        <v>218</v>
      </c>
      <c r="E171" s="23" t="s">
        <v>216</v>
      </c>
      <c r="F171" s="24" t="s">
        <v>205</v>
      </c>
      <c r="G171" s="25" t="s">
        <v>201</v>
      </c>
      <c r="H171" s="23">
        <v>2100</v>
      </c>
      <c r="I171" s="26" t="s">
        <v>206</v>
      </c>
      <c r="J171" s="26" t="s">
        <v>34</v>
      </c>
      <c r="K171" s="27">
        <f t="shared" si="117"/>
        <v>0.59999999999999987</v>
      </c>
      <c r="L171" s="28" t="s">
        <v>28</v>
      </c>
      <c r="M171" s="29" t="s">
        <v>28</v>
      </c>
      <c r="N171" s="30">
        <v>0.6</v>
      </c>
      <c r="O171" s="31">
        <v>0.6</v>
      </c>
      <c r="P171" s="31">
        <v>0.6</v>
      </c>
      <c r="Q171" s="31">
        <v>0.6</v>
      </c>
      <c r="R171" s="31">
        <v>0.6</v>
      </c>
      <c r="S171" s="31">
        <v>0.6</v>
      </c>
      <c r="T171" s="31">
        <v>0.6</v>
      </c>
      <c r="U171" s="31">
        <v>0.6</v>
      </c>
      <c r="V171" s="31">
        <v>0.6</v>
      </c>
      <c r="W171" s="31">
        <v>0.6</v>
      </c>
      <c r="X171" s="31">
        <v>0.6</v>
      </c>
      <c r="Y171" s="31">
        <v>0.6</v>
      </c>
    </row>
    <row r="172" spans="1:25" ht="17.25" customHeight="1" x14ac:dyDescent="0.25">
      <c r="A172" s="1"/>
      <c r="B172" s="151"/>
      <c r="C172"/>
      <c r="D172" s="32" t="s">
        <v>218</v>
      </c>
      <c r="E172" s="32" t="s">
        <v>216</v>
      </c>
      <c r="F172" s="33" t="s">
        <v>205</v>
      </c>
      <c r="G172" s="34" t="s">
        <v>201</v>
      </c>
      <c r="H172" s="32">
        <v>2100</v>
      </c>
      <c r="I172" s="35" t="str">
        <f t="shared" ref="I172:I176" si="137">I171</f>
        <v>SERV CAP QUIM MEC BARRA ABERTA AGRIC</v>
      </c>
      <c r="J172" s="35" t="s">
        <v>35</v>
      </c>
      <c r="K172" s="36">
        <f t="shared" si="117"/>
        <v>0.59999999999999987</v>
      </c>
      <c r="L172" s="85" t="s">
        <v>54</v>
      </c>
      <c r="M172" s="37">
        <v>2.5</v>
      </c>
      <c r="N172" s="142">
        <f>N171</f>
        <v>0.6</v>
      </c>
      <c r="O172" s="143">
        <f t="shared" ref="O172:Y172" si="138">O171</f>
        <v>0.6</v>
      </c>
      <c r="P172" s="143">
        <f t="shared" si="138"/>
        <v>0.6</v>
      </c>
      <c r="Q172" s="143">
        <f t="shared" si="138"/>
        <v>0.6</v>
      </c>
      <c r="R172" s="143">
        <f t="shared" si="138"/>
        <v>0.6</v>
      </c>
      <c r="S172" s="143">
        <f t="shared" si="138"/>
        <v>0.6</v>
      </c>
      <c r="T172" s="143">
        <f t="shared" si="138"/>
        <v>0.6</v>
      </c>
      <c r="U172" s="143">
        <f t="shared" si="138"/>
        <v>0.6</v>
      </c>
      <c r="V172" s="143">
        <f t="shared" si="138"/>
        <v>0.6</v>
      </c>
      <c r="W172" s="143">
        <f t="shared" si="138"/>
        <v>0.6</v>
      </c>
      <c r="X172" s="143">
        <f t="shared" si="138"/>
        <v>0.6</v>
      </c>
      <c r="Y172" s="143">
        <f t="shared" si="138"/>
        <v>0.6</v>
      </c>
    </row>
    <row r="173" spans="1:25" ht="17.25" customHeight="1" x14ac:dyDescent="0.25">
      <c r="A173" s="1"/>
      <c r="B173" s="151"/>
      <c r="C173"/>
      <c r="D173" s="32" t="s">
        <v>218</v>
      </c>
      <c r="E173" s="32" t="s">
        <v>216</v>
      </c>
      <c r="F173" s="33" t="s">
        <v>205</v>
      </c>
      <c r="G173" s="34" t="s">
        <v>201</v>
      </c>
      <c r="H173" s="32">
        <v>2100</v>
      </c>
      <c r="I173" s="35" t="str">
        <f t="shared" si="137"/>
        <v>SERV CAP QUIM MEC BARRA ABERTA AGRIC</v>
      </c>
      <c r="J173" s="35" t="s">
        <v>35</v>
      </c>
      <c r="K173" s="36">
        <f>IFERROR(AVERAGE(N173:Y173),"n/a")</f>
        <v>0.14999999999999997</v>
      </c>
      <c r="L173" s="35" t="s">
        <v>55</v>
      </c>
      <c r="M173" s="37">
        <f>ROUND(0.5%*230,1)</f>
        <v>1.2</v>
      </c>
      <c r="N173" s="142">
        <f>N174</f>
        <v>0.15</v>
      </c>
      <c r="O173" s="143">
        <f t="shared" ref="O173:Y173" si="139">O174</f>
        <v>0.15</v>
      </c>
      <c r="P173" s="143">
        <f t="shared" si="139"/>
        <v>0.15</v>
      </c>
      <c r="Q173" s="143">
        <f t="shared" si="139"/>
        <v>0.15</v>
      </c>
      <c r="R173" s="143">
        <f t="shared" si="139"/>
        <v>0.15</v>
      </c>
      <c r="S173" s="143">
        <f t="shared" si="139"/>
        <v>0.15</v>
      </c>
      <c r="T173" s="143">
        <f t="shared" si="139"/>
        <v>0.15</v>
      </c>
      <c r="U173" s="143">
        <f t="shared" si="139"/>
        <v>0.15</v>
      </c>
      <c r="V173" s="143">
        <f t="shared" si="139"/>
        <v>0.15</v>
      </c>
      <c r="W173" s="143">
        <f t="shared" si="139"/>
        <v>0.15</v>
      </c>
      <c r="X173" s="143">
        <f t="shared" si="139"/>
        <v>0.15</v>
      </c>
      <c r="Y173" s="143">
        <f t="shared" si="139"/>
        <v>0.15</v>
      </c>
    </row>
    <row r="174" spans="1:25" ht="17.25" customHeight="1" x14ac:dyDescent="0.25">
      <c r="A174" s="1"/>
      <c r="B174" s="151"/>
      <c r="C174"/>
      <c r="D174" s="32" t="s">
        <v>218</v>
      </c>
      <c r="E174" s="32" t="s">
        <v>216</v>
      </c>
      <c r="F174" s="33" t="s">
        <v>205</v>
      </c>
      <c r="G174" s="34" t="s">
        <v>201</v>
      </c>
      <c r="H174" s="32">
        <v>2100</v>
      </c>
      <c r="I174" s="35" t="str">
        <f t="shared" si="137"/>
        <v>SERV CAP QUIM MEC BARRA ABERTA AGRIC</v>
      </c>
      <c r="J174" s="35" t="s">
        <v>35</v>
      </c>
      <c r="K174" s="36">
        <f>IFERROR(AVERAGE(N174:Y174),"n/a")</f>
        <v>0.14999999999999997</v>
      </c>
      <c r="L174" s="35" t="s">
        <v>51</v>
      </c>
      <c r="M174" s="37">
        <v>1.5</v>
      </c>
      <c r="N174" s="142">
        <f>ROUND(25%*N171,2)</f>
        <v>0.15</v>
      </c>
      <c r="O174" s="143">
        <f t="shared" ref="O174:Y174" si="140">ROUND(25%*O171,2)</f>
        <v>0.15</v>
      </c>
      <c r="P174" s="143">
        <f t="shared" si="140"/>
        <v>0.15</v>
      </c>
      <c r="Q174" s="143">
        <f t="shared" si="140"/>
        <v>0.15</v>
      </c>
      <c r="R174" s="143">
        <f t="shared" si="140"/>
        <v>0.15</v>
      </c>
      <c r="S174" s="143">
        <f t="shared" si="140"/>
        <v>0.15</v>
      </c>
      <c r="T174" s="143">
        <f t="shared" si="140"/>
        <v>0.15</v>
      </c>
      <c r="U174" s="143">
        <f t="shared" si="140"/>
        <v>0.15</v>
      </c>
      <c r="V174" s="143">
        <f t="shared" si="140"/>
        <v>0.15</v>
      </c>
      <c r="W174" s="143">
        <f t="shared" si="140"/>
        <v>0.15</v>
      </c>
      <c r="X174" s="143">
        <f t="shared" si="140"/>
        <v>0.15</v>
      </c>
      <c r="Y174" s="143">
        <f t="shared" si="140"/>
        <v>0.15</v>
      </c>
    </row>
    <row r="175" spans="1:25" ht="17.25" customHeight="1" x14ac:dyDescent="0.25">
      <c r="A175" s="1"/>
      <c r="B175" s="151"/>
      <c r="C175"/>
      <c r="D175" s="32" t="s">
        <v>218</v>
      </c>
      <c r="E175" s="32" t="s">
        <v>216</v>
      </c>
      <c r="F175" s="33" t="s">
        <v>205</v>
      </c>
      <c r="G175" s="34" t="s">
        <v>201</v>
      </c>
      <c r="H175" s="32">
        <v>2100</v>
      </c>
      <c r="I175" s="35" t="str">
        <f t="shared" si="137"/>
        <v>SERV CAP QUIM MEC BARRA ABERTA AGRIC</v>
      </c>
      <c r="J175" s="35" t="s">
        <v>35</v>
      </c>
      <c r="K175" s="36">
        <f t="shared" si="117"/>
        <v>0.35999999999999993</v>
      </c>
      <c r="L175" s="35" t="s">
        <v>135</v>
      </c>
      <c r="M175" s="37">
        <f>ROUNDUP(1.5*(3.1/3.1),2)</f>
        <v>1.5</v>
      </c>
      <c r="N175" s="144">
        <f>ROUND(60%*N171-N176,2)</f>
        <v>0.36</v>
      </c>
      <c r="O175" s="145">
        <f t="shared" ref="O175:Y175" si="141">ROUND(60%*O171-O176,2)</f>
        <v>0.36</v>
      </c>
      <c r="P175" s="145">
        <f t="shared" si="141"/>
        <v>0.36</v>
      </c>
      <c r="Q175" s="145">
        <f t="shared" si="141"/>
        <v>0.36</v>
      </c>
      <c r="R175" s="145">
        <f t="shared" si="141"/>
        <v>0.36</v>
      </c>
      <c r="S175" s="145">
        <f t="shared" si="141"/>
        <v>0.36</v>
      </c>
      <c r="T175" s="145">
        <f t="shared" si="141"/>
        <v>0.36</v>
      </c>
      <c r="U175" s="145">
        <f t="shared" si="141"/>
        <v>0.36</v>
      </c>
      <c r="V175" s="145">
        <f t="shared" si="141"/>
        <v>0.36</v>
      </c>
      <c r="W175" s="145">
        <f t="shared" si="141"/>
        <v>0.36</v>
      </c>
      <c r="X175" s="145">
        <f t="shared" si="141"/>
        <v>0.36</v>
      </c>
      <c r="Y175" s="145">
        <f t="shared" si="141"/>
        <v>0.36</v>
      </c>
    </row>
    <row r="176" spans="1:25" ht="17.25" customHeight="1" x14ac:dyDescent="0.25">
      <c r="A176" s="1"/>
      <c r="B176" s="151"/>
      <c r="C176"/>
      <c r="D176" s="32" t="s">
        <v>218</v>
      </c>
      <c r="E176" s="32" t="s">
        <v>216</v>
      </c>
      <c r="F176" s="33" t="s">
        <v>205</v>
      </c>
      <c r="G176" s="34" t="s">
        <v>201</v>
      </c>
      <c r="H176" s="32">
        <v>2100</v>
      </c>
      <c r="I176" s="35" t="str">
        <f t="shared" si="137"/>
        <v>SERV CAP QUIM MEC BARRA ABERTA AGRIC</v>
      </c>
      <c r="J176" s="35" t="s">
        <v>35</v>
      </c>
      <c r="K176" s="36">
        <f t="shared" si="117"/>
        <v>0</v>
      </c>
      <c r="L176" s="35" t="s">
        <v>136</v>
      </c>
      <c r="M176" s="37">
        <f>0.15*(3.1/3.1)</f>
        <v>0.15</v>
      </c>
      <c r="N176" s="144">
        <v>0</v>
      </c>
      <c r="O176" s="145">
        <v>0</v>
      </c>
      <c r="P176" s="145">
        <v>0</v>
      </c>
      <c r="Q176" s="145">
        <v>0</v>
      </c>
      <c r="R176" s="145">
        <v>0</v>
      </c>
      <c r="S176" s="145">
        <v>0</v>
      </c>
      <c r="T176" s="145">
        <v>0</v>
      </c>
      <c r="U176" s="145">
        <v>0</v>
      </c>
      <c r="V176" s="145">
        <v>0</v>
      </c>
      <c r="W176" s="145">
        <v>0</v>
      </c>
      <c r="X176" s="145">
        <v>0</v>
      </c>
      <c r="Y176" s="145">
        <v>0</v>
      </c>
    </row>
  </sheetData>
  <autoFilter ref="D2:M176" xr:uid="{00000000-0009-0000-0000-000006000000}"/>
  <pageMargins left="0.511811024" right="0.511811024" top="0.78740157499999996" bottom="0.78740157499999996" header="0.31496062000000002" footer="0.31496062000000002"/>
  <pageSetup paperSize="9" orientation="portrait" horizontalDpi="200" verticalDpi="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133A6-B9B9-4861-B7FE-2330C00DF995}">
  <sheetPr>
    <tabColor theme="3" tint="0.39997558519241921"/>
  </sheetPr>
  <dimension ref="B1:AA187"/>
  <sheetViews>
    <sheetView showGridLines="0" topLeftCell="E1" zoomScale="55" zoomScaleNormal="55" workbookViewId="0">
      <pane ySplit="2" topLeftCell="A7" activePane="bottomLeft" state="frozen"/>
      <selection activeCell="H84" sqref="H84"/>
      <selection pane="bottomLeft" activeCell="H84" sqref="H84"/>
    </sheetView>
  </sheetViews>
  <sheetFormatPr defaultColWidth="9.140625" defaultRowHeight="15" outlineLevelCol="1" x14ac:dyDescent="0.25"/>
  <cols>
    <col min="1" max="2" width="9.140625" style="1"/>
    <col min="3" max="3" width="5.42578125" customWidth="1"/>
    <col min="4" max="5" width="13.28515625" style="1" customWidth="1" outlineLevel="1"/>
    <col min="6" max="6" width="15.5703125" style="1" customWidth="1"/>
    <col min="7" max="7" width="48.140625" style="1" customWidth="1"/>
    <col min="8" max="8" width="17.7109375" style="1" customWidth="1"/>
    <col min="9" max="9" width="70.28515625" style="1" customWidth="1"/>
    <col min="10" max="10" width="16.7109375" style="1" customWidth="1"/>
    <col min="11" max="11" width="15.7109375" style="1" bestFit="1" customWidth="1"/>
    <col min="12" max="12" width="42" style="1" bestFit="1" customWidth="1"/>
    <col min="13" max="13" width="25.28515625" style="1" bestFit="1" customWidth="1"/>
    <col min="14" max="25" width="15.7109375" style="1" bestFit="1" customWidth="1"/>
    <col min="26" max="26" width="9.140625" style="1"/>
    <col min="27" max="27" width="10.28515625" style="1" bestFit="1" customWidth="1"/>
    <col min="28" max="16384" width="9.140625" style="1"/>
  </cols>
  <sheetData>
    <row r="1" spans="4:25" ht="78" customHeight="1" x14ac:dyDescent="0.25">
      <c r="F1" s="2" t="s">
        <v>229</v>
      </c>
      <c r="K1" s="3" t="s">
        <v>1</v>
      </c>
      <c r="N1" s="4" t="s">
        <v>2</v>
      </c>
    </row>
    <row r="2" spans="4:25" ht="18" customHeight="1" x14ac:dyDescent="0.25">
      <c r="D2" s="8" t="s">
        <v>4</v>
      </c>
      <c r="E2" s="8" t="s">
        <v>5</v>
      </c>
      <c r="F2" s="7" t="s">
        <v>6</v>
      </c>
      <c r="G2" s="7" t="s">
        <v>7</v>
      </c>
      <c r="H2" s="6" t="s">
        <v>8</v>
      </c>
      <c r="I2" s="8" t="s">
        <v>9</v>
      </c>
      <c r="J2" s="8" t="s">
        <v>10</v>
      </c>
      <c r="K2" s="9" t="s">
        <v>11</v>
      </c>
      <c r="L2" s="8" t="s">
        <v>12</v>
      </c>
      <c r="M2" s="8" t="s">
        <v>13</v>
      </c>
      <c r="N2" s="10" t="s">
        <v>14</v>
      </c>
      <c r="O2" s="9" t="s">
        <v>15</v>
      </c>
      <c r="P2" s="9" t="s">
        <v>16</v>
      </c>
      <c r="Q2" s="9" t="s">
        <v>17</v>
      </c>
      <c r="R2" s="9" t="s">
        <v>18</v>
      </c>
      <c r="S2" s="9" t="s">
        <v>19</v>
      </c>
      <c r="T2" s="9" t="s">
        <v>20</v>
      </c>
      <c r="U2" s="9" t="s">
        <v>21</v>
      </c>
      <c r="V2" s="9" t="s">
        <v>22</v>
      </c>
      <c r="W2" s="9" t="s">
        <v>23</v>
      </c>
      <c r="X2" s="9" t="s">
        <v>24</v>
      </c>
      <c r="Y2" s="9" t="s">
        <v>25</v>
      </c>
    </row>
    <row r="3" spans="4:25" ht="18" customHeight="1" x14ac:dyDescent="0.25">
      <c r="D3" s="11" t="s">
        <v>230</v>
      </c>
      <c r="E3" s="11" t="s">
        <v>216</v>
      </c>
      <c r="F3" s="12" t="s">
        <v>28</v>
      </c>
      <c r="G3" s="13" t="s">
        <v>29</v>
      </c>
      <c r="H3" s="11" t="s">
        <v>28</v>
      </c>
      <c r="I3" s="14" t="s">
        <v>28</v>
      </c>
      <c r="J3" s="14" t="s">
        <v>28</v>
      </c>
      <c r="K3" s="11" t="str">
        <f>IFERROR(AVERAGE(N3:Y3),"n/a")</f>
        <v>n/a</v>
      </c>
      <c r="L3" s="14" t="s">
        <v>28</v>
      </c>
      <c r="M3" s="15" t="s">
        <v>28</v>
      </c>
      <c r="N3" s="16" t="s">
        <v>28</v>
      </c>
      <c r="O3" s="11" t="s">
        <v>28</v>
      </c>
      <c r="P3" s="11" t="s">
        <v>28</v>
      </c>
      <c r="Q3" s="11" t="s">
        <v>28</v>
      </c>
      <c r="R3" s="11" t="s">
        <v>28</v>
      </c>
      <c r="S3" s="11" t="s">
        <v>28</v>
      </c>
      <c r="T3" s="11" t="s">
        <v>28</v>
      </c>
      <c r="U3" s="11" t="s">
        <v>28</v>
      </c>
      <c r="V3" s="11" t="s">
        <v>28</v>
      </c>
      <c r="W3" s="11" t="s">
        <v>28</v>
      </c>
      <c r="X3" s="11" t="s">
        <v>28</v>
      </c>
      <c r="Y3" s="11" t="s">
        <v>28</v>
      </c>
    </row>
    <row r="4" spans="4:25" ht="18" customHeight="1" x14ac:dyDescent="0.25">
      <c r="D4" s="17" t="s">
        <v>230</v>
      </c>
      <c r="E4" s="17" t="s">
        <v>216</v>
      </c>
      <c r="F4" s="18" t="s">
        <v>28</v>
      </c>
      <c r="G4" s="19" t="s">
        <v>30</v>
      </c>
      <c r="H4" s="17" t="s">
        <v>28</v>
      </c>
      <c r="I4" s="20" t="s">
        <v>28</v>
      </c>
      <c r="J4" s="20" t="s">
        <v>28</v>
      </c>
      <c r="K4" s="17" t="str">
        <f t="shared" ref="K4:K94" si="0">IFERROR(AVERAGE(N4:Y4),"n/a")</f>
        <v>n/a</v>
      </c>
      <c r="L4" s="20" t="s">
        <v>28</v>
      </c>
      <c r="M4" s="21" t="s">
        <v>28</v>
      </c>
      <c r="N4" s="22" t="s">
        <v>28</v>
      </c>
      <c r="O4" s="17" t="s">
        <v>28</v>
      </c>
      <c r="P4" s="17" t="s">
        <v>28</v>
      </c>
      <c r="Q4" s="17" t="s">
        <v>28</v>
      </c>
      <c r="R4" s="17" t="s">
        <v>28</v>
      </c>
      <c r="S4" s="17" t="s">
        <v>28</v>
      </c>
      <c r="T4" s="17" t="s">
        <v>28</v>
      </c>
      <c r="U4" s="17" t="s">
        <v>28</v>
      </c>
      <c r="V4" s="17" t="s">
        <v>28</v>
      </c>
      <c r="W4" s="17" t="s">
        <v>28</v>
      </c>
      <c r="X4" s="17" t="s">
        <v>28</v>
      </c>
      <c r="Y4" s="17" t="s">
        <v>28</v>
      </c>
    </row>
    <row r="5" spans="4:25" ht="18" customHeight="1" x14ac:dyDescent="0.25">
      <c r="D5" s="152" t="s">
        <v>230</v>
      </c>
      <c r="E5" s="153" t="s">
        <v>216</v>
      </c>
      <c r="F5" s="24" t="s">
        <v>31</v>
      </c>
      <c r="G5" s="25" t="s">
        <v>32</v>
      </c>
      <c r="H5" s="23">
        <v>-150</v>
      </c>
      <c r="I5" s="26" t="s">
        <v>231</v>
      </c>
      <c r="J5" s="26" t="s">
        <v>34</v>
      </c>
      <c r="K5" s="27">
        <f t="shared" si="0"/>
        <v>1</v>
      </c>
      <c r="L5" s="26" t="s">
        <v>28</v>
      </c>
      <c r="M5" s="72" t="s">
        <v>28</v>
      </c>
      <c r="N5" s="30">
        <v>1</v>
      </c>
      <c r="O5" s="31">
        <v>1</v>
      </c>
      <c r="P5" s="31">
        <v>1</v>
      </c>
      <c r="Q5" s="31">
        <v>1</v>
      </c>
      <c r="R5" s="31">
        <v>1</v>
      </c>
      <c r="S5" s="31">
        <v>1</v>
      </c>
      <c r="T5" s="31">
        <v>1</v>
      </c>
      <c r="U5" s="31">
        <v>1</v>
      </c>
      <c r="V5" s="31">
        <v>1</v>
      </c>
      <c r="W5" s="31">
        <v>1</v>
      </c>
      <c r="X5" s="31">
        <v>1</v>
      </c>
      <c r="Y5" s="31">
        <v>1</v>
      </c>
    </row>
    <row r="6" spans="4:25" ht="18" customHeight="1" x14ac:dyDescent="0.25">
      <c r="D6" s="154" t="s">
        <v>230</v>
      </c>
      <c r="E6" s="155" t="s">
        <v>216</v>
      </c>
      <c r="F6" s="33" t="s">
        <v>31</v>
      </c>
      <c r="G6" s="34" t="s">
        <v>32</v>
      </c>
      <c r="H6" s="32">
        <v>-150</v>
      </c>
      <c r="I6" s="35" t="str">
        <f>I5</f>
        <v>SERV COMB FORMIGA MAN 1 RUAS DECL AGRIC</v>
      </c>
      <c r="J6" s="35" t="s">
        <v>35</v>
      </c>
      <c r="K6" s="36">
        <f t="shared" si="0"/>
        <v>4.9999999999999992E-3</v>
      </c>
      <c r="L6" s="35" t="s">
        <v>36</v>
      </c>
      <c r="M6" s="37">
        <f>10*(5*6)/10^3</f>
        <v>0.3</v>
      </c>
      <c r="N6" s="156">
        <v>5.0000000000000001E-3</v>
      </c>
      <c r="O6" s="157">
        <v>5.0000000000000001E-3</v>
      </c>
      <c r="P6" s="157">
        <v>5.0000000000000001E-3</v>
      </c>
      <c r="Q6" s="157">
        <v>5.0000000000000001E-3</v>
      </c>
      <c r="R6" s="157">
        <v>5.0000000000000001E-3</v>
      </c>
      <c r="S6" s="157">
        <v>5.0000000000000001E-3</v>
      </c>
      <c r="T6" s="157">
        <v>5.0000000000000001E-3</v>
      </c>
      <c r="U6" s="157">
        <v>5.0000000000000001E-3</v>
      </c>
      <c r="V6" s="157">
        <v>5.0000000000000001E-3</v>
      </c>
      <c r="W6" s="157">
        <v>5.0000000000000001E-3</v>
      </c>
      <c r="X6" s="157">
        <v>5.0000000000000001E-3</v>
      </c>
      <c r="Y6" s="157">
        <v>5.0000000000000001E-3</v>
      </c>
    </row>
    <row r="7" spans="4:25" ht="18" customHeight="1" x14ac:dyDescent="0.25">
      <c r="D7" s="154" t="s">
        <v>230</v>
      </c>
      <c r="E7" s="155" t="s">
        <v>216</v>
      </c>
      <c r="F7" s="33" t="s">
        <v>31</v>
      </c>
      <c r="G7" s="34" t="s">
        <v>32</v>
      </c>
      <c r="H7" s="32">
        <v>-150</v>
      </c>
      <c r="I7" s="35" t="str">
        <f t="shared" ref="I7:I8" si="1">I6</f>
        <v>SERV COMB FORMIGA MAN 1 RUAS DECL AGRIC</v>
      </c>
      <c r="J7" s="35" t="s">
        <v>35</v>
      </c>
      <c r="K7" s="36">
        <f t="shared" si="0"/>
        <v>0.60833333333333328</v>
      </c>
      <c r="L7" s="35" t="s">
        <v>37</v>
      </c>
      <c r="M7" s="37">
        <v>8</v>
      </c>
      <c r="N7" s="40">
        <f>$N$23/$N$21*N5</f>
        <v>0.2</v>
      </c>
      <c r="O7" s="41">
        <f>$O$23/$O$21*O5</f>
        <v>0.3</v>
      </c>
      <c r="P7" s="41">
        <f>$P$23/$P$21*P5</f>
        <v>0.4</v>
      </c>
      <c r="Q7" s="41">
        <f>$Q$23/$Q$21*Q5</f>
        <v>0.5</v>
      </c>
      <c r="R7" s="41">
        <f>$R$23/$R$21*R5</f>
        <v>0.7</v>
      </c>
      <c r="S7" s="41">
        <f>$S$23/$S$21*S5</f>
        <v>0.8</v>
      </c>
      <c r="T7" s="41">
        <f>$T$23/$T$21*T5</f>
        <v>0.9</v>
      </c>
      <c r="U7" s="41">
        <f>$U$23/$U$21*U5</f>
        <v>0.9</v>
      </c>
      <c r="V7" s="41">
        <f>$V$23/$V$21*V5</f>
        <v>0.9</v>
      </c>
      <c r="W7" s="41">
        <f>$W$23/$W$21*W5</f>
        <v>0.7</v>
      </c>
      <c r="X7" s="41">
        <f>$X$23/$X$21*X5</f>
        <v>0.6</v>
      </c>
      <c r="Y7" s="41">
        <f>$Y$23/$Y$21*Y5</f>
        <v>0.4</v>
      </c>
    </row>
    <row r="8" spans="4:25" ht="18" customHeight="1" x14ac:dyDescent="0.25">
      <c r="D8" s="154" t="s">
        <v>230</v>
      </c>
      <c r="E8" s="155" t="s">
        <v>216</v>
      </c>
      <c r="F8" s="33" t="s">
        <v>31</v>
      </c>
      <c r="G8" s="34" t="s">
        <v>32</v>
      </c>
      <c r="H8" s="32">
        <v>-150</v>
      </c>
      <c r="I8" s="35" t="str">
        <f t="shared" si="1"/>
        <v>SERV COMB FORMIGA MAN 1 RUAS DECL AGRIC</v>
      </c>
      <c r="J8" s="35" t="s">
        <v>35</v>
      </c>
      <c r="K8" s="36">
        <f t="shared" si="0"/>
        <v>0.38666666666666666</v>
      </c>
      <c r="L8" s="35" t="s">
        <v>38</v>
      </c>
      <c r="M8" s="37">
        <v>8</v>
      </c>
      <c r="N8" s="40">
        <f>N5-SUM(N6:N7)</f>
        <v>0.79499999999999993</v>
      </c>
      <c r="O8" s="41">
        <f t="shared" ref="O8" si="2">O5-SUM(O6:O7)</f>
        <v>0.69500000000000006</v>
      </c>
      <c r="P8" s="41">
        <f t="shared" ref="P8:Y8" si="3">P5-SUM(P6:P7)</f>
        <v>0.59499999999999997</v>
      </c>
      <c r="Q8" s="41">
        <f t="shared" si="3"/>
        <v>0.495</v>
      </c>
      <c r="R8" s="41">
        <f t="shared" si="3"/>
        <v>0.29500000000000004</v>
      </c>
      <c r="S8" s="41">
        <f t="shared" si="3"/>
        <v>0.19499999999999995</v>
      </c>
      <c r="T8" s="41">
        <f t="shared" si="3"/>
        <v>9.4999999999999973E-2</v>
      </c>
      <c r="U8" s="41">
        <f t="shared" si="3"/>
        <v>9.4999999999999973E-2</v>
      </c>
      <c r="V8" s="41">
        <f t="shared" si="3"/>
        <v>9.4999999999999973E-2</v>
      </c>
      <c r="W8" s="41">
        <f t="shared" si="3"/>
        <v>0.29500000000000004</v>
      </c>
      <c r="X8" s="41">
        <f t="shared" si="3"/>
        <v>0.39500000000000002</v>
      </c>
      <c r="Y8" s="41">
        <f t="shared" si="3"/>
        <v>0.59499999999999997</v>
      </c>
    </row>
    <row r="9" spans="4:25" ht="18" customHeight="1" x14ac:dyDescent="0.25">
      <c r="D9" s="152" t="s">
        <v>230</v>
      </c>
      <c r="E9" s="153" t="s">
        <v>216</v>
      </c>
      <c r="F9" s="24" t="s">
        <v>39</v>
      </c>
      <c r="G9" s="25" t="s">
        <v>32</v>
      </c>
      <c r="H9" s="23">
        <v>-80</v>
      </c>
      <c r="I9" s="26" t="s">
        <v>40</v>
      </c>
      <c r="J9" s="26" t="s">
        <v>34</v>
      </c>
      <c r="K9" s="27">
        <f t="shared" si="0"/>
        <v>0</v>
      </c>
      <c r="L9" s="26" t="s">
        <v>28</v>
      </c>
      <c r="M9" s="72" t="s">
        <v>28</v>
      </c>
      <c r="N9" s="30">
        <v>0</v>
      </c>
      <c r="O9" s="31">
        <v>0</v>
      </c>
      <c r="P9" s="31">
        <v>0</v>
      </c>
      <c r="Q9" s="31">
        <v>0</v>
      </c>
      <c r="R9" s="31">
        <v>0</v>
      </c>
      <c r="S9" s="31">
        <v>0</v>
      </c>
      <c r="T9" s="31">
        <v>0</v>
      </c>
      <c r="U9" s="31">
        <v>0</v>
      </c>
      <c r="V9" s="31">
        <v>0</v>
      </c>
      <c r="W9" s="31">
        <v>0</v>
      </c>
      <c r="X9" s="31">
        <v>0</v>
      </c>
      <c r="Y9" s="31">
        <v>0</v>
      </c>
    </row>
    <row r="10" spans="4:25" ht="18" customHeight="1" x14ac:dyDescent="0.25">
      <c r="D10" s="152" t="s">
        <v>230</v>
      </c>
      <c r="E10" s="153" t="s">
        <v>216</v>
      </c>
      <c r="F10" s="24" t="s">
        <v>41</v>
      </c>
      <c r="G10" s="25" t="s">
        <v>32</v>
      </c>
      <c r="H10" s="23">
        <v>-70</v>
      </c>
      <c r="I10" s="26" t="s">
        <v>42</v>
      </c>
      <c r="J10" s="26" t="s">
        <v>34</v>
      </c>
      <c r="K10" s="27">
        <f t="shared" si="0"/>
        <v>0</v>
      </c>
      <c r="L10" s="26" t="s">
        <v>28</v>
      </c>
      <c r="M10" s="72" t="s">
        <v>28</v>
      </c>
      <c r="N10" s="30">
        <v>0</v>
      </c>
      <c r="O10" s="31">
        <v>0</v>
      </c>
      <c r="P10" s="31">
        <v>0</v>
      </c>
      <c r="Q10" s="31">
        <v>0</v>
      </c>
      <c r="R10" s="31">
        <v>0</v>
      </c>
      <c r="S10" s="31">
        <v>0</v>
      </c>
      <c r="T10" s="31">
        <v>0</v>
      </c>
      <c r="U10" s="31">
        <v>0</v>
      </c>
      <c r="V10" s="31">
        <v>0</v>
      </c>
      <c r="W10" s="31">
        <v>0</v>
      </c>
      <c r="X10" s="31">
        <v>0</v>
      </c>
      <c r="Y10" s="31">
        <v>0</v>
      </c>
    </row>
    <row r="11" spans="4:25" ht="18" customHeight="1" x14ac:dyDescent="0.25">
      <c r="D11" s="152" t="s">
        <v>230</v>
      </c>
      <c r="E11" s="153" t="s">
        <v>216</v>
      </c>
      <c r="F11" s="24" t="s">
        <v>60</v>
      </c>
      <c r="G11" s="25" t="s">
        <v>32</v>
      </c>
      <c r="H11" s="23">
        <v>-60</v>
      </c>
      <c r="I11" s="26" t="s">
        <v>61</v>
      </c>
      <c r="J11" s="26" t="s">
        <v>34</v>
      </c>
      <c r="K11" s="27">
        <f t="shared" si="0"/>
        <v>0</v>
      </c>
      <c r="L11" s="26" t="s">
        <v>28</v>
      </c>
      <c r="M11" s="72" t="s">
        <v>28</v>
      </c>
      <c r="N11" s="30">
        <v>0</v>
      </c>
      <c r="O11" s="31">
        <v>0</v>
      </c>
      <c r="P11" s="31">
        <v>0</v>
      </c>
      <c r="Q11" s="31">
        <v>0</v>
      </c>
      <c r="R11" s="31">
        <v>0</v>
      </c>
      <c r="S11" s="31">
        <v>0</v>
      </c>
      <c r="T11" s="31">
        <v>0</v>
      </c>
      <c r="U11" s="31">
        <v>0</v>
      </c>
      <c r="V11" s="31">
        <v>0</v>
      </c>
      <c r="W11" s="31">
        <v>0</v>
      </c>
      <c r="X11" s="31">
        <v>0</v>
      </c>
      <c r="Y11" s="31">
        <v>0</v>
      </c>
    </row>
    <row r="12" spans="4:25" ht="18" customHeight="1" x14ac:dyDescent="0.25">
      <c r="D12" s="17" t="s">
        <v>230</v>
      </c>
      <c r="E12" s="17" t="s">
        <v>216</v>
      </c>
      <c r="F12" s="18" t="s">
        <v>28</v>
      </c>
      <c r="G12" s="19" t="s">
        <v>47</v>
      </c>
      <c r="H12" s="17" t="s">
        <v>28</v>
      </c>
      <c r="I12" s="20" t="s">
        <v>28</v>
      </c>
      <c r="J12" s="20" t="s">
        <v>28</v>
      </c>
      <c r="K12" s="17" t="str">
        <f t="shared" si="0"/>
        <v>n/a</v>
      </c>
      <c r="L12" s="20" t="s">
        <v>28</v>
      </c>
      <c r="M12" s="21" t="s">
        <v>28</v>
      </c>
      <c r="N12" s="22" t="s">
        <v>28</v>
      </c>
      <c r="O12" s="17" t="s">
        <v>28</v>
      </c>
      <c r="P12" s="17" t="s">
        <v>28</v>
      </c>
      <c r="Q12" s="17" t="s">
        <v>28</v>
      </c>
      <c r="R12" s="17" t="s">
        <v>28</v>
      </c>
      <c r="S12" s="17" t="s">
        <v>28</v>
      </c>
      <c r="T12" s="17" t="s">
        <v>28</v>
      </c>
      <c r="U12" s="17" t="s">
        <v>28</v>
      </c>
      <c r="V12" s="17" t="s">
        <v>28</v>
      </c>
      <c r="W12" s="17" t="s">
        <v>28</v>
      </c>
      <c r="X12" s="17" t="s">
        <v>28</v>
      </c>
      <c r="Y12" s="17" t="s">
        <v>28</v>
      </c>
    </row>
    <row r="13" spans="4:25" ht="18" customHeight="1" x14ac:dyDescent="0.25">
      <c r="D13" s="152" t="s">
        <v>230</v>
      </c>
      <c r="E13" s="153" t="s">
        <v>216</v>
      </c>
      <c r="F13" s="24" t="s">
        <v>48</v>
      </c>
      <c r="G13" s="25" t="s">
        <v>32</v>
      </c>
      <c r="H13" s="23">
        <v>-45</v>
      </c>
      <c r="I13" s="26" t="s">
        <v>232</v>
      </c>
      <c r="J13" s="26" t="s">
        <v>34</v>
      </c>
      <c r="K13" s="27">
        <f t="shared" si="0"/>
        <v>1</v>
      </c>
      <c r="L13" s="26" t="s">
        <v>28</v>
      </c>
      <c r="M13" s="72" t="s">
        <v>28</v>
      </c>
      <c r="N13" s="30">
        <v>1</v>
      </c>
      <c r="O13" s="31">
        <v>1</v>
      </c>
      <c r="P13" s="31">
        <v>1</v>
      </c>
      <c r="Q13" s="31">
        <v>1</v>
      </c>
      <c r="R13" s="31">
        <v>1</v>
      </c>
      <c r="S13" s="31">
        <v>1</v>
      </c>
      <c r="T13" s="31">
        <v>1</v>
      </c>
      <c r="U13" s="31">
        <v>1</v>
      </c>
      <c r="V13" s="31">
        <v>1</v>
      </c>
      <c r="W13" s="31">
        <v>1</v>
      </c>
      <c r="X13" s="31">
        <v>1</v>
      </c>
      <c r="Y13" s="31">
        <v>1</v>
      </c>
    </row>
    <row r="14" spans="4:25" ht="18" customHeight="1" x14ac:dyDescent="0.25">
      <c r="D14" s="154" t="s">
        <v>230</v>
      </c>
      <c r="E14" s="155" t="s">
        <v>216</v>
      </c>
      <c r="F14" s="33" t="s">
        <v>48</v>
      </c>
      <c r="G14" s="34" t="s">
        <v>32</v>
      </c>
      <c r="H14" s="32">
        <v>-45</v>
      </c>
      <c r="I14" s="35" t="str">
        <f t="shared" ref="I14:I16" si="4">I13</f>
        <v>SERV CAPINA AREA TOTAL DRONE TERC</v>
      </c>
      <c r="J14" s="35" t="s">
        <v>35</v>
      </c>
      <c r="K14" s="36">
        <f t="shared" si="0"/>
        <v>1</v>
      </c>
      <c r="L14" s="35" t="s">
        <v>50</v>
      </c>
      <c r="M14" s="37">
        <v>3.6</v>
      </c>
      <c r="N14" s="40">
        <f>N13</f>
        <v>1</v>
      </c>
      <c r="O14" s="41">
        <f t="shared" ref="O14:Y14" si="5">O13</f>
        <v>1</v>
      </c>
      <c r="P14" s="41">
        <f t="shared" si="5"/>
        <v>1</v>
      </c>
      <c r="Q14" s="41">
        <f t="shared" si="5"/>
        <v>1</v>
      </c>
      <c r="R14" s="41">
        <f t="shared" si="5"/>
        <v>1</v>
      </c>
      <c r="S14" s="41">
        <f t="shared" si="5"/>
        <v>1</v>
      </c>
      <c r="T14" s="41">
        <f t="shared" si="5"/>
        <v>1</v>
      </c>
      <c r="U14" s="41">
        <f t="shared" si="5"/>
        <v>1</v>
      </c>
      <c r="V14" s="41">
        <f t="shared" si="5"/>
        <v>1</v>
      </c>
      <c r="W14" s="41">
        <f t="shared" si="5"/>
        <v>1</v>
      </c>
      <c r="X14" s="41">
        <f t="shared" si="5"/>
        <v>1</v>
      </c>
      <c r="Y14" s="41">
        <f t="shared" si="5"/>
        <v>1</v>
      </c>
    </row>
    <row r="15" spans="4:25" ht="18" customHeight="1" x14ac:dyDescent="0.25">
      <c r="D15" s="154" t="s">
        <v>230</v>
      </c>
      <c r="E15" s="155" t="s">
        <v>216</v>
      </c>
      <c r="F15" s="33" t="s">
        <v>48</v>
      </c>
      <c r="G15" s="34" t="s">
        <v>32</v>
      </c>
      <c r="H15" s="32">
        <v>-45</v>
      </c>
      <c r="I15" s="35" t="str">
        <f t="shared" si="4"/>
        <v>SERV CAPINA AREA TOTAL DRONE TERC</v>
      </c>
      <c r="J15" s="35" t="s">
        <v>35</v>
      </c>
      <c r="K15" s="36">
        <f t="shared" si="0"/>
        <v>0.19999999999999998</v>
      </c>
      <c r="L15" s="35" t="s">
        <v>51</v>
      </c>
      <c r="M15" s="37">
        <v>1.5</v>
      </c>
      <c r="N15" s="40">
        <f>ROUND(N14*0.2,2)</f>
        <v>0.2</v>
      </c>
      <c r="O15" s="41">
        <f t="shared" ref="O15:Y15" si="6">ROUND(O14*0.2,2)</f>
        <v>0.2</v>
      </c>
      <c r="P15" s="41">
        <f t="shared" si="6"/>
        <v>0.2</v>
      </c>
      <c r="Q15" s="41">
        <f t="shared" si="6"/>
        <v>0.2</v>
      </c>
      <c r="R15" s="41">
        <f t="shared" si="6"/>
        <v>0.2</v>
      </c>
      <c r="S15" s="41">
        <f t="shared" si="6"/>
        <v>0.2</v>
      </c>
      <c r="T15" s="41">
        <f t="shared" si="6"/>
        <v>0.2</v>
      </c>
      <c r="U15" s="41">
        <f t="shared" si="6"/>
        <v>0.2</v>
      </c>
      <c r="V15" s="41">
        <f t="shared" si="6"/>
        <v>0.2</v>
      </c>
      <c r="W15" s="41">
        <f t="shared" si="6"/>
        <v>0.2</v>
      </c>
      <c r="X15" s="41">
        <f t="shared" si="6"/>
        <v>0.2</v>
      </c>
      <c r="Y15" s="41">
        <f t="shared" si="6"/>
        <v>0.2</v>
      </c>
    </row>
    <row r="16" spans="4:25" ht="18" customHeight="1" x14ac:dyDescent="0.25">
      <c r="D16" s="154" t="s">
        <v>230</v>
      </c>
      <c r="E16" s="155" t="s">
        <v>216</v>
      </c>
      <c r="F16" s="33" t="s">
        <v>48</v>
      </c>
      <c r="G16" s="34" t="s">
        <v>32</v>
      </c>
      <c r="H16" s="32">
        <v>-45</v>
      </c>
      <c r="I16" s="35" t="str">
        <f t="shared" si="4"/>
        <v>SERV CAPINA AREA TOTAL DRONE TERC</v>
      </c>
      <c r="J16" s="35" t="s">
        <v>35</v>
      </c>
      <c r="K16" s="36">
        <f t="shared" si="0"/>
        <v>0.19999999999999998</v>
      </c>
      <c r="L16" s="35" t="s">
        <v>52</v>
      </c>
      <c r="M16" s="37">
        <f>15*0.5%</f>
        <v>7.4999999999999997E-2</v>
      </c>
      <c r="N16" s="40">
        <f>N15</f>
        <v>0.2</v>
      </c>
      <c r="O16" s="41">
        <f t="shared" ref="O16:Y16" si="7">O15</f>
        <v>0.2</v>
      </c>
      <c r="P16" s="41">
        <f t="shared" si="7"/>
        <v>0.2</v>
      </c>
      <c r="Q16" s="41">
        <f t="shared" si="7"/>
        <v>0.2</v>
      </c>
      <c r="R16" s="41">
        <f t="shared" si="7"/>
        <v>0.2</v>
      </c>
      <c r="S16" s="41">
        <f t="shared" si="7"/>
        <v>0.2</v>
      </c>
      <c r="T16" s="41">
        <f t="shared" si="7"/>
        <v>0.2</v>
      </c>
      <c r="U16" s="41">
        <f t="shared" si="7"/>
        <v>0.2</v>
      </c>
      <c r="V16" s="41">
        <f t="shared" si="7"/>
        <v>0.2</v>
      </c>
      <c r="W16" s="41">
        <f t="shared" si="7"/>
        <v>0.2</v>
      </c>
      <c r="X16" s="41">
        <f t="shared" si="7"/>
        <v>0.2</v>
      </c>
      <c r="Y16" s="41">
        <f t="shared" si="7"/>
        <v>0.2</v>
      </c>
    </row>
    <row r="17" spans="2:25" ht="18" customHeight="1" x14ac:dyDescent="0.25">
      <c r="C17" s="1"/>
      <c r="D17" s="17" t="s">
        <v>230</v>
      </c>
      <c r="E17" s="17" t="s">
        <v>216</v>
      </c>
      <c r="F17" s="18" t="s">
        <v>28</v>
      </c>
      <c r="G17" s="19" t="s">
        <v>59</v>
      </c>
      <c r="H17" s="17" t="s">
        <v>28</v>
      </c>
      <c r="I17" s="20" t="s">
        <v>28</v>
      </c>
      <c r="J17" s="20" t="s">
        <v>28</v>
      </c>
      <c r="K17" s="17" t="str">
        <f t="shared" si="0"/>
        <v>n/a</v>
      </c>
      <c r="L17" s="20" t="s">
        <v>28</v>
      </c>
      <c r="M17" s="21" t="s">
        <v>28</v>
      </c>
      <c r="N17" s="22" t="s">
        <v>28</v>
      </c>
      <c r="O17" s="17" t="s">
        <v>28</v>
      </c>
      <c r="P17" s="17" t="s">
        <v>28</v>
      </c>
      <c r="Q17" s="17" t="s">
        <v>28</v>
      </c>
      <c r="R17" s="17" t="s">
        <v>28</v>
      </c>
      <c r="S17" s="17" t="s">
        <v>28</v>
      </c>
      <c r="T17" s="17" t="s">
        <v>28</v>
      </c>
      <c r="U17" s="17" t="s">
        <v>28</v>
      </c>
      <c r="V17" s="17" t="s">
        <v>28</v>
      </c>
      <c r="W17" s="17" t="s">
        <v>28</v>
      </c>
      <c r="X17" s="17" t="s">
        <v>28</v>
      </c>
      <c r="Y17" s="17" t="s">
        <v>28</v>
      </c>
    </row>
    <row r="18" spans="2:25" ht="18" customHeight="1" x14ac:dyDescent="0.25">
      <c r="D18" s="152" t="s">
        <v>230</v>
      </c>
      <c r="E18" s="153" t="s">
        <v>216</v>
      </c>
      <c r="F18" s="24" t="s">
        <v>43</v>
      </c>
      <c r="G18" s="25" t="s">
        <v>32</v>
      </c>
      <c r="H18" s="23">
        <v>-20</v>
      </c>
      <c r="I18" s="26" t="s">
        <v>233</v>
      </c>
      <c r="J18" s="26" t="s">
        <v>34</v>
      </c>
      <c r="K18" s="27">
        <f t="shared" si="0"/>
        <v>1</v>
      </c>
      <c r="L18" s="26" t="s">
        <v>28</v>
      </c>
      <c r="M18" s="72" t="s">
        <v>28</v>
      </c>
      <c r="N18" s="30">
        <v>1</v>
      </c>
      <c r="O18" s="31">
        <v>1</v>
      </c>
      <c r="P18" s="31">
        <v>1</v>
      </c>
      <c r="Q18" s="31">
        <v>1</v>
      </c>
      <c r="R18" s="31">
        <v>1</v>
      </c>
      <c r="S18" s="31">
        <v>1</v>
      </c>
      <c r="T18" s="31">
        <v>1</v>
      </c>
      <c r="U18" s="31">
        <v>1</v>
      </c>
      <c r="V18" s="31">
        <v>1</v>
      </c>
      <c r="W18" s="31">
        <v>1</v>
      </c>
      <c r="X18" s="31">
        <v>1</v>
      </c>
      <c r="Y18" s="31">
        <v>1</v>
      </c>
    </row>
    <row r="19" spans="2:25" ht="18" customHeight="1" x14ac:dyDescent="0.25">
      <c r="B19"/>
      <c r="D19" s="154" t="s">
        <v>230</v>
      </c>
      <c r="E19" s="155" t="s">
        <v>216</v>
      </c>
      <c r="F19" s="33" t="s">
        <v>43</v>
      </c>
      <c r="G19" s="34" t="s">
        <v>32</v>
      </c>
      <c r="H19" s="32">
        <v>-20</v>
      </c>
      <c r="I19" s="35" t="str">
        <f t="shared" ref="I19:I20" si="8">I18</f>
        <v>SERV APLIC CALCARIO NIVEL 3 DECL AGRIC</v>
      </c>
      <c r="J19" s="35" t="s">
        <v>35</v>
      </c>
      <c r="K19" s="36">
        <f t="shared" si="0"/>
        <v>0.25</v>
      </c>
      <c r="L19" s="35" t="s">
        <v>45</v>
      </c>
      <c r="M19" s="37">
        <v>1850</v>
      </c>
      <c r="N19" s="40">
        <f>N18-N20</f>
        <v>1</v>
      </c>
      <c r="O19" s="41">
        <f t="shared" ref="O19:Y19" si="9">O18-O20</f>
        <v>1</v>
      </c>
      <c r="P19" s="41">
        <f t="shared" si="9"/>
        <v>1</v>
      </c>
      <c r="Q19" s="41">
        <f t="shared" si="9"/>
        <v>0</v>
      </c>
      <c r="R19" s="41">
        <f t="shared" si="9"/>
        <v>0</v>
      </c>
      <c r="S19" s="41">
        <f t="shared" si="9"/>
        <v>0</v>
      </c>
      <c r="T19" s="41">
        <f t="shared" si="9"/>
        <v>0</v>
      </c>
      <c r="U19" s="41">
        <f t="shared" si="9"/>
        <v>0</v>
      </c>
      <c r="V19" s="41">
        <f t="shared" si="9"/>
        <v>0</v>
      </c>
      <c r="W19" s="41">
        <f t="shared" si="9"/>
        <v>0</v>
      </c>
      <c r="X19" s="41">
        <f t="shared" si="9"/>
        <v>0</v>
      </c>
      <c r="Y19" s="41">
        <f t="shared" si="9"/>
        <v>0</v>
      </c>
    </row>
    <row r="20" spans="2:25" ht="18" customHeight="1" x14ac:dyDescent="0.25">
      <c r="B20"/>
      <c r="D20" s="154" t="s">
        <v>230</v>
      </c>
      <c r="E20" s="155" t="s">
        <v>216</v>
      </c>
      <c r="F20" s="33" t="s">
        <v>43</v>
      </c>
      <c r="G20" s="34" t="s">
        <v>32</v>
      </c>
      <c r="H20" s="32">
        <v>-20</v>
      </c>
      <c r="I20" s="35" t="str">
        <f t="shared" si="8"/>
        <v>SERV APLIC CALCARIO NIVEL 3 DECL AGRIC</v>
      </c>
      <c r="J20" s="35" t="s">
        <v>35</v>
      </c>
      <c r="K20" s="36">
        <f t="shared" ref="K20" si="10">IFERROR(AVERAGE(N20:Y20),"n/a")</f>
        <v>0.75</v>
      </c>
      <c r="L20" s="35" t="s">
        <v>258</v>
      </c>
      <c r="M20" s="37">
        <v>1850</v>
      </c>
      <c r="N20" s="156">
        <v>0</v>
      </c>
      <c r="O20" s="157">
        <v>0</v>
      </c>
      <c r="P20" s="157">
        <v>0</v>
      </c>
      <c r="Q20" s="157">
        <v>1</v>
      </c>
      <c r="R20" s="157">
        <v>1</v>
      </c>
      <c r="S20" s="157">
        <v>1</v>
      </c>
      <c r="T20" s="157">
        <v>1</v>
      </c>
      <c r="U20" s="157">
        <v>1</v>
      </c>
      <c r="V20" s="157">
        <v>1</v>
      </c>
      <c r="W20" s="157">
        <v>1</v>
      </c>
      <c r="X20" s="157">
        <v>1</v>
      </c>
      <c r="Y20" s="157">
        <v>1</v>
      </c>
    </row>
    <row r="21" spans="2:25" ht="18" customHeight="1" x14ac:dyDescent="0.25">
      <c r="D21" s="152" t="s">
        <v>230</v>
      </c>
      <c r="E21" s="153" t="s">
        <v>216</v>
      </c>
      <c r="F21" s="24" t="s">
        <v>66</v>
      </c>
      <c r="G21" s="25" t="s">
        <v>32</v>
      </c>
      <c r="H21" s="23">
        <v>-15</v>
      </c>
      <c r="I21" s="26" t="s">
        <v>231</v>
      </c>
      <c r="J21" s="26" t="s">
        <v>34</v>
      </c>
      <c r="K21" s="27">
        <f t="shared" si="0"/>
        <v>1</v>
      </c>
      <c r="L21" s="26" t="s">
        <v>28</v>
      </c>
      <c r="M21" s="72" t="s">
        <v>28</v>
      </c>
      <c r="N21" s="30">
        <v>1</v>
      </c>
      <c r="O21" s="31">
        <v>1</v>
      </c>
      <c r="P21" s="31">
        <v>1</v>
      </c>
      <c r="Q21" s="31">
        <v>1</v>
      </c>
      <c r="R21" s="31">
        <v>1</v>
      </c>
      <c r="S21" s="31">
        <v>1</v>
      </c>
      <c r="T21" s="31">
        <v>1</v>
      </c>
      <c r="U21" s="31">
        <v>1</v>
      </c>
      <c r="V21" s="31">
        <v>1</v>
      </c>
      <c r="W21" s="31">
        <v>1</v>
      </c>
      <c r="X21" s="31">
        <v>1</v>
      </c>
      <c r="Y21" s="31">
        <v>1</v>
      </c>
    </row>
    <row r="22" spans="2:25" ht="18" customHeight="1" x14ac:dyDescent="0.25">
      <c r="D22" s="154" t="s">
        <v>230</v>
      </c>
      <c r="E22" s="155" t="s">
        <v>216</v>
      </c>
      <c r="F22" s="33" t="s">
        <v>66</v>
      </c>
      <c r="G22" s="34" t="s">
        <v>32</v>
      </c>
      <c r="H22" s="32">
        <v>-15</v>
      </c>
      <c r="I22" s="35" t="str">
        <f t="shared" ref="I22:I24" si="11">I21</f>
        <v>SERV COMB FORMIGA MAN 1 RUAS DECL AGRIC</v>
      </c>
      <c r="J22" s="35" t="s">
        <v>35</v>
      </c>
      <c r="K22" s="36">
        <f t="shared" si="0"/>
        <v>4.9999999999999992E-3</v>
      </c>
      <c r="L22" s="35" t="s">
        <v>36</v>
      </c>
      <c r="M22" s="37">
        <f>10*(5*6)/10^3</f>
        <v>0.3</v>
      </c>
      <c r="N22" s="156">
        <v>5.0000000000000001E-3</v>
      </c>
      <c r="O22" s="157">
        <v>5.0000000000000001E-3</v>
      </c>
      <c r="P22" s="157">
        <v>5.0000000000000001E-3</v>
      </c>
      <c r="Q22" s="157">
        <v>5.0000000000000001E-3</v>
      </c>
      <c r="R22" s="157">
        <v>5.0000000000000001E-3</v>
      </c>
      <c r="S22" s="157">
        <v>5.0000000000000001E-3</v>
      </c>
      <c r="T22" s="157">
        <v>5.0000000000000001E-3</v>
      </c>
      <c r="U22" s="157">
        <v>5.0000000000000001E-3</v>
      </c>
      <c r="V22" s="157">
        <v>5.0000000000000001E-3</v>
      </c>
      <c r="W22" s="157">
        <v>5.0000000000000001E-3</v>
      </c>
      <c r="X22" s="157">
        <v>5.0000000000000001E-3</v>
      </c>
      <c r="Y22" s="157">
        <v>5.0000000000000001E-3</v>
      </c>
    </row>
    <row r="23" spans="2:25" ht="18" customHeight="1" x14ac:dyDescent="0.25">
      <c r="D23" s="154" t="s">
        <v>230</v>
      </c>
      <c r="E23" s="155" t="s">
        <v>216</v>
      </c>
      <c r="F23" s="33" t="s">
        <v>66</v>
      </c>
      <c r="G23" s="34" t="s">
        <v>32</v>
      </c>
      <c r="H23" s="32">
        <v>-15</v>
      </c>
      <c r="I23" s="35" t="str">
        <f t="shared" si="11"/>
        <v>SERV COMB FORMIGA MAN 1 RUAS DECL AGRIC</v>
      </c>
      <c r="J23" s="35" t="s">
        <v>35</v>
      </c>
      <c r="K23" s="36">
        <f t="shared" si="0"/>
        <v>0.60833333333333328</v>
      </c>
      <c r="L23" s="35" t="s">
        <v>37</v>
      </c>
      <c r="M23" s="37">
        <v>8</v>
      </c>
      <c r="N23" s="59">
        <v>0.2</v>
      </c>
      <c r="O23" s="60">
        <v>0.3</v>
      </c>
      <c r="P23" s="60">
        <v>0.4</v>
      </c>
      <c r="Q23" s="60">
        <v>0.5</v>
      </c>
      <c r="R23" s="60">
        <v>0.7</v>
      </c>
      <c r="S23" s="60">
        <v>0.8</v>
      </c>
      <c r="T23" s="60">
        <v>0.9</v>
      </c>
      <c r="U23" s="60">
        <v>0.9</v>
      </c>
      <c r="V23" s="60">
        <v>0.9</v>
      </c>
      <c r="W23" s="60">
        <v>0.7</v>
      </c>
      <c r="X23" s="60">
        <v>0.6</v>
      </c>
      <c r="Y23" s="60">
        <v>0.4</v>
      </c>
    </row>
    <row r="24" spans="2:25" ht="18" customHeight="1" x14ac:dyDescent="0.25">
      <c r="D24" s="154" t="s">
        <v>230</v>
      </c>
      <c r="E24" s="155" t="s">
        <v>216</v>
      </c>
      <c r="F24" s="33" t="s">
        <v>66</v>
      </c>
      <c r="G24" s="34" t="s">
        <v>32</v>
      </c>
      <c r="H24" s="32">
        <v>-15</v>
      </c>
      <c r="I24" s="35" t="str">
        <f t="shared" si="11"/>
        <v>SERV COMB FORMIGA MAN 1 RUAS DECL AGRIC</v>
      </c>
      <c r="J24" s="35" t="s">
        <v>35</v>
      </c>
      <c r="K24" s="36">
        <f t="shared" si="0"/>
        <v>0.38666666666666666</v>
      </c>
      <c r="L24" s="35" t="s">
        <v>38</v>
      </c>
      <c r="M24" s="37">
        <v>8</v>
      </c>
      <c r="N24" s="59">
        <v>0.79499999999999993</v>
      </c>
      <c r="O24" s="60">
        <v>0.69500000000000006</v>
      </c>
      <c r="P24" s="60">
        <v>0.59499999999999997</v>
      </c>
      <c r="Q24" s="60">
        <v>0.495</v>
      </c>
      <c r="R24" s="60">
        <v>0.29500000000000004</v>
      </c>
      <c r="S24" s="60">
        <v>0.19499999999999995</v>
      </c>
      <c r="T24" s="60">
        <v>9.4999999999999973E-2</v>
      </c>
      <c r="U24" s="60">
        <v>9.4999999999999973E-2</v>
      </c>
      <c r="V24" s="60">
        <v>9.4999999999999973E-2</v>
      </c>
      <c r="W24" s="60">
        <v>0.29500000000000004</v>
      </c>
      <c r="X24" s="60">
        <v>0.39500000000000002</v>
      </c>
      <c r="Y24" s="60">
        <v>0.59499999999999997</v>
      </c>
    </row>
    <row r="25" spans="2:25" ht="18" customHeight="1" x14ac:dyDescent="0.25">
      <c r="D25" s="17" t="s">
        <v>230</v>
      </c>
      <c r="E25" s="17" t="s">
        <v>216</v>
      </c>
      <c r="F25" s="18" t="s">
        <v>28</v>
      </c>
      <c r="G25" s="19" t="s">
        <v>77</v>
      </c>
      <c r="H25" s="71" t="s">
        <v>28</v>
      </c>
      <c r="I25" s="20" t="s">
        <v>28</v>
      </c>
      <c r="J25" s="20" t="s">
        <v>28</v>
      </c>
      <c r="K25" s="17" t="str">
        <f t="shared" si="0"/>
        <v>n/a</v>
      </c>
      <c r="L25" s="20" t="s">
        <v>28</v>
      </c>
      <c r="M25" s="21" t="s">
        <v>28</v>
      </c>
      <c r="N25" s="22" t="s">
        <v>28</v>
      </c>
      <c r="O25" s="17" t="s">
        <v>28</v>
      </c>
      <c r="P25" s="17" t="s">
        <v>28</v>
      </c>
      <c r="Q25" s="17" t="s">
        <v>28</v>
      </c>
      <c r="R25" s="17" t="s">
        <v>28</v>
      </c>
      <c r="S25" s="17" t="s">
        <v>28</v>
      </c>
      <c r="T25" s="17" t="s">
        <v>28</v>
      </c>
      <c r="U25" s="17" t="s">
        <v>28</v>
      </c>
      <c r="V25" s="17" t="s">
        <v>28</v>
      </c>
      <c r="W25" s="17" t="s">
        <v>28</v>
      </c>
      <c r="X25" s="17" t="s">
        <v>28</v>
      </c>
      <c r="Y25" s="17" t="s">
        <v>28</v>
      </c>
    </row>
    <row r="26" spans="2:25" ht="18" customHeight="1" x14ac:dyDescent="0.25">
      <c r="D26" s="152" t="s">
        <v>230</v>
      </c>
      <c r="E26" s="153" t="s">
        <v>216</v>
      </c>
      <c r="F26" s="24" t="s">
        <v>80</v>
      </c>
      <c r="G26" s="25" t="s">
        <v>32</v>
      </c>
      <c r="H26" s="23">
        <v>-10</v>
      </c>
      <c r="I26" s="26" t="s">
        <v>81</v>
      </c>
      <c r="J26" s="26" t="s">
        <v>34</v>
      </c>
      <c r="K26" s="27">
        <f t="shared" si="0"/>
        <v>6.25E-2</v>
      </c>
      <c r="L26" s="26" t="s">
        <v>28</v>
      </c>
      <c r="M26" s="72" t="s">
        <v>28</v>
      </c>
      <c r="N26" s="30">
        <v>0</v>
      </c>
      <c r="O26" s="31">
        <v>0</v>
      </c>
      <c r="P26" s="31">
        <v>0</v>
      </c>
      <c r="Q26" s="31">
        <v>0</v>
      </c>
      <c r="R26" s="31">
        <v>0</v>
      </c>
      <c r="S26" s="31">
        <v>0</v>
      </c>
      <c r="T26" s="31">
        <v>0</v>
      </c>
      <c r="U26" s="31">
        <v>0.15</v>
      </c>
      <c r="V26" s="31">
        <v>0.15</v>
      </c>
      <c r="W26" s="31">
        <v>0.15</v>
      </c>
      <c r="X26" s="31">
        <v>0.15</v>
      </c>
      <c r="Y26" s="31">
        <v>0.15</v>
      </c>
    </row>
    <row r="27" spans="2:25" ht="18" customHeight="1" x14ac:dyDescent="0.25">
      <c r="D27" s="154" t="s">
        <v>230</v>
      </c>
      <c r="E27" s="155" t="s">
        <v>216</v>
      </c>
      <c r="F27" s="33" t="s">
        <v>80</v>
      </c>
      <c r="G27" s="34" t="s">
        <v>32</v>
      </c>
      <c r="H27" s="32">
        <v>-10</v>
      </c>
      <c r="I27" s="35" t="str">
        <f>I26</f>
        <v>ESCAVADEIRA</v>
      </c>
      <c r="J27" s="35" t="s">
        <v>35</v>
      </c>
      <c r="K27" s="36">
        <f t="shared" si="0"/>
        <v>6.25E-2</v>
      </c>
      <c r="L27" s="35" t="s">
        <v>234</v>
      </c>
      <c r="M27" s="37">
        <v>300</v>
      </c>
      <c r="N27" s="40">
        <f>N26</f>
        <v>0</v>
      </c>
      <c r="O27" s="41">
        <f t="shared" ref="O27:Y27" si="12">O26</f>
        <v>0</v>
      </c>
      <c r="P27" s="41">
        <f t="shared" si="12"/>
        <v>0</v>
      </c>
      <c r="Q27" s="41">
        <f t="shared" si="12"/>
        <v>0</v>
      </c>
      <c r="R27" s="41">
        <f t="shared" si="12"/>
        <v>0</v>
      </c>
      <c r="S27" s="41">
        <f t="shared" si="12"/>
        <v>0</v>
      </c>
      <c r="T27" s="41">
        <f t="shared" si="12"/>
        <v>0</v>
      </c>
      <c r="U27" s="41">
        <f t="shared" si="12"/>
        <v>0.15</v>
      </c>
      <c r="V27" s="41">
        <f t="shared" si="12"/>
        <v>0.15</v>
      </c>
      <c r="W27" s="41">
        <f t="shared" si="12"/>
        <v>0.15</v>
      </c>
      <c r="X27" s="41">
        <f t="shared" si="12"/>
        <v>0.15</v>
      </c>
      <c r="Y27" s="41">
        <f t="shared" si="12"/>
        <v>0.15</v>
      </c>
    </row>
    <row r="28" spans="2:25" ht="18" customHeight="1" x14ac:dyDescent="0.25">
      <c r="D28" s="152" t="s">
        <v>230</v>
      </c>
      <c r="E28" s="153" t="s">
        <v>216</v>
      </c>
      <c r="F28" s="24" t="s">
        <v>80</v>
      </c>
      <c r="G28" s="25" t="s">
        <v>32</v>
      </c>
      <c r="H28" s="23">
        <v>-10</v>
      </c>
      <c r="I28" s="26" t="s">
        <v>235</v>
      </c>
      <c r="J28" s="26" t="s">
        <v>34</v>
      </c>
      <c r="K28" s="27">
        <f t="shared" si="0"/>
        <v>0</v>
      </c>
      <c r="L28" s="26" t="s">
        <v>28</v>
      </c>
      <c r="M28" s="72" t="s">
        <v>28</v>
      </c>
      <c r="N28" s="30">
        <v>0</v>
      </c>
      <c r="O28" s="31">
        <v>0</v>
      </c>
      <c r="P28" s="31">
        <v>0</v>
      </c>
      <c r="Q28" s="31">
        <v>0</v>
      </c>
      <c r="R28" s="31">
        <v>0</v>
      </c>
      <c r="S28" s="31">
        <v>0</v>
      </c>
      <c r="T28" s="31">
        <v>0</v>
      </c>
      <c r="U28" s="31">
        <v>0</v>
      </c>
      <c r="V28" s="31">
        <v>0</v>
      </c>
      <c r="W28" s="31">
        <v>0</v>
      </c>
      <c r="X28" s="31">
        <v>0</v>
      </c>
      <c r="Y28" s="31">
        <v>0</v>
      </c>
    </row>
    <row r="29" spans="2:25" ht="18" customHeight="1" x14ac:dyDescent="0.25">
      <c r="D29" s="152" t="s">
        <v>230</v>
      </c>
      <c r="E29" s="153" t="s">
        <v>216</v>
      </c>
      <c r="F29" s="24" t="s">
        <v>80</v>
      </c>
      <c r="G29" s="25" t="s">
        <v>32</v>
      </c>
      <c r="H29" s="23">
        <v>-10</v>
      </c>
      <c r="I29" s="26" t="s">
        <v>76</v>
      </c>
      <c r="J29" s="26" t="s">
        <v>34</v>
      </c>
      <c r="K29" s="27">
        <f t="shared" si="0"/>
        <v>0.39999999999999997</v>
      </c>
      <c r="L29" s="26" t="s">
        <v>28</v>
      </c>
      <c r="M29" s="72" t="s">
        <v>28</v>
      </c>
      <c r="N29" s="30">
        <v>0.4</v>
      </c>
      <c r="O29" s="31">
        <v>0.4</v>
      </c>
      <c r="P29" s="31">
        <v>0.4</v>
      </c>
      <c r="Q29" s="31">
        <v>0.4</v>
      </c>
      <c r="R29" s="31">
        <v>0.4</v>
      </c>
      <c r="S29" s="31">
        <v>0.4</v>
      </c>
      <c r="T29" s="31">
        <v>0.4</v>
      </c>
      <c r="U29" s="31">
        <v>0.4</v>
      </c>
      <c r="V29" s="31">
        <v>0.4</v>
      </c>
      <c r="W29" s="31">
        <v>0.4</v>
      </c>
      <c r="X29" s="31">
        <v>0.4</v>
      </c>
      <c r="Y29" s="31">
        <v>0.4</v>
      </c>
    </row>
    <row r="30" spans="2:25" ht="18" customHeight="1" x14ac:dyDescent="0.25">
      <c r="D30" s="152" t="s">
        <v>230</v>
      </c>
      <c r="E30" s="153" t="s">
        <v>216</v>
      </c>
      <c r="F30" s="24" t="s">
        <v>80</v>
      </c>
      <c r="G30" s="25" t="s">
        <v>32</v>
      </c>
      <c r="H30" s="23">
        <v>-10</v>
      </c>
      <c r="I30" s="26" t="s">
        <v>236</v>
      </c>
      <c r="J30" s="26" t="s">
        <v>34</v>
      </c>
      <c r="K30" s="27">
        <f t="shared" si="0"/>
        <v>0.53750000000000009</v>
      </c>
      <c r="L30" s="26" t="s">
        <v>28</v>
      </c>
      <c r="M30" s="72" t="s">
        <v>28</v>
      </c>
      <c r="N30" s="47">
        <f>1-SUM(N28,N26,N29)</f>
        <v>0.6</v>
      </c>
      <c r="O30" s="48">
        <f t="shared" ref="O30:Y30" si="13">1-SUM(O28,O26,O29)</f>
        <v>0.6</v>
      </c>
      <c r="P30" s="48">
        <f t="shared" si="13"/>
        <v>0.6</v>
      </c>
      <c r="Q30" s="48">
        <f t="shared" si="13"/>
        <v>0.6</v>
      </c>
      <c r="R30" s="48">
        <f t="shared" si="13"/>
        <v>0.6</v>
      </c>
      <c r="S30" s="48">
        <f t="shared" si="13"/>
        <v>0.6</v>
      </c>
      <c r="T30" s="48">
        <f t="shared" si="13"/>
        <v>0.6</v>
      </c>
      <c r="U30" s="48">
        <f t="shared" si="13"/>
        <v>0.44999999999999996</v>
      </c>
      <c r="V30" s="48">
        <f t="shared" si="13"/>
        <v>0.44999999999999996</v>
      </c>
      <c r="W30" s="48">
        <f t="shared" si="13"/>
        <v>0.44999999999999996</v>
      </c>
      <c r="X30" s="48">
        <f t="shared" si="13"/>
        <v>0.44999999999999996</v>
      </c>
      <c r="Y30" s="48">
        <f t="shared" si="13"/>
        <v>0.44999999999999996</v>
      </c>
    </row>
    <row r="31" spans="2:25" ht="18" customHeight="1" x14ac:dyDescent="0.25">
      <c r="D31" s="152" t="s">
        <v>230</v>
      </c>
      <c r="E31" s="153" t="s">
        <v>216</v>
      </c>
      <c r="F31" s="24" t="s">
        <v>85</v>
      </c>
      <c r="G31" s="25" t="s">
        <v>32</v>
      </c>
      <c r="H31" s="23">
        <v>-5</v>
      </c>
      <c r="I31" s="26" t="s">
        <v>237</v>
      </c>
      <c r="J31" s="26" t="s">
        <v>34</v>
      </c>
      <c r="K31" s="27">
        <f t="shared" si="0"/>
        <v>0.3</v>
      </c>
      <c r="L31" s="26" t="s">
        <v>28</v>
      </c>
      <c r="M31" s="72" t="s">
        <v>28</v>
      </c>
      <c r="N31" s="42">
        <f>1-N33</f>
        <v>0.30000000000000004</v>
      </c>
      <c r="O31" s="43">
        <f t="shared" ref="O31:Y31" si="14">1-O33</f>
        <v>0.30000000000000004</v>
      </c>
      <c r="P31" s="43">
        <f t="shared" si="14"/>
        <v>0.30000000000000004</v>
      </c>
      <c r="Q31" s="43">
        <f t="shared" si="14"/>
        <v>0.30000000000000004</v>
      </c>
      <c r="R31" s="43">
        <f t="shared" si="14"/>
        <v>0.30000000000000004</v>
      </c>
      <c r="S31" s="43">
        <f t="shared" si="14"/>
        <v>0.30000000000000004</v>
      </c>
      <c r="T31" s="43">
        <f t="shared" si="14"/>
        <v>0.30000000000000004</v>
      </c>
      <c r="U31" s="43">
        <f t="shared" si="14"/>
        <v>0.30000000000000004</v>
      </c>
      <c r="V31" s="43">
        <f t="shared" si="14"/>
        <v>0.30000000000000004</v>
      </c>
      <c r="W31" s="43">
        <f t="shared" si="14"/>
        <v>0.30000000000000004</v>
      </c>
      <c r="X31" s="43">
        <f t="shared" si="14"/>
        <v>0.30000000000000004</v>
      </c>
      <c r="Y31" s="43">
        <f t="shared" si="14"/>
        <v>0.30000000000000004</v>
      </c>
    </row>
    <row r="32" spans="2:25" ht="18" customHeight="1" x14ac:dyDescent="0.25">
      <c r="D32" s="154" t="s">
        <v>230</v>
      </c>
      <c r="E32" s="155" t="s">
        <v>216</v>
      </c>
      <c r="F32" s="33" t="s">
        <v>85</v>
      </c>
      <c r="G32" s="34" t="s">
        <v>32</v>
      </c>
      <c r="H32" s="32">
        <v>-5</v>
      </c>
      <c r="I32" s="35" t="str">
        <f>I31</f>
        <v>SERV CAP QUIM MAN PRE EMERG DECL AGRIC</v>
      </c>
      <c r="J32" s="35" t="s">
        <v>35</v>
      </c>
      <c r="K32" s="36">
        <f t="shared" si="0"/>
        <v>0.3</v>
      </c>
      <c r="L32" s="35" t="s">
        <v>121</v>
      </c>
      <c r="M32" s="37">
        <v>0.3</v>
      </c>
      <c r="N32" s="40">
        <f>N31</f>
        <v>0.30000000000000004</v>
      </c>
      <c r="O32" s="41">
        <f t="shared" ref="O32:Y32" si="15">O31</f>
        <v>0.30000000000000004</v>
      </c>
      <c r="P32" s="41">
        <f t="shared" si="15"/>
        <v>0.30000000000000004</v>
      </c>
      <c r="Q32" s="41">
        <f t="shared" si="15"/>
        <v>0.30000000000000004</v>
      </c>
      <c r="R32" s="41">
        <f t="shared" si="15"/>
        <v>0.30000000000000004</v>
      </c>
      <c r="S32" s="41">
        <f t="shared" si="15"/>
        <v>0.30000000000000004</v>
      </c>
      <c r="T32" s="41">
        <f t="shared" si="15"/>
        <v>0.30000000000000004</v>
      </c>
      <c r="U32" s="41">
        <f t="shared" si="15"/>
        <v>0.30000000000000004</v>
      </c>
      <c r="V32" s="41">
        <f t="shared" si="15"/>
        <v>0.30000000000000004</v>
      </c>
      <c r="W32" s="41">
        <f t="shared" si="15"/>
        <v>0.30000000000000004</v>
      </c>
      <c r="X32" s="41">
        <f t="shared" si="15"/>
        <v>0.30000000000000004</v>
      </c>
      <c r="Y32" s="41">
        <f t="shared" si="15"/>
        <v>0.30000000000000004</v>
      </c>
    </row>
    <row r="33" spans="3:25" ht="18" customHeight="1" x14ac:dyDescent="0.25">
      <c r="D33" s="152" t="s">
        <v>230</v>
      </c>
      <c r="E33" s="153" t="s">
        <v>216</v>
      </c>
      <c r="F33" s="24" t="s">
        <v>85</v>
      </c>
      <c r="G33" s="25" t="s">
        <v>32</v>
      </c>
      <c r="H33" s="23">
        <v>-5</v>
      </c>
      <c r="I33" s="26" t="s">
        <v>238</v>
      </c>
      <c r="J33" s="26" t="s">
        <v>34</v>
      </c>
      <c r="K33" s="27">
        <f t="shared" si="0"/>
        <v>0.70000000000000007</v>
      </c>
      <c r="L33" s="26" t="s">
        <v>28</v>
      </c>
      <c r="M33" s="72" t="s">
        <v>28</v>
      </c>
      <c r="N33" s="30">
        <v>0.7</v>
      </c>
      <c r="O33" s="31">
        <v>0.7</v>
      </c>
      <c r="P33" s="31">
        <v>0.7</v>
      </c>
      <c r="Q33" s="31">
        <v>0.7</v>
      </c>
      <c r="R33" s="31">
        <v>0.7</v>
      </c>
      <c r="S33" s="31">
        <v>0.7</v>
      </c>
      <c r="T33" s="31">
        <v>0.7</v>
      </c>
      <c r="U33" s="31">
        <v>0.7</v>
      </c>
      <c r="V33" s="31">
        <v>0.7</v>
      </c>
      <c r="W33" s="31">
        <v>0.7</v>
      </c>
      <c r="X33" s="31">
        <v>0.7</v>
      </c>
      <c r="Y33" s="31">
        <v>0.7</v>
      </c>
    </row>
    <row r="34" spans="3:25" ht="18" customHeight="1" x14ac:dyDescent="0.25">
      <c r="D34" s="154" t="s">
        <v>230</v>
      </c>
      <c r="E34" s="155" t="s">
        <v>216</v>
      </c>
      <c r="F34" s="33" t="s">
        <v>85</v>
      </c>
      <c r="G34" s="34" t="s">
        <v>32</v>
      </c>
      <c r="H34" s="32">
        <v>-5</v>
      </c>
      <c r="I34" s="35" t="str">
        <f>I33</f>
        <v>SERV CAPINA AREA TOTAL DRONE TERC (PRE EMERGENTE)</v>
      </c>
      <c r="J34" s="35" t="s">
        <v>35</v>
      </c>
      <c r="K34" s="36">
        <f t="shared" si="0"/>
        <v>0.70000000000000007</v>
      </c>
      <c r="L34" s="35" t="s">
        <v>121</v>
      </c>
      <c r="M34" s="37">
        <v>0.3</v>
      </c>
      <c r="N34" s="40">
        <f>N33</f>
        <v>0.7</v>
      </c>
      <c r="O34" s="41">
        <f t="shared" ref="O34:Y34" si="16">O33</f>
        <v>0.7</v>
      </c>
      <c r="P34" s="41">
        <f t="shared" si="16"/>
        <v>0.7</v>
      </c>
      <c r="Q34" s="41">
        <f t="shared" si="16"/>
        <v>0.7</v>
      </c>
      <c r="R34" s="41">
        <f t="shared" si="16"/>
        <v>0.7</v>
      </c>
      <c r="S34" s="41">
        <f t="shared" si="16"/>
        <v>0.7</v>
      </c>
      <c r="T34" s="41">
        <f t="shared" si="16"/>
        <v>0.7</v>
      </c>
      <c r="U34" s="41">
        <f t="shared" si="16"/>
        <v>0.7</v>
      </c>
      <c r="V34" s="41">
        <f t="shared" si="16"/>
        <v>0.7</v>
      </c>
      <c r="W34" s="41">
        <f t="shared" si="16"/>
        <v>0.7</v>
      </c>
      <c r="X34" s="41">
        <f t="shared" si="16"/>
        <v>0.7</v>
      </c>
      <c r="Y34" s="41">
        <f t="shared" si="16"/>
        <v>0.7</v>
      </c>
    </row>
    <row r="35" spans="3:25" ht="18" customHeight="1" x14ac:dyDescent="0.25">
      <c r="D35" s="152" t="s">
        <v>230</v>
      </c>
      <c r="E35" s="153" t="s">
        <v>216</v>
      </c>
      <c r="F35" s="24" t="s">
        <v>92</v>
      </c>
      <c r="G35" s="25" t="s">
        <v>32</v>
      </c>
      <c r="H35" s="23">
        <v>-1</v>
      </c>
      <c r="I35" s="26" t="s">
        <v>239</v>
      </c>
      <c r="J35" s="26" t="s">
        <v>34</v>
      </c>
      <c r="K35" s="27">
        <f t="shared" si="0"/>
        <v>0.35000000000000003</v>
      </c>
      <c r="L35" s="26" t="s">
        <v>28</v>
      </c>
      <c r="M35" s="72" t="s">
        <v>28</v>
      </c>
      <c r="N35" s="30">
        <v>0.35</v>
      </c>
      <c r="O35" s="31">
        <v>0.35</v>
      </c>
      <c r="P35" s="31">
        <v>0.35</v>
      </c>
      <c r="Q35" s="31">
        <v>0.35</v>
      </c>
      <c r="R35" s="31">
        <v>0.35</v>
      </c>
      <c r="S35" s="31">
        <v>0.35</v>
      </c>
      <c r="T35" s="31">
        <v>0.35</v>
      </c>
      <c r="U35" s="31">
        <v>0.35</v>
      </c>
      <c r="V35" s="31">
        <v>0.35</v>
      </c>
      <c r="W35" s="31">
        <v>0.35</v>
      </c>
      <c r="X35" s="31">
        <v>0.35</v>
      </c>
      <c r="Y35" s="31">
        <v>0.35</v>
      </c>
    </row>
    <row r="36" spans="3:25" ht="18" customHeight="1" x14ac:dyDescent="0.25">
      <c r="D36" s="158" t="s">
        <v>230</v>
      </c>
      <c r="E36" s="158" t="s">
        <v>216</v>
      </c>
      <c r="F36" s="93" t="s">
        <v>28</v>
      </c>
      <c r="G36" s="94" t="s">
        <v>94</v>
      </c>
      <c r="H36" s="92" t="s">
        <v>28</v>
      </c>
      <c r="I36" s="95" t="s">
        <v>28</v>
      </c>
      <c r="J36" s="95" t="s">
        <v>28</v>
      </c>
      <c r="K36" s="96" t="str">
        <f t="shared" si="0"/>
        <v>n/a</v>
      </c>
      <c r="L36" s="95" t="s">
        <v>28</v>
      </c>
      <c r="M36" s="97" t="s">
        <v>28</v>
      </c>
      <c r="N36" s="98" t="s">
        <v>28</v>
      </c>
      <c r="O36" s="96" t="s">
        <v>28</v>
      </c>
      <c r="P36" s="96" t="s">
        <v>28</v>
      </c>
      <c r="Q36" s="96" t="s">
        <v>28</v>
      </c>
      <c r="R36" s="96" t="s">
        <v>28</v>
      </c>
      <c r="S36" s="96" t="s">
        <v>28</v>
      </c>
      <c r="T36" s="96" t="s">
        <v>28</v>
      </c>
      <c r="U36" s="96" t="s">
        <v>28</v>
      </c>
      <c r="V36" s="96" t="s">
        <v>28</v>
      </c>
      <c r="W36" s="96" t="s">
        <v>28</v>
      </c>
      <c r="X36" s="96" t="s">
        <v>28</v>
      </c>
      <c r="Y36" s="96" t="s">
        <v>28</v>
      </c>
    </row>
    <row r="37" spans="3:25" ht="18" customHeight="1" x14ac:dyDescent="0.25">
      <c r="D37" s="159" t="s">
        <v>230</v>
      </c>
      <c r="E37" s="159" t="s">
        <v>216</v>
      </c>
      <c r="F37" s="100" t="s">
        <v>28</v>
      </c>
      <c r="G37" s="101" t="s">
        <v>95</v>
      </c>
      <c r="H37" s="99" t="s">
        <v>28</v>
      </c>
      <c r="I37" s="102" t="s">
        <v>28</v>
      </c>
      <c r="J37" s="102" t="s">
        <v>28</v>
      </c>
      <c r="K37" s="103" t="str">
        <f t="shared" si="0"/>
        <v>n/a</v>
      </c>
      <c r="L37" s="102" t="s">
        <v>28</v>
      </c>
      <c r="M37" s="104" t="s">
        <v>28</v>
      </c>
      <c r="N37" s="105" t="s">
        <v>28</v>
      </c>
      <c r="O37" s="103" t="s">
        <v>28</v>
      </c>
      <c r="P37" s="103" t="s">
        <v>28</v>
      </c>
      <c r="Q37" s="103" t="s">
        <v>28</v>
      </c>
      <c r="R37" s="103" t="s">
        <v>28</v>
      </c>
      <c r="S37" s="103" t="s">
        <v>28</v>
      </c>
      <c r="T37" s="103" t="s">
        <v>28</v>
      </c>
      <c r="U37" s="103" t="s">
        <v>28</v>
      </c>
      <c r="V37" s="103" t="s">
        <v>28</v>
      </c>
      <c r="W37" s="103" t="s">
        <v>28</v>
      </c>
      <c r="X37" s="103" t="s">
        <v>28</v>
      </c>
      <c r="Y37" s="103" t="s">
        <v>28</v>
      </c>
    </row>
    <row r="38" spans="3:25" ht="18" customHeight="1" x14ac:dyDescent="0.25">
      <c r="C38" s="1"/>
      <c r="D38" s="152" t="s">
        <v>230</v>
      </c>
      <c r="E38" s="153" t="s">
        <v>216</v>
      </c>
      <c r="F38" s="24" t="s">
        <v>96</v>
      </c>
      <c r="G38" s="25" t="s">
        <v>97</v>
      </c>
      <c r="H38" s="23">
        <v>0</v>
      </c>
      <c r="I38" s="26" t="s">
        <v>240</v>
      </c>
      <c r="J38" s="26" t="s">
        <v>34</v>
      </c>
      <c r="K38" s="27">
        <f t="shared" si="0"/>
        <v>1</v>
      </c>
      <c r="L38" s="26" t="s">
        <v>28</v>
      </c>
      <c r="M38" s="72" t="s">
        <v>28</v>
      </c>
      <c r="N38" s="30">
        <v>1</v>
      </c>
      <c r="O38" s="31">
        <v>1</v>
      </c>
      <c r="P38" s="31">
        <v>1</v>
      </c>
      <c r="Q38" s="31">
        <v>1</v>
      </c>
      <c r="R38" s="31">
        <v>1</v>
      </c>
      <c r="S38" s="31">
        <v>1</v>
      </c>
      <c r="T38" s="31">
        <v>1</v>
      </c>
      <c r="U38" s="31">
        <v>1</v>
      </c>
      <c r="V38" s="31">
        <v>1</v>
      </c>
      <c r="W38" s="31">
        <v>1</v>
      </c>
      <c r="X38" s="31">
        <v>1</v>
      </c>
      <c r="Y38" s="31">
        <v>1</v>
      </c>
    </row>
    <row r="39" spans="3:25" ht="18" customHeight="1" x14ac:dyDescent="0.25">
      <c r="C39" s="1"/>
      <c r="D39" s="154" t="s">
        <v>230</v>
      </c>
      <c r="E39" s="155" t="s">
        <v>216</v>
      </c>
      <c r="F39" s="33" t="s">
        <v>96</v>
      </c>
      <c r="G39" s="34" t="s">
        <v>97</v>
      </c>
      <c r="H39" s="32">
        <v>0</v>
      </c>
      <c r="I39" s="35" t="str">
        <f t="shared" ref="I39:I42" si="17">I38</f>
        <v>SERV PLANTIO CONVENCIONAL DECL AGRIC</v>
      </c>
      <c r="J39" s="35" t="s">
        <v>35</v>
      </c>
      <c r="K39" s="36">
        <f t="shared" si="0"/>
        <v>1</v>
      </c>
      <c r="L39" s="35" t="s">
        <v>99</v>
      </c>
      <c r="M39" s="37">
        <v>0.17299999999999999</v>
      </c>
      <c r="N39" s="40">
        <f>N38</f>
        <v>1</v>
      </c>
      <c r="O39" s="41">
        <f t="shared" ref="O39:Y39" si="18">O38</f>
        <v>1</v>
      </c>
      <c r="P39" s="41">
        <f t="shared" si="18"/>
        <v>1</v>
      </c>
      <c r="Q39" s="41">
        <f t="shared" si="18"/>
        <v>1</v>
      </c>
      <c r="R39" s="41">
        <f t="shared" si="18"/>
        <v>1</v>
      </c>
      <c r="S39" s="41">
        <f t="shared" si="18"/>
        <v>1</v>
      </c>
      <c r="T39" s="41">
        <f t="shared" si="18"/>
        <v>1</v>
      </c>
      <c r="U39" s="41">
        <f t="shared" si="18"/>
        <v>1</v>
      </c>
      <c r="V39" s="41">
        <f t="shared" si="18"/>
        <v>1</v>
      </c>
      <c r="W39" s="41">
        <f t="shared" si="18"/>
        <v>1</v>
      </c>
      <c r="X39" s="41">
        <f t="shared" si="18"/>
        <v>1</v>
      </c>
      <c r="Y39" s="41">
        <f t="shared" si="18"/>
        <v>1</v>
      </c>
    </row>
    <row r="40" spans="3:25" ht="18" customHeight="1" x14ac:dyDescent="0.25">
      <c r="C40" s="1"/>
      <c r="D40" s="154" t="s">
        <v>230</v>
      </c>
      <c r="E40" s="155" t="s">
        <v>216</v>
      </c>
      <c r="F40" s="33" t="s">
        <v>96</v>
      </c>
      <c r="G40" s="34" t="s">
        <v>97</v>
      </c>
      <c r="H40" s="32">
        <v>0</v>
      </c>
      <c r="I40" s="35" t="str">
        <f t="shared" si="17"/>
        <v>SERV PLANTIO CONVENCIONAL DECL AGRIC</v>
      </c>
      <c r="J40" s="35" t="s">
        <v>35</v>
      </c>
      <c r="K40" s="36">
        <f t="shared" si="0"/>
        <v>1</v>
      </c>
      <c r="L40" s="35" t="s">
        <v>100</v>
      </c>
      <c r="M40" s="106">
        <f>ROUNDUP(1243*1.05,0)</f>
        <v>1306</v>
      </c>
      <c r="N40" s="40">
        <f>N38</f>
        <v>1</v>
      </c>
      <c r="O40" s="41">
        <f t="shared" ref="O40:Y40" si="19">O38</f>
        <v>1</v>
      </c>
      <c r="P40" s="41">
        <f t="shared" si="19"/>
        <v>1</v>
      </c>
      <c r="Q40" s="41">
        <f t="shared" si="19"/>
        <v>1</v>
      </c>
      <c r="R40" s="41">
        <f t="shared" si="19"/>
        <v>1</v>
      </c>
      <c r="S40" s="41">
        <f t="shared" si="19"/>
        <v>1</v>
      </c>
      <c r="T40" s="41">
        <f t="shared" si="19"/>
        <v>1</v>
      </c>
      <c r="U40" s="41">
        <f t="shared" si="19"/>
        <v>1</v>
      </c>
      <c r="V40" s="41">
        <f t="shared" si="19"/>
        <v>1</v>
      </c>
      <c r="W40" s="41">
        <f t="shared" si="19"/>
        <v>1</v>
      </c>
      <c r="X40" s="41">
        <f t="shared" si="19"/>
        <v>1</v>
      </c>
      <c r="Y40" s="41">
        <f t="shared" si="19"/>
        <v>1</v>
      </c>
    </row>
    <row r="41" spans="3:25" ht="18" customHeight="1" x14ac:dyDescent="0.25">
      <c r="C41" s="1"/>
      <c r="D41" s="154" t="s">
        <v>230</v>
      </c>
      <c r="E41" s="155" t="s">
        <v>216</v>
      </c>
      <c r="F41" s="33" t="s">
        <v>96</v>
      </c>
      <c r="G41" s="34" t="s">
        <v>97</v>
      </c>
      <c r="H41" s="32">
        <v>0</v>
      </c>
      <c r="I41" s="35" t="str">
        <f t="shared" si="17"/>
        <v>SERV PLANTIO CONVENCIONAL DECL AGRIC</v>
      </c>
      <c r="J41" s="35" t="s">
        <v>35</v>
      </c>
      <c r="K41" s="36">
        <f t="shared" si="0"/>
        <v>1</v>
      </c>
      <c r="L41" s="35" t="s">
        <v>101</v>
      </c>
      <c r="M41" s="37">
        <f>ROUNDUP(0.3/12000*1400,2)</f>
        <v>0.04</v>
      </c>
      <c r="N41" s="40">
        <f>N38</f>
        <v>1</v>
      </c>
      <c r="O41" s="41">
        <f t="shared" ref="O41:Y41" si="20">O38</f>
        <v>1</v>
      </c>
      <c r="P41" s="41">
        <f t="shared" si="20"/>
        <v>1</v>
      </c>
      <c r="Q41" s="41">
        <f t="shared" si="20"/>
        <v>1</v>
      </c>
      <c r="R41" s="41">
        <f t="shared" si="20"/>
        <v>1</v>
      </c>
      <c r="S41" s="41">
        <f t="shared" si="20"/>
        <v>1</v>
      </c>
      <c r="T41" s="41">
        <f t="shared" si="20"/>
        <v>1</v>
      </c>
      <c r="U41" s="41">
        <f t="shared" si="20"/>
        <v>1</v>
      </c>
      <c r="V41" s="41">
        <f t="shared" si="20"/>
        <v>1</v>
      </c>
      <c r="W41" s="41">
        <f t="shared" si="20"/>
        <v>1</v>
      </c>
      <c r="X41" s="41">
        <f t="shared" si="20"/>
        <v>1</v>
      </c>
      <c r="Y41" s="41">
        <f t="shared" si="20"/>
        <v>1</v>
      </c>
    </row>
    <row r="42" spans="3:25" ht="18" customHeight="1" x14ac:dyDescent="0.25">
      <c r="C42" s="1"/>
      <c r="D42" s="154" t="s">
        <v>230</v>
      </c>
      <c r="E42" s="155" t="s">
        <v>216</v>
      </c>
      <c r="F42" s="33" t="s">
        <v>96</v>
      </c>
      <c r="G42" s="34" t="s">
        <v>97</v>
      </c>
      <c r="H42" s="32">
        <v>0</v>
      </c>
      <c r="I42" s="35" t="str">
        <f t="shared" si="17"/>
        <v>SERV PLANTIO CONVENCIONAL DECL AGRIC</v>
      </c>
      <c r="J42" s="35" t="s">
        <v>35</v>
      </c>
      <c r="K42" s="36">
        <f t="shared" si="0"/>
        <v>1</v>
      </c>
      <c r="L42" s="35" t="s">
        <v>102</v>
      </c>
      <c r="M42" s="37">
        <v>0.4</v>
      </c>
      <c r="N42" s="40">
        <f>N38</f>
        <v>1</v>
      </c>
      <c r="O42" s="41">
        <f t="shared" ref="O42:Y42" si="21">O38</f>
        <v>1</v>
      </c>
      <c r="P42" s="41">
        <f t="shared" si="21"/>
        <v>1</v>
      </c>
      <c r="Q42" s="41">
        <f t="shared" si="21"/>
        <v>1</v>
      </c>
      <c r="R42" s="41">
        <f t="shared" si="21"/>
        <v>1</v>
      </c>
      <c r="S42" s="41">
        <f t="shared" si="21"/>
        <v>1</v>
      </c>
      <c r="T42" s="41">
        <f t="shared" si="21"/>
        <v>1</v>
      </c>
      <c r="U42" s="41">
        <f t="shared" si="21"/>
        <v>1</v>
      </c>
      <c r="V42" s="41">
        <f t="shared" si="21"/>
        <v>1</v>
      </c>
      <c r="W42" s="41">
        <f t="shared" si="21"/>
        <v>1</v>
      </c>
      <c r="X42" s="41">
        <f t="shared" si="21"/>
        <v>1</v>
      </c>
      <c r="Y42" s="41">
        <f t="shared" si="21"/>
        <v>1</v>
      </c>
    </row>
    <row r="43" spans="3:25" ht="18" customHeight="1" x14ac:dyDescent="0.25">
      <c r="C43" s="1"/>
      <c r="D43" s="152" t="s">
        <v>230</v>
      </c>
      <c r="E43" s="153" t="s">
        <v>216</v>
      </c>
      <c r="F43" s="24" t="s">
        <v>105</v>
      </c>
      <c r="G43" s="25" t="s">
        <v>97</v>
      </c>
      <c r="H43" s="23">
        <v>0</v>
      </c>
      <c r="I43" s="26" t="s">
        <v>106</v>
      </c>
      <c r="J43" s="26" t="s">
        <v>34</v>
      </c>
      <c r="K43" s="27">
        <f t="shared" si="0"/>
        <v>1</v>
      </c>
      <c r="L43" s="26" t="s">
        <v>28</v>
      </c>
      <c r="M43" s="72" t="s">
        <v>28</v>
      </c>
      <c r="N43" s="30">
        <v>1</v>
      </c>
      <c r="O43" s="31">
        <v>1</v>
      </c>
      <c r="P43" s="31">
        <v>1</v>
      </c>
      <c r="Q43" s="31">
        <v>1</v>
      </c>
      <c r="R43" s="31">
        <v>1</v>
      </c>
      <c r="S43" s="31">
        <v>1</v>
      </c>
      <c r="T43" s="31">
        <v>1</v>
      </c>
      <c r="U43" s="31">
        <v>1</v>
      </c>
      <c r="V43" s="31">
        <v>1</v>
      </c>
      <c r="W43" s="31">
        <v>1</v>
      </c>
      <c r="X43" s="31">
        <v>1</v>
      </c>
      <c r="Y43" s="31">
        <v>1</v>
      </c>
    </row>
    <row r="44" spans="3:25" ht="18" customHeight="1" x14ac:dyDescent="0.25">
      <c r="C44" s="1"/>
      <c r="D44" s="159" t="s">
        <v>230</v>
      </c>
      <c r="E44" s="159" t="s">
        <v>216</v>
      </c>
      <c r="F44" s="100" t="s">
        <v>28</v>
      </c>
      <c r="G44" s="101" t="s">
        <v>104</v>
      </c>
      <c r="H44" s="99" t="s">
        <v>28</v>
      </c>
      <c r="I44" s="102" t="s">
        <v>28</v>
      </c>
      <c r="J44" s="102" t="s">
        <v>28</v>
      </c>
      <c r="K44" s="103" t="str">
        <f t="shared" si="0"/>
        <v>n/a</v>
      </c>
      <c r="L44" s="102" t="s">
        <v>28</v>
      </c>
      <c r="M44" s="104" t="s">
        <v>28</v>
      </c>
      <c r="N44" s="105" t="s">
        <v>28</v>
      </c>
      <c r="O44" s="103" t="s">
        <v>28</v>
      </c>
      <c r="P44" s="103" t="s">
        <v>28</v>
      </c>
      <c r="Q44" s="103" t="s">
        <v>28</v>
      </c>
      <c r="R44" s="103" t="s">
        <v>28</v>
      </c>
      <c r="S44" s="103" t="s">
        <v>28</v>
      </c>
      <c r="T44" s="103" t="s">
        <v>28</v>
      </c>
      <c r="U44" s="103" t="s">
        <v>28</v>
      </c>
      <c r="V44" s="103" t="s">
        <v>28</v>
      </c>
      <c r="W44" s="103" t="s">
        <v>28</v>
      </c>
      <c r="X44" s="103" t="s">
        <v>28</v>
      </c>
      <c r="Y44" s="103" t="s">
        <v>28</v>
      </c>
    </row>
    <row r="45" spans="3:25" ht="18" customHeight="1" x14ac:dyDescent="0.25">
      <c r="C45" s="1"/>
      <c r="D45" s="152" t="s">
        <v>230</v>
      </c>
      <c r="E45" s="153" t="s">
        <v>216</v>
      </c>
      <c r="F45" s="24" t="s">
        <v>109</v>
      </c>
      <c r="G45" s="25" t="s">
        <v>97</v>
      </c>
      <c r="H45" s="23">
        <v>1</v>
      </c>
      <c r="I45" s="26" t="s">
        <v>241</v>
      </c>
      <c r="J45" s="26" t="s">
        <v>34</v>
      </c>
      <c r="K45" s="27">
        <f t="shared" si="0"/>
        <v>2.8200000000000003</v>
      </c>
      <c r="L45" s="26" t="s">
        <v>28</v>
      </c>
      <c r="M45" s="72" t="s">
        <v>28</v>
      </c>
      <c r="N45" s="47">
        <f>LT_REFNR!N97+LT_REFNR!N85+25%</f>
        <v>2.4500000000000002</v>
      </c>
      <c r="O45" s="48">
        <f>LT_REFNR!O97+LT_REFNR!O85+25%</f>
        <v>2.4500000000000002</v>
      </c>
      <c r="P45" s="48">
        <f>LT_REFNR!P97+LT_REFNR!P85+25%</f>
        <v>2.6150000000000002</v>
      </c>
      <c r="Q45" s="48">
        <f>LT_REFNR!Q97+LT_REFNR!Q85+25%</f>
        <v>2.9150000000000005</v>
      </c>
      <c r="R45" s="48">
        <f>LT_REFNR!R97+LT_REFNR!R85+25%</f>
        <v>2.9650000000000003</v>
      </c>
      <c r="S45" s="48">
        <f>LT_REFNR!S97+LT_REFNR!S85+25%</f>
        <v>3.0150000000000006</v>
      </c>
      <c r="T45" s="48">
        <f>LT_REFNR!T97+LT_REFNR!T85+25%</f>
        <v>3.0650000000000004</v>
      </c>
      <c r="U45" s="48">
        <f>LT_REFNR!U97+LT_REFNR!U85+25%</f>
        <v>3.1150000000000007</v>
      </c>
      <c r="V45" s="48">
        <f>LT_REFNR!V97+LT_REFNR!V85+25%</f>
        <v>3.1650000000000005</v>
      </c>
      <c r="W45" s="48">
        <f>LT_REFNR!W97+LT_REFNR!W85+25%</f>
        <v>2.92</v>
      </c>
      <c r="X45" s="48">
        <f>LT_REFNR!X97+LT_REFNR!X85+25%</f>
        <v>2.7150000000000007</v>
      </c>
      <c r="Y45" s="48">
        <f>LT_REFNR!Y97+LT_REFNR!Y85+25%</f>
        <v>2.4500000000000002</v>
      </c>
    </row>
    <row r="46" spans="3:25" ht="18" customHeight="1" x14ac:dyDescent="0.25">
      <c r="C46" s="1"/>
      <c r="D46" s="154" t="s">
        <v>230</v>
      </c>
      <c r="E46" s="155" t="s">
        <v>216</v>
      </c>
      <c r="F46" s="33" t="s">
        <v>109</v>
      </c>
      <c r="G46" s="34" t="s">
        <v>97</v>
      </c>
      <c r="H46" s="32">
        <v>1</v>
      </c>
      <c r="I46" s="35" t="str">
        <f>I45</f>
        <v>SERV IRRIGAÇAO N2 DECL AGRIC</v>
      </c>
      <c r="J46" s="35" t="s">
        <v>35</v>
      </c>
      <c r="K46" s="36">
        <f t="shared" si="0"/>
        <v>1.8791666666666664</v>
      </c>
      <c r="L46" s="35" t="s">
        <v>102</v>
      </c>
      <c r="M46" s="37">
        <v>0.4</v>
      </c>
      <c r="N46" s="40">
        <f>ROUND(N45*2/3,2)</f>
        <v>1.63</v>
      </c>
      <c r="O46" s="41">
        <f t="shared" ref="O46:Y46" si="22">ROUND(O45*2/3,2)</f>
        <v>1.63</v>
      </c>
      <c r="P46" s="41">
        <f t="shared" si="22"/>
        <v>1.74</v>
      </c>
      <c r="Q46" s="41">
        <f t="shared" si="22"/>
        <v>1.94</v>
      </c>
      <c r="R46" s="41">
        <f t="shared" si="22"/>
        <v>1.98</v>
      </c>
      <c r="S46" s="41">
        <f t="shared" si="22"/>
        <v>2.0099999999999998</v>
      </c>
      <c r="T46" s="41">
        <f t="shared" si="22"/>
        <v>2.04</v>
      </c>
      <c r="U46" s="41">
        <f t="shared" si="22"/>
        <v>2.08</v>
      </c>
      <c r="V46" s="41">
        <f t="shared" si="22"/>
        <v>2.11</v>
      </c>
      <c r="W46" s="41">
        <f t="shared" si="22"/>
        <v>1.95</v>
      </c>
      <c r="X46" s="41">
        <f t="shared" si="22"/>
        <v>1.81</v>
      </c>
      <c r="Y46" s="41">
        <f t="shared" si="22"/>
        <v>1.63</v>
      </c>
    </row>
    <row r="47" spans="3:25" ht="18" customHeight="1" x14ac:dyDescent="0.25">
      <c r="C47" s="1"/>
      <c r="D47" s="152" t="s">
        <v>230</v>
      </c>
      <c r="E47" s="153" t="s">
        <v>216</v>
      </c>
      <c r="F47" s="24" t="s">
        <v>80</v>
      </c>
      <c r="G47" s="25" t="s">
        <v>97</v>
      </c>
      <c r="H47" s="23">
        <v>5</v>
      </c>
      <c r="I47" s="26" t="s">
        <v>242</v>
      </c>
      <c r="J47" s="26" t="s">
        <v>34</v>
      </c>
      <c r="K47" s="27">
        <f t="shared" si="0"/>
        <v>0.93749999999999989</v>
      </c>
      <c r="L47" s="26" t="s">
        <v>28</v>
      </c>
      <c r="M47" s="72" t="s">
        <v>28</v>
      </c>
      <c r="N47" s="47">
        <f t="shared" ref="N47:Y47" si="23">1-N26</f>
        <v>1</v>
      </c>
      <c r="O47" s="48">
        <f t="shared" si="23"/>
        <v>1</v>
      </c>
      <c r="P47" s="48">
        <f t="shared" si="23"/>
        <v>1</v>
      </c>
      <c r="Q47" s="48">
        <f t="shared" si="23"/>
        <v>1</v>
      </c>
      <c r="R47" s="48">
        <f t="shared" si="23"/>
        <v>1</v>
      </c>
      <c r="S47" s="48">
        <f t="shared" si="23"/>
        <v>1</v>
      </c>
      <c r="T47" s="48">
        <f t="shared" si="23"/>
        <v>1</v>
      </c>
      <c r="U47" s="48">
        <f t="shared" si="23"/>
        <v>0.85</v>
      </c>
      <c r="V47" s="48">
        <f t="shared" si="23"/>
        <v>0.85</v>
      </c>
      <c r="W47" s="48">
        <f t="shared" si="23"/>
        <v>0.85</v>
      </c>
      <c r="X47" s="48">
        <f t="shared" si="23"/>
        <v>0.85</v>
      </c>
      <c r="Y47" s="48">
        <f t="shared" si="23"/>
        <v>0.85</v>
      </c>
    </row>
    <row r="48" spans="3:25" ht="18" customHeight="1" x14ac:dyDescent="0.25">
      <c r="C48" s="1"/>
      <c r="D48" s="154" t="s">
        <v>230</v>
      </c>
      <c r="E48" s="155" t="s">
        <v>216</v>
      </c>
      <c r="F48" s="33" t="s">
        <v>80</v>
      </c>
      <c r="G48" s="34" t="s">
        <v>97</v>
      </c>
      <c r="H48" s="32">
        <v>5</v>
      </c>
      <c r="I48" s="35" t="str">
        <f>I47</f>
        <v>SERV ADUBACAO MANUAL BASE DECL AGRIC</v>
      </c>
      <c r="J48" s="35" t="s">
        <v>35</v>
      </c>
      <c r="K48" s="36">
        <f t="shared" si="0"/>
        <v>0.93749999999999989</v>
      </c>
      <c r="L48" s="35" t="s">
        <v>82</v>
      </c>
      <c r="M48" s="37">
        <v>340</v>
      </c>
      <c r="N48" s="40">
        <f>N47</f>
        <v>1</v>
      </c>
      <c r="O48" s="41">
        <f t="shared" ref="O48:Y48" si="24">O47</f>
        <v>1</v>
      </c>
      <c r="P48" s="41">
        <f t="shared" si="24"/>
        <v>1</v>
      </c>
      <c r="Q48" s="41">
        <f t="shared" si="24"/>
        <v>1</v>
      </c>
      <c r="R48" s="41">
        <f t="shared" si="24"/>
        <v>1</v>
      </c>
      <c r="S48" s="41">
        <f t="shared" si="24"/>
        <v>1</v>
      </c>
      <c r="T48" s="41">
        <f t="shared" si="24"/>
        <v>1</v>
      </c>
      <c r="U48" s="41">
        <f t="shared" si="24"/>
        <v>0.85</v>
      </c>
      <c r="V48" s="41">
        <f t="shared" si="24"/>
        <v>0.85</v>
      </c>
      <c r="W48" s="41">
        <f t="shared" si="24"/>
        <v>0.85</v>
      </c>
      <c r="X48" s="41">
        <f t="shared" si="24"/>
        <v>0.85</v>
      </c>
      <c r="Y48" s="41">
        <f t="shared" si="24"/>
        <v>0.85</v>
      </c>
    </row>
    <row r="49" spans="3:27" ht="18" customHeight="1" x14ac:dyDescent="0.25">
      <c r="C49" s="1"/>
      <c r="D49" s="152" t="s">
        <v>230</v>
      </c>
      <c r="E49" s="153" t="s">
        <v>216</v>
      </c>
      <c r="F49" s="24" t="s">
        <v>111</v>
      </c>
      <c r="G49" s="25" t="s">
        <v>97</v>
      </c>
      <c r="H49" s="23">
        <v>10</v>
      </c>
      <c r="I49" s="26" t="s">
        <v>231</v>
      </c>
      <c r="J49" s="26" t="s">
        <v>34</v>
      </c>
      <c r="K49" s="27">
        <f t="shared" si="0"/>
        <v>1</v>
      </c>
      <c r="L49" s="26" t="s">
        <v>28</v>
      </c>
      <c r="M49" s="72" t="s">
        <v>28</v>
      </c>
      <c r="N49" s="30">
        <v>1</v>
      </c>
      <c r="O49" s="31">
        <v>1</v>
      </c>
      <c r="P49" s="31">
        <v>1</v>
      </c>
      <c r="Q49" s="31">
        <v>1</v>
      </c>
      <c r="R49" s="31">
        <v>1</v>
      </c>
      <c r="S49" s="31">
        <v>1</v>
      </c>
      <c r="T49" s="31">
        <v>1</v>
      </c>
      <c r="U49" s="31">
        <v>1</v>
      </c>
      <c r="V49" s="31">
        <v>1</v>
      </c>
      <c r="W49" s="31">
        <v>1</v>
      </c>
      <c r="X49" s="31">
        <v>1</v>
      </c>
      <c r="Y49" s="31">
        <v>1</v>
      </c>
    </row>
    <row r="50" spans="3:27" ht="18" customHeight="1" x14ac:dyDescent="0.25">
      <c r="C50" s="1"/>
      <c r="D50" s="154" t="s">
        <v>230</v>
      </c>
      <c r="E50" s="155" t="s">
        <v>216</v>
      </c>
      <c r="F50" s="33" t="s">
        <v>111</v>
      </c>
      <c r="G50" s="34" t="s">
        <v>97</v>
      </c>
      <c r="H50" s="32">
        <v>10</v>
      </c>
      <c r="I50" s="35" t="str">
        <f t="shared" ref="I50:I52" si="25">I49</f>
        <v>SERV COMB FORMIGA MAN 1 RUAS DECL AGRIC</v>
      </c>
      <c r="J50" s="35" t="s">
        <v>35</v>
      </c>
      <c r="K50" s="36">
        <f t="shared" si="0"/>
        <v>4.9999999999999992E-3</v>
      </c>
      <c r="L50" s="35" t="s">
        <v>36</v>
      </c>
      <c r="M50" s="37">
        <f>10*(5*6)/10^3</f>
        <v>0.3</v>
      </c>
      <c r="N50" s="156">
        <v>5.0000000000000001E-3</v>
      </c>
      <c r="O50" s="157">
        <v>5.0000000000000001E-3</v>
      </c>
      <c r="P50" s="157">
        <v>5.0000000000000001E-3</v>
      </c>
      <c r="Q50" s="157">
        <v>5.0000000000000001E-3</v>
      </c>
      <c r="R50" s="157">
        <v>5.0000000000000001E-3</v>
      </c>
      <c r="S50" s="157">
        <v>5.0000000000000001E-3</v>
      </c>
      <c r="T50" s="157">
        <v>5.0000000000000001E-3</v>
      </c>
      <c r="U50" s="157">
        <v>5.0000000000000001E-3</v>
      </c>
      <c r="V50" s="157">
        <v>5.0000000000000001E-3</v>
      </c>
      <c r="W50" s="157">
        <v>5.0000000000000001E-3</v>
      </c>
      <c r="X50" s="157">
        <v>5.0000000000000001E-3</v>
      </c>
      <c r="Y50" s="157">
        <v>5.0000000000000001E-3</v>
      </c>
    </row>
    <row r="51" spans="3:27" ht="18" customHeight="1" x14ac:dyDescent="0.25">
      <c r="C51" s="1"/>
      <c r="D51" s="154" t="s">
        <v>230</v>
      </c>
      <c r="E51" s="155" t="s">
        <v>216</v>
      </c>
      <c r="F51" s="33" t="s">
        <v>111</v>
      </c>
      <c r="G51" s="34" t="s">
        <v>97</v>
      </c>
      <c r="H51" s="32">
        <v>10</v>
      </c>
      <c r="I51" s="35" t="str">
        <f t="shared" si="25"/>
        <v>SERV COMB FORMIGA MAN 1 RUAS DECL AGRIC</v>
      </c>
      <c r="J51" s="35" t="s">
        <v>35</v>
      </c>
      <c r="K51" s="36">
        <f t="shared" si="0"/>
        <v>0.60833333333333328</v>
      </c>
      <c r="L51" s="35" t="s">
        <v>37</v>
      </c>
      <c r="M51" s="37">
        <v>4.5</v>
      </c>
      <c r="N51" s="40">
        <f>$N$23/$N$21*N49</f>
        <v>0.2</v>
      </c>
      <c r="O51" s="41">
        <f>$O$23/$O$21*O49</f>
        <v>0.3</v>
      </c>
      <c r="P51" s="41">
        <f>$P$23/$P$21*P49</f>
        <v>0.4</v>
      </c>
      <c r="Q51" s="41">
        <f>$Q$23/$Q$21*Q49</f>
        <v>0.5</v>
      </c>
      <c r="R51" s="41">
        <f>$R$23/$R$21*R49</f>
        <v>0.7</v>
      </c>
      <c r="S51" s="41">
        <f>$S$23/$S$21*S49</f>
        <v>0.8</v>
      </c>
      <c r="T51" s="41">
        <f>$T$23/$T$21*T49</f>
        <v>0.9</v>
      </c>
      <c r="U51" s="41">
        <f>$U$23/$U$21*U49</f>
        <v>0.9</v>
      </c>
      <c r="V51" s="41">
        <f>$V$23/$V$21*V49</f>
        <v>0.9</v>
      </c>
      <c r="W51" s="41">
        <f>$W$23/$W$21*W49</f>
        <v>0.7</v>
      </c>
      <c r="X51" s="41">
        <f>$X$23/$X$21*X49</f>
        <v>0.6</v>
      </c>
      <c r="Y51" s="41">
        <f>$Y$23/$Y$21*Y49</f>
        <v>0.4</v>
      </c>
    </row>
    <row r="52" spans="3:27" ht="18" customHeight="1" x14ac:dyDescent="0.25">
      <c r="C52" s="1"/>
      <c r="D52" s="154" t="s">
        <v>230</v>
      </c>
      <c r="E52" s="155" t="s">
        <v>216</v>
      </c>
      <c r="F52" s="33" t="s">
        <v>111</v>
      </c>
      <c r="G52" s="34" t="s">
        <v>97</v>
      </c>
      <c r="H52" s="32">
        <v>10</v>
      </c>
      <c r="I52" s="35" t="str">
        <f t="shared" si="25"/>
        <v>SERV COMB FORMIGA MAN 1 RUAS DECL AGRIC</v>
      </c>
      <c r="J52" s="35" t="s">
        <v>35</v>
      </c>
      <c r="K52" s="36">
        <f t="shared" si="0"/>
        <v>0.38666666666666666</v>
      </c>
      <c r="L52" s="35" t="s">
        <v>38</v>
      </c>
      <c r="M52" s="37">
        <v>4.5</v>
      </c>
      <c r="N52" s="40">
        <f>N49-SUM(N50:N51)</f>
        <v>0.79499999999999993</v>
      </c>
      <c r="O52" s="41">
        <f t="shared" ref="O52" si="26">O49-SUM(O50:O51)</f>
        <v>0.69500000000000006</v>
      </c>
      <c r="P52" s="41">
        <f t="shared" ref="P52:Y52" si="27">P49-SUM(P50:P51)</f>
        <v>0.59499999999999997</v>
      </c>
      <c r="Q52" s="41">
        <f t="shared" si="27"/>
        <v>0.495</v>
      </c>
      <c r="R52" s="41">
        <f t="shared" si="27"/>
        <v>0.29500000000000004</v>
      </c>
      <c r="S52" s="41">
        <f t="shared" si="27"/>
        <v>0.19499999999999995</v>
      </c>
      <c r="T52" s="41">
        <f t="shared" si="27"/>
        <v>9.4999999999999973E-2</v>
      </c>
      <c r="U52" s="41">
        <f t="shared" si="27"/>
        <v>9.4999999999999973E-2</v>
      </c>
      <c r="V52" s="41">
        <f t="shared" si="27"/>
        <v>9.4999999999999973E-2</v>
      </c>
      <c r="W52" s="41">
        <f t="shared" si="27"/>
        <v>0.29500000000000004</v>
      </c>
      <c r="X52" s="41">
        <f t="shared" si="27"/>
        <v>0.39500000000000002</v>
      </c>
      <c r="Y52" s="41">
        <f t="shared" si="27"/>
        <v>0.59499999999999997</v>
      </c>
    </row>
    <row r="53" spans="3:27" ht="18" customHeight="1" x14ac:dyDescent="0.25">
      <c r="C53" s="1"/>
      <c r="D53" s="152" t="s">
        <v>230</v>
      </c>
      <c r="E53" s="153" t="s">
        <v>216</v>
      </c>
      <c r="F53" s="24" t="s">
        <v>113</v>
      </c>
      <c r="G53" s="25" t="s">
        <v>97</v>
      </c>
      <c r="H53" s="23">
        <v>25</v>
      </c>
      <c r="I53" s="26" t="s">
        <v>243</v>
      </c>
      <c r="J53" s="26" t="s">
        <v>34</v>
      </c>
      <c r="K53" s="27">
        <f t="shared" si="0"/>
        <v>0.40833333333333327</v>
      </c>
      <c r="L53" s="26" t="s">
        <v>28</v>
      </c>
      <c r="M53" s="72" t="s">
        <v>28</v>
      </c>
      <c r="N53" s="47">
        <v>0.35</v>
      </c>
      <c r="O53" s="48">
        <v>0.35</v>
      </c>
      <c r="P53" s="48">
        <v>0.35</v>
      </c>
      <c r="Q53" s="48">
        <v>0.35</v>
      </c>
      <c r="R53" s="48">
        <f>LT_REFNR!R103+15%</f>
        <v>0.44999999999999996</v>
      </c>
      <c r="S53" s="48">
        <f>LT_REFNR!S103+15%</f>
        <v>0.44999999999999996</v>
      </c>
      <c r="T53" s="48">
        <f>LT_REFNR!T103+15%</f>
        <v>0.5</v>
      </c>
      <c r="U53" s="48">
        <f>LT_REFNR!U103+15%</f>
        <v>0.5</v>
      </c>
      <c r="V53" s="48">
        <f>LT_REFNR!V103+15%</f>
        <v>0.5</v>
      </c>
      <c r="W53" s="48">
        <f>LT_REFNR!W103+15%</f>
        <v>0.4</v>
      </c>
      <c r="X53" s="48">
        <f>LT_REFNR!X103+15%</f>
        <v>0.35</v>
      </c>
      <c r="Y53" s="48">
        <f>LT_REFNR!Y103+15%</f>
        <v>0.35</v>
      </c>
    </row>
    <row r="54" spans="3:27" ht="18" customHeight="1" x14ac:dyDescent="0.25">
      <c r="C54" s="1"/>
      <c r="D54" s="154" t="s">
        <v>230</v>
      </c>
      <c r="E54" s="155" t="s">
        <v>216</v>
      </c>
      <c r="F54" s="33" t="s">
        <v>113</v>
      </c>
      <c r="G54" s="34" t="s">
        <v>97</v>
      </c>
      <c r="H54" s="32">
        <v>25</v>
      </c>
      <c r="I54" s="35" t="str">
        <f t="shared" ref="I54:I56" si="28">I53</f>
        <v>SERV REPLANTIO DECL AGRIC</v>
      </c>
      <c r="J54" s="35" t="s">
        <v>35</v>
      </c>
      <c r="K54" s="36">
        <f t="shared" si="0"/>
        <v>0.40833333333333327</v>
      </c>
      <c r="L54" s="35" t="s">
        <v>99</v>
      </c>
      <c r="M54" s="37">
        <v>0.17299999999999999</v>
      </c>
      <c r="N54" s="40">
        <f>N53</f>
        <v>0.35</v>
      </c>
      <c r="O54" s="41">
        <f t="shared" ref="O54:Y54" si="29">O53</f>
        <v>0.35</v>
      </c>
      <c r="P54" s="41">
        <f t="shared" si="29"/>
        <v>0.35</v>
      </c>
      <c r="Q54" s="41">
        <f t="shared" si="29"/>
        <v>0.35</v>
      </c>
      <c r="R54" s="41">
        <f t="shared" si="29"/>
        <v>0.44999999999999996</v>
      </c>
      <c r="S54" s="41">
        <f t="shared" si="29"/>
        <v>0.44999999999999996</v>
      </c>
      <c r="T54" s="41">
        <f t="shared" si="29"/>
        <v>0.5</v>
      </c>
      <c r="U54" s="41">
        <f t="shared" si="29"/>
        <v>0.5</v>
      </c>
      <c r="V54" s="41">
        <f t="shared" si="29"/>
        <v>0.5</v>
      </c>
      <c r="W54" s="41">
        <f t="shared" si="29"/>
        <v>0.4</v>
      </c>
      <c r="X54" s="41">
        <f t="shared" si="29"/>
        <v>0.35</v>
      </c>
      <c r="Y54" s="41">
        <f t="shared" si="29"/>
        <v>0.35</v>
      </c>
    </row>
    <row r="55" spans="3:27" ht="18" customHeight="1" x14ac:dyDescent="0.25">
      <c r="C55" s="1"/>
      <c r="D55" s="154" t="s">
        <v>230</v>
      </c>
      <c r="E55" s="155" t="s">
        <v>216</v>
      </c>
      <c r="F55" s="33" t="s">
        <v>113</v>
      </c>
      <c r="G55" s="34" t="s">
        <v>97</v>
      </c>
      <c r="H55" s="32">
        <v>25</v>
      </c>
      <c r="I55" s="35" t="str">
        <f t="shared" si="28"/>
        <v>SERV REPLANTIO DECL AGRIC</v>
      </c>
      <c r="J55" s="35" t="s">
        <v>35</v>
      </c>
      <c r="K55" s="36">
        <f t="shared" si="0"/>
        <v>0.40833333333333327</v>
      </c>
      <c r="L55" s="35" t="s">
        <v>100</v>
      </c>
      <c r="M55" s="109">
        <f>ROUNDUP((1403-M40)/K55,0)</f>
        <v>238</v>
      </c>
      <c r="N55" s="40">
        <f>N53</f>
        <v>0.35</v>
      </c>
      <c r="O55" s="41">
        <f t="shared" ref="O55:Y55" si="30">O53</f>
        <v>0.35</v>
      </c>
      <c r="P55" s="41">
        <f t="shared" si="30"/>
        <v>0.35</v>
      </c>
      <c r="Q55" s="41">
        <f t="shared" si="30"/>
        <v>0.35</v>
      </c>
      <c r="R55" s="41">
        <f t="shared" si="30"/>
        <v>0.44999999999999996</v>
      </c>
      <c r="S55" s="41">
        <f t="shared" si="30"/>
        <v>0.44999999999999996</v>
      </c>
      <c r="T55" s="41">
        <f t="shared" si="30"/>
        <v>0.5</v>
      </c>
      <c r="U55" s="41">
        <f t="shared" si="30"/>
        <v>0.5</v>
      </c>
      <c r="V55" s="41">
        <f t="shared" si="30"/>
        <v>0.5</v>
      </c>
      <c r="W55" s="41">
        <f t="shared" si="30"/>
        <v>0.4</v>
      </c>
      <c r="X55" s="41">
        <f t="shared" si="30"/>
        <v>0.35</v>
      </c>
      <c r="Y55" s="41">
        <f t="shared" si="30"/>
        <v>0.35</v>
      </c>
    </row>
    <row r="56" spans="3:27" ht="18" customHeight="1" x14ac:dyDescent="0.25">
      <c r="C56" s="1"/>
      <c r="D56" s="154" t="s">
        <v>230</v>
      </c>
      <c r="E56" s="155" t="s">
        <v>216</v>
      </c>
      <c r="F56" s="33" t="s">
        <v>113</v>
      </c>
      <c r="G56" s="34" t="s">
        <v>97</v>
      </c>
      <c r="H56" s="32">
        <v>25</v>
      </c>
      <c r="I56" s="35" t="str">
        <f t="shared" si="28"/>
        <v>SERV REPLANTIO DECL AGRIC</v>
      </c>
      <c r="J56" s="35" t="s">
        <v>35</v>
      </c>
      <c r="K56" s="36">
        <f t="shared" si="0"/>
        <v>0.40833333333333327</v>
      </c>
      <c r="L56" s="35" t="s">
        <v>101</v>
      </c>
      <c r="M56" s="37">
        <v>0.04</v>
      </c>
      <c r="N56" s="40">
        <f>N53</f>
        <v>0.35</v>
      </c>
      <c r="O56" s="41">
        <f t="shared" ref="O56:Y56" si="31">O53</f>
        <v>0.35</v>
      </c>
      <c r="P56" s="41">
        <f t="shared" si="31"/>
        <v>0.35</v>
      </c>
      <c r="Q56" s="41">
        <f t="shared" si="31"/>
        <v>0.35</v>
      </c>
      <c r="R56" s="41">
        <f t="shared" si="31"/>
        <v>0.44999999999999996</v>
      </c>
      <c r="S56" s="41">
        <f t="shared" si="31"/>
        <v>0.44999999999999996</v>
      </c>
      <c r="T56" s="41">
        <f t="shared" si="31"/>
        <v>0.5</v>
      </c>
      <c r="U56" s="41">
        <f t="shared" si="31"/>
        <v>0.5</v>
      </c>
      <c r="V56" s="41">
        <f t="shared" si="31"/>
        <v>0.5</v>
      </c>
      <c r="W56" s="41">
        <f t="shared" si="31"/>
        <v>0.4</v>
      </c>
      <c r="X56" s="41">
        <f t="shared" si="31"/>
        <v>0.35</v>
      </c>
      <c r="Y56" s="41">
        <f t="shared" si="31"/>
        <v>0.35</v>
      </c>
      <c r="AA56" s="107"/>
    </row>
    <row r="57" spans="3:27" ht="18" customHeight="1" x14ac:dyDescent="0.25">
      <c r="C57" s="1"/>
      <c r="D57" s="152" t="s">
        <v>230</v>
      </c>
      <c r="E57" s="153" t="s">
        <v>216</v>
      </c>
      <c r="F57" s="24" t="s">
        <v>115</v>
      </c>
      <c r="G57" s="25" t="s">
        <v>97</v>
      </c>
      <c r="H57" s="23">
        <v>25</v>
      </c>
      <c r="I57" s="26" t="s">
        <v>116</v>
      </c>
      <c r="J57" s="26" t="s">
        <v>34</v>
      </c>
      <c r="K57" s="27">
        <f t="shared" si="0"/>
        <v>1.1666666666666667</v>
      </c>
      <c r="L57" s="26" t="s">
        <v>28</v>
      </c>
      <c r="M57" s="72" t="s">
        <v>28</v>
      </c>
      <c r="N57" s="47">
        <f>ROUND(N53*N45,2)</f>
        <v>0.86</v>
      </c>
      <c r="O57" s="48">
        <f t="shared" ref="O57:Y57" si="32">ROUND(O53*O45,2)</f>
        <v>0.86</v>
      </c>
      <c r="P57" s="48">
        <f t="shared" si="32"/>
        <v>0.92</v>
      </c>
      <c r="Q57" s="48">
        <f t="shared" si="32"/>
        <v>1.02</v>
      </c>
      <c r="R57" s="48">
        <f t="shared" si="32"/>
        <v>1.33</v>
      </c>
      <c r="S57" s="48">
        <f t="shared" si="32"/>
        <v>1.36</v>
      </c>
      <c r="T57" s="48">
        <f t="shared" si="32"/>
        <v>1.53</v>
      </c>
      <c r="U57" s="48">
        <f t="shared" si="32"/>
        <v>1.56</v>
      </c>
      <c r="V57" s="48">
        <f t="shared" si="32"/>
        <v>1.58</v>
      </c>
      <c r="W57" s="48">
        <f t="shared" si="32"/>
        <v>1.17</v>
      </c>
      <c r="X57" s="48">
        <f t="shared" si="32"/>
        <v>0.95</v>
      </c>
      <c r="Y57" s="48">
        <f t="shared" si="32"/>
        <v>0.86</v>
      </c>
    </row>
    <row r="58" spans="3:27" ht="18" customHeight="1" x14ac:dyDescent="0.25">
      <c r="C58" s="1"/>
      <c r="D58" s="154" t="s">
        <v>230</v>
      </c>
      <c r="E58" s="155" t="s">
        <v>216</v>
      </c>
      <c r="F58" s="33" t="s">
        <v>115</v>
      </c>
      <c r="G58" s="34" t="s">
        <v>97</v>
      </c>
      <c r="H58" s="32">
        <v>25</v>
      </c>
      <c r="I58" s="35" t="str">
        <f>I57</f>
        <v>SERV IRRIGACAO REPLANTIO NIVEL 1 AGRIC</v>
      </c>
      <c r="J58" s="35" t="s">
        <v>35</v>
      </c>
      <c r="K58" s="36">
        <f t="shared" si="0"/>
        <v>0.77666666666666673</v>
      </c>
      <c r="L58" s="35" t="s">
        <v>102</v>
      </c>
      <c r="M58" s="37">
        <v>0.4</v>
      </c>
      <c r="N58" s="40">
        <f>ROUND(N57*2/3,2)</f>
        <v>0.56999999999999995</v>
      </c>
      <c r="O58" s="41">
        <f t="shared" ref="O58:Y58" si="33">ROUND(O57*2/3,2)</f>
        <v>0.56999999999999995</v>
      </c>
      <c r="P58" s="41">
        <f t="shared" si="33"/>
        <v>0.61</v>
      </c>
      <c r="Q58" s="41">
        <f t="shared" si="33"/>
        <v>0.68</v>
      </c>
      <c r="R58" s="41">
        <f t="shared" si="33"/>
        <v>0.89</v>
      </c>
      <c r="S58" s="41">
        <f t="shared" si="33"/>
        <v>0.91</v>
      </c>
      <c r="T58" s="41">
        <f t="shared" si="33"/>
        <v>1.02</v>
      </c>
      <c r="U58" s="41">
        <f t="shared" si="33"/>
        <v>1.04</v>
      </c>
      <c r="V58" s="41">
        <f t="shared" si="33"/>
        <v>1.05</v>
      </c>
      <c r="W58" s="41">
        <f t="shared" si="33"/>
        <v>0.78</v>
      </c>
      <c r="X58" s="41">
        <f t="shared" si="33"/>
        <v>0.63</v>
      </c>
      <c r="Y58" s="41">
        <f t="shared" si="33"/>
        <v>0.56999999999999995</v>
      </c>
    </row>
    <row r="59" spans="3:27" ht="18" customHeight="1" x14ac:dyDescent="0.25">
      <c r="C59" s="1"/>
      <c r="D59" s="160" t="s">
        <v>230</v>
      </c>
      <c r="E59" s="160" t="s">
        <v>216</v>
      </c>
      <c r="F59" s="111" t="s">
        <v>28</v>
      </c>
      <c r="G59" s="112" t="s">
        <v>117</v>
      </c>
      <c r="H59" s="110" t="s">
        <v>28</v>
      </c>
      <c r="I59" s="113" t="s">
        <v>28</v>
      </c>
      <c r="J59" s="113" t="s">
        <v>28</v>
      </c>
      <c r="K59" s="114" t="str">
        <f t="shared" si="0"/>
        <v>n/a</v>
      </c>
      <c r="L59" s="113" t="s">
        <v>28</v>
      </c>
      <c r="M59" s="115" t="s">
        <v>28</v>
      </c>
      <c r="N59" s="116" t="s">
        <v>28</v>
      </c>
      <c r="O59" s="114" t="s">
        <v>28</v>
      </c>
      <c r="P59" s="114" t="s">
        <v>28</v>
      </c>
      <c r="Q59" s="114" t="s">
        <v>28</v>
      </c>
      <c r="R59" s="114" t="s">
        <v>28</v>
      </c>
      <c r="S59" s="114" t="s">
        <v>28</v>
      </c>
      <c r="T59" s="114" t="s">
        <v>28</v>
      </c>
      <c r="U59" s="114" t="s">
        <v>28</v>
      </c>
      <c r="V59" s="114" t="s">
        <v>28</v>
      </c>
      <c r="W59" s="114" t="s">
        <v>28</v>
      </c>
      <c r="X59" s="114" t="s">
        <v>28</v>
      </c>
      <c r="Y59" s="114" t="s">
        <v>28</v>
      </c>
    </row>
    <row r="60" spans="3:27" ht="18" customHeight="1" x14ac:dyDescent="0.25">
      <c r="C60" s="1"/>
      <c r="D60" s="161" t="s">
        <v>230</v>
      </c>
      <c r="E60" s="161" t="s">
        <v>216</v>
      </c>
      <c r="F60" s="118" t="s">
        <v>28</v>
      </c>
      <c r="G60" s="119" t="s">
        <v>118</v>
      </c>
      <c r="H60" s="117" t="s">
        <v>28</v>
      </c>
      <c r="I60" s="120" t="s">
        <v>28</v>
      </c>
      <c r="J60" s="120" t="s">
        <v>28</v>
      </c>
      <c r="K60" s="121" t="str">
        <f t="shared" si="0"/>
        <v>n/a</v>
      </c>
      <c r="L60" s="120" t="s">
        <v>28</v>
      </c>
      <c r="M60" s="122" t="s">
        <v>28</v>
      </c>
      <c r="N60" s="123" t="s">
        <v>28</v>
      </c>
      <c r="O60" s="121" t="s">
        <v>28</v>
      </c>
      <c r="P60" s="121" t="s">
        <v>28</v>
      </c>
      <c r="Q60" s="121" t="s">
        <v>28</v>
      </c>
      <c r="R60" s="121" t="s">
        <v>28</v>
      </c>
      <c r="S60" s="121" t="s">
        <v>28</v>
      </c>
      <c r="T60" s="121" t="s">
        <v>28</v>
      </c>
      <c r="U60" s="121" t="s">
        <v>28</v>
      </c>
      <c r="V60" s="121" t="s">
        <v>28</v>
      </c>
      <c r="W60" s="121" t="s">
        <v>28</v>
      </c>
      <c r="X60" s="121" t="s">
        <v>28</v>
      </c>
      <c r="Y60" s="121" t="s">
        <v>28</v>
      </c>
    </row>
    <row r="61" spans="3:27" ht="18" customHeight="1" x14ac:dyDescent="0.25">
      <c r="C61" s="1"/>
      <c r="D61" s="152" t="s">
        <v>230</v>
      </c>
      <c r="E61" s="153" t="s">
        <v>216</v>
      </c>
      <c r="F61" s="24" t="s">
        <v>119</v>
      </c>
      <c r="G61" s="25" t="s">
        <v>120</v>
      </c>
      <c r="H61" s="23">
        <v>30</v>
      </c>
      <c r="I61" s="26" t="s">
        <v>237</v>
      </c>
      <c r="J61" s="26" t="s">
        <v>34</v>
      </c>
      <c r="K61" s="27">
        <f t="shared" si="0"/>
        <v>0.3</v>
      </c>
      <c r="L61" s="26" t="s">
        <v>28</v>
      </c>
      <c r="M61" s="72" t="s">
        <v>28</v>
      </c>
      <c r="N61" s="30">
        <f>1-N63</f>
        <v>0.30000000000000004</v>
      </c>
      <c r="O61" s="31">
        <f t="shared" ref="O61:Y61" si="34">1-O63</f>
        <v>0.30000000000000004</v>
      </c>
      <c r="P61" s="31">
        <f t="shared" si="34"/>
        <v>0.30000000000000004</v>
      </c>
      <c r="Q61" s="31">
        <f t="shared" si="34"/>
        <v>0.30000000000000004</v>
      </c>
      <c r="R61" s="31">
        <f t="shared" si="34"/>
        <v>0.30000000000000004</v>
      </c>
      <c r="S61" s="31">
        <f t="shared" si="34"/>
        <v>0.30000000000000004</v>
      </c>
      <c r="T61" s="31">
        <f t="shared" si="34"/>
        <v>0.30000000000000004</v>
      </c>
      <c r="U61" s="31">
        <f t="shared" si="34"/>
        <v>0.30000000000000004</v>
      </c>
      <c r="V61" s="31">
        <f t="shared" si="34"/>
        <v>0.30000000000000004</v>
      </c>
      <c r="W61" s="31">
        <f t="shared" si="34"/>
        <v>0.30000000000000004</v>
      </c>
      <c r="X61" s="31">
        <f t="shared" si="34"/>
        <v>0.30000000000000004</v>
      </c>
      <c r="Y61" s="31">
        <f t="shared" si="34"/>
        <v>0.30000000000000004</v>
      </c>
    </row>
    <row r="62" spans="3:27" ht="18" customHeight="1" x14ac:dyDescent="0.25">
      <c r="C62" s="1"/>
      <c r="D62" s="154" t="s">
        <v>230</v>
      </c>
      <c r="E62" s="155" t="s">
        <v>216</v>
      </c>
      <c r="F62" s="33" t="s">
        <v>119</v>
      </c>
      <c r="G62" s="34" t="s">
        <v>120</v>
      </c>
      <c r="H62" s="32">
        <v>30</v>
      </c>
      <c r="I62" s="35" t="str">
        <f>I61</f>
        <v>SERV CAP QUIM MAN PRE EMERG DECL AGRIC</v>
      </c>
      <c r="J62" s="35" t="s">
        <v>35</v>
      </c>
      <c r="K62" s="36">
        <f t="shared" si="0"/>
        <v>0.3</v>
      </c>
      <c r="L62" s="35" t="s">
        <v>121</v>
      </c>
      <c r="M62" s="37">
        <v>0.3</v>
      </c>
      <c r="N62" s="40">
        <f>N61</f>
        <v>0.30000000000000004</v>
      </c>
      <c r="O62" s="41">
        <f t="shared" ref="O62:Y64" si="35">O61</f>
        <v>0.30000000000000004</v>
      </c>
      <c r="P62" s="41">
        <f t="shared" si="35"/>
        <v>0.30000000000000004</v>
      </c>
      <c r="Q62" s="41">
        <f t="shared" si="35"/>
        <v>0.30000000000000004</v>
      </c>
      <c r="R62" s="41">
        <f t="shared" si="35"/>
        <v>0.30000000000000004</v>
      </c>
      <c r="S62" s="41">
        <f t="shared" si="35"/>
        <v>0.30000000000000004</v>
      </c>
      <c r="T62" s="41">
        <f t="shared" si="35"/>
        <v>0.30000000000000004</v>
      </c>
      <c r="U62" s="41">
        <f t="shared" si="35"/>
        <v>0.30000000000000004</v>
      </c>
      <c r="V62" s="41">
        <f t="shared" si="35"/>
        <v>0.30000000000000004</v>
      </c>
      <c r="W62" s="41">
        <f t="shared" si="35"/>
        <v>0.30000000000000004</v>
      </c>
      <c r="X62" s="41">
        <f t="shared" si="35"/>
        <v>0.30000000000000004</v>
      </c>
      <c r="Y62" s="41">
        <f t="shared" si="35"/>
        <v>0.30000000000000004</v>
      </c>
    </row>
    <row r="63" spans="3:27" ht="18" customHeight="1" x14ac:dyDescent="0.25">
      <c r="C63" s="1"/>
      <c r="D63" s="152" t="s">
        <v>230</v>
      </c>
      <c r="E63" s="153" t="s">
        <v>216</v>
      </c>
      <c r="F63" s="24" t="s">
        <v>119</v>
      </c>
      <c r="G63" s="25" t="s">
        <v>120</v>
      </c>
      <c r="H63" s="23">
        <v>30</v>
      </c>
      <c r="I63" s="26" t="s">
        <v>238</v>
      </c>
      <c r="J63" s="26" t="s">
        <v>34</v>
      </c>
      <c r="K63" s="27">
        <f t="shared" si="0"/>
        <v>0.70000000000000007</v>
      </c>
      <c r="L63" s="26" t="s">
        <v>28</v>
      </c>
      <c r="M63" s="72" t="s">
        <v>28</v>
      </c>
      <c r="N63" s="30">
        <v>0.7</v>
      </c>
      <c r="O63" s="31">
        <v>0.7</v>
      </c>
      <c r="P63" s="31">
        <v>0.7</v>
      </c>
      <c r="Q63" s="31">
        <v>0.7</v>
      </c>
      <c r="R63" s="31">
        <v>0.7</v>
      </c>
      <c r="S63" s="31">
        <v>0.7</v>
      </c>
      <c r="T63" s="31">
        <v>0.7</v>
      </c>
      <c r="U63" s="31">
        <v>0.7</v>
      </c>
      <c r="V63" s="31">
        <v>0.7</v>
      </c>
      <c r="W63" s="31">
        <v>0.7</v>
      </c>
      <c r="X63" s="31">
        <v>0.7</v>
      </c>
      <c r="Y63" s="31">
        <v>0.7</v>
      </c>
    </row>
    <row r="64" spans="3:27" ht="18" customHeight="1" x14ac:dyDescent="0.25">
      <c r="C64" s="1"/>
      <c r="D64" s="154" t="s">
        <v>230</v>
      </c>
      <c r="E64" s="155" t="s">
        <v>216</v>
      </c>
      <c r="F64" s="33" t="s">
        <v>119</v>
      </c>
      <c r="G64" s="34" t="s">
        <v>120</v>
      </c>
      <c r="H64" s="32">
        <v>30</v>
      </c>
      <c r="I64" s="35" t="str">
        <f>I63</f>
        <v>SERV CAPINA AREA TOTAL DRONE TERC (PRE EMERGENTE)</v>
      </c>
      <c r="J64" s="35" t="s">
        <v>35</v>
      </c>
      <c r="K64" s="36">
        <f t="shared" si="0"/>
        <v>0.70000000000000007</v>
      </c>
      <c r="L64" s="35" t="s">
        <v>121</v>
      </c>
      <c r="M64" s="37">
        <v>0.3</v>
      </c>
      <c r="N64" s="40">
        <f>N63</f>
        <v>0.7</v>
      </c>
      <c r="O64" s="41">
        <f t="shared" si="35"/>
        <v>0.7</v>
      </c>
      <c r="P64" s="41">
        <f t="shared" si="35"/>
        <v>0.7</v>
      </c>
      <c r="Q64" s="41">
        <f t="shared" si="35"/>
        <v>0.7</v>
      </c>
      <c r="R64" s="41">
        <f t="shared" si="35"/>
        <v>0.7</v>
      </c>
      <c r="S64" s="41">
        <f t="shared" si="35"/>
        <v>0.7</v>
      </c>
      <c r="T64" s="41">
        <f t="shared" si="35"/>
        <v>0.7</v>
      </c>
      <c r="U64" s="41">
        <f t="shared" si="35"/>
        <v>0.7</v>
      </c>
      <c r="V64" s="41">
        <f t="shared" si="35"/>
        <v>0.7</v>
      </c>
      <c r="W64" s="41">
        <f t="shared" si="35"/>
        <v>0.7</v>
      </c>
      <c r="X64" s="41">
        <f t="shared" si="35"/>
        <v>0.7</v>
      </c>
      <c r="Y64" s="41">
        <f t="shared" si="35"/>
        <v>0.7</v>
      </c>
    </row>
    <row r="65" spans="3:25" ht="18" customHeight="1" x14ac:dyDescent="0.25">
      <c r="C65" s="1"/>
      <c r="D65" s="152" t="s">
        <v>230</v>
      </c>
      <c r="E65" s="153" t="s">
        <v>216</v>
      </c>
      <c r="F65" s="24" t="s">
        <v>123</v>
      </c>
      <c r="G65" s="25" t="s">
        <v>120</v>
      </c>
      <c r="H65" s="23">
        <v>60</v>
      </c>
      <c r="I65" s="26" t="s">
        <v>237</v>
      </c>
      <c r="J65" s="26" t="s">
        <v>34</v>
      </c>
      <c r="K65" s="27">
        <f t="shared" si="0"/>
        <v>0.3</v>
      </c>
      <c r="L65" s="26" t="s">
        <v>28</v>
      </c>
      <c r="M65" s="72" t="s">
        <v>28</v>
      </c>
      <c r="N65" s="30">
        <f>1-N69</f>
        <v>0.30000000000000004</v>
      </c>
      <c r="O65" s="31">
        <f t="shared" ref="O65:Y65" si="36">1-O69</f>
        <v>0.30000000000000004</v>
      </c>
      <c r="P65" s="31">
        <f t="shared" si="36"/>
        <v>0.30000000000000004</v>
      </c>
      <c r="Q65" s="31">
        <f t="shared" si="36"/>
        <v>0.30000000000000004</v>
      </c>
      <c r="R65" s="31">
        <f t="shared" si="36"/>
        <v>0.30000000000000004</v>
      </c>
      <c r="S65" s="31">
        <f t="shared" si="36"/>
        <v>0.30000000000000004</v>
      </c>
      <c r="T65" s="31">
        <f t="shared" si="36"/>
        <v>0.30000000000000004</v>
      </c>
      <c r="U65" s="31">
        <f t="shared" si="36"/>
        <v>0.30000000000000004</v>
      </c>
      <c r="V65" s="31">
        <f t="shared" si="36"/>
        <v>0.30000000000000004</v>
      </c>
      <c r="W65" s="31">
        <f t="shared" si="36"/>
        <v>0.30000000000000004</v>
      </c>
      <c r="X65" s="31">
        <f t="shared" si="36"/>
        <v>0.30000000000000004</v>
      </c>
      <c r="Y65" s="31">
        <f t="shared" si="36"/>
        <v>0.30000000000000004</v>
      </c>
    </row>
    <row r="66" spans="3:25" ht="18" customHeight="1" x14ac:dyDescent="0.25">
      <c r="C66" s="1"/>
      <c r="D66" s="154" t="s">
        <v>230</v>
      </c>
      <c r="E66" s="155" t="s">
        <v>216</v>
      </c>
      <c r="F66" s="33" t="s">
        <v>123</v>
      </c>
      <c r="G66" s="34" t="s">
        <v>120</v>
      </c>
      <c r="H66" s="32">
        <v>60</v>
      </c>
      <c r="I66" s="35" t="str">
        <f t="shared" ref="I66:I68" si="37">I65</f>
        <v>SERV CAP QUIM MAN PRE EMERG DECL AGRIC</v>
      </c>
      <c r="J66" s="35" t="s">
        <v>35</v>
      </c>
      <c r="K66" s="36">
        <f t="shared" si="0"/>
        <v>0.3</v>
      </c>
      <c r="L66" s="35" t="s">
        <v>121</v>
      </c>
      <c r="M66" s="37">
        <v>0.3</v>
      </c>
      <c r="N66" s="40">
        <f>N65</f>
        <v>0.30000000000000004</v>
      </c>
      <c r="O66" s="41">
        <f t="shared" ref="O66:Y66" si="38">O65</f>
        <v>0.30000000000000004</v>
      </c>
      <c r="P66" s="41">
        <f t="shared" si="38"/>
        <v>0.30000000000000004</v>
      </c>
      <c r="Q66" s="41">
        <f t="shared" si="38"/>
        <v>0.30000000000000004</v>
      </c>
      <c r="R66" s="41">
        <f t="shared" si="38"/>
        <v>0.30000000000000004</v>
      </c>
      <c r="S66" s="41">
        <f t="shared" si="38"/>
        <v>0.30000000000000004</v>
      </c>
      <c r="T66" s="41">
        <f t="shared" si="38"/>
        <v>0.30000000000000004</v>
      </c>
      <c r="U66" s="41">
        <f t="shared" si="38"/>
        <v>0.30000000000000004</v>
      </c>
      <c r="V66" s="41">
        <f t="shared" si="38"/>
        <v>0.30000000000000004</v>
      </c>
      <c r="W66" s="41">
        <f t="shared" si="38"/>
        <v>0.30000000000000004</v>
      </c>
      <c r="X66" s="41">
        <f t="shared" si="38"/>
        <v>0.30000000000000004</v>
      </c>
      <c r="Y66" s="41">
        <f t="shared" si="38"/>
        <v>0.30000000000000004</v>
      </c>
    </row>
    <row r="67" spans="3:25" ht="18" customHeight="1" x14ac:dyDescent="0.25">
      <c r="C67" s="1"/>
      <c r="D67" s="154" t="s">
        <v>230</v>
      </c>
      <c r="E67" s="155" t="s">
        <v>216</v>
      </c>
      <c r="F67" s="33" t="s">
        <v>123</v>
      </c>
      <c r="G67" s="34" t="s">
        <v>120</v>
      </c>
      <c r="H67" s="32">
        <v>60</v>
      </c>
      <c r="I67" s="35" t="str">
        <f t="shared" si="37"/>
        <v>SERV CAP QUIM MAN PRE EMERG DECL AGRIC</v>
      </c>
      <c r="J67" s="35" t="s">
        <v>35</v>
      </c>
      <c r="K67" s="36">
        <f t="shared" si="0"/>
        <v>0.14999999999999997</v>
      </c>
      <c r="L67" s="35" t="s">
        <v>125</v>
      </c>
      <c r="M67" s="37">
        <v>0.7</v>
      </c>
      <c r="N67" s="44">
        <f>ROUND(N65*50%,2)</f>
        <v>0.15</v>
      </c>
      <c r="O67" s="39">
        <f t="shared" ref="O67:Y67" si="39">ROUND(O65*50%,2)</f>
        <v>0.15</v>
      </c>
      <c r="P67" s="39">
        <f t="shared" si="39"/>
        <v>0.15</v>
      </c>
      <c r="Q67" s="39">
        <f t="shared" si="39"/>
        <v>0.15</v>
      </c>
      <c r="R67" s="39">
        <f t="shared" si="39"/>
        <v>0.15</v>
      </c>
      <c r="S67" s="39">
        <f t="shared" si="39"/>
        <v>0.15</v>
      </c>
      <c r="T67" s="39">
        <f t="shared" si="39"/>
        <v>0.15</v>
      </c>
      <c r="U67" s="39">
        <f t="shared" si="39"/>
        <v>0.15</v>
      </c>
      <c r="V67" s="39">
        <f t="shared" si="39"/>
        <v>0.15</v>
      </c>
      <c r="W67" s="39">
        <f t="shared" si="39"/>
        <v>0.15</v>
      </c>
      <c r="X67" s="39">
        <f t="shared" si="39"/>
        <v>0.15</v>
      </c>
      <c r="Y67" s="39">
        <f t="shared" si="39"/>
        <v>0.15</v>
      </c>
    </row>
    <row r="68" spans="3:25" ht="18" customHeight="1" x14ac:dyDescent="0.25">
      <c r="C68" s="1"/>
      <c r="D68" s="154" t="s">
        <v>230</v>
      </c>
      <c r="E68" s="155" t="s">
        <v>216</v>
      </c>
      <c r="F68" s="33" t="s">
        <v>123</v>
      </c>
      <c r="G68" s="34" t="s">
        <v>120</v>
      </c>
      <c r="H68" s="32">
        <v>60</v>
      </c>
      <c r="I68" s="35" t="str">
        <f t="shared" si="37"/>
        <v>SERV CAP QUIM MAN PRE EMERG DECL AGRIC</v>
      </c>
      <c r="J68" s="35" t="s">
        <v>35</v>
      </c>
      <c r="K68" s="36">
        <f t="shared" si="0"/>
        <v>0.14999999999999997</v>
      </c>
      <c r="L68" s="35" t="s">
        <v>55</v>
      </c>
      <c r="M68" s="37">
        <f>ROUND(0.5%*230,1)</f>
        <v>1.2</v>
      </c>
      <c r="N68" s="44">
        <f>N67</f>
        <v>0.15</v>
      </c>
      <c r="O68" s="39">
        <f t="shared" ref="O68:Y68" si="40">O67</f>
        <v>0.15</v>
      </c>
      <c r="P68" s="39">
        <f t="shared" si="40"/>
        <v>0.15</v>
      </c>
      <c r="Q68" s="39">
        <f t="shared" si="40"/>
        <v>0.15</v>
      </c>
      <c r="R68" s="39">
        <f t="shared" si="40"/>
        <v>0.15</v>
      </c>
      <c r="S68" s="39">
        <f t="shared" si="40"/>
        <v>0.15</v>
      </c>
      <c r="T68" s="39">
        <f t="shared" si="40"/>
        <v>0.15</v>
      </c>
      <c r="U68" s="39">
        <f t="shared" si="40"/>
        <v>0.15</v>
      </c>
      <c r="V68" s="39">
        <f t="shared" si="40"/>
        <v>0.15</v>
      </c>
      <c r="W68" s="39">
        <f t="shared" si="40"/>
        <v>0.15</v>
      </c>
      <c r="X68" s="39">
        <f t="shared" si="40"/>
        <v>0.15</v>
      </c>
      <c r="Y68" s="39">
        <f t="shared" si="40"/>
        <v>0.15</v>
      </c>
    </row>
    <row r="69" spans="3:25" ht="18" customHeight="1" x14ac:dyDescent="0.25">
      <c r="C69" s="1"/>
      <c r="D69" s="152" t="s">
        <v>230</v>
      </c>
      <c r="E69" s="153" t="s">
        <v>216</v>
      </c>
      <c r="F69" s="24" t="s">
        <v>123</v>
      </c>
      <c r="G69" s="25" t="s">
        <v>120</v>
      </c>
      <c r="H69" s="23">
        <v>60</v>
      </c>
      <c r="I69" s="26" t="s">
        <v>238</v>
      </c>
      <c r="J69" s="26" t="s">
        <v>34</v>
      </c>
      <c r="K69" s="27">
        <f t="shared" si="0"/>
        <v>0.70000000000000007</v>
      </c>
      <c r="L69" s="26" t="s">
        <v>28</v>
      </c>
      <c r="M69" s="72" t="s">
        <v>28</v>
      </c>
      <c r="N69" s="30">
        <v>0.7</v>
      </c>
      <c r="O69" s="31">
        <v>0.7</v>
      </c>
      <c r="P69" s="31">
        <v>0.7</v>
      </c>
      <c r="Q69" s="31">
        <v>0.7</v>
      </c>
      <c r="R69" s="31">
        <v>0.7</v>
      </c>
      <c r="S69" s="31">
        <v>0.7</v>
      </c>
      <c r="T69" s="31">
        <v>0.7</v>
      </c>
      <c r="U69" s="31">
        <v>0.7</v>
      </c>
      <c r="V69" s="31">
        <v>0.7</v>
      </c>
      <c r="W69" s="31">
        <v>0.7</v>
      </c>
      <c r="X69" s="31">
        <v>0.7</v>
      </c>
      <c r="Y69" s="31">
        <v>0.7</v>
      </c>
    </row>
    <row r="70" spans="3:25" ht="18" customHeight="1" x14ac:dyDescent="0.25">
      <c r="C70" s="1"/>
      <c r="D70" s="154" t="s">
        <v>230</v>
      </c>
      <c r="E70" s="155" t="s">
        <v>216</v>
      </c>
      <c r="F70" s="33" t="s">
        <v>123</v>
      </c>
      <c r="G70" s="34" t="s">
        <v>120</v>
      </c>
      <c r="H70" s="32">
        <v>60</v>
      </c>
      <c r="I70" s="35" t="str">
        <f>I69</f>
        <v>SERV CAPINA AREA TOTAL DRONE TERC (PRE EMERGENTE)</v>
      </c>
      <c r="J70" s="35" t="s">
        <v>35</v>
      </c>
      <c r="K70" s="36">
        <f t="shared" si="0"/>
        <v>0.70000000000000007</v>
      </c>
      <c r="L70" s="35" t="s">
        <v>121</v>
      </c>
      <c r="M70" s="37">
        <v>0.3</v>
      </c>
      <c r="N70" s="40">
        <f>N69</f>
        <v>0.7</v>
      </c>
      <c r="O70" s="41">
        <f t="shared" ref="O70:Y70" si="41">O69</f>
        <v>0.7</v>
      </c>
      <c r="P70" s="41">
        <f t="shared" si="41"/>
        <v>0.7</v>
      </c>
      <c r="Q70" s="41">
        <f t="shared" si="41"/>
        <v>0.7</v>
      </c>
      <c r="R70" s="41">
        <f t="shared" si="41"/>
        <v>0.7</v>
      </c>
      <c r="S70" s="41">
        <f t="shared" si="41"/>
        <v>0.7</v>
      </c>
      <c r="T70" s="41">
        <f t="shared" si="41"/>
        <v>0.7</v>
      </c>
      <c r="U70" s="41">
        <f t="shared" si="41"/>
        <v>0.7</v>
      </c>
      <c r="V70" s="41">
        <f t="shared" si="41"/>
        <v>0.7</v>
      </c>
      <c r="W70" s="41">
        <f t="shared" si="41"/>
        <v>0.7</v>
      </c>
      <c r="X70" s="41">
        <f t="shared" si="41"/>
        <v>0.7</v>
      </c>
      <c r="Y70" s="41">
        <f t="shared" si="41"/>
        <v>0.7</v>
      </c>
    </row>
    <row r="71" spans="3:25" ht="18" customHeight="1" x14ac:dyDescent="0.25">
      <c r="C71" s="1"/>
      <c r="D71" s="152" t="s">
        <v>230</v>
      </c>
      <c r="E71" s="153" t="s">
        <v>216</v>
      </c>
      <c r="F71" s="24" t="s">
        <v>128</v>
      </c>
      <c r="G71" s="25" t="s">
        <v>120</v>
      </c>
      <c r="H71" s="23">
        <v>80</v>
      </c>
      <c r="I71" s="26" t="s">
        <v>231</v>
      </c>
      <c r="J71" s="26" t="s">
        <v>34</v>
      </c>
      <c r="K71" s="27">
        <f t="shared" si="0"/>
        <v>0.99999999999999989</v>
      </c>
      <c r="L71" s="26" t="s">
        <v>28</v>
      </c>
      <c r="M71" s="72" t="s">
        <v>28</v>
      </c>
      <c r="N71" s="30">
        <v>0.85</v>
      </c>
      <c r="O71" s="31">
        <v>0.9</v>
      </c>
      <c r="P71" s="31">
        <v>0.9</v>
      </c>
      <c r="Q71" s="31">
        <v>0.95</v>
      </c>
      <c r="R71" s="31">
        <v>1</v>
      </c>
      <c r="S71" s="31">
        <v>1.05</v>
      </c>
      <c r="T71" s="31">
        <v>1.1000000000000001</v>
      </c>
      <c r="U71" s="31">
        <v>1.2</v>
      </c>
      <c r="V71" s="31">
        <v>1.3</v>
      </c>
      <c r="W71" s="31">
        <v>1.2</v>
      </c>
      <c r="X71" s="31">
        <v>0.85</v>
      </c>
      <c r="Y71" s="31">
        <v>0.7</v>
      </c>
    </row>
    <row r="72" spans="3:25" ht="18" customHeight="1" x14ac:dyDescent="0.25">
      <c r="C72" s="1"/>
      <c r="D72" s="154" t="s">
        <v>230</v>
      </c>
      <c r="E72" s="155" t="s">
        <v>216</v>
      </c>
      <c r="F72" s="33" t="s">
        <v>128</v>
      </c>
      <c r="G72" s="34" t="s">
        <v>120</v>
      </c>
      <c r="H72" s="32">
        <v>80</v>
      </c>
      <c r="I72" s="35" t="str">
        <f t="shared" ref="I72:I74" si="42">I71</f>
        <v>SERV COMB FORMIGA MAN 1 RUAS DECL AGRIC</v>
      </c>
      <c r="J72" s="35" t="s">
        <v>35</v>
      </c>
      <c r="K72" s="36">
        <f t="shared" si="0"/>
        <v>4.9999999999999992E-3</v>
      </c>
      <c r="L72" s="35" t="s">
        <v>36</v>
      </c>
      <c r="M72" s="37">
        <f>10*(5*6)/10^3</f>
        <v>0.3</v>
      </c>
      <c r="N72" s="156">
        <v>5.0000000000000001E-3</v>
      </c>
      <c r="O72" s="157">
        <v>5.0000000000000001E-3</v>
      </c>
      <c r="P72" s="157">
        <v>5.0000000000000001E-3</v>
      </c>
      <c r="Q72" s="157">
        <v>5.0000000000000001E-3</v>
      </c>
      <c r="R72" s="157">
        <v>5.0000000000000001E-3</v>
      </c>
      <c r="S72" s="157">
        <v>5.0000000000000001E-3</v>
      </c>
      <c r="T72" s="157">
        <v>5.0000000000000001E-3</v>
      </c>
      <c r="U72" s="157">
        <v>5.0000000000000001E-3</v>
      </c>
      <c r="V72" s="157">
        <v>5.0000000000000001E-3</v>
      </c>
      <c r="W72" s="157">
        <v>5.0000000000000001E-3</v>
      </c>
      <c r="X72" s="157">
        <v>5.0000000000000001E-3</v>
      </c>
      <c r="Y72" s="157">
        <v>5.0000000000000001E-3</v>
      </c>
    </row>
    <row r="73" spans="3:25" ht="18" customHeight="1" x14ac:dyDescent="0.25">
      <c r="C73" s="1"/>
      <c r="D73" s="154" t="s">
        <v>230</v>
      </c>
      <c r="E73" s="155" t="s">
        <v>216</v>
      </c>
      <c r="F73" s="33" t="s">
        <v>128</v>
      </c>
      <c r="G73" s="34" t="s">
        <v>120</v>
      </c>
      <c r="H73" s="32">
        <v>80</v>
      </c>
      <c r="I73" s="35" t="str">
        <f t="shared" si="42"/>
        <v>SERV COMB FORMIGA MAN 1 RUAS DECL AGRIC</v>
      </c>
      <c r="J73" s="35" t="s">
        <v>35</v>
      </c>
      <c r="K73" s="36">
        <f t="shared" si="0"/>
        <v>0.64041666666666663</v>
      </c>
      <c r="L73" s="35" t="s">
        <v>37</v>
      </c>
      <c r="M73" s="37">
        <v>4.5</v>
      </c>
      <c r="N73" s="40">
        <f>$N$23/$N$21*N71</f>
        <v>0.17</v>
      </c>
      <c r="O73" s="41">
        <f>$O$23/$O$21*O71</f>
        <v>0.27</v>
      </c>
      <c r="P73" s="41">
        <f>$P$23/$P$21*P71</f>
        <v>0.36000000000000004</v>
      </c>
      <c r="Q73" s="41">
        <f>$Q$23/$Q$21*Q71</f>
        <v>0.47499999999999998</v>
      </c>
      <c r="R73" s="41">
        <f>$R$23/$R$21*R71</f>
        <v>0.7</v>
      </c>
      <c r="S73" s="41">
        <f>$S$23/$S$21*S71</f>
        <v>0.84000000000000008</v>
      </c>
      <c r="T73" s="41">
        <f>$T$23/$T$21*T71</f>
        <v>0.9900000000000001</v>
      </c>
      <c r="U73" s="41">
        <f>$U$23/$U$21*U71</f>
        <v>1.08</v>
      </c>
      <c r="V73" s="41">
        <f>$V$23/$V$21*V71</f>
        <v>1.1700000000000002</v>
      </c>
      <c r="W73" s="41">
        <f>$W$23/$W$21*W71</f>
        <v>0.84</v>
      </c>
      <c r="X73" s="41">
        <f>$X$23/$X$21*X71</f>
        <v>0.51</v>
      </c>
      <c r="Y73" s="41">
        <f>$Y$23/$Y$21*Y71</f>
        <v>0.27999999999999997</v>
      </c>
    </row>
    <row r="74" spans="3:25" ht="18" customHeight="1" x14ac:dyDescent="0.25">
      <c r="C74" s="1"/>
      <c r="D74" s="154" t="s">
        <v>230</v>
      </c>
      <c r="E74" s="155" t="s">
        <v>216</v>
      </c>
      <c r="F74" s="33" t="s">
        <v>128</v>
      </c>
      <c r="G74" s="34" t="s">
        <v>120</v>
      </c>
      <c r="H74" s="32">
        <v>80</v>
      </c>
      <c r="I74" s="35" t="str">
        <f t="shared" si="42"/>
        <v>SERV COMB FORMIGA MAN 1 RUAS DECL AGRIC</v>
      </c>
      <c r="J74" s="35" t="s">
        <v>35</v>
      </c>
      <c r="K74" s="36">
        <f t="shared" si="0"/>
        <v>0.35458333333333325</v>
      </c>
      <c r="L74" s="35" t="s">
        <v>38</v>
      </c>
      <c r="M74" s="37">
        <v>4.5</v>
      </c>
      <c r="N74" s="40">
        <f>N71-SUM(N72:N73)</f>
        <v>0.67499999999999993</v>
      </c>
      <c r="O74" s="41">
        <f t="shared" ref="O74" si="43">O71-SUM(O72:O73)</f>
        <v>0.625</v>
      </c>
      <c r="P74" s="41">
        <f t="shared" ref="P74:Y74" si="44">P71-SUM(P72:P73)</f>
        <v>0.53499999999999992</v>
      </c>
      <c r="Q74" s="41">
        <f t="shared" si="44"/>
        <v>0.47</v>
      </c>
      <c r="R74" s="41">
        <f t="shared" si="44"/>
        <v>0.29500000000000004</v>
      </c>
      <c r="S74" s="41">
        <f t="shared" si="44"/>
        <v>0.20499999999999996</v>
      </c>
      <c r="T74" s="41">
        <f t="shared" si="44"/>
        <v>0.10499999999999998</v>
      </c>
      <c r="U74" s="41">
        <f t="shared" si="44"/>
        <v>0.11499999999999999</v>
      </c>
      <c r="V74" s="41">
        <f t="shared" si="44"/>
        <v>0.125</v>
      </c>
      <c r="W74" s="41">
        <f t="shared" si="44"/>
        <v>0.35499999999999998</v>
      </c>
      <c r="X74" s="41">
        <f t="shared" si="44"/>
        <v>0.33499999999999996</v>
      </c>
      <c r="Y74" s="41">
        <f t="shared" si="44"/>
        <v>0.41499999999999998</v>
      </c>
    </row>
    <row r="75" spans="3:25" ht="18" customHeight="1" x14ac:dyDescent="0.25">
      <c r="C75" s="1"/>
      <c r="D75" s="161" t="s">
        <v>230</v>
      </c>
      <c r="E75" s="161" t="s">
        <v>216</v>
      </c>
      <c r="F75" s="118" t="s">
        <v>28</v>
      </c>
      <c r="G75" s="119" t="s">
        <v>132</v>
      </c>
      <c r="H75" s="117" t="s">
        <v>28</v>
      </c>
      <c r="I75" s="120" t="s">
        <v>28</v>
      </c>
      <c r="J75" s="120" t="s">
        <v>28</v>
      </c>
      <c r="K75" s="121" t="str">
        <f t="shared" si="0"/>
        <v>n/a</v>
      </c>
      <c r="L75" s="120" t="s">
        <v>28</v>
      </c>
      <c r="M75" s="122" t="s">
        <v>28</v>
      </c>
      <c r="N75" s="123" t="s">
        <v>28</v>
      </c>
      <c r="O75" s="121" t="s">
        <v>28</v>
      </c>
      <c r="P75" s="121" t="s">
        <v>28</v>
      </c>
      <c r="Q75" s="121" t="s">
        <v>28</v>
      </c>
      <c r="R75" s="121" t="s">
        <v>28</v>
      </c>
      <c r="S75" s="121" t="s">
        <v>28</v>
      </c>
      <c r="T75" s="121" t="s">
        <v>28</v>
      </c>
      <c r="U75" s="121" t="s">
        <v>28</v>
      </c>
      <c r="V75" s="121" t="s">
        <v>28</v>
      </c>
      <c r="W75" s="121" t="s">
        <v>28</v>
      </c>
      <c r="X75" s="121" t="s">
        <v>28</v>
      </c>
      <c r="Y75" s="121" t="s">
        <v>28</v>
      </c>
    </row>
    <row r="76" spans="3:25" ht="18" customHeight="1" x14ac:dyDescent="0.25">
      <c r="C76" s="1"/>
      <c r="D76" s="152" t="s">
        <v>230</v>
      </c>
      <c r="E76" s="153" t="s">
        <v>216</v>
      </c>
      <c r="F76" s="24" t="s">
        <v>133</v>
      </c>
      <c r="G76" s="25" t="s">
        <v>120</v>
      </c>
      <c r="H76" s="23">
        <v>90</v>
      </c>
      <c r="I76" s="26" t="s">
        <v>244</v>
      </c>
      <c r="J76" s="26" t="s">
        <v>34</v>
      </c>
      <c r="K76" s="27">
        <f t="shared" si="0"/>
        <v>1</v>
      </c>
      <c r="L76" s="26" t="s">
        <v>28</v>
      </c>
      <c r="M76" s="72" t="s">
        <v>28</v>
      </c>
      <c r="N76" s="30">
        <v>1</v>
      </c>
      <c r="O76" s="31">
        <v>1</v>
      </c>
      <c r="P76" s="31">
        <v>1</v>
      </c>
      <c r="Q76" s="31">
        <v>1</v>
      </c>
      <c r="R76" s="31">
        <v>1</v>
      </c>
      <c r="S76" s="31">
        <v>1</v>
      </c>
      <c r="T76" s="31">
        <v>1</v>
      </c>
      <c r="U76" s="31">
        <v>1</v>
      </c>
      <c r="V76" s="31">
        <v>1</v>
      </c>
      <c r="W76" s="31">
        <v>1</v>
      </c>
      <c r="X76" s="31">
        <v>1</v>
      </c>
      <c r="Y76" s="31">
        <v>1</v>
      </c>
    </row>
    <row r="77" spans="3:25" ht="18" customHeight="1" x14ac:dyDescent="0.25">
      <c r="C77" s="1"/>
      <c r="D77" s="154" t="s">
        <v>230</v>
      </c>
      <c r="E77" s="155" t="s">
        <v>216</v>
      </c>
      <c r="F77" s="33" t="s">
        <v>133</v>
      </c>
      <c r="G77" s="34" t="s">
        <v>120</v>
      </c>
      <c r="H77" s="32">
        <v>90</v>
      </c>
      <c r="I77" s="35" t="str">
        <f>I76</f>
        <v>SERV CAP QUIM MAN MEDIA DECL AGRIC</v>
      </c>
      <c r="J77" s="35" t="s">
        <v>35</v>
      </c>
      <c r="K77" s="36">
        <f t="shared" si="0"/>
        <v>1</v>
      </c>
      <c r="L77" s="35" t="s">
        <v>54</v>
      </c>
      <c r="M77" s="37">
        <v>2.5</v>
      </c>
      <c r="N77" s="40">
        <f>N76</f>
        <v>1</v>
      </c>
      <c r="O77" s="41">
        <f t="shared" ref="O77:Y77" si="45">O76</f>
        <v>1</v>
      </c>
      <c r="P77" s="41">
        <f t="shared" si="45"/>
        <v>1</v>
      </c>
      <c r="Q77" s="41">
        <f t="shared" si="45"/>
        <v>1</v>
      </c>
      <c r="R77" s="41">
        <f t="shared" si="45"/>
        <v>1</v>
      </c>
      <c r="S77" s="41">
        <f t="shared" si="45"/>
        <v>1</v>
      </c>
      <c r="T77" s="41">
        <f t="shared" si="45"/>
        <v>1</v>
      </c>
      <c r="U77" s="41">
        <f t="shared" si="45"/>
        <v>1</v>
      </c>
      <c r="V77" s="41">
        <f t="shared" si="45"/>
        <v>1</v>
      </c>
      <c r="W77" s="41">
        <f t="shared" si="45"/>
        <v>1</v>
      </c>
      <c r="X77" s="41">
        <f t="shared" si="45"/>
        <v>1</v>
      </c>
      <c r="Y77" s="41">
        <f t="shared" si="45"/>
        <v>1</v>
      </c>
    </row>
    <row r="78" spans="3:25" ht="18" customHeight="1" x14ac:dyDescent="0.25">
      <c r="C78" s="1"/>
      <c r="D78" s="152" t="s">
        <v>230</v>
      </c>
      <c r="E78" s="153" t="s">
        <v>216</v>
      </c>
      <c r="F78" s="24" t="s">
        <v>150</v>
      </c>
      <c r="G78" s="25" t="s">
        <v>120</v>
      </c>
      <c r="H78" s="23">
        <v>160</v>
      </c>
      <c r="I78" s="26" t="s">
        <v>244</v>
      </c>
      <c r="J78" s="26" t="s">
        <v>34</v>
      </c>
      <c r="K78" s="27">
        <f t="shared" si="0"/>
        <v>1</v>
      </c>
      <c r="L78" s="26" t="s">
        <v>28</v>
      </c>
      <c r="M78" s="72" t="s">
        <v>28</v>
      </c>
      <c r="N78" s="30">
        <v>1</v>
      </c>
      <c r="O78" s="31">
        <v>1</v>
      </c>
      <c r="P78" s="31">
        <v>1</v>
      </c>
      <c r="Q78" s="31">
        <v>1</v>
      </c>
      <c r="R78" s="31">
        <v>1</v>
      </c>
      <c r="S78" s="31">
        <v>1</v>
      </c>
      <c r="T78" s="31">
        <v>1</v>
      </c>
      <c r="U78" s="31">
        <v>1</v>
      </c>
      <c r="V78" s="31">
        <v>1</v>
      </c>
      <c r="W78" s="31">
        <v>1</v>
      </c>
      <c r="X78" s="31">
        <v>1</v>
      </c>
      <c r="Y78" s="31">
        <v>1</v>
      </c>
    </row>
    <row r="79" spans="3:25" ht="18" customHeight="1" x14ac:dyDescent="0.25">
      <c r="C79" s="1"/>
      <c r="D79" s="154" t="s">
        <v>230</v>
      </c>
      <c r="E79" s="155" t="s">
        <v>216</v>
      </c>
      <c r="F79" s="33" t="s">
        <v>150</v>
      </c>
      <c r="G79" s="34" t="s">
        <v>120</v>
      </c>
      <c r="H79" s="32">
        <v>160</v>
      </c>
      <c r="I79" s="35" t="str">
        <f t="shared" ref="I79:I80" si="46">I78</f>
        <v>SERV CAP QUIM MAN MEDIA DECL AGRIC</v>
      </c>
      <c r="J79" s="35" t="s">
        <v>35</v>
      </c>
      <c r="K79" s="36">
        <f t="shared" si="0"/>
        <v>1</v>
      </c>
      <c r="L79" s="35" t="s">
        <v>54</v>
      </c>
      <c r="M79" s="37">
        <v>2.5</v>
      </c>
      <c r="N79" s="40">
        <f>N78</f>
        <v>1</v>
      </c>
      <c r="O79" s="41">
        <f t="shared" ref="O79:Y79" si="47">O78</f>
        <v>1</v>
      </c>
      <c r="P79" s="41">
        <f t="shared" si="47"/>
        <v>1</v>
      </c>
      <c r="Q79" s="41">
        <f t="shared" si="47"/>
        <v>1</v>
      </c>
      <c r="R79" s="41">
        <f t="shared" si="47"/>
        <v>1</v>
      </c>
      <c r="S79" s="41">
        <f t="shared" si="47"/>
        <v>1</v>
      </c>
      <c r="T79" s="41">
        <f t="shared" si="47"/>
        <v>1</v>
      </c>
      <c r="U79" s="41">
        <f t="shared" si="47"/>
        <v>1</v>
      </c>
      <c r="V79" s="41">
        <f t="shared" si="47"/>
        <v>1</v>
      </c>
      <c r="W79" s="41">
        <f t="shared" si="47"/>
        <v>1</v>
      </c>
      <c r="X79" s="41">
        <f t="shared" si="47"/>
        <v>1</v>
      </c>
      <c r="Y79" s="41">
        <f t="shared" si="47"/>
        <v>1</v>
      </c>
    </row>
    <row r="80" spans="3:25" ht="18" customHeight="1" x14ac:dyDescent="0.25">
      <c r="C80" s="1"/>
      <c r="D80" s="154" t="s">
        <v>230</v>
      </c>
      <c r="E80" s="155" t="s">
        <v>216</v>
      </c>
      <c r="F80" s="33" t="s">
        <v>150</v>
      </c>
      <c r="G80" s="34" t="s">
        <v>120</v>
      </c>
      <c r="H80" s="32">
        <v>160</v>
      </c>
      <c r="I80" s="35" t="str">
        <f t="shared" si="46"/>
        <v>SERV CAP QUIM MAN MEDIA DECL AGRIC</v>
      </c>
      <c r="J80" s="35" t="s">
        <v>35</v>
      </c>
      <c r="K80" s="36">
        <f t="shared" si="0"/>
        <v>0.5</v>
      </c>
      <c r="L80" s="35" t="s">
        <v>51</v>
      </c>
      <c r="M80" s="37">
        <v>1.5</v>
      </c>
      <c r="N80" s="40">
        <f>N78*50%</f>
        <v>0.5</v>
      </c>
      <c r="O80" s="41">
        <f t="shared" ref="O80:Y80" si="48">O78*50%</f>
        <v>0.5</v>
      </c>
      <c r="P80" s="41">
        <f t="shared" si="48"/>
        <v>0.5</v>
      </c>
      <c r="Q80" s="41">
        <f t="shared" si="48"/>
        <v>0.5</v>
      </c>
      <c r="R80" s="41">
        <f t="shared" si="48"/>
        <v>0.5</v>
      </c>
      <c r="S80" s="41">
        <f t="shared" si="48"/>
        <v>0.5</v>
      </c>
      <c r="T80" s="41">
        <f t="shared" si="48"/>
        <v>0.5</v>
      </c>
      <c r="U80" s="41">
        <f t="shared" si="48"/>
        <v>0.5</v>
      </c>
      <c r="V80" s="41">
        <f t="shared" si="48"/>
        <v>0.5</v>
      </c>
      <c r="W80" s="41">
        <f t="shared" si="48"/>
        <v>0.5</v>
      </c>
      <c r="X80" s="41">
        <f t="shared" si="48"/>
        <v>0.5</v>
      </c>
      <c r="Y80" s="41">
        <f t="shared" si="48"/>
        <v>0.5</v>
      </c>
    </row>
    <row r="81" spans="3:25" ht="18" customHeight="1" x14ac:dyDescent="0.25">
      <c r="C81" s="1"/>
      <c r="D81" s="152" t="s">
        <v>230</v>
      </c>
      <c r="E81" s="153" t="s">
        <v>216</v>
      </c>
      <c r="F81" s="24" t="s">
        <v>146</v>
      </c>
      <c r="G81" s="25" t="s">
        <v>120</v>
      </c>
      <c r="H81" s="23">
        <v>160</v>
      </c>
      <c r="I81" s="26" t="s">
        <v>147</v>
      </c>
      <c r="J81" s="26" t="s">
        <v>34</v>
      </c>
      <c r="K81" s="27">
        <f t="shared" si="0"/>
        <v>0.5</v>
      </c>
      <c r="L81" s="26" t="s">
        <v>28</v>
      </c>
      <c r="M81" s="72" t="s">
        <v>28</v>
      </c>
      <c r="N81" s="30">
        <v>0.5</v>
      </c>
      <c r="O81" s="31">
        <v>0.5</v>
      </c>
      <c r="P81" s="31">
        <v>0.5</v>
      </c>
      <c r="Q81" s="31">
        <v>0.5</v>
      </c>
      <c r="R81" s="31">
        <v>0.5</v>
      </c>
      <c r="S81" s="31">
        <v>0.5</v>
      </c>
      <c r="T81" s="31">
        <v>0.5</v>
      </c>
      <c r="U81" s="31">
        <v>0.5</v>
      </c>
      <c r="V81" s="31">
        <v>0.5</v>
      </c>
      <c r="W81" s="31">
        <v>0.5</v>
      </c>
      <c r="X81" s="31">
        <v>0.5</v>
      </c>
      <c r="Y81" s="31">
        <v>0.5</v>
      </c>
    </row>
    <row r="82" spans="3:25" ht="18" customHeight="1" x14ac:dyDescent="0.25">
      <c r="C82" s="1"/>
      <c r="D82" s="161" t="s">
        <v>230</v>
      </c>
      <c r="E82" s="161" t="s">
        <v>216</v>
      </c>
      <c r="F82" s="118" t="s">
        <v>28</v>
      </c>
      <c r="G82" s="119" t="s">
        <v>148</v>
      </c>
      <c r="H82" s="117" t="s">
        <v>28</v>
      </c>
      <c r="I82" s="120" t="s">
        <v>28</v>
      </c>
      <c r="J82" s="120" t="s">
        <v>28</v>
      </c>
      <c r="K82" s="121" t="str">
        <f t="shared" si="0"/>
        <v>n/a</v>
      </c>
      <c r="L82" s="120" t="s">
        <v>28</v>
      </c>
      <c r="M82" s="122" t="s">
        <v>28</v>
      </c>
      <c r="N82" s="123" t="s">
        <v>28</v>
      </c>
      <c r="O82" s="121" t="s">
        <v>28</v>
      </c>
      <c r="P82" s="121" t="s">
        <v>28</v>
      </c>
      <c r="Q82" s="121" t="s">
        <v>28</v>
      </c>
      <c r="R82" s="121" t="s">
        <v>28</v>
      </c>
      <c r="S82" s="121" t="s">
        <v>28</v>
      </c>
      <c r="T82" s="121" t="s">
        <v>28</v>
      </c>
      <c r="U82" s="121" t="s">
        <v>28</v>
      </c>
      <c r="V82" s="121" t="s">
        <v>28</v>
      </c>
      <c r="W82" s="121" t="s">
        <v>28</v>
      </c>
      <c r="X82" s="121" t="s">
        <v>28</v>
      </c>
      <c r="Y82" s="121" t="s">
        <v>28</v>
      </c>
    </row>
    <row r="83" spans="3:25" ht="18" customHeight="1" x14ac:dyDescent="0.25">
      <c r="C83" s="1"/>
      <c r="D83" s="152" t="s">
        <v>230</v>
      </c>
      <c r="E83" s="153" t="s">
        <v>216</v>
      </c>
      <c r="F83" s="24" t="s">
        <v>149</v>
      </c>
      <c r="G83" s="25" t="s">
        <v>120</v>
      </c>
      <c r="H83" s="23">
        <v>180</v>
      </c>
      <c r="I83" s="26" t="s">
        <v>231</v>
      </c>
      <c r="J83" s="26" t="s">
        <v>34</v>
      </c>
      <c r="K83" s="27">
        <f t="shared" si="0"/>
        <v>0.99999999999999989</v>
      </c>
      <c r="L83" s="26" t="s">
        <v>28</v>
      </c>
      <c r="M83" s="72" t="s">
        <v>28</v>
      </c>
      <c r="N83" s="30">
        <v>0.85</v>
      </c>
      <c r="O83" s="31">
        <v>0.9</v>
      </c>
      <c r="P83" s="31">
        <v>0.9</v>
      </c>
      <c r="Q83" s="31">
        <v>0.95</v>
      </c>
      <c r="R83" s="31">
        <v>1</v>
      </c>
      <c r="S83" s="31">
        <v>1.05</v>
      </c>
      <c r="T83" s="31">
        <v>1.1000000000000001</v>
      </c>
      <c r="U83" s="31">
        <v>1.2</v>
      </c>
      <c r="V83" s="31">
        <v>1.3</v>
      </c>
      <c r="W83" s="31">
        <v>1.2</v>
      </c>
      <c r="X83" s="31">
        <v>0.85</v>
      </c>
      <c r="Y83" s="31">
        <v>0.7</v>
      </c>
    </row>
    <row r="84" spans="3:25" ht="18" customHeight="1" x14ac:dyDescent="0.25">
      <c r="C84" s="1"/>
      <c r="D84" s="154" t="s">
        <v>230</v>
      </c>
      <c r="E84" s="155" t="s">
        <v>216</v>
      </c>
      <c r="F84" s="33" t="s">
        <v>149</v>
      </c>
      <c r="G84" s="34" t="s">
        <v>120</v>
      </c>
      <c r="H84" s="32">
        <v>180</v>
      </c>
      <c r="I84" s="35" t="str">
        <f t="shared" ref="I84:I86" si="49">I83</f>
        <v>SERV COMB FORMIGA MAN 1 RUAS DECL AGRIC</v>
      </c>
      <c r="J84" s="35" t="s">
        <v>35</v>
      </c>
      <c r="K84" s="36">
        <f t="shared" si="0"/>
        <v>4.9999999999999992E-3</v>
      </c>
      <c r="L84" s="35" t="s">
        <v>36</v>
      </c>
      <c r="M84" s="37">
        <f>10*(5*6)/10^3</f>
        <v>0.3</v>
      </c>
      <c r="N84" s="156">
        <v>5.0000000000000001E-3</v>
      </c>
      <c r="O84" s="157">
        <v>5.0000000000000001E-3</v>
      </c>
      <c r="P84" s="157">
        <v>5.0000000000000001E-3</v>
      </c>
      <c r="Q84" s="157">
        <v>5.0000000000000001E-3</v>
      </c>
      <c r="R84" s="157">
        <v>5.0000000000000001E-3</v>
      </c>
      <c r="S84" s="157">
        <v>5.0000000000000001E-3</v>
      </c>
      <c r="T84" s="157">
        <v>5.0000000000000001E-3</v>
      </c>
      <c r="U84" s="157">
        <v>5.0000000000000001E-3</v>
      </c>
      <c r="V84" s="157">
        <v>5.0000000000000001E-3</v>
      </c>
      <c r="W84" s="157">
        <v>5.0000000000000001E-3</v>
      </c>
      <c r="X84" s="157">
        <v>5.0000000000000001E-3</v>
      </c>
      <c r="Y84" s="157">
        <v>5.0000000000000001E-3</v>
      </c>
    </row>
    <row r="85" spans="3:25" ht="18" customHeight="1" x14ac:dyDescent="0.25">
      <c r="C85" s="1"/>
      <c r="D85" s="154" t="s">
        <v>230</v>
      </c>
      <c r="E85" s="155" t="s">
        <v>216</v>
      </c>
      <c r="F85" s="33" t="s">
        <v>149</v>
      </c>
      <c r="G85" s="34" t="s">
        <v>120</v>
      </c>
      <c r="H85" s="32">
        <v>180</v>
      </c>
      <c r="I85" s="35" t="str">
        <f t="shared" si="49"/>
        <v>SERV COMB FORMIGA MAN 1 RUAS DECL AGRIC</v>
      </c>
      <c r="J85" s="35" t="s">
        <v>35</v>
      </c>
      <c r="K85" s="36">
        <f t="shared" si="0"/>
        <v>0.64041666666666663</v>
      </c>
      <c r="L85" s="35" t="s">
        <v>37</v>
      </c>
      <c r="M85" s="37">
        <v>4.5</v>
      </c>
      <c r="N85" s="40">
        <f>$N$23/$N$21*N83</f>
        <v>0.17</v>
      </c>
      <c r="O85" s="41">
        <f>$O$23/$O$21*O83</f>
        <v>0.27</v>
      </c>
      <c r="P85" s="41">
        <f>$P$23/$P$21*P83</f>
        <v>0.36000000000000004</v>
      </c>
      <c r="Q85" s="41">
        <f>$Q$23/$Q$21*Q83</f>
        <v>0.47499999999999998</v>
      </c>
      <c r="R85" s="41">
        <f>$R$23/$R$21*R83</f>
        <v>0.7</v>
      </c>
      <c r="S85" s="41">
        <f>$S$23/$S$21*S83</f>
        <v>0.84000000000000008</v>
      </c>
      <c r="T85" s="41">
        <f>$T$23/$T$21*T83</f>
        <v>0.9900000000000001</v>
      </c>
      <c r="U85" s="41">
        <f>$U$23/$U$21*U83</f>
        <v>1.08</v>
      </c>
      <c r="V85" s="41">
        <f>$V$23/$V$21*V83</f>
        <v>1.1700000000000002</v>
      </c>
      <c r="W85" s="41">
        <f>$W$23/$W$21*W83</f>
        <v>0.84</v>
      </c>
      <c r="X85" s="41">
        <f>$X$23/$X$21*X83</f>
        <v>0.51</v>
      </c>
      <c r="Y85" s="41">
        <f>$Y$23/$Y$21*Y83</f>
        <v>0.27999999999999997</v>
      </c>
    </row>
    <row r="86" spans="3:25" ht="18" customHeight="1" x14ac:dyDescent="0.25">
      <c r="C86" s="1"/>
      <c r="D86" s="154" t="s">
        <v>230</v>
      </c>
      <c r="E86" s="155" t="s">
        <v>216</v>
      </c>
      <c r="F86" s="33" t="s">
        <v>149</v>
      </c>
      <c r="G86" s="34" t="s">
        <v>120</v>
      </c>
      <c r="H86" s="32">
        <v>180</v>
      </c>
      <c r="I86" s="35" t="str">
        <f t="shared" si="49"/>
        <v>SERV COMB FORMIGA MAN 1 RUAS DECL AGRIC</v>
      </c>
      <c r="J86" s="35" t="s">
        <v>35</v>
      </c>
      <c r="K86" s="36">
        <f t="shared" si="0"/>
        <v>0.35458333333333325</v>
      </c>
      <c r="L86" s="35" t="s">
        <v>38</v>
      </c>
      <c r="M86" s="37">
        <v>4.5</v>
      </c>
      <c r="N86" s="40">
        <f>N83-SUM(N84:N85)</f>
        <v>0.67499999999999993</v>
      </c>
      <c r="O86" s="41">
        <f t="shared" ref="O86" si="50">O83-SUM(O84:O85)</f>
        <v>0.625</v>
      </c>
      <c r="P86" s="41">
        <f t="shared" ref="P86:Y86" si="51">P83-SUM(P84:P85)</f>
        <v>0.53499999999999992</v>
      </c>
      <c r="Q86" s="41">
        <f t="shared" si="51"/>
        <v>0.47</v>
      </c>
      <c r="R86" s="41">
        <f t="shared" si="51"/>
        <v>0.29500000000000004</v>
      </c>
      <c r="S86" s="41">
        <f t="shared" si="51"/>
        <v>0.20499999999999996</v>
      </c>
      <c r="T86" s="41">
        <f t="shared" si="51"/>
        <v>0.10499999999999998</v>
      </c>
      <c r="U86" s="41">
        <f t="shared" si="51"/>
        <v>0.11499999999999999</v>
      </c>
      <c r="V86" s="41">
        <f t="shared" si="51"/>
        <v>0.125</v>
      </c>
      <c r="W86" s="41">
        <f t="shared" si="51"/>
        <v>0.35499999999999998</v>
      </c>
      <c r="X86" s="41">
        <f t="shared" si="51"/>
        <v>0.33499999999999996</v>
      </c>
      <c r="Y86" s="41">
        <f t="shared" si="51"/>
        <v>0.41499999999999998</v>
      </c>
    </row>
    <row r="87" spans="3:25" ht="18" customHeight="1" x14ac:dyDescent="0.25">
      <c r="C87" s="1"/>
      <c r="D87" s="152" t="s">
        <v>230</v>
      </c>
      <c r="E87" s="153" t="s">
        <v>216</v>
      </c>
      <c r="F87" s="24" t="s">
        <v>150</v>
      </c>
      <c r="G87" s="25" t="s">
        <v>120</v>
      </c>
      <c r="H87" s="23">
        <v>180</v>
      </c>
      <c r="I87" s="26" t="s">
        <v>245</v>
      </c>
      <c r="J87" s="26" t="s">
        <v>34</v>
      </c>
      <c r="K87" s="27">
        <f t="shared" si="0"/>
        <v>1</v>
      </c>
      <c r="L87" s="26" t="s">
        <v>28</v>
      </c>
      <c r="M87" s="72" t="s">
        <v>28</v>
      </c>
      <c r="N87" s="30">
        <v>1</v>
      </c>
      <c r="O87" s="31">
        <v>1</v>
      </c>
      <c r="P87" s="31">
        <v>1</v>
      </c>
      <c r="Q87" s="31">
        <v>1</v>
      </c>
      <c r="R87" s="31">
        <v>1</v>
      </c>
      <c r="S87" s="31">
        <v>1</v>
      </c>
      <c r="T87" s="31">
        <v>1</v>
      </c>
      <c r="U87" s="31">
        <v>1</v>
      </c>
      <c r="V87" s="31">
        <v>1</v>
      </c>
      <c r="W87" s="31">
        <v>1</v>
      </c>
      <c r="X87" s="31">
        <v>1</v>
      </c>
      <c r="Y87" s="31">
        <v>1</v>
      </c>
    </row>
    <row r="88" spans="3:25" ht="18" customHeight="1" x14ac:dyDescent="0.25">
      <c r="C88" s="1"/>
      <c r="D88" s="154" t="s">
        <v>230</v>
      </c>
      <c r="E88" s="155" t="s">
        <v>216</v>
      </c>
      <c r="F88" s="33" t="s">
        <v>150</v>
      </c>
      <c r="G88" s="34" t="s">
        <v>120</v>
      </c>
      <c r="H88" s="32">
        <v>180</v>
      </c>
      <c r="I88" s="35" t="str">
        <f t="shared" ref="I88:I93" si="52">I87</f>
        <v>SERV ADUBACAO MANUAL COBERT DECL AGRIC</v>
      </c>
      <c r="J88" s="35" t="s">
        <v>35</v>
      </c>
      <c r="K88" s="36">
        <f t="shared" si="0"/>
        <v>0.5</v>
      </c>
      <c r="L88" s="89" t="s">
        <v>140</v>
      </c>
      <c r="M88" s="90">
        <v>540</v>
      </c>
      <c r="N88" s="91">
        <f t="shared" ref="N88:Y88" si="53">ROUND(N87*50%,2)</f>
        <v>0.5</v>
      </c>
      <c r="O88" s="46">
        <f t="shared" si="53"/>
        <v>0.5</v>
      </c>
      <c r="P88" s="46">
        <f t="shared" si="53"/>
        <v>0.5</v>
      </c>
      <c r="Q88" s="46">
        <f t="shared" si="53"/>
        <v>0.5</v>
      </c>
      <c r="R88" s="46">
        <f t="shared" si="53"/>
        <v>0.5</v>
      </c>
      <c r="S88" s="46">
        <f t="shared" si="53"/>
        <v>0.5</v>
      </c>
      <c r="T88" s="46">
        <f t="shared" si="53"/>
        <v>0.5</v>
      </c>
      <c r="U88" s="46">
        <f t="shared" si="53"/>
        <v>0.5</v>
      </c>
      <c r="V88" s="46">
        <f t="shared" si="53"/>
        <v>0.5</v>
      </c>
      <c r="W88" s="46">
        <f t="shared" si="53"/>
        <v>0.5</v>
      </c>
      <c r="X88" s="46">
        <f t="shared" si="53"/>
        <v>0.5</v>
      </c>
      <c r="Y88" s="46">
        <f t="shared" si="53"/>
        <v>0.5</v>
      </c>
    </row>
    <row r="89" spans="3:25" ht="18" customHeight="1" x14ac:dyDescent="0.25">
      <c r="C89" s="1"/>
      <c r="D89" s="154" t="s">
        <v>230</v>
      </c>
      <c r="E89" s="155" t="s">
        <v>216</v>
      </c>
      <c r="F89" s="33" t="s">
        <v>150</v>
      </c>
      <c r="G89" s="34" t="s">
        <v>120</v>
      </c>
      <c r="H89" s="32">
        <v>180</v>
      </c>
      <c r="I89" s="35" t="str">
        <f t="shared" si="52"/>
        <v>SERV ADUBACAO MANUAL COBERT DECL AGRIC</v>
      </c>
      <c r="J89" s="35" t="s">
        <v>35</v>
      </c>
      <c r="K89" s="36">
        <f t="shared" si="0"/>
        <v>0.45000000000000012</v>
      </c>
      <c r="L89" s="89" t="s">
        <v>141</v>
      </c>
      <c r="M89" s="90">
        <v>402</v>
      </c>
      <c r="N89" s="91">
        <f t="shared" ref="N89:Y89" si="54">ROUND(N87*45%,2)</f>
        <v>0.45</v>
      </c>
      <c r="O89" s="46">
        <f t="shared" si="54"/>
        <v>0.45</v>
      </c>
      <c r="P89" s="46">
        <f t="shared" si="54"/>
        <v>0.45</v>
      </c>
      <c r="Q89" s="46">
        <f t="shared" si="54"/>
        <v>0.45</v>
      </c>
      <c r="R89" s="46">
        <f t="shared" si="54"/>
        <v>0.45</v>
      </c>
      <c r="S89" s="46">
        <f t="shared" si="54"/>
        <v>0.45</v>
      </c>
      <c r="T89" s="46">
        <f t="shared" si="54"/>
        <v>0.45</v>
      </c>
      <c r="U89" s="46">
        <f t="shared" si="54"/>
        <v>0.45</v>
      </c>
      <c r="V89" s="46">
        <f t="shared" si="54"/>
        <v>0.45</v>
      </c>
      <c r="W89" s="46">
        <f t="shared" si="54"/>
        <v>0.45</v>
      </c>
      <c r="X89" s="46">
        <f t="shared" si="54"/>
        <v>0.45</v>
      </c>
      <c r="Y89" s="46">
        <f t="shared" si="54"/>
        <v>0.45</v>
      </c>
    </row>
    <row r="90" spans="3:25" ht="18" customHeight="1" x14ac:dyDescent="0.25">
      <c r="C90" s="1"/>
      <c r="D90" s="154" t="s">
        <v>230</v>
      </c>
      <c r="E90" s="155" t="s">
        <v>216</v>
      </c>
      <c r="F90" s="33" t="s">
        <v>150</v>
      </c>
      <c r="G90" s="34" t="s">
        <v>120</v>
      </c>
      <c r="H90" s="32">
        <v>180</v>
      </c>
      <c r="I90" s="35" t="str">
        <f t="shared" si="52"/>
        <v>SERV ADUBACAO MANUAL COBERT DECL AGRIC</v>
      </c>
      <c r="J90" s="35" t="s">
        <v>35</v>
      </c>
      <c r="K90" s="36">
        <f t="shared" si="0"/>
        <v>5.0000000000000044E-2</v>
      </c>
      <c r="L90" s="89" t="s">
        <v>142</v>
      </c>
      <c r="M90" s="90">
        <v>301</v>
      </c>
      <c r="N90" s="91">
        <f>N87-SUM(N88:N89)</f>
        <v>5.0000000000000044E-2</v>
      </c>
      <c r="O90" s="46">
        <f t="shared" ref="O90:Y90" si="55">O87-SUM(O88:O89)</f>
        <v>5.0000000000000044E-2</v>
      </c>
      <c r="P90" s="46">
        <f t="shared" si="55"/>
        <v>5.0000000000000044E-2</v>
      </c>
      <c r="Q90" s="46">
        <f t="shared" si="55"/>
        <v>5.0000000000000044E-2</v>
      </c>
      <c r="R90" s="46">
        <f t="shared" si="55"/>
        <v>5.0000000000000044E-2</v>
      </c>
      <c r="S90" s="46">
        <f t="shared" si="55"/>
        <v>5.0000000000000044E-2</v>
      </c>
      <c r="T90" s="46">
        <f t="shared" si="55"/>
        <v>5.0000000000000044E-2</v>
      </c>
      <c r="U90" s="46">
        <f t="shared" si="55"/>
        <v>5.0000000000000044E-2</v>
      </c>
      <c r="V90" s="46">
        <f t="shared" si="55"/>
        <v>5.0000000000000044E-2</v>
      </c>
      <c r="W90" s="46">
        <f t="shared" si="55"/>
        <v>5.0000000000000044E-2</v>
      </c>
      <c r="X90" s="46">
        <f t="shared" si="55"/>
        <v>5.0000000000000044E-2</v>
      </c>
      <c r="Y90" s="46">
        <f t="shared" si="55"/>
        <v>5.0000000000000044E-2</v>
      </c>
    </row>
    <row r="91" spans="3:25" ht="18" customHeight="1" x14ac:dyDescent="0.25">
      <c r="C91" s="1"/>
      <c r="D91" s="154" t="s">
        <v>230</v>
      </c>
      <c r="E91" s="155" t="s">
        <v>216</v>
      </c>
      <c r="F91" s="33" t="s">
        <v>150</v>
      </c>
      <c r="G91" s="34" t="s">
        <v>120</v>
      </c>
      <c r="H91" s="32">
        <v>180</v>
      </c>
      <c r="I91" s="35" t="str">
        <f t="shared" si="52"/>
        <v>SERV ADUBACAO MANUAL COBERT DECL AGRIC</v>
      </c>
      <c r="J91" s="35" t="s">
        <v>35</v>
      </c>
      <c r="K91" s="36">
        <f t="shared" si="0"/>
        <v>0</v>
      </c>
      <c r="L91" s="35" t="s">
        <v>143</v>
      </c>
      <c r="M91" s="37">
        <v>591</v>
      </c>
      <c r="N91" s="126">
        <v>0</v>
      </c>
      <c r="O91" s="127">
        <v>0</v>
      </c>
      <c r="P91" s="127">
        <v>0</v>
      </c>
      <c r="Q91" s="127">
        <v>0</v>
      </c>
      <c r="R91" s="127">
        <v>0</v>
      </c>
      <c r="S91" s="127">
        <v>0</v>
      </c>
      <c r="T91" s="127">
        <v>0</v>
      </c>
      <c r="U91" s="127">
        <v>0</v>
      </c>
      <c r="V91" s="127">
        <v>0</v>
      </c>
      <c r="W91" s="127">
        <v>0</v>
      </c>
      <c r="X91" s="127">
        <v>0</v>
      </c>
      <c r="Y91" s="127">
        <v>0</v>
      </c>
    </row>
    <row r="92" spans="3:25" ht="18" customHeight="1" x14ac:dyDescent="0.25">
      <c r="C92" s="1"/>
      <c r="D92" s="154" t="s">
        <v>230</v>
      </c>
      <c r="E92" s="155" t="s">
        <v>216</v>
      </c>
      <c r="F92" s="33" t="s">
        <v>150</v>
      </c>
      <c r="G92" s="34" t="s">
        <v>120</v>
      </c>
      <c r="H92" s="32">
        <v>180</v>
      </c>
      <c r="I92" s="35" t="str">
        <f t="shared" si="52"/>
        <v>SERV ADUBACAO MANUAL COBERT DECL AGRIC</v>
      </c>
      <c r="J92" s="35" t="s">
        <v>35</v>
      </c>
      <c r="K92" s="36">
        <f t="shared" si="0"/>
        <v>0</v>
      </c>
      <c r="L92" s="35" t="s">
        <v>145</v>
      </c>
      <c r="M92" s="37">
        <v>409</v>
      </c>
      <c r="N92" s="126">
        <v>0</v>
      </c>
      <c r="O92" s="127">
        <v>0</v>
      </c>
      <c r="P92" s="127">
        <v>0</v>
      </c>
      <c r="Q92" s="127">
        <v>0</v>
      </c>
      <c r="R92" s="127">
        <v>0</v>
      </c>
      <c r="S92" s="127">
        <v>0</v>
      </c>
      <c r="T92" s="127">
        <v>0</v>
      </c>
      <c r="U92" s="127">
        <v>0</v>
      </c>
      <c r="V92" s="127">
        <v>0</v>
      </c>
      <c r="W92" s="127">
        <v>0</v>
      </c>
      <c r="X92" s="127">
        <v>0</v>
      </c>
      <c r="Y92" s="127">
        <v>0</v>
      </c>
    </row>
    <row r="93" spans="3:25" ht="18" customHeight="1" x14ac:dyDescent="0.25">
      <c r="C93" s="1"/>
      <c r="D93" s="154" t="s">
        <v>230</v>
      </c>
      <c r="E93" s="155" t="s">
        <v>216</v>
      </c>
      <c r="F93" s="33" t="s">
        <v>150</v>
      </c>
      <c r="G93" s="34" t="s">
        <v>120</v>
      </c>
      <c r="H93" s="32">
        <v>180</v>
      </c>
      <c r="I93" s="35" t="str">
        <f t="shared" si="52"/>
        <v>SERV ADUBACAO MANUAL COBERT DECL AGRIC</v>
      </c>
      <c r="J93" s="35" t="s">
        <v>35</v>
      </c>
      <c r="K93" s="36">
        <f t="shared" si="0"/>
        <v>0</v>
      </c>
      <c r="L93" s="35" t="s">
        <v>144</v>
      </c>
      <c r="M93" s="37">
        <v>469</v>
      </c>
      <c r="N93" s="126">
        <v>0</v>
      </c>
      <c r="O93" s="127">
        <v>0</v>
      </c>
      <c r="P93" s="127">
        <v>0</v>
      </c>
      <c r="Q93" s="127">
        <v>0</v>
      </c>
      <c r="R93" s="127">
        <v>0</v>
      </c>
      <c r="S93" s="127">
        <v>0</v>
      </c>
      <c r="T93" s="127">
        <v>0</v>
      </c>
      <c r="U93" s="127">
        <v>0</v>
      </c>
      <c r="V93" s="127">
        <v>0</v>
      </c>
      <c r="W93" s="127">
        <v>0</v>
      </c>
      <c r="X93" s="127">
        <v>0</v>
      </c>
      <c r="Y93" s="127">
        <v>0</v>
      </c>
    </row>
    <row r="94" spans="3:25" ht="18" customHeight="1" x14ac:dyDescent="0.25">
      <c r="C94" s="1"/>
      <c r="D94" s="152" t="s">
        <v>230</v>
      </c>
      <c r="E94" s="153" t="s">
        <v>216</v>
      </c>
      <c r="F94" s="24" t="s">
        <v>150</v>
      </c>
      <c r="G94" s="25" t="s">
        <v>120</v>
      </c>
      <c r="H94" s="23">
        <v>240</v>
      </c>
      <c r="I94" s="26" t="s">
        <v>244</v>
      </c>
      <c r="J94" s="26" t="s">
        <v>34</v>
      </c>
      <c r="K94" s="27">
        <f t="shared" si="0"/>
        <v>1</v>
      </c>
      <c r="L94" s="26" t="s">
        <v>28</v>
      </c>
      <c r="M94" s="72" t="s">
        <v>28</v>
      </c>
      <c r="N94" s="30">
        <v>1</v>
      </c>
      <c r="O94" s="31">
        <v>1</v>
      </c>
      <c r="P94" s="31">
        <v>1</v>
      </c>
      <c r="Q94" s="31">
        <v>1</v>
      </c>
      <c r="R94" s="31">
        <v>1</v>
      </c>
      <c r="S94" s="31">
        <v>1</v>
      </c>
      <c r="T94" s="31">
        <v>1</v>
      </c>
      <c r="U94" s="31">
        <v>1</v>
      </c>
      <c r="V94" s="31">
        <v>1</v>
      </c>
      <c r="W94" s="31">
        <v>1</v>
      </c>
      <c r="X94" s="31">
        <v>1</v>
      </c>
      <c r="Y94" s="31">
        <v>1</v>
      </c>
    </row>
    <row r="95" spans="3:25" ht="18" customHeight="1" x14ac:dyDescent="0.25">
      <c r="C95" s="1"/>
      <c r="D95" s="154" t="s">
        <v>230</v>
      </c>
      <c r="E95" s="155" t="s">
        <v>216</v>
      </c>
      <c r="F95" s="33" t="s">
        <v>150</v>
      </c>
      <c r="G95" s="34" t="s">
        <v>120</v>
      </c>
      <c r="H95" s="32">
        <v>240</v>
      </c>
      <c r="I95" s="35" t="str">
        <f>I94</f>
        <v>SERV CAP QUIM MAN MEDIA DECL AGRIC</v>
      </c>
      <c r="J95" s="35" t="s">
        <v>35</v>
      </c>
      <c r="K95" s="36">
        <f t="shared" ref="K95:K185" si="56">IFERROR(AVERAGE(N95:Y95),"n/a")</f>
        <v>1</v>
      </c>
      <c r="L95" s="35" t="s">
        <v>54</v>
      </c>
      <c r="M95" s="37">
        <v>2.5</v>
      </c>
      <c r="N95" s="40">
        <f>N94</f>
        <v>1</v>
      </c>
      <c r="O95" s="41">
        <f t="shared" ref="O95:Y95" si="57">O94</f>
        <v>1</v>
      </c>
      <c r="P95" s="41">
        <f t="shared" si="57"/>
        <v>1</v>
      </c>
      <c r="Q95" s="41">
        <f t="shared" si="57"/>
        <v>1</v>
      </c>
      <c r="R95" s="41">
        <f t="shared" si="57"/>
        <v>1</v>
      </c>
      <c r="S95" s="41">
        <f t="shared" si="57"/>
        <v>1</v>
      </c>
      <c r="T95" s="41">
        <f t="shared" si="57"/>
        <v>1</v>
      </c>
      <c r="U95" s="41">
        <f t="shared" si="57"/>
        <v>1</v>
      </c>
      <c r="V95" s="41">
        <f t="shared" si="57"/>
        <v>1</v>
      </c>
      <c r="W95" s="41">
        <f t="shared" si="57"/>
        <v>1</v>
      </c>
      <c r="X95" s="41">
        <f t="shared" si="57"/>
        <v>1</v>
      </c>
      <c r="Y95" s="41">
        <f t="shared" si="57"/>
        <v>1</v>
      </c>
    </row>
    <row r="96" spans="3:25" ht="17.25" customHeight="1" x14ac:dyDescent="0.25">
      <c r="C96" s="1"/>
      <c r="D96" s="23" t="s">
        <v>230</v>
      </c>
      <c r="E96" s="23" t="s">
        <v>216</v>
      </c>
      <c r="F96" s="24" t="s">
        <v>154</v>
      </c>
      <c r="G96" s="25" t="s">
        <v>120</v>
      </c>
      <c r="H96" s="23">
        <v>290</v>
      </c>
      <c r="I96" s="26" t="s">
        <v>158</v>
      </c>
      <c r="J96" s="26" t="s">
        <v>34</v>
      </c>
      <c r="K96" s="27">
        <f t="shared" si="56"/>
        <v>0.13333333333333333</v>
      </c>
      <c r="L96" s="28" t="s">
        <v>28</v>
      </c>
      <c r="M96" s="29" t="s">
        <v>28</v>
      </c>
      <c r="N96" s="30">
        <v>0.02</v>
      </c>
      <c r="O96" s="31">
        <v>0.06</v>
      </c>
      <c r="P96" s="31">
        <v>0.1</v>
      </c>
      <c r="Q96" s="31">
        <v>0.1</v>
      </c>
      <c r="R96" s="31">
        <v>0.12</v>
      </c>
      <c r="S96" s="31">
        <v>0.14000000000000001</v>
      </c>
      <c r="T96" s="31">
        <v>0.22</v>
      </c>
      <c r="U96" s="31">
        <v>0.36</v>
      </c>
      <c r="V96" s="31">
        <v>0.22</v>
      </c>
      <c r="W96" s="31">
        <v>0.14000000000000001</v>
      </c>
      <c r="X96" s="31">
        <v>0.1</v>
      </c>
      <c r="Y96" s="31">
        <v>0.02</v>
      </c>
    </row>
    <row r="97" spans="3:25" ht="17.25" customHeight="1" x14ac:dyDescent="0.25">
      <c r="C97" s="1"/>
      <c r="D97" s="32" t="s">
        <v>230</v>
      </c>
      <c r="E97" s="32" t="s">
        <v>216</v>
      </c>
      <c r="F97" s="33" t="s">
        <v>154</v>
      </c>
      <c r="G97" s="34" t="s">
        <v>120</v>
      </c>
      <c r="H97" s="32">
        <v>290</v>
      </c>
      <c r="I97" s="35" t="str">
        <f t="shared" ref="I97:I99" si="58">I96</f>
        <v>SERV CONTROLE DE PRAGAS DRONE TERCEIRO</v>
      </c>
      <c r="J97" s="35" t="s">
        <v>35</v>
      </c>
      <c r="K97" s="36">
        <f t="shared" si="56"/>
        <v>9.1666666666666674E-2</v>
      </c>
      <c r="L97" s="35" t="s">
        <v>156</v>
      </c>
      <c r="M97" s="37">
        <v>120</v>
      </c>
      <c r="N97" s="44">
        <f>ROUND(N96*0.7,2)</f>
        <v>0.01</v>
      </c>
      <c r="O97" s="39">
        <f t="shared" ref="O97:Y97" si="59">ROUND(O96*0.7,2)</f>
        <v>0.04</v>
      </c>
      <c r="P97" s="39">
        <f t="shared" si="59"/>
        <v>7.0000000000000007E-2</v>
      </c>
      <c r="Q97" s="39">
        <f t="shared" si="59"/>
        <v>7.0000000000000007E-2</v>
      </c>
      <c r="R97" s="39">
        <f t="shared" si="59"/>
        <v>0.08</v>
      </c>
      <c r="S97" s="39">
        <f t="shared" si="59"/>
        <v>0.1</v>
      </c>
      <c r="T97" s="39">
        <f t="shared" si="59"/>
        <v>0.15</v>
      </c>
      <c r="U97" s="39">
        <f t="shared" si="59"/>
        <v>0.25</v>
      </c>
      <c r="V97" s="39">
        <f t="shared" si="59"/>
        <v>0.15</v>
      </c>
      <c r="W97" s="39">
        <f t="shared" si="59"/>
        <v>0.1</v>
      </c>
      <c r="X97" s="39">
        <f t="shared" si="59"/>
        <v>7.0000000000000007E-2</v>
      </c>
      <c r="Y97" s="39">
        <f t="shared" si="59"/>
        <v>0.01</v>
      </c>
    </row>
    <row r="98" spans="3:25" ht="17.25" customHeight="1" x14ac:dyDescent="0.25">
      <c r="C98" s="1"/>
      <c r="D98" s="32" t="s">
        <v>230</v>
      </c>
      <c r="E98" s="32" t="s">
        <v>216</v>
      </c>
      <c r="F98" s="33" t="s">
        <v>154</v>
      </c>
      <c r="G98" s="34" t="s">
        <v>120</v>
      </c>
      <c r="H98" s="32">
        <v>290</v>
      </c>
      <c r="I98" s="35" t="str">
        <f t="shared" si="58"/>
        <v>SERV CONTROLE DE PRAGAS DRONE TERCEIRO</v>
      </c>
      <c r="J98" s="35" t="s">
        <v>35</v>
      </c>
      <c r="K98" s="36">
        <f t="shared" si="56"/>
        <v>4.1666666666666664E-2</v>
      </c>
      <c r="L98" s="35" t="s">
        <v>157</v>
      </c>
      <c r="M98" s="37">
        <v>0.75</v>
      </c>
      <c r="N98" s="44">
        <f>N96-N97</f>
        <v>0.01</v>
      </c>
      <c r="O98" s="39">
        <f t="shared" ref="O98:Y98" si="60">O96-O97</f>
        <v>1.9999999999999997E-2</v>
      </c>
      <c r="P98" s="39">
        <f t="shared" si="60"/>
        <v>0.03</v>
      </c>
      <c r="Q98" s="39">
        <f t="shared" si="60"/>
        <v>0.03</v>
      </c>
      <c r="R98" s="39">
        <f t="shared" si="60"/>
        <v>3.9999999999999994E-2</v>
      </c>
      <c r="S98" s="39">
        <f t="shared" si="60"/>
        <v>4.0000000000000008E-2</v>
      </c>
      <c r="T98" s="39">
        <f t="shared" si="60"/>
        <v>7.0000000000000007E-2</v>
      </c>
      <c r="U98" s="39">
        <f t="shared" si="60"/>
        <v>0.10999999999999999</v>
      </c>
      <c r="V98" s="39">
        <f t="shared" si="60"/>
        <v>7.0000000000000007E-2</v>
      </c>
      <c r="W98" s="39">
        <f t="shared" si="60"/>
        <v>4.0000000000000008E-2</v>
      </c>
      <c r="X98" s="39">
        <f t="shared" si="60"/>
        <v>0.03</v>
      </c>
      <c r="Y98" s="39">
        <f t="shared" si="60"/>
        <v>0.01</v>
      </c>
    </row>
    <row r="99" spans="3:25" ht="17.25" customHeight="1" x14ac:dyDescent="0.25">
      <c r="C99" s="1"/>
      <c r="D99" s="32" t="s">
        <v>230</v>
      </c>
      <c r="E99" s="32" t="s">
        <v>216</v>
      </c>
      <c r="F99" s="33" t="s">
        <v>154</v>
      </c>
      <c r="G99" s="34" t="s">
        <v>120</v>
      </c>
      <c r="H99" s="32">
        <v>290</v>
      </c>
      <c r="I99" s="35" t="str">
        <f t="shared" si="58"/>
        <v>SERV CONTROLE DE PRAGAS DRONE TERCEIRO</v>
      </c>
      <c r="J99" s="35" t="s">
        <v>35</v>
      </c>
      <c r="K99" s="36">
        <f t="shared" si="56"/>
        <v>0.13333333333333333</v>
      </c>
      <c r="L99" s="35" t="s">
        <v>55</v>
      </c>
      <c r="M99" s="37">
        <f>ROUND(0.25%*20,3)</f>
        <v>0.05</v>
      </c>
      <c r="N99" s="44">
        <f>SUM(N97:N98)</f>
        <v>0.02</v>
      </c>
      <c r="O99" s="39">
        <f t="shared" ref="O99:Y99" si="61">SUM(O97:O98)</f>
        <v>0.06</v>
      </c>
      <c r="P99" s="39">
        <f t="shared" si="61"/>
        <v>0.1</v>
      </c>
      <c r="Q99" s="39">
        <f t="shared" si="61"/>
        <v>0.1</v>
      </c>
      <c r="R99" s="39">
        <f t="shared" si="61"/>
        <v>0.12</v>
      </c>
      <c r="S99" s="39">
        <f t="shared" si="61"/>
        <v>0.14000000000000001</v>
      </c>
      <c r="T99" s="39">
        <f t="shared" si="61"/>
        <v>0.22</v>
      </c>
      <c r="U99" s="39">
        <f t="shared" si="61"/>
        <v>0.36</v>
      </c>
      <c r="V99" s="39">
        <f t="shared" si="61"/>
        <v>0.22</v>
      </c>
      <c r="W99" s="39">
        <f t="shared" si="61"/>
        <v>0.14000000000000001</v>
      </c>
      <c r="X99" s="39">
        <f t="shared" si="61"/>
        <v>0.1</v>
      </c>
      <c r="Y99" s="39">
        <f t="shared" si="61"/>
        <v>0.02</v>
      </c>
    </row>
    <row r="100" spans="3:25" ht="18" customHeight="1" x14ac:dyDescent="0.25">
      <c r="C100" s="1"/>
      <c r="D100" s="152" t="s">
        <v>230</v>
      </c>
      <c r="E100" s="153" t="s">
        <v>216</v>
      </c>
      <c r="F100" s="24" t="s">
        <v>246</v>
      </c>
      <c r="G100" s="25" t="s">
        <v>120</v>
      </c>
      <c r="H100" s="23">
        <v>360</v>
      </c>
      <c r="I100" s="26" t="s">
        <v>245</v>
      </c>
      <c r="J100" s="26" t="s">
        <v>34</v>
      </c>
      <c r="K100" s="27">
        <f t="shared" si="56"/>
        <v>0</v>
      </c>
      <c r="L100" s="26" t="s">
        <v>28</v>
      </c>
      <c r="M100" s="72" t="s">
        <v>28</v>
      </c>
      <c r="N100" s="30">
        <v>0</v>
      </c>
      <c r="O100" s="31">
        <v>0</v>
      </c>
      <c r="P100" s="31">
        <v>0</v>
      </c>
      <c r="Q100" s="31">
        <v>0</v>
      </c>
      <c r="R100" s="31">
        <v>0</v>
      </c>
      <c r="S100" s="31">
        <v>0</v>
      </c>
      <c r="T100" s="31">
        <v>0</v>
      </c>
      <c r="U100" s="31">
        <v>0</v>
      </c>
      <c r="V100" s="31">
        <v>0</v>
      </c>
      <c r="W100" s="31">
        <v>0</v>
      </c>
      <c r="X100" s="31">
        <v>0</v>
      </c>
      <c r="Y100" s="31">
        <v>0</v>
      </c>
    </row>
    <row r="101" spans="3:25" ht="18" customHeight="1" x14ac:dyDescent="0.25">
      <c r="C101" s="1"/>
      <c r="D101" s="154" t="s">
        <v>230</v>
      </c>
      <c r="E101" s="155" t="s">
        <v>216</v>
      </c>
      <c r="F101" s="33" t="s">
        <v>246</v>
      </c>
      <c r="G101" s="34" t="s">
        <v>120</v>
      </c>
      <c r="H101" s="32">
        <v>360</v>
      </c>
      <c r="I101" s="35" t="str">
        <f t="shared" ref="I101:I102" si="62">I100</f>
        <v>SERV ADUBACAO MANUAL COBERT DECL AGRIC</v>
      </c>
      <c r="J101" s="35" t="s">
        <v>35</v>
      </c>
      <c r="K101" s="36">
        <f t="shared" si="56"/>
        <v>0</v>
      </c>
      <c r="L101" s="89" t="s">
        <v>140</v>
      </c>
      <c r="M101" s="90">
        <v>540</v>
      </c>
      <c r="N101" s="91">
        <f>N100</f>
        <v>0</v>
      </c>
      <c r="O101" s="46">
        <f t="shared" ref="O101:Y101" si="63">O100</f>
        <v>0</v>
      </c>
      <c r="P101" s="46">
        <f t="shared" si="63"/>
        <v>0</v>
      </c>
      <c r="Q101" s="46">
        <f t="shared" si="63"/>
        <v>0</v>
      </c>
      <c r="R101" s="46">
        <f t="shared" si="63"/>
        <v>0</v>
      </c>
      <c r="S101" s="46">
        <f t="shared" si="63"/>
        <v>0</v>
      </c>
      <c r="T101" s="46">
        <f t="shared" si="63"/>
        <v>0</v>
      </c>
      <c r="U101" s="46">
        <f t="shared" si="63"/>
        <v>0</v>
      </c>
      <c r="V101" s="46">
        <f t="shared" si="63"/>
        <v>0</v>
      </c>
      <c r="W101" s="46">
        <f t="shared" si="63"/>
        <v>0</v>
      </c>
      <c r="X101" s="46">
        <f t="shared" si="63"/>
        <v>0</v>
      </c>
      <c r="Y101" s="46">
        <f t="shared" si="63"/>
        <v>0</v>
      </c>
    </row>
    <row r="102" spans="3:25" ht="18" customHeight="1" x14ac:dyDescent="0.25">
      <c r="C102" s="1"/>
      <c r="D102" s="154" t="s">
        <v>230</v>
      </c>
      <c r="E102" s="155" t="s">
        <v>216</v>
      </c>
      <c r="F102" s="33" t="s">
        <v>246</v>
      </c>
      <c r="G102" s="34" t="s">
        <v>120</v>
      </c>
      <c r="H102" s="32">
        <v>360</v>
      </c>
      <c r="I102" s="35" t="str">
        <f t="shared" si="62"/>
        <v>SERV ADUBACAO MANUAL COBERT DECL AGRIC</v>
      </c>
      <c r="J102" s="35" t="s">
        <v>35</v>
      </c>
      <c r="K102" s="36">
        <f t="shared" si="56"/>
        <v>0</v>
      </c>
      <c r="L102" s="35" t="s">
        <v>143</v>
      </c>
      <c r="M102" s="37">
        <v>591</v>
      </c>
      <c r="N102" s="126">
        <v>0</v>
      </c>
      <c r="O102" s="127">
        <v>0</v>
      </c>
      <c r="P102" s="127">
        <v>0</v>
      </c>
      <c r="Q102" s="127">
        <v>0</v>
      </c>
      <c r="R102" s="127">
        <v>0</v>
      </c>
      <c r="S102" s="127">
        <v>0</v>
      </c>
      <c r="T102" s="127">
        <v>0</v>
      </c>
      <c r="U102" s="127">
        <v>0</v>
      </c>
      <c r="V102" s="127">
        <v>0</v>
      </c>
      <c r="W102" s="127">
        <v>0</v>
      </c>
      <c r="X102" s="127">
        <v>0</v>
      </c>
      <c r="Y102" s="127">
        <v>0</v>
      </c>
    </row>
    <row r="103" spans="3:25" ht="18" customHeight="1" x14ac:dyDescent="0.25">
      <c r="C103" s="1"/>
      <c r="D103" s="152" t="s">
        <v>230</v>
      </c>
      <c r="E103" s="153" t="s">
        <v>216</v>
      </c>
      <c r="F103" s="24" t="s">
        <v>159</v>
      </c>
      <c r="G103" s="25" t="s">
        <v>120</v>
      </c>
      <c r="H103" s="23">
        <v>360</v>
      </c>
      <c r="I103" s="26" t="s">
        <v>231</v>
      </c>
      <c r="J103" s="26" t="s">
        <v>34</v>
      </c>
      <c r="K103" s="27">
        <f t="shared" si="56"/>
        <v>0.99999999999999989</v>
      </c>
      <c r="L103" s="26" t="s">
        <v>28</v>
      </c>
      <c r="M103" s="72" t="s">
        <v>28</v>
      </c>
      <c r="N103" s="30">
        <v>0.85</v>
      </c>
      <c r="O103" s="31">
        <v>0.9</v>
      </c>
      <c r="P103" s="31">
        <v>0.9</v>
      </c>
      <c r="Q103" s="31">
        <v>0.95</v>
      </c>
      <c r="R103" s="31">
        <v>1</v>
      </c>
      <c r="S103" s="31">
        <v>1.05</v>
      </c>
      <c r="T103" s="31">
        <v>1.1000000000000001</v>
      </c>
      <c r="U103" s="31">
        <v>1.2</v>
      </c>
      <c r="V103" s="31">
        <v>1.3</v>
      </c>
      <c r="W103" s="31">
        <v>1.2</v>
      </c>
      <c r="X103" s="31">
        <v>0.85</v>
      </c>
      <c r="Y103" s="31">
        <v>0.7</v>
      </c>
    </row>
    <row r="104" spans="3:25" ht="18" customHeight="1" x14ac:dyDescent="0.25">
      <c r="C104" s="1"/>
      <c r="D104" s="154" t="s">
        <v>230</v>
      </c>
      <c r="E104" s="155" t="s">
        <v>216</v>
      </c>
      <c r="F104" s="33" t="s">
        <v>159</v>
      </c>
      <c r="G104" s="34" t="s">
        <v>120</v>
      </c>
      <c r="H104" s="32">
        <v>360</v>
      </c>
      <c r="I104" s="35" t="str">
        <f t="shared" ref="I104:I106" si="64">I103</f>
        <v>SERV COMB FORMIGA MAN 1 RUAS DECL AGRIC</v>
      </c>
      <c r="J104" s="35" t="s">
        <v>35</v>
      </c>
      <c r="K104" s="36">
        <f t="shared" si="56"/>
        <v>4.9999999999999992E-3</v>
      </c>
      <c r="L104" s="35" t="s">
        <v>36</v>
      </c>
      <c r="M104" s="37">
        <f>10*(5*6)/10^3</f>
        <v>0.3</v>
      </c>
      <c r="N104" s="156">
        <v>5.0000000000000001E-3</v>
      </c>
      <c r="O104" s="157">
        <v>5.0000000000000001E-3</v>
      </c>
      <c r="P104" s="157">
        <v>5.0000000000000001E-3</v>
      </c>
      <c r="Q104" s="157">
        <v>5.0000000000000001E-3</v>
      </c>
      <c r="R104" s="157">
        <v>5.0000000000000001E-3</v>
      </c>
      <c r="S104" s="157">
        <v>5.0000000000000001E-3</v>
      </c>
      <c r="T104" s="157">
        <v>5.0000000000000001E-3</v>
      </c>
      <c r="U104" s="157">
        <v>5.0000000000000001E-3</v>
      </c>
      <c r="V104" s="157">
        <v>5.0000000000000001E-3</v>
      </c>
      <c r="W104" s="157">
        <v>5.0000000000000001E-3</v>
      </c>
      <c r="X104" s="157">
        <v>5.0000000000000001E-3</v>
      </c>
      <c r="Y104" s="157">
        <v>5.0000000000000001E-3</v>
      </c>
    </row>
    <row r="105" spans="3:25" ht="18" customHeight="1" x14ac:dyDescent="0.25">
      <c r="C105" s="1"/>
      <c r="D105" s="154" t="s">
        <v>230</v>
      </c>
      <c r="E105" s="155" t="s">
        <v>216</v>
      </c>
      <c r="F105" s="33" t="s">
        <v>159</v>
      </c>
      <c r="G105" s="34" t="s">
        <v>120</v>
      </c>
      <c r="H105" s="32">
        <v>360</v>
      </c>
      <c r="I105" s="35" t="str">
        <f t="shared" si="64"/>
        <v>SERV COMB FORMIGA MAN 1 RUAS DECL AGRIC</v>
      </c>
      <c r="J105" s="35" t="s">
        <v>35</v>
      </c>
      <c r="K105" s="36">
        <f t="shared" si="56"/>
        <v>0.64041666666666663</v>
      </c>
      <c r="L105" s="35" t="s">
        <v>37</v>
      </c>
      <c r="M105" s="37">
        <v>4.5</v>
      </c>
      <c r="N105" s="40">
        <f>$N$23/$N$21*N103</f>
        <v>0.17</v>
      </c>
      <c r="O105" s="41">
        <f>$O$23/$O$21*O103</f>
        <v>0.27</v>
      </c>
      <c r="P105" s="41">
        <f>$P$23/$P$21*P103</f>
        <v>0.36000000000000004</v>
      </c>
      <c r="Q105" s="41">
        <f>$Q$23/$Q$21*Q103</f>
        <v>0.47499999999999998</v>
      </c>
      <c r="R105" s="41">
        <f>$R$23/$R$21*R103</f>
        <v>0.7</v>
      </c>
      <c r="S105" s="41">
        <f>$S$23/$S$21*S103</f>
        <v>0.84000000000000008</v>
      </c>
      <c r="T105" s="41">
        <f>$T$23/$T$21*T103</f>
        <v>0.9900000000000001</v>
      </c>
      <c r="U105" s="41">
        <f>$U$23/$U$21*U103</f>
        <v>1.08</v>
      </c>
      <c r="V105" s="41">
        <f>$V$23/$V$21*V103</f>
        <v>1.1700000000000002</v>
      </c>
      <c r="W105" s="41">
        <f>$W$23/$W$21*W103</f>
        <v>0.84</v>
      </c>
      <c r="X105" s="41">
        <f>$X$23/$X$21*X103</f>
        <v>0.51</v>
      </c>
      <c r="Y105" s="41">
        <f>$Y$23/$Y$21*Y103</f>
        <v>0.27999999999999997</v>
      </c>
    </row>
    <row r="106" spans="3:25" ht="18" customHeight="1" x14ac:dyDescent="0.25">
      <c r="C106" s="1"/>
      <c r="D106" s="154" t="s">
        <v>230</v>
      </c>
      <c r="E106" s="155" t="s">
        <v>216</v>
      </c>
      <c r="F106" s="33" t="s">
        <v>159</v>
      </c>
      <c r="G106" s="34" t="s">
        <v>120</v>
      </c>
      <c r="H106" s="32">
        <v>360</v>
      </c>
      <c r="I106" s="35" t="str">
        <f t="shared" si="64"/>
        <v>SERV COMB FORMIGA MAN 1 RUAS DECL AGRIC</v>
      </c>
      <c r="J106" s="35" t="s">
        <v>35</v>
      </c>
      <c r="K106" s="36">
        <f t="shared" si="56"/>
        <v>0.35458333333333325</v>
      </c>
      <c r="L106" s="35" t="s">
        <v>38</v>
      </c>
      <c r="M106" s="37">
        <v>4.5</v>
      </c>
      <c r="N106" s="40">
        <f>N103-SUM(N104:N105)</f>
        <v>0.67499999999999993</v>
      </c>
      <c r="O106" s="41">
        <f t="shared" ref="O106" si="65">O103-SUM(O104:O105)</f>
        <v>0.625</v>
      </c>
      <c r="P106" s="41">
        <f t="shared" ref="P106:Y106" si="66">P103-SUM(P104:P105)</f>
        <v>0.53499999999999992</v>
      </c>
      <c r="Q106" s="41">
        <f t="shared" si="66"/>
        <v>0.47</v>
      </c>
      <c r="R106" s="41">
        <f t="shared" si="66"/>
        <v>0.29500000000000004</v>
      </c>
      <c r="S106" s="41">
        <f t="shared" si="66"/>
        <v>0.20499999999999996</v>
      </c>
      <c r="T106" s="41">
        <f t="shared" si="66"/>
        <v>0.10499999999999998</v>
      </c>
      <c r="U106" s="41">
        <f t="shared" si="66"/>
        <v>0.11499999999999999</v>
      </c>
      <c r="V106" s="41">
        <f t="shared" si="66"/>
        <v>0.125</v>
      </c>
      <c r="W106" s="41">
        <f t="shared" si="66"/>
        <v>0.35499999999999998</v>
      </c>
      <c r="X106" s="41">
        <f t="shared" si="66"/>
        <v>0.33499999999999996</v>
      </c>
      <c r="Y106" s="41">
        <f t="shared" si="66"/>
        <v>0.41499999999999998</v>
      </c>
    </row>
    <row r="107" spans="3:25" ht="18" customHeight="1" x14ac:dyDescent="0.25">
      <c r="C107" s="1"/>
      <c r="D107" s="164" t="s">
        <v>230</v>
      </c>
      <c r="E107" s="164" t="s">
        <v>216</v>
      </c>
      <c r="F107" s="129" t="s">
        <v>28</v>
      </c>
      <c r="G107" s="130" t="s">
        <v>160</v>
      </c>
      <c r="H107" s="128" t="s">
        <v>28</v>
      </c>
      <c r="I107" s="131" t="s">
        <v>28</v>
      </c>
      <c r="J107" s="131" t="s">
        <v>28</v>
      </c>
      <c r="K107" s="132" t="str">
        <f t="shared" si="56"/>
        <v>n/a</v>
      </c>
      <c r="L107" s="131" t="s">
        <v>28</v>
      </c>
      <c r="M107" s="133" t="s">
        <v>28</v>
      </c>
      <c r="N107" s="134" t="s">
        <v>28</v>
      </c>
      <c r="O107" s="132" t="s">
        <v>28</v>
      </c>
      <c r="P107" s="132" t="s">
        <v>28</v>
      </c>
      <c r="Q107" s="132" t="s">
        <v>28</v>
      </c>
      <c r="R107" s="132" t="s">
        <v>28</v>
      </c>
      <c r="S107" s="132" t="s">
        <v>28</v>
      </c>
      <c r="T107" s="132" t="s">
        <v>28</v>
      </c>
      <c r="U107" s="132" t="s">
        <v>28</v>
      </c>
      <c r="V107" s="132" t="s">
        <v>28</v>
      </c>
      <c r="W107" s="132" t="s">
        <v>28</v>
      </c>
      <c r="X107" s="132" t="s">
        <v>28</v>
      </c>
      <c r="Y107" s="132" t="s">
        <v>28</v>
      </c>
    </row>
    <row r="108" spans="3:25" ht="18" customHeight="1" x14ac:dyDescent="0.25">
      <c r="C108" s="1"/>
      <c r="D108" s="165" t="s">
        <v>230</v>
      </c>
      <c r="E108" s="165" t="s">
        <v>216</v>
      </c>
      <c r="F108" s="136" t="s">
        <v>28</v>
      </c>
      <c r="G108" s="137" t="s">
        <v>161</v>
      </c>
      <c r="H108" s="135" t="s">
        <v>28</v>
      </c>
      <c r="I108" s="138" t="s">
        <v>28</v>
      </c>
      <c r="J108" s="138" t="s">
        <v>28</v>
      </c>
      <c r="K108" s="139" t="str">
        <f t="shared" si="56"/>
        <v>n/a</v>
      </c>
      <c r="L108" s="138" t="s">
        <v>28</v>
      </c>
      <c r="M108" s="140" t="s">
        <v>28</v>
      </c>
      <c r="N108" s="141" t="s">
        <v>28</v>
      </c>
      <c r="O108" s="139" t="s">
        <v>28</v>
      </c>
      <c r="P108" s="139" t="s">
        <v>28</v>
      </c>
      <c r="Q108" s="139" t="s">
        <v>28</v>
      </c>
      <c r="R108" s="139" t="s">
        <v>28</v>
      </c>
      <c r="S108" s="139" t="s">
        <v>28</v>
      </c>
      <c r="T108" s="139" t="s">
        <v>28</v>
      </c>
      <c r="U108" s="139" t="s">
        <v>28</v>
      </c>
      <c r="V108" s="139" t="s">
        <v>28</v>
      </c>
      <c r="W108" s="139" t="s">
        <v>28</v>
      </c>
      <c r="X108" s="139" t="s">
        <v>28</v>
      </c>
      <c r="Y108" s="139" t="s">
        <v>28</v>
      </c>
    </row>
    <row r="109" spans="3:25" ht="18" customHeight="1" x14ac:dyDescent="0.25">
      <c r="C109" s="1"/>
      <c r="D109" s="152" t="s">
        <v>230</v>
      </c>
      <c r="E109" s="153" t="s">
        <v>216</v>
      </c>
      <c r="F109" s="24" t="s">
        <v>162</v>
      </c>
      <c r="G109" s="25" t="s">
        <v>163</v>
      </c>
      <c r="H109" s="23">
        <v>420</v>
      </c>
      <c r="I109" s="26" t="s">
        <v>147</v>
      </c>
      <c r="J109" s="26" t="s">
        <v>34</v>
      </c>
      <c r="K109" s="27">
        <f t="shared" si="56"/>
        <v>1</v>
      </c>
      <c r="L109" s="26" t="s">
        <v>28</v>
      </c>
      <c r="M109" s="72" t="s">
        <v>28</v>
      </c>
      <c r="N109" s="30">
        <v>1</v>
      </c>
      <c r="O109" s="31">
        <v>1</v>
      </c>
      <c r="P109" s="31">
        <v>1</v>
      </c>
      <c r="Q109" s="31">
        <v>1</v>
      </c>
      <c r="R109" s="31">
        <v>1</v>
      </c>
      <c r="S109" s="31">
        <v>1</v>
      </c>
      <c r="T109" s="31">
        <v>1</v>
      </c>
      <c r="U109" s="31">
        <v>1</v>
      </c>
      <c r="V109" s="31">
        <v>1</v>
      </c>
      <c r="W109" s="31">
        <v>1</v>
      </c>
      <c r="X109" s="31">
        <v>1</v>
      </c>
      <c r="Y109" s="31">
        <v>1</v>
      </c>
    </row>
    <row r="110" spans="3:25" ht="18" customHeight="1" x14ac:dyDescent="0.25">
      <c r="C110" s="1"/>
      <c r="D110" s="152" t="s">
        <v>230</v>
      </c>
      <c r="E110" s="153" t="s">
        <v>216</v>
      </c>
      <c r="F110" s="24" t="s">
        <v>165</v>
      </c>
      <c r="G110" s="25" t="s">
        <v>163</v>
      </c>
      <c r="H110" s="23">
        <v>420</v>
      </c>
      <c r="I110" s="26" t="s">
        <v>244</v>
      </c>
      <c r="J110" s="26" t="s">
        <v>34</v>
      </c>
      <c r="K110" s="27">
        <f t="shared" si="56"/>
        <v>1</v>
      </c>
      <c r="L110" s="26" t="s">
        <v>28</v>
      </c>
      <c r="M110" s="72" t="s">
        <v>28</v>
      </c>
      <c r="N110" s="30">
        <v>1</v>
      </c>
      <c r="O110" s="31">
        <v>1</v>
      </c>
      <c r="P110" s="31">
        <v>1</v>
      </c>
      <c r="Q110" s="31">
        <v>1</v>
      </c>
      <c r="R110" s="31">
        <v>1</v>
      </c>
      <c r="S110" s="31">
        <v>1</v>
      </c>
      <c r="T110" s="31">
        <v>1</v>
      </c>
      <c r="U110" s="31">
        <v>1</v>
      </c>
      <c r="V110" s="31">
        <v>1</v>
      </c>
      <c r="W110" s="31">
        <v>1</v>
      </c>
      <c r="X110" s="31">
        <v>1</v>
      </c>
      <c r="Y110" s="31">
        <v>1</v>
      </c>
    </row>
    <row r="111" spans="3:25" ht="18" customHeight="1" x14ac:dyDescent="0.25">
      <c r="C111" s="1"/>
      <c r="D111" s="154" t="s">
        <v>230</v>
      </c>
      <c r="E111" s="155" t="s">
        <v>216</v>
      </c>
      <c r="F111" s="33" t="s">
        <v>165</v>
      </c>
      <c r="G111" s="34" t="s">
        <v>163</v>
      </c>
      <c r="H111" s="32">
        <v>420</v>
      </c>
      <c r="I111" s="35" t="str">
        <f>I110</f>
        <v>SERV CAP QUIM MAN MEDIA DECL AGRIC</v>
      </c>
      <c r="J111" s="35" t="s">
        <v>35</v>
      </c>
      <c r="K111" s="36">
        <f t="shared" si="56"/>
        <v>1</v>
      </c>
      <c r="L111" s="35" t="s">
        <v>54</v>
      </c>
      <c r="M111" s="37">
        <v>2.5</v>
      </c>
      <c r="N111" s="40">
        <f>N110</f>
        <v>1</v>
      </c>
      <c r="O111" s="41">
        <f t="shared" ref="O111:Y111" si="67">O110</f>
        <v>1</v>
      </c>
      <c r="P111" s="41">
        <f t="shared" si="67"/>
        <v>1</v>
      </c>
      <c r="Q111" s="41">
        <f t="shared" si="67"/>
        <v>1</v>
      </c>
      <c r="R111" s="41">
        <f t="shared" si="67"/>
        <v>1</v>
      </c>
      <c r="S111" s="41">
        <f t="shared" si="67"/>
        <v>1</v>
      </c>
      <c r="T111" s="41">
        <f t="shared" si="67"/>
        <v>1</v>
      </c>
      <c r="U111" s="41">
        <f t="shared" si="67"/>
        <v>1</v>
      </c>
      <c r="V111" s="41">
        <f t="shared" si="67"/>
        <v>1</v>
      </c>
      <c r="W111" s="41">
        <f t="shared" si="67"/>
        <v>1</v>
      </c>
      <c r="X111" s="41">
        <f t="shared" si="67"/>
        <v>1</v>
      </c>
      <c r="Y111" s="41">
        <f t="shared" si="67"/>
        <v>1</v>
      </c>
    </row>
    <row r="112" spans="3:25" ht="18" customHeight="1" x14ac:dyDescent="0.25">
      <c r="C112" s="1"/>
      <c r="D112" s="152" t="s">
        <v>230</v>
      </c>
      <c r="E112" s="153" t="s">
        <v>216</v>
      </c>
      <c r="F112" s="24" t="s">
        <v>164</v>
      </c>
      <c r="G112" s="25" t="s">
        <v>163</v>
      </c>
      <c r="H112" s="23">
        <v>450</v>
      </c>
      <c r="I112" s="26" t="s">
        <v>231</v>
      </c>
      <c r="J112" s="26" t="s">
        <v>34</v>
      </c>
      <c r="K112" s="27">
        <f t="shared" si="56"/>
        <v>0.99999999999999989</v>
      </c>
      <c r="L112" s="26" t="s">
        <v>28</v>
      </c>
      <c r="M112" s="72" t="s">
        <v>28</v>
      </c>
      <c r="N112" s="30">
        <v>0.85</v>
      </c>
      <c r="O112" s="31">
        <v>0.9</v>
      </c>
      <c r="P112" s="31">
        <v>0.9</v>
      </c>
      <c r="Q112" s="31">
        <v>0.95</v>
      </c>
      <c r="R112" s="31">
        <v>1</v>
      </c>
      <c r="S112" s="31">
        <v>1.05</v>
      </c>
      <c r="T112" s="31">
        <v>1.1000000000000001</v>
      </c>
      <c r="U112" s="31">
        <v>1.2</v>
      </c>
      <c r="V112" s="31">
        <v>1.3</v>
      </c>
      <c r="W112" s="31">
        <v>1.2</v>
      </c>
      <c r="X112" s="31">
        <v>0.85</v>
      </c>
      <c r="Y112" s="31">
        <v>0.7</v>
      </c>
    </row>
    <row r="113" spans="3:25" ht="18" customHeight="1" x14ac:dyDescent="0.25">
      <c r="C113" s="1"/>
      <c r="D113" s="154" t="s">
        <v>230</v>
      </c>
      <c r="E113" s="155" t="s">
        <v>216</v>
      </c>
      <c r="F113" s="33" t="s">
        <v>164</v>
      </c>
      <c r="G113" s="34" t="s">
        <v>163</v>
      </c>
      <c r="H113" s="32">
        <v>450</v>
      </c>
      <c r="I113" s="35" t="str">
        <f t="shared" ref="I113:I115" si="68">I112</f>
        <v>SERV COMB FORMIGA MAN 1 RUAS DECL AGRIC</v>
      </c>
      <c r="J113" s="35" t="s">
        <v>35</v>
      </c>
      <c r="K113" s="36">
        <f t="shared" si="56"/>
        <v>4.9999999999999992E-3</v>
      </c>
      <c r="L113" s="35" t="s">
        <v>36</v>
      </c>
      <c r="M113" s="37">
        <f>10*(5*6)/10^3</f>
        <v>0.3</v>
      </c>
      <c r="N113" s="156">
        <v>5.0000000000000001E-3</v>
      </c>
      <c r="O113" s="157">
        <v>5.0000000000000001E-3</v>
      </c>
      <c r="P113" s="157">
        <v>5.0000000000000001E-3</v>
      </c>
      <c r="Q113" s="157">
        <v>5.0000000000000001E-3</v>
      </c>
      <c r="R113" s="157">
        <v>5.0000000000000001E-3</v>
      </c>
      <c r="S113" s="157">
        <v>5.0000000000000001E-3</v>
      </c>
      <c r="T113" s="157">
        <v>5.0000000000000001E-3</v>
      </c>
      <c r="U113" s="157">
        <v>5.0000000000000001E-3</v>
      </c>
      <c r="V113" s="157">
        <v>5.0000000000000001E-3</v>
      </c>
      <c r="W113" s="157">
        <v>5.0000000000000001E-3</v>
      </c>
      <c r="X113" s="157">
        <v>5.0000000000000001E-3</v>
      </c>
      <c r="Y113" s="157">
        <v>5.0000000000000001E-3</v>
      </c>
    </row>
    <row r="114" spans="3:25" ht="18" customHeight="1" x14ac:dyDescent="0.25">
      <c r="C114" s="1"/>
      <c r="D114" s="154" t="s">
        <v>230</v>
      </c>
      <c r="E114" s="155" t="s">
        <v>216</v>
      </c>
      <c r="F114" s="33" t="s">
        <v>164</v>
      </c>
      <c r="G114" s="34" t="s">
        <v>163</v>
      </c>
      <c r="H114" s="32">
        <v>450</v>
      </c>
      <c r="I114" s="35" t="str">
        <f t="shared" si="68"/>
        <v>SERV COMB FORMIGA MAN 1 RUAS DECL AGRIC</v>
      </c>
      <c r="J114" s="35" t="s">
        <v>35</v>
      </c>
      <c r="K114" s="36">
        <f t="shared" si="56"/>
        <v>0.64041666666666663</v>
      </c>
      <c r="L114" s="35" t="s">
        <v>37</v>
      </c>
      <c r="M114" s="37">
        <v>4.5</v>
      </c>
      <c r="N114" s="40">
        <f>$N$23/$N$21*N112</f>
        <v>0.17</v>
      </c>
      <c r="O114" s="41">
        <f>$O$23/$O$21*O112</f>
        <v>0.27</v>
      </c>
      <c r="P114" s="41">
        <f>$P$23/$P$21*P112</f>
        <v>0.36000000000000004</v>
      </c>
      <c r="Q114" s="41">
        <f>$Q$23/$Q$21*Q112</f>
        <v>0.47499999999999998</v>
      </c>
      <c r="R114" s="41">
        <f>$R$23/$R$21*R112</f>
        <v>0.7</v>
      </c>
      <c r="S114" s="41">
        <f>$S$23/$S$21*S112</f>
        <v>0.84000000000000008</v>
      </c>
      <c r="T114" s="41">
        <f>$T$23/$T$21*T112</f>
        <v>0.9900000000000001</v>
      </c>
      <c r="U114" s="41">
        <f>$U$23/$U$21*U112</f>
        <v>1.08</v>
      </c>
      <c r="V114" s="41">
        <f>$V$23/$V$21*V112</f>
        <v>1.1700000000000002</v>
      </c>
      <c r="W114" s="41">
        <f>$W$23/$W$21*W112</f>
        <v>0.84</v>
      </c>
      <c r="X114" s="41">
        <f>$X$23/$X$21*X112</f>
        <v>0.51</v>
      </c>
      <c r="Y114" s="41">
        <f>$Y$23/$Y$21*Y112</f>
        <v>0.27999999999999997</v>
      </c>
    </row>
    <row r="115" spans="3:25" ht="18" customHeight="1" x14ac:dyDescent="0.25">
      <c r="C115" s="1"/>
      <c r="D115" s="154" t="s">
        <v>230</v>
      </c>
      <c r="E115" s="155" t="s">
        <v>216</v>
      </c>
      <c r="F115" s="33" t="s">
        <v>164</v>
      </c>
      <c r="G115" s="34" t="s">
        <v>163</v>
      </c>
      <c r="H115" s="32">
        <v>450</v>
      </c>
      <c r="I115" s="35" t="str">
        <f t="shared" si="68"/>
        <v>SERV COMB FORMIGA MAN 1 RUAS DECL AGRIC</v>
      </c>
      <c r="J115" s="35" t="s">
        <v>35</v>
      </c>
      <c r="K115" s="36">
        <f t="shared" si="56"/>
        <v>0.35458333333333325</v>
      </c>
      <c r="L115" s="35" t="s">
        <v>38</v>
      </c>
      <c r="M115" s="37">
        <v>4.5</v>
      </c>
      <c r="N115" s="40">
        <f>N112-SUM(N113:N114)</f>
        <v>0.67499999999999993</v>
      </c>
      <c r="O115" s="41">
        <f t="shared" ref="O115" si="69">O112-SUM(O113:O114)</f>
        <v>0.625</v>
      </c>
      <c r="P115" s="41">
        <f t="shared" ref="P115:Y115" si="70">P112-SUM(P113:P114)</f>
        <v>0.53499999999999992</v>
      </c>
      <c r="Q115" s="41">
        <f t="shared" si="70"/>
        <v>0.47</v>
      </c>
      <c r="R115" s="41">
        <f t="shared" si="70"/>
        <v>0.29500000000000004</v>
      </c>
      <c r="S115" s="41">
        <f t="shared" si="70"/>
        <v>0.20499999999999996</v>
      </c>
      <c r="T115" s="41">
        <f t="shared" si="70"/>
        <v>0.10499999999999998</v>
      </c>
      <c r="U115" s="41">
        <f t="shared" si="70"/>
        <v>0.11499999999999999</v>
      </c>
      <c r="V115" s="41">
        <f t="shared" si="70"/>
        <v>0.125</v>
      </c>
      <c r="W115" s="41">
        <f t="shared" si="70"/>
        <v>0.35499999999999998</v>
      </c>
      <c r="X115" s="41">
        <f t="shared" si="70"/>
        <v>0.33499999999999996</v>
      </c>
      <c r="Y115" s="41">
        <f t="shared" si="70"/>
        <v>0.41499999999999998</v>
      </c>
    </row>
    <row r="116" spans="3:25" ht="18" customHeight="1" x14ac:dyDescent="0.25">
      <c r="C116" s="1"/>
      <c r="D116" s="152" t="s">
        <v>230</v>
      </c>
      <c r="E116" s="153" t="s">
        <v>216</v>
      </c>
      <c r="F116" s="24" t="s">
        <v>170</v>
      </c>
      <c r="G116" s="25" t="s">
        <v>163</v>
      </c>
      <c r="H116" s="23">
        <v>530</v>
      </c>
      <c r="I116" s="26" t="s">
        <v>244</v>
      </c>
      <c r="J116" s="26" t="s">
        <v>34</v>
      </c>
      <c r="K116" s="27">
        <f t="shared" si="56"/>
        <v>0.75</v>
      </c>
      <c r="L116" s="26" t="s">
        <v>28</v>
      </c>
      <c r="M116" s="72" t="s">
        <v>28</v>
      </c>
      <c r="N116" s="30">
        <v>0.75</v>
      </c>
      <c r="O116" s="31">
        <v>0.75</v>
      </c>
      <c r="P116" s="31">
        <v>0.75</v>
      </c>
      <c r="Q116" s="31">
        <v>0.75</v>
      </c>
      <c r="R116" s="31">
        <v>0.75</v>
      </c>
      <c r="S116" s="31">
        <v>0.75</v>
      </c>
      <c r="T116" s="31">
        <v>0.75</v>
      </c>
      <c r="U116" s="31">
        <v>0.75</v>
      </c>
      <c r="V116" s="31">
        <v>0.75</v>
      </c>
      <c r="W116" s="31">
        <v>0.75</v>
      </c>
      <c r="X116" s="31">
        <v>0.75</v>
      </c>
      <c r="Y116" s="31">
        <v>0.75</v>
      </c>
    </row>
    <row r="117" spans="3:25" ht="18" customHeight="1" x14ac:dyDescent="0.25">
      <c r="C117" s="1"/>
      <c r="D117" s="154" t="s">
        <v>230</v>
      </c>
      <c r="E117" s="155" t="s">
        <v>216</v>
      </c>
      <c r="F117" s="33" t="s">
        <v>170</v>
      </c>
      <c r="G117" s="34" t="s">
        <v>163</v>
      </c>
      <c r="H117" s="32">
        <v>530</v>
      </c>
      <c r="I117" s="35" t="str">
        <f>I116</f>
        <v>SERV CAP QUIM MAN MEDIA DECL AGRIC</v>
      </c>
      <c r="J117" s="35" t="s">
        <v>35</v>
      </c>
      <c r="K117" s="36">
        <f t="shared" si="56"/>
        <v>0.75</v>
      </c>
      <c r="L117" s="35" t="s">
        <v>54</v>
      </c>
      <c r="M117" s="37">
        <v>2.5</v>
      </c>
      <c r="N117" s="40">
        <f>N116</f>
        <v>0.75</v>
      </c>
      <c r="O117" s="41">
        <f t="shared" ref="O117:Y117" si="71">O116</f>
        <v>0.75</v>
      </c>
      <c r="P117" s="41">
        <f t="shared" si="71"/>
        <v>0.75</v>
      </c>
      <c r="Q117" s="41">
        <f t="shared" si="71"/>
        <v>0.75</v>
      </c>
      <c r="R117" s="41">
        <f t="shared" si="71"/>
        <v>0.75</v>
      </c>
      <c r="S117" s="41">
        <f t="shared" si="71"/>
        <v>0.75</v>
      </c>
      <c r="T117" s="41">
        <f t="shared" si="71"/>
        <v>0.75</v>
      </c>
      <c r="U117" s="41">
        <f t="shared" si="71"/>
        <v>0.75</v>
      </c>
      <c r="V117" s="41">
        <f t="shared" si="71"/>
        <v>0.75</v>
      </c>
      <c r="W117" s="41">
        <f t="shared" si="71"/>
        <v>0.75</v>
      </c>
      <c r="X117" s="41">
        <f t="shared" si="71"/>
        <v>0.75</v>
      </c>
      <c r="Y117" s="41">
        <f t="shared" si="71"/>
        <v>0.75</v>
      </c>
    </row>
    <row r="118" spans="3:25" ht="18" customHeight="1" x14ac:dyDescent="0.25">
      <c r="C118" s="1"/>
      <c r="D118" s="152" t="s">
        <v>230</v>
      </c>
      <c r="E118" s="153" t="s">
        <v>216</v>
      </c>
      <c r="F118" s="24" t="s">
        <v>166</v>
      </c>
      <c r="G118" s="25" t="s">
        <v>163</v>
      </c>
      <c r="H118" s="23">
        <v>540</v>
      </c>
      <c r="I118" s="26" t="s">
        <v>245</v>
      </c>
      <c r="J118" s="26" t="s">
        <v>34</v>
      </c>
      <c r="K118" s="27">
        <f t="shared" si="56"/>
        <v>0.25</v>
      </c>
      <c r="L118" s="26" t="s">
        <v>28</v>
      </c>
      <c r="M118" s="72" t="s">
        <v>28</v>
      </c>
      <c r="N118" s="30">
        <v>0.25</v>
      </c>
      <c r="O118" s="31">
        <v>0.25</v>
      </c>
      <c r="P118" s="31">
        <v>0.25</v>
      </c>
      <c r="Q118" s="31">
        <v>0.25</v>
      </c>
      <c r="R118" s="31">
        <v>0.25</v>
      </c>
      <c r="S118" s="31">
        <v>0.25</v>
      </c>
      <c r="T118" s="31">
        <v>0.25</v>
      </c>
      <c r="U118" s="31">
        <v>0.25</v>
      </c>
      <c r="V118" s="31">
        <v>0.25</v>
      </c>
      <c r="W118" s="31">
        <v>0.25</v>
      </c>
      <c r="X118" s="31">
        <v>0.25</v>
      </c>
      <c r="Y118" s="31">
        <v>0.25</v>
      </c>
    </row>
    <row r="119" spans="3:25" ht="18" customHeight="1" x14ac:dyDescent="0.25">
      <c r="C119" s="1"/>
      <c r="D119" s="154" t="s">
        <v>230</v>
      </c>
      <c r="E119" s="155" t="s">
        <v>216</v>
      </c>
      <c r="F119" s="33" t="s">
        <v>166</v>
      </c>
      <c r="G119" s="34" t="s">
        <v>163</v>
      </c>
      <c r="H119" s="32">
        <v>540</v>
      </c>
      <c r="I119" s="35" t="str">
        <f t="shared" ref="I119:I121" si="72">I118</f>
        <v>SERV ADUBACAO MANUAL COBERT DECL AGRIC</v>
      </c>
      <c r="J119" s="35" t="s">
        <v>35</v>
      </c>
      <c r="K119" s="36">
        <f t="shared" si="56"/>
        <v>0.125</v>
      </c>
      <c r="L119" s="35" t="s">
        <v>168</v>
      </c>
      <c r="M119" s="37">
        <v>200</v>
      </c>
      <c r="N119" s="40">
        <f>50%*N118</f>
        <v>0.125</v>
      </c>
      <c r="O119" s="41">
        <f t="shared" ref="O119:Y119" si="73">50%*O118</f>
        <v>0.125</v>
      </c>
      <c r="P119" s="41">
        <f t="shared" si="73"/>
        <v>0.125</v>
      </c>
      <c r="Q119" s="41">
        <f t="shared" si="73"/>
        <v>0.125</v>
      </c>
      <c r="R119" s="41">
        <f t="shared" si="73"/>
        <v>0.125</v>
      </c>
      <c r="S119" s="41">
        <f t="shared" si="73"/>
        <v>0.125</v>
      </c>
      <c r="T119" s="41">
        <f t="shared" si="73"/>
        <v>0.125</v>
      </c>
      <c r="U119" s="41">
        <f t="shared" si="73"/>
        <v>0.125</v>
      </c>
      <c r="V119" s="41">
        <f t="shared" si="73"/>
        <v>0.125</v>
      </c>
      <c r="W119" s="41">
        <f t="shared" si="73"/>
        <v>0.125</v>
      </c>
      <c r="X119" s="41">
        <f t="shared" si="73"/>
        <v>0.125</v>
      </c>
      <c r="Y119" s="41">
        <f t="shared" si="73"/>
        <v>0.125</v>
      </c>
    </row>
    <row r="120" spans="3:25" ht="18" customHeight="1" x14ac:dyDescent="0.25">
      <c r="C120" s="1"/>
      <c r="D120" s="154" t="s">
        <v>230</v>
      </c>
      <c r="E120" s="155" t="s">
        <v>216</v>
      </c>
      <c r="F120" s="33" t="s">
        <v>166</v>
      </c>
      <c r="G120" s="34" t="s">
        <v>163</v>
      </c>
      <c r="H120" s="32">
        <v>540</v>
      </c>
      <c r="I120" s="35" t="str">
        <f t="shared" si="72"/>
        <v>SERV ADUBACAO MANUAL COBERT DECL AGRIC</v>
      </c>
      <c r="J120" s="35" t="s">
        <v>35</v>
      </c>
      <c r="K120" s="36">
        <f t="shared" si="56"/>
        <v>0.125</v>
      </c>
      <c r="L120" s="89" t="s">
        <v>140</v>
      </c>
      <c r="M120" s="90">
        <v>220</v>
      </c>
      <c r="N120" s="91">
        <f>N118-N119</f>
        <v>0.125</v>
      </c>
      <c r="O120" s="46">
        <f t="shared" ref="O120:Y120" si="74">O118-O119</f>
        <v>0.125</v>
      </c>
      <c r="P120" s="46">
        <f t="shared" si="74"/>
        <v>0.125</v>
      </c>
      <c r="Q120" s="46">
        <f t="shared" si="74"/>
        <v>0.125</v>
      </c>
      <c r="R120" s="46">
        <f t="shared" si="74"/>
        <v>0.125</v>
      </c>
      <c r="S120" s="46">
        <f t="shared" si="74"/>
        <v>0.125</v>
      </c>
      <c r="T120" s="46">
        <f t="shared" si="74"/>
        <v>0.125</v>
      </c>
      <c r="U120" s="46">
        <f t="shared" si="74"/>
        <v>0.125</v>
      </c>
      <c r="V120" s="46">
        <f t="shared" si="74"/>
        <v>0.125</v>
      </c>
      <c r="W120" s="46">
        <f t="shared" si="74"/>
        <v>0.125</v>
      </c>
      <c r="X120" s="46">
        <f t="shared" si="74"/>
        <v>0.125</v>
      </c>
      <c r="Y120" s="46">
        <f t="shared" si="74"/>
        <v>0.125</v>
      </c>
    </row>
    <row r="121" spans="3:25" ht="18" customHeight="1" x14ac:dyDescent="0.25">
      <c r="C121" s="1"/>
      <c r="D121" s="154" t="s">
        <v>230</v>
      </c>
      <c r="E121" s="155" t="s">
        <v>216</v>
      </c>
      <c r="F121" s="33" t="s">
        <v>166</v>
      </c>
      <c r="G121" s="34" t="s">
        <v>163</v>
      </c>
      <c r="H121" s="32">
        <v>540</v>
      </c>
      <c r="I121" s="35" t="str">
        <f t="shared" si="72"/>
        <v>SERV ADUBACAO MANUAL COBERT DECL AGRIC</v>
      </c>
      <c r="J121" s="35" t="s">
        <v>35</v>
      </c>
      <c r="K121" s="36">
        <f t="shared" si="56"/>
        <v>0</v>
      </c>
      <c r="L121" s="35" t="s">
        <v>143</v>
      </c>
      <c r="M121" s="37">
        <f>591/2</f>
        <v>295.5</v>
      </c>
      <c r="N121" s="126">
        <v>0</v>
      </c>
      <c r="O121" s="127">
        <v>0</v>
      </c>
      <c r="P121" s="127">
        <v>0</v>
      </c>
      <c r="Q121" s="127">
        <v>0</v>
      </c>
      <c r="R121" s="127">
        <v>0</v>
      </c>
      <c r="S121" s="127">
        <v>0</v>
      </c>
      <c r="T121" s="127">
        <v>0</v>
      </c>
      <c r="U121" s="127">
        <v>0</v>
      </c>
      <c r="V121" s="127">
        <v>0</v>
      </c>
      <c r="W121" s="127">
        <v>0</v>
      </c>
      <c r="X121" s="127">
        <v>0</v>
      </c>
      <c r="Y121" s="127">
        <v>0</v>
      </c>
    </row>
    <row r="122" spans="3:25" ht="18" customHeight="1" x14ac:dyDescent="0.25">
      <c r="C122" s="1"/>
      <c r="D122" s="165" t="s">
        <v>230</v>
      </c>
      <c r="E122" s="165" t="s">
        <v>216</v>
      </c>
      <c r="F122" s="136" t="s">
        <v>28</v>
      </c>
      <c r="G122" s="137" t="s">
        <v>172</v>
      </c>
      <c r="H122" s="135" t="s">
        <v>28</v>
      </c>
      <c r="I122" s="138" t="s">
        <v>28</v>
      </c>
      <c r="J122" s="138" t="s">
        <v>28</v>
      </c>
      <c r="K122" s="139" t="str">
        <f t="shared" si="56"/>
        <v>n/a</v>
      </c>
      <c r="L122" s="138" t="s">
        <v>28</v>
      </c>
      <c r="M122" s="140" t="s">
        <v>28</v>
      </c>
      <c r="N122" s="141" t="s">
        <v>28</v>
      </c>
      <c r="O122" s="139" t="s">
        <v>28</v>
      </c>
      <c r="P122" s="139" t="s">
        <v>28</v>
      </c>
      <c r="Q122" s="139" t="s">
        <v>28</v>
      </c>
      <c r="R122" s="139" t="s">
        <v>28</v>
      </c>
      <c r="S122" s="139" t="s">
        <v>28</v>
      </c>
      <c r="T122" s="139" t="s">
        <v>28</v>
      </c>
      <c r="U122" s="139" t="s">
        <v>28</v>
      </c>
      <c r="V122" s="139" t="s">
        <v>28</v>
      </c>
      <c r="W122" s="139" t="s">
        <v>28</v>
      </c>
      <c r="X122" s="139" t="s">
        <v>28</v>
      </c>
      <c r="Y122" s="139" t="s">
        <v>28</v>
      </c>
    </row>
    <row r="123" spans="3:25" ht="17.25" customHeight="1" x14ac:dyDescent="0.25">
      <c r="C123" s="1"/>
      <c r="D123" s="23" t="s">
        <v>230</v>
      </c>
      <c r="E123" s="23" t="s">
        <v>216</v>
      </c>
      <c r="F123" s="24" t="s">
        <v>173</v>
      </c>
      <c r="G123" s="25" t="s">
        <v>163</v>
      </c>
      <c r="H123" s="23">
        <v>550</v>
      </c>
      <c r="I123" s="26" t="s">
        <v>158</v>
      </c>
      <c r="J123" s="26" t="s">
        <v>34</v>
      </c>
      <c r="K123" s="27">
        <f t="shared" si="56"/>
        <v>0.13333333333333333</v>
      </c>
      <c r="L123" s="28" t="s">
        <v>28</v>
      </c>
      <c r="M123" s="29" t="s">
        <v>28</v>
      </c>
      <c r="N123" s="30">
        <v>0.02</v>
      </c>
      <c r="O123" s="31">
        <v>0.06</v>
      </c>
      <c r="P123" s="31">
        <v>0.1</v>
      </c>
      <c r="Q123" s="31">
        <v>0.1</v>
      </c>
      <c r="R123" s="31">
        <v>0.12</v>
      </c>
      <c r="S123" s="31">
        <v>0.14000000000000001</v>
      </c>
      <c r="T123" s="31">
        <v>0.22</v>
      </c>
      <c r="U123" s="31">
        <v>0.36</v>
      </c>
      <c r="V123" s="31">
        <v>0.22</v>
      </c>
      <c r="W123" s="31">
        <v>0.14000000000000001</v>
      </c>
      <c r="X123" s="31">
        <v>0.1</v>
      </c>
      <c r="Y123" s="31">
        <v>0.02</v>
      </c>
    </row>
    <row r="124" spans="3:25" ht="17.25" customHeight="1" x14ac:dyDescent="0.25">
      <c r="C124" s="1"/>
      <c r="D124" s="32" t="s">
        <v>230</v>
      </c>
      <c r="E124" s="32" t="s">
        <v>216</v>
      </c>
      <c r="F124" s="33" t="s">
        <v>173</v>
      </c>
      <c r="G124" s="34" t="s">
        <v>163</v>
      </c>
      <c r="H124" s="32">
        <v>550</v>
      </c>
      <c r="I124" s="35" t="str">
        <f t="shared" ref="I124:I126" si="75">I123</f>
        <v>SERV CONTROLE DE PRAGAS DRONE TERCEIRO</v>
      </c>
      <c r="J124" s="35" t="s">
        <v>35</v>
      </c>
      <c r="K124" s="36">
        <f t="shared" si="56"/>
        <v>9.1666666666666674E-2</v>
      </c>
      <c r="L124" s="35" t="s">
        <v>156</v>
      </c>
      <c r="M124" s="37">
        <v>120</v>
      </c>
      <c r="N124" s="44">
        <f>ROUND(N123*0.7,2)</f>
        <v>0.01</v>
      </c>
      <c r="O124" s="39">
        <f t="shared" ref="O124:Y124" si="76">ROUND(O123*0.7,2)</f>
        <v>0.04</v>
      </c>
      <c r="P124" s="39">
        <f t="shared" si="76"/>
        <v>7.0000000000000007E-2</v>
      </c>
      <c r="Q124" s="39">
        <f t="shared" si="76"/>
        <v>7.0000000000000007E-2</v>
      </c>
      <c r="R124" s="39">
        <f t="shared" si="76"/>
        <v>0.08</v>
      </c>
      <c r="S124" s="39">
        <f t="shared" si="76"/>
        <v>0.1</v>
      </c>
      <c r="T124" s="39">
        <f t="shared" si="76"/>
        <v>0.15</v>
      </c>
      <c r="U124" s="39">
        <f t="shared" si="76"/>
        <v>0.25</v>
      </c>
      <c r="V124" s="39">
        <f t="shared" si="76"/>
        <v>0.15</v>
      </c>
      <c r="W124" s="39">
        <f t="shared" si="76"/>
        <v>0.1</v>
      </c>
      <c r="X124" s="39">
        <f t="shared" si="76"/>
        <v>7.0000000000000007E-2</v>
      </c>
      <c r="Y124" s="39">
        <f t="shared" si="76"/>
        <v>0.01</v>
      </c>
    </row>
    <row r="125" spans="3:25" ht="17.25" customHeight="1" x14ac:dyDescent="0.25">
      <c r="C125" s="1"/>
      <c r="D125" s="32" t="s">
        <v>230</v>
      </c>
      <c r="E125" s="32" t="s">
        <v>216</v>
      </c>
      <c r="F125" s="33" t="s">
        <v>173</v>
      </c>
      <c r="G125" s="34" t="s">
        <v>163</v>
      </c>
      <c r="H125" s="32">
        <v>550</v>
      </c>
      <c r="I125" s="35" t="str">
        <f t="shared" si="75"/>
        <v>SERV CONTROLE DE PRAGAS DRONE TERCEIRO</v>
      </c>
      <c r="J125" s="35" t="s">
        <v>35</v>
      </c>
      <c r="K125" s="36">
        <f t="shared" si="56"/>
        <v>4.1666666666666664E-2</v>
      </c>
      <c r="L125" s="35" t="s">
        <v>157</v>
      </c>
      <c r="M125" s="37">
        <v>0.75</v>
      </c>
      <c r="N125" s="44">
        <f>N123-N124</f>
        <v>0.01</v>
      </c>
      <c r="O125" s="39">
        <f t="shared" ref="O125:Y125" si="77">O123-O124</f>
        <v>1.9999999999999997E-2</v>
      </c>
      <c r="P125" s="39">
        <f t="shared" si="77"/>
        <v>0.03</v>
      </c>
      <c r="Q125" s="39">
        <f t="shared" si="77"/>
        <v>0.03</v>
      </c>
      <c r="R125" s="39">
        <f t="shared" si="77"/>
        <v>3.9999999999999994E-2</v>
      </c>
      <c r="S125" s="39">
        <f t="shared" si="77"/>
        <v>4.0000000000000008E-2</v>
      </c>
      <c r="T125" s="39">
        <f t="shared" si="77"/>
        <v>7.0000000000000007E-2</v>
      </c>
      <c r="U125" s="39">
        <f t="shared" si="77"/>
        <v>0.10999999999999999</v>
      </c>
      <c r="V125" s="39">
        <f t="shared" si="77"/>
        <v>7.0000000000000007E-2</v>
      </c>
      <c r="W125" s="39">
        <f t="shared" si="77"/>
        <v>4.0000000000000008E-2</v>
      </c>
      <c r="X125" s="39">
        <f t="shared" si="77"/>
        <v>0.03</v>
      </c>
      <c r="Y125" s="39">
        <f t="shared" si="77"/>
        <v>0.01</v>
      </c>
    </row>
    <row r="126" spans="3:25" ht="17.25" customHeight="1" x14ac:dyDescent="0.25">
      <c r="C126" s="1"/>
      <c r="D126" s="32" t="s">
        <v>230</v>
      </c>
      <c r="E126" s="32" t="s">
        <v>216</v>
      </c>
      <c r="F126" s="33" t="s">
        <v>173</v>
      </c>
      <c r="G126" s="34" t="s">
        <v>163</v>
      </c>
      <c r="H126" s="32">
        <v>550</v>
      </c>
      <c r="I126" s="35" t="str">
        <f t="shared" si="75"/>
        <v>SERV CONTROLE DE PRAGAS DRONE TERCEIRO</v>
      </c>
      <c r="J126" s="35" t="s">
        <v>35</v>
      </c>
      <c r="K126" s="36">
        <f t="shared" si="56"/>
        <v>0.13333333333333333</v>
      </c>
      <c r="L126" s="35" t="s">
        <v>55</v>
      </c>
      <c r="M126" s="37">
        <f>ROUND(0.25%*20,3)</f>
        <v>0.05</v>
      </c>
      <c r="N126" s="44">
        <f>SUM(N124:N125)</f>
        <v>0.02</v>
      </c>
      <c r="O126" s="39">
        <f t="shared" ref="O126:Y126" si="78">SUM(O124:O125)</f>
        <v>0.06</v>
      </c>
      <c r="P126" s="39">
        <f t="shared" si="78"/>
        <v>0.1</v>
      </c>
      <c r="Q126" s="39">
        <f t="shared" si="78"/>
        <v>0.1</v>
      </c>
      <c r="R126" s="39">
        <f t="shared" si="78"/>
        <v>0.12</v>
      </c>
      <c r="S126" s="39">
        <f t="shared" si="78"/>
        <v>0.14000000000000001</v>
      </c>
      <c r="T126" s="39">
        <f t="shared" si="78"/>
        <v>0.22</v>
      </c>
      <c r="U126" s="39">
        <f t="shared" si="78"/>
        <v>0.36</v>
      </c>
      <c r="V126" s="39">
        <f t="shared" si="78"/>
        <v>0.22</v>
      </c>
      <c r="W126" s="39">
        <f t="shared" si="78"/>
        <v>0.14000000000000001</v>
      </c>
      <c r="X126" s="39">
        <f t="shared" si="78"/>
        <v>0.1</v>
      </c>
      <c r="Y126" s="39">
        <f t="shared" si="78"/>
        <v>0.02</v>
      </c>
    </row>
    <row r="127" spans="3:25" ht="18" customHeight="1" x14ac:dyDescent="0.25">
      <c r="C127" s="1"/>
      <c r="D127" s="11" t="s">
        <v>230</v>
      </c>
      <c r="E127" s="11" t="s">
        <v>216</v>
      </c>
      <c r="F127" s="12" t="s">
        <v>28</v>
      </c>
      <c r="G127" s="13" t="s">
        <v>176</v>
      </c>
      <c r="H127" s="11" t="s">
        <v>28</v>
      </c>
      <c r="I127" s="14" t="s">
        <v>28</v>
      </c>
      <c r="J127" s="14" t="s">
        <v>28</v>
      </c>
      <c r="K127" s="11" t="str">
        <f t="shared" si="56"/>
        <v>n/a</v>
      </c>
      <c r="L127" s="14" t="s">
        <v>28</v>
      </c>
      <c r="M127" s="15" t="s">
        <v>28</v>
      </c>
      <c r="N127" s="16" t="s">
        <v>28</v>
      </c>
      <c r="O127" s="11" t="s">
        <v>28</v>
      </c>
      <c r="P127" s="11" t="s">
        <v>28</v>
      </c>
      <c r="Q127" s="11" t="s">
        <v>28</v>
      </c>
      <c r="R127" s="11" t="s">
        <v>28</v>
      </c>
      <c r="S127" s="11" t="s">
        <v>28</v>
      </c>
      <c r="T127" s="11" t="s">
        <v>28</v>
      </c>
      <c r="U127" s="11" t="s">
        <v>28</v>
      </c>
      <c r="V127" s="11" t="s">
        <v>28</v>
      </c>
      <c r="W127" s="11" t="s">
        <v>28</v>
      </c>
      <c r="X127" s="11" t="s">
        <v>28</v>
      </c>
      <c r="Y127" s="11" t="s">
        <v>28</v>
      </c>
    </row>
    <row r="128" spans="3:25" ht="18" customHeight="1" x14ac:dyDescent="0.25">
      <c r="C128" s="1"/>
      <c r="D128" s="17" t="s">
        <v>230</v>
      </c>
      <c r="E128" s="17" t="s">
        <v>216</v>
      </c>
      <c r="F128" s="18" t="s">
        <v>28</v>
      </c>
      <c r="G128" s="19" t="s">
        <v>177</v>
      </c>
      <c r="H128" s="17" t="s">
        <v>28</v>
      </c>
      <c r="I128" s="20" t="s">
        <v>28</v>
      </c>
      <c r="J128" s="20" t="s">
        <v>28</v>
      </c>
      <c r="K128" s="17" t="str">
        <f t="shared" si="56"/>
        <v>n/a</v>
      </c>
      <c r="L128" s="20" t="s">
        <v>28</v>
      </c>
      <c r="M128" s="21" t="s">
        <v>28</v>
      </c>
      <c r="N128" s="22" t="s">
        <v>28</v>
      </c>
      <c r="O128" s="17" t="s">
        <v>28</v>
      </c>
      <c r="P128" s="17" t="s">
        <v>28</v>
      </c>
      <c r="Q128" s="17" t="s">
        <v>28</v>
      </c>
      <c r="R128" s="17" t="s">
        <v>28</v>
      </c>
      <c r="S128" s="17" t="s">
        <v>28</v>
      </c>
      <c r="T128" s="17" t="s">
        <v>28</v>
      </c>
      <c r="U128" s="17" t="s">
        <v>28</v>
      </c>
      <c r="V128" s="17" t="s">
        <v>28</v>
      </c>
      <c r="W128" s="17" t="s">
        <v>28</v>
      </c>
      <c r="X128" s="17" t="s">
        <v>28</v>
      </c>
      <c r="Y128" s="17" t="s">
        <v>28</v>
      </c>
    </row>
    <row r="129" spans="3:25" ht="18" customHeight="1" x14ac:dyDescent="0.25">
      <c r="C129" s="1"/>
      <c r="D129" s="152" t="s">
        <v>230</v>
      </c>
      <c r="E129" s="153" t="s">
        <v>216</v>
      </c>
      <c r="F129" s="24" t="s">
        <v>247</v>
      </c>
      <c r="G129" s="25" t="s">
        <v>179</v>
      </c>
      <c r="H129" s="23">
        <v>750</v>
      </c>
      <c r="I129" s="26" t="s">
        <v>244</v>
      </c>
      <c r="J129" s="26" t="s">
        <v>34</v>
      </c>
      <c r="K129" s="27">
        <f t="shared" si="56"/>
        <v>0.45000000000000012</v>
      </c>
      <c r="L129" s="26" t="s">
        <v>28</v>
      </c>
      <c r="M129" s="72" t="s">
        <v>28</v>
      </c>
      <c r="N129" s="30">
        <v>0.45</v>
      </c>
      <c r="O129" s="31">
        <v>0.45</v>
      </c>
      <c r="P129" s="31">
        <v>0.45</v>
      </c>
      <c r="Q129" s="31">
        <v>0.45</v>
      </c>
      <c r="R129" s="31">
        <v>0.45</v>
      </c>
      <c r="S129" s="31">
        <v>0.45</v>
      </c>
      <c r="T129" s="31">
        <v>0.45</v>
      </c>
      <c r="U129" s="31">
        <v>0.45</v>
      </c>
      <c r="V129" s="31">
        <v>0.45</v>
      </c>
      <c r="W129" s="31">
        <v>0.45</v>
      </c>
      <c r="X129" s="31">
        <v>0.45</v>
      </c>
      <c r="Y129" s="31">
        <v>0.45</v>
      </c>
    </row>
    <row r="130" spans="3:25" ht="18" customHeight="1" x14ac:dyDescent="0.25">
      <c r="C130" s="1"/>
      <c r="D130" s="154" t="s">
        <v>230</v>
      </c>
      <c r="E130" s="155" t="s">
        <v>216</v>
      </c>
      <c r="F130" s="33" t="s">
        <v>247</v>
      </c>
      <c r="G130" s="34" t="s">
        <v>179</v>
      </c>
      <c r="H130" s="32">
        <v>750</v>
      </c>
      <c r="I130" s="35" t="str">
        <f>I129</f>
        <v>SERV CAP QUIM MAN MEDIA DECL AGRIC</v>
      </c>
      <c r="J130" s="35" t="s">
        <v>35</v>
      </c>
      <c r="K130" s="36">
        <f t="shared" si="56"/>
        <v>0.45000000000000012</v>
      </c>
      <c r="L130" s="35" t="s">
        <v>54</v>
      </c>
      <c r="M130" s="37">
        <v>2.5</v>
      </c>
      <c r="N130" s="40">
        <f>N129</f>
        <v>0.45</v>
      </c>
      <c r="O130" s="41">
        <f t="shared" ref="O130:Y130" si="79">O129</f>
        <v>0.45</v>
      </c>
      <c r="P130" s="41">
        <f t="shared" si="79"/>
        <v>0.45</v>
      </c>
      <c r="Q130" s="41">
        <f t="shared" si="79"/>
        <v>0.45</v>
      </c>
      <c r="R130" s="41">
        <f t="shared" si="79"/>
        <v>0.45</v>
      </c>
      <c r="S130" s="41">
        <f t="shared" si="79"/>
        <v>0.45</v>
      </c>
      <c r="T130" s="41">
        <f t="shared" si="79"/>
        <v>0.45</v>
      </c>
      <c r="U130" s="41">
        <f t="shared" si="79"/>
        <v>0.45</v>
      </c>
      <c r="V130" s="41">
        <f t="shared" si="79"/>
        <v>0.45</v>
      </c>
      <c r="W130" s="41">
        <f t="shared" si="79"/>
        <v>0.45</v>
      </c>
      <c r="X130" s="41">
        <f t="shared" si="79"/>
        <v>0.45</v>
      </c>
      <c r="Y130" s="41">
        <f t="shared" si="79"/>
        <v>0.45</v>
      </c>
    </row>
    <row r="131" spans="3:25" ht="18" customHeight="1" x14ac:dyDescent="0.25">
      <c r="C131" s="1"/>
      <c r="D131" s="152" t="s">
        <v>230</v>
      </c>
      <c r="E131" s="153" t="s">
        <v>216</v>
      </c>
      <c r="F131" s="24" t="s">
        <v>178</v>
      </c>
      <c r="G131" s="25" t="s">
        <v>179</v>
      </c>
      <c r="H131" s="23">
        <v>900</v>
      </c>
      <c r="I131" s="26" t="s">
        <v>147</v>
      </c>
      <c r="J131" s="26" t="s">
        <v>34</v>
      </c>
      <c r="K131" s="27">
        <f t="shared" si="56"/>
        <v>1</v>
      </c>
      <c r="L131" s="26" t="s">
        <v>28</v>
      </c>
      <c r="M131" s="72" t="s">
        <v>28</v>
      </c>
      <c r="N131" s="30">
        <v>1</v>
      </c>
      <c r="O131" s="31">
        <v>1</v>
      </c>
      <c r="P131" s="31">
        <v>1</v>
      </c>
      <c r="Q131" s="31">
        <v>1</v>
      </c>
      <c r="R131" s="31">
        <v>1</v>
      </c>
      <c r="S131" s="31">
        <v>1</v>
      </c>
      <c r="T131" s="31">
        <v>1</v>
      </c>
      <c r="U131" s="31">
        <v>1</v>
      </c>
      <c r="V131" s="31">
        <v>1</v>
      </c>
      <c r="W131" s="31">
        <v>1</v>
      </c>
      <c r="X131" s="31">
        <v>1</v>
      </c>
      <c r="Y131" s="31">
        <v>1</v>
      </c>
    </row>
    <row r="132" spans="3:25" ht="18" customHeight="1" x14ac:dyDescent="0.25">
      <c r="C132" s="1"/>
      <c r="D132" s="152" t="s">
        <v>230</v>
      </c>
      <c r="E132" s="153" t="s">
        <v>216</v>
      </c>
      <c r="F132" s="24" t="s">
        <v>180</v>
      </c>
      <c r="G132" s="25" t="s">
        <v>179</v>
      </c>
      <c r="H132" s="23">
        <v>950</v>
      </c>
      <c r="I132" s="26" t="s">
        <v>231</v>
      </c>
      <c r="J132" s="26" t="s">
        <v>34</v>
      </c>
      <c r="K132" s="27">
        <f t="shared" si="56"/>
        <v>0.99999999999999989</v>
      </c>
      <c r="L132" s="26" t="s">
        <v>28</v>
      </c>
      <c r="M132" s="72" t="s">
        <v>28</v>
      </c>
      <c r="N132" s="30">
        <v>0.85</v>
      </c>
      <c r="O132" s="31">
        <v>0.9</v>
      </c>
      <c r="P132" s="31">
        <v>0.9</v>
      </c>
      <c r="Q132" s="31">
        <v>0.95</v>
      </c>
      <c r="R132" s="31">
        <v>1</v>
      </c>
      <c r="S132" s="31">
        <v>1.05</v>
      </c>
      <c r="T132" s="31">
        <v>1.1000000000000001</v>
      </c>
      <c r="U132" s="31">
        <v>1.2</v>
      </c>
      <c r="V132" s="31">
        <v>1.3</v>
      </c>
      <c r="W132" s="31">
        <v>1.2</v>
      </c>
      <c r="X132" s="31">
        <v>0.85</v>
      </c>
      <c r="Y132" s="31">
        <v>0.7</v>
      </c>
    </row>
    <row r="133" spans="3:25" ht="18" customHeight="1" x14ac:dyDescent="0.25">
      <c r="C133" s="1"/>
      <c r="D133" s="154" t="s">
        <v>230</v>
      </c>
      <c r="E133" s="155" t="s">
        <v>216</v>
      </c>
      <c r="F133" s="33" t="s">
        <v>180</v>
      </c>
      <c r="G133" s="34" t="s">
        <v>179</v>
      </c>
      <c r="H133" s="32">
        <v>950</v>
      </c>
      <c r="I133" s="35" t="str">
        <f t="shared" ref="I133:I135" si="80">I132</f>
        <v>SERV COMB FORMIGA MAN 1 RUAS DECL AGRIC</v>
      </c>
      <c r="J133" s="35" t="s">
        <v>35</v>
      </c>
      <c r="K133" s="36">
        <f t="shared" si="56"/>
        <v>4.9999999999999992E-3</v>
      </c>
      <c r="L133" s="35" t="s">
        <v>36</v>
      </c>
      <c r="M133" s="37">
        <f>10*(5*6)/10^3</f>
        <v>0.3</v>
      </c>
      <c r="N133" s="156">
        <v>5.0000000000000001E-3</v>
      </c>
      <c r="O133" s="157">
        <v>5.0000000000000001E-3</v>
      </c>
      <c r="P133" s="157">
        <v>5.0000000000000001E-3</v>
      </c>
      <c r="Q133" s="157">
        <v>5.0000000000000001E-3</v>
      </c>
      <c r="R133" s="157">
        <v>5.0000000000000001E-3</v>
      </c>
      <c r="S133" s="157">
        <v>5.0000000000000001E-3</v>
      </c>
      <c r="T133" s="157">
        <v>5.0000000000000001E-3</v>
      </c>
      <c r="U133" s="157">
        <v>5.0000000000000001E-3</v>
      </c>
      <c r="V133" s="157">
        <v>5.0000000000000001E-3</v>
      </c>
      <c r="W133" s="157">
        <v>5.0000000000000001E-3</v>
      </c>
      <c r="X133" s="157">
        <v>5.0000000000000001E-3</v>
      </c>
      <c r="Y133" s="157">
        <v>5.0000000000000001E-3</v>
      </c>
    </row>
    <row r="134" spans="3:25" ht="18" customHeight="1" x14ac:dyDescent="0.25">
      <c r="C134" s="1"/>
      <c r="D134" s="154" t="s">
        <v>230</v>
      </c>
      <c r="E134" s="155" t="s">
        <v>216</v>
      </c>
      <c r="F134" s="33" t="s">
        <v>180</v>
      </c>
      <c r="G134" s="34" t="s">
        <v>179</v>
      </c>
      <c r="H134" s="32">
        <v>950</v>
      </c>
      <c r="I134" s="35" t="str">
        <f t="shared" si="80"/>
        <v>SERV COMB FORMIGA MAN 1 RUAS DECL AGRIC</v>
      </c>
      <c r="J134" s="35" t="s">
        <v>35</v>
      </c>
      <c r="K134" s="36">
        <f t="shared" si="56"/>
        <v>0.64041666666666663</v>
      </c>
      <c r="L134" s="35" t="s">
        <v>37</v>
      </c>
      <c r="M134" s="37">
        <v>4.5</v>
      </c>
      <c r="N134" s="40">
        <f>$N$23/$N$21*N132</f>
        <v>0.17</v>
      </c>
      <c r="O134" s="41">
        <f>$O$23/$O$21*O132</f>
        <v>0.27</v>
      </c>
      <c r="P134" s="41">
        <f>$P$23/$P$21*P132</f>
        <v>0.36000000000000004</v>
      </c>
      <c r="Q134" s="41">
        <f>$Q$23/$Q$21*Q132</f>
        <v>0.47499999999999998</v>
      </c>
      <c r="R134" s="41">
        <f>$R$23/$R$21*R132</f>
        <v>0.7</v>
      </c>
      <c r="S134" s="41">
        <f>$S$23/$S$21*S132</f>
        <v>0.84000000000000008</v>
      </c>
      <c r="T134" s="41">
        <f>$T$23/$T$21*T132</f>
        <v>0.9900000000000001</v>
      </c>
      <c r="U134" s="41">
        <f>$U$23/$U$21*U132</f>
        <v>1.08</v>
      </c>
      <c r="V134" s="41">
        <f>$V$23/$V$21*V132</f>
        <v>1.1700000000000002</v>
      </c>
      <c r="W134" s="41">
        <f>$W$23/$W$21*W132</f>
        <v>0.84</v>
      </c>
      <c r="X134" s="41">
        <f>$X$23/$X$21*X132</f>
        <v>0.51</v>
      </c>
      <c r="Y134" s="41">
        <f>$Y$23/$Y$21*Y132</f>
        <v>0.27999999999999997</v>
      </c>
    </row>
    <row r="135" spans="3:25" ht="18" customHeight="1" x14ac:dyDescent="0.25">
      <c r="C135" s="1"/>
      <c r="D135" s="154" t="s">
        <v>230</v>
      </c>
      <c r="E135" s="155" t="s">
        <v>216</v>
      </c>
      <c r="F135" s="33" t="s">
        <v>180</v>
      </c>
      <c r="G135" s="34" t="s">
        <v>179</v>
      </c>
      <c r="H135" s="32">
        <v>950</v>
      </c>
      <c r="I135" s="35" t="str">
        <f t="shared" si="80"/>
        <v>SERV COMB FORMIGA MAN 1 RUAS DECL AGRIC</v>
      </c>
      <c r="J135" s="35" t="s">
        <v>35</v>
      </c>
      <c r="K135" s="36">
        <f t="shared" si="56"/>
        <v>0.35458333333333325</v>
      </c>
      <c r="L135" s="35" t="s">
        <v>38</v>
      </c>
      <c r="M135" s="37">
        <v>4.5</v>
      </c>
      <c r="N135" s="40">
        <f>N132-SUM(N133:N134)</f>
        <v>0.67499999999999993</v>
      </c>
      <c r="O135" s="41">
        <f t="shared" ref="O135" si="81">O132-SUM(O133:O134)</f>
        <v>0.625</v>
      </c>
      <c r="P135" s="41">
        <f t="shared" ref="P135:Y135" si="82">P132-SUM(P133:P134)</f>
        <v>0.53499999999999992</v>
      </c>
      <c r="Q135" s="41">
        <f t="shared" si="82"/>
        <v>0.47</v>
      </c>
      <c r="R135" s="41">
        <f t="shared" si="82"/>
        <v>0.29500000000000004</v>
      </c>
      <c r="S135" s="41">
        <f t="shared" si="82"/>
        <v>0.20499999999999996</v>
      </c>
      <c r="T135" s="41">
        <f t="shared" si="82"/>
        <v>0.10499999999999998</v>
      </c>
      <c r="U135" s="41">
        <f t="shared" si="82"/>
        <v>0.11499999999999999</v>
      </c>
      <c r="V135" s="41">
        <f t="shared" si="82"/>
        <v>0.125</v>
      </c>
      <c r="W135" s="41">
        <f t="shared" si="82"/>
        <v>0.35499999999999998</v>
      </c>
      <c r="X135" s="41">
        <f t="shared" si="82"/>
        <v>0.33499999999999996</v>
      </c>
      <c r="Y135" s="41">
        <f t="shared" si="82"/>
        <v>0.41499999999999998</v>
      </c>
    </row>
    <row r="136" spans="3:25" ht="17.25" customHeight="1" x14ac:dyDescent="0.25">
      <c r="C136" s="1"/>
      <c r="D136" s="23" t="s">
        <v>230</v>
      </c>
      <c r="E136" s="23" t="s">
        <v>216</v>
      </c>
      <c r="F136" s="24" t="s">
        <v>181</v>
      </c>
      <c r="G136" s="25" t="s">
        <v>179</v>
      </c>
      <c r="H136" s="23">
        <v>915</v>
      </c>
      <c r="I136" s="26" t="s">
        <v>158</v>
      </c>
      <c r="J136" s="26" t="s">
        <v>34</v>
      </c>
      <c r="K136" s="27">
        <f t="shared" si="56"/>
        <v>0.13333333333333333</v>
      </c>
      <c r="L136" s="28" t="s">
        <v>28</v>
      </c>
      <c r="M136" s="29" t="s">
        <v>28</v>
      </c>
      <c r="N136" s="30">
        <v>0.02</v>
      </c>
      <c r="O136" s="31">
        <v>0.06</v>
      </c>
      <c r="P136" s="31">
        <v>0.1</v>
      </c>
      <c r="Q136" s="31">
        <v>0.1</v>
      </c>
      <c r="R136" s="31">
        <v>0.12</v>
      </c>
      <c r="S136" s="31">
        <v>0.14000000000000001</v>
      </c>
      <c r="T136" s="31">
        <v>0.22</v>
      </c>
      <c r="U136" s="31">
        <v>0.36</v>
      </c>
      <c r="V136" s="31">
        <v>0.22</v>
      </c>
      <c r="W136" s="31">
        <v>0.14000000000000001</v>
      </c>
      <c r="X136" s="31">
        <v>0.1</v>
      </c>
      <c r="Y136" s="31">
        <v>0.02</v>
      </c>
    </row>
    <row r="137" spans="3:25" ht="17.25" customHeight="1" x14ac:dyDescent="0.25">
      <c r="C137" s="1"/>
      <c r="D137" s="32" t="s">
        <v>230</v>
      </c>
      <c r="E137" s="32" t="s">
        <v>216</v>
      </c>
      <c r="F137" s="33" t="s">
        <v>181</v>
      </c>
      <c r="G137" s="34" t="s">
        <v>179</v>
      </c>
      <c r="H137" s="32">
        <v>915</v>
      </c>
      <c r="I137" s="35" t="str">
        <f t="shared" ref="I137:I139" si="83">I136</f>
        <v>SERV CONTROLE DE PRAGAS DRONE TERCEIRO</v>
      </c>
      <c r="J137" s="35" t="s">
        <v>35</v>
      </c>
      <c r="K137" s="36">
        <f t="shared" si="56"/>
        <v>9.1666666666666674E-2</v>
      </c>
      <c r="L137" s="35" t="s">
        <v>156</v>
      </c>
      <c r="M137" s="37">
        <v>120</v>
      </c>
      <c r="N137" s="44">
        <f>ROUND(N136*0.7,2)</f>
        <v>0.01</v>
      </c>
      <c r="O137" s="39">
        <f t="shared" ref="O137:Y137" si="84">ROUND(O136*0.7,2)</f>
        <v>0.04</v>
      </c>
      <c r="P137" s="39">
        <f t="shared" si="84"/>
        <v>7.0000000000000007E-2</v>
      </c>
      <c r="Q137" s="39">
        <f t="shared" si="84"/>
        <v>7.0000000000000007E-2</v>
      </c>
      <c r="R137" s="39">
        <f t="shared" si="84"/>
        <v>0.08</v>
      </c>
      <c r="S137" s="39">
        <f t="shared" si="84"/>
        <v>0.1</v>
      </c>
      <c r="T137" s="39">
        <f t="shared" si="84"/>
        <v>0.15</v>
      </c>
      <c r="U137" s="39">
        <f t="shared" si="84"/>
        <v>0.25</v>
      </c>
      <c r="V137" s="39">
        <f t="shared" si="84"/>
        <v>0.15</v>
      </c>
      <c r="W137" s="39">
        <f t="shared" si="84"/>
        <v>0.1</v>
      </c>
      <c r="X137" s="39">
        <f t="shared" si="84"/>
        <v>7.0000000000000007E-2</v>
      </c>
      <c r="Y137" s="39">
        <f t="shared" si="84"/>
        <v>0.01</v>
      </c>
    </row>
    <row r="138" spans="3:25" ht="17.25" customHeight="1" x14ac:dyDescent="0.25">
      <c r="C138" s="1"/>
      <c r="D138" s="32" t="s">
        <v>230</v>
      </c>
      <c r="E138" s="32" t="s">
        <v>216</v>
      </c>
      <c r="F138" s="33" t="s">
        <v>181</v>
      </c>
      <c r="G138" s="34" t="s">
        <v>179</v>
      </c>
      <c r="H138" s="32">
        <v>915</v>
      </c>
      <c r="I138" s="35" t="str">
        <f t="shared" si="83"/>
        <v>SERV CONTROLE DE PRAGAS DRONE TERCEIRO</v>
      </c>
      <c r="J138" s="35" t="s">
        <v>35</v>
      </c>
      <c r="K138" s="36">
        <f t="shared" si="56"/>
        <v>4.1666666666666664E-2</v>
      </c>
      <c r="L138" s="35" t="s">
        <v>157</v>
      </c>
      <c r="M138" s="37">
        <v>0.75</v>
      </c>
      <c r="N138" s="44">
        <f>N136-N137</f>
        <v>0.01</v>
      </c>
      <c r="O138" s="39">
        <f t="shared" ref="O138:Y138" si="85">O136-O137</f>
        <v>1.9999999999999997E-2</v>
      </c>
      <c r="P138" s="39">
        <f t="shared" si="85"/>
        <v>0.03</v>
      </c>
      <c r="Q138" s="39">
        <f t="shared" si="85"/>
        <v>0.03</v>
      </c>
      <c r="R138" s="39">
        <f t="shared" si="85"/>
        <v>3.9999999999999994E-2</v>
      </c>
      <c r="S138" s="39">
        <f t="shared" si="85"/>
        <v>4.0000000000000008E-2</v>
      </c>
      <c r="T138" s="39">
        <f t="shared" si="85"/>
        <v>7.0000000000000007E-2</v>
      </c>
      <c r="U138" s="39">
        <f t="shared" si="85"/>
        <v>0.10999999999999999</v>
      </c>
      <c r="V138" s="39">
        <f t="shared" si="85"/>
        <v>7.0000000000000007E-2</v>
      </c>
      <c r="W138" s="39">
        <f t="shared" si="85"/>
        <v>4.0000000000000008E-2</v>
      </c>
      <c r="X138" s="39">
        <f t="shared" si="85"/>
        <v>0.03</v>
      </c>
      <c r="Y138" s="39">
        <f t="shared" si="85"/>
        <v>0.01</v>
      </c>
    </row>
    <row r="139" spans="3:25" ht="17.25" customHeight="1" x14ac:dyDescent="0.25">
      <c r="C139" s="1"/>
      <c r="D139" s="32" t="s">
        <v>230</v>
      </c>
      <c r="E139" s="32" t="s">
        <v>216</v>
      </c>
      <c r="F139" s="33" t="s">
        <v>181</v>
      </c>
      <c r="G139" s="34" t="s">
        <v>179</v>
      </c>
      <c r="H139" s="32">
        <v>915</v>
      </c>
      <c r="I139" s="35" t="str">
        <f t="shared" si="83"/>
        <v>SERV CONTROLE DE PRAGAS DRONE TERCEIRO</v>
      </c>
      <c r="J139" s="35" t="s">
        <v>35</v>
      </c>
      <c r="K139" s="36">
        <f t="shared" si="56"/>
        <v>0.13333333333333333</v>
      </c>
      <c r="L139" s="35" t="s">
        <v>55</v>
      </c>
      <c r="M139" s="37">
        <f>ROUND(0.25%*20,3)</f>
        <v>0.05</v>
      </c>
      <c r="N139" s="44">
        <f>SUM(N137:N138)</f>
        <v>0.02</v>
      </c>
      <c r="O139" s="39">
        <f t="shared" ref="O139:Y139" si="86">SUM(O137:O138)</f>
        <v>0.06</v>
      </c>
      <c r="P139" s="39">
        <f t="shared" si="86"/>
        <v>0.1</v>
      </c>
      <c r="Q139" s="39">
        <f t="shared" si="86"/>
        <v>0.1</v>
      </c>
      <c r="R139" s="39">
        <f t="shared" si="86"/>
        <v>0.12</v>
      </c>
      <c r="S139" s="39">
        <f t="shared" si="86"/>
        <v>0.14000000000000001</v>
      </c>
      <c r="T139" s="39">
        <f t="shared" si="86"/>
        <v>0.22</v>
      </c>
      <c r="U139" s="39">
        <f t="shared" si="86"/>
        <v>0.36</v>
      </c>
      <c r="V139" s="39">
        <f t="shared" si="86"/>
        <v>0.22</v>
      </c>
      <c r="W139" s="39">
        <f t="shared" si="86"/>
        <v>0.14000000000000001</v>
      </c>
      <c r="X139" s="39">
        <f t="shared" si="86"/>
        <v>0.1</v>
      </c>
      <c r="Y139" s="39">
        <f t="shared" si="86"/>
        <v>0.02</v>
      </c>
    </row>
    <row r="140" spans="3:25" ht="18" customHeight="1" x14ac:dyDescent="0.25">
      <c r="C140" s="1"/>
      <c r="D140" s="17" t="s">
        <v>230</v>
      </c>
      <c r="E140" s="17" t="s">
        <v>216</v>
      </c>
      <c r="F140" s="18" t="s">
        <v>28</v>
      </c>
      <c r="G140" s="19" t="s">
        <v>183</v>
      </c>
      <c r="H140" s="17" t="s">
        <v>28</v>
      </c>
      <c r="I140" s="20" t="s">
        <v>28</v>
      </c>
      <c r="J140" s="20" t="s">
        <v>28</v>
      </c>
      <c r="K140" s="17" t="str">
        <f t="shared" si="56"/>
        <v>n/a</v>
      </c>
      <c r="L140" s="20" t="s">
        <v>28</v>
      </c>
      <c r="M140" s="21" t="s">
        <v>28</v>
      </c>
      <c r="N140" s="22" t="s">
        <v>28</v>
      </c>
      <c r="O140" s="17" t="s">
        <v>28</v>
      </c>
      <c r="P140" s="17" t="s">
        <v>28</v>
      </c>
      <c r="Q140" s="17" t="s">
        <v>28</v>
      </c>
      <c r="R140" s="17" t="s">
        <v>28</v>
      </c>
      <c r="S140" s="17" t="s">
        <v>28</v>
      </c>
      <c r="T140" s="17" t="s">
        <v>28</v>
      </c>
      <c r="U140" s="17" t="s">
        <v>28</v>
      </c>
      <c r="V140" s="17" t="s">
        <v>28</v>
      </c>
      <c r="W140" s="17" t="s">
        <v>28</v>
      </c>
      <c r="X140" s="17" t="s">
        <v>28</v>
      </c>
      <c r="Y140" s="17" t="s">
        <v>28</v>
      </c>
    </row>
    <row r="141" spans="3:25" ht="18" customHeight="1" x14ac:dyDescent="0.25">
      <c r="C141" s="1"/>
      <c r="D141" s="152" t="s">
        <v>230</v>
      </c>
      <c r="E141" s="153" t="s">
        <v>216</v>
      </c>
      <c r="F141" s="24" t="s">
        <v>187</v>
      </c>
      <c r="G141" s="25" t="s">
        <v>185</v>
      </c>
      <c r="H141" s="23">
        <v>1200</v>
      </c>
      <c r="I141" s="26" t="s">
        <v>244</v>
      </c>
      <c r="J141" s="26" t="s">
        <v>34</v>
      </c>
      <c r="K141" s="27">
        <f t="shared" si="56"/>
        <v>0.25</v>
      </c>
      <c r="L141" s="26" t="s">
        <v>28</v>
      </c>
      <c r="M141" s="72" t="s">
        <v>28</v>
      </c>
      <c r="N141" s="30">
        <v>0.25</v>
      </c>
      <c r="O141" s="31">
        <v>0.25</v>
      </c>
      <c r="P141" s="31">
        <v>0.25</v>
      </c>
      <c r="Q141" s="31">
        <v>0.25</v>
      </c>
      <c r="R141" s="31">
        <v>0.25</v>
      </c>
      <c r="S141" s="31">
        <v>0.25</v>
      </c>
      <c r="T141" s="31">
        <v>0.25</v>
      </c>
      <c r="U141" s="31">
        <v>0.25</v>
      </c>
      <c r="V141" s="31">
        <v>0.25</v>
      </c>
      <c r="W141" s="31">
        <v>0.25</v>
      </c>
      <c r="X141" s="31">
        <v>0.25</v>
      </c>
      <c r="Y141" s="31">
        <v>0.25</v>
      </c>
    </row>
    <row r="142" spans="3:25" ht="18" customHeight="1" x14ac:dyDescent="0.25">
      <c r="C142" s="1"/>
      <c r="D142" s="154" t="s">
        <v>230</v>
      </c>
      <c r="E142" s="155" t="s">
        <v>216</v>
      </c>
      <c r="F142" s="33" t="s">
        <v>187</v>
      </c>
      <c r="G142" s="34" t="s">
        <v>185</v>
      </c>
      <c r="H142" s="32">
        <v>1200</v>
      </c>
      <c r="I142" s="35" t="str">
        <f t="shared" ref="I142:I144" si="87">I141</f>
        <v>SERV CAP QUIM MAN MEDIA DECL AGRIC</v>
      </c>
      <c r="J142" s="35" t="s">
        <v>35</v>
      </c>
      <c r="K142" s="36">
        <f t="shared" si="56"/>
        <v>0.25</v>
      </c>
      <c r="L142" s="85" t="s">
        <v>54</v>
      </c>
      <c r="M142" s="37">
        <v>2.5</v>
      </c>
      <c r="N142" s="142">
        <f>N141</f>
        <v>0.25</v>
      </c>
      <c r="O142" s="143">
        <f t="shared" ref="O142:Y142" si="88">O141</f>
        <v>0.25</v>
      </c>
      <c r="P142" s="143">
        <f t="shared" si="88"/>
        <v>0.25</v>
      </c>
      <c r="Q142" s="143">
        <f t="shared" si="88"/>
        <v>0.25</v>
      </c>
      <c r="R142" s="143">
        <f t="shared" si="88"/>
        <v>0.25</v>
      </c>
      <c r="S142" s="143">
        <f t="shared" si="88"/>
        <v>0.25</v>
      </c>
      <c r="T142" s="143">
        <f t="shared" si="88"/>
        <v>0.25</v>
      </c>
      <c r="U142" s="143">
        <f t="shared" si="88"/>
        <v>0.25</v>
      </c>
      <c r="V142" s="143">
        <f t="shared" si="88"/>
        <v>0.25</v>
      </c>
      <c r="W142" s="143">
        <f t="shared" si="88"/>
        <v>0.25</v>
      </c>
      <c r="X142" s="143">
        <f t="shared" si="88"/>
        <v>0.25</v>
      </c>
      <c r="Y142" s="143">
        <f t="shared" si="88"/>
        <v>0.25</v>
      </c>
    </row>
    <row r="143" spans="3:25" ht="18" customHeight="1" x14ac:dyDescent="0.25">
      <c r="C143" s="1"/>
      <c r="D143" s="154" t="s">
        <v>230</v>
      </c>
      <c r="E143" s="155" t="s">
        <v>216</v>
      </c>
      <c r="F143" s="33" t="s">
        <v>187</v>
      </c>
      <c r="G143" s="34" t="s">
        <v>185</v>
      </c>
      <c r="H143" s="32">
        <v>1200</v>
      </c>
      <c r="I143" s="35" t="str">
        <f t="shared" si="87"/>
        <v>SERV CAP QUIM MAN MEDIA DECL AGRIC</v>
      </c>
      <c r="J143" s="35" t="s">
        <v>35</v>
      </c>
      <c r="K143" s="36">
        <f t="shared" si="56"/>
        <v>6.0000000000000019E-2</v>
      </c>
      <c r="L143" s="35" t="s">
        <v>55</v>
      </c>
      <c r="M143" s="37">
        <f>ROUND(0.5%*230,1)</f>
        <v>1.2</v>
      </c>
      <c r="N143" s="142">
        <f>N144</f>
        <v>0.06</v>
      </c>
      <c r="O143" s="143">
        <f t="shared" ref="O143:Y143" si="89">O144</f>
        <v>0.06</v>
      </c>
      <c r="P143" s="143">
        <f t="shared" si="89"/>
        <v>0.06</v>
      </c>
      <c r="Q143" s="143">
        <f t="shared" si="89"/>
        <v>0.06</v>
      </c>
      <c r="R143" s="143">
        <f t="shared" si="89"/>
        <v>0.06</v>
      </c>
      <c r="S143" s="143">
        <f t="shared" si="89"/>
        <v>0.06</v>
      </c>
      <c r="T143" s="143">
        <f t="shared" si="89"/>
        <v>0.06</v>
      </c>
      <c r="U143" s="143">
        <f t="shared" si="89"/>
        <v>0.06</v>
      </c>
      <c r="V143" s="143">
        <f t="shared" si="89"/>
        <v>0.06</v>
      </c>
      <c r="W143" s="143">
        <f t="shared" si="89"/>
        <v>0.06</v>
      </c>
      <c r="X143" s="143">
        <f t="shared" si="89"/>
        <v>0.06</v>
      </c>
      <c r="Y143" s="143">
        <f t="shared" si="89"/>
        <v>0.06</v>
      </c>
    </row>
    <row r="144" spans="3:25" ht="18" customHeight="1" x14ac:dyDescent="0.25">
      <c r="C144" s="1"/>
      <c r="D144" s="154" t="s">
        <v>230</v>
      </c>
      <c r="E144" s="155" t="s">
        <v>216</v>
      </c>
      <c r="F144" s="33" t="s">
        <v>187</v>
      </c>
      <c r="G144" s="34" t="s">
        <v>185</v>
      </c>
      <c r="H144" s="32">
        <v>1200</v>
      </c>
      <c r="I144" s="35" t="str">
        <f t="shared" si="87"/>
        <v>SERV CAP QUIM MAN MEDIA DECL AGRIC</v>
      </c>
      <c r="J144" s="35" t="s">
        <v>35</v>
      </c>
      <c r="K144" s="36">
        <f t="shared" si="56"/>
        <v>6.0000000000000019E-2</v>
      </c>
      <c r="L144" s="35" t="s">
        <v>51</v>
      </c>
      <c r="M144" s="37">
        <v>1.5</v>
      </c>
      <c r="N144" s="142">
        <f>ROUND(25%*N141,2)</f>
        <v>0.06</v>
      </c>
      <c r="O144" s="143">
        <f t="shared" ref="O144:Y144" si="90">ROUND(25%*O141,2)</f>
        <v>0.06</v>
      </c>
      <c r="P144" s="143">
        <f t="shared" si="90"/>
        <v>0.06</v>
      </c>
      <c r="Q144" s="143">
        <f t="shared" si="90"/>
        <v>0.06</v>
      </c>
      <c r="R144" s="143">
        <f t="shared" si="90"/>
        <v>0.06</v>
      </c>
      <c r="S144" s="143">
        <f t="shared" si="90"/>
        <v>0.06</v>
      </c>
      <c r="T144" s="143">
        <f t="shared" si="90"/>
        <v>0.06</v>
      </c>
      <c r="U144" s="143">
        <f t="shared" si="90"/>
        <v>0.06</v>
      </c>
      <c r="V144" s="143">
        <f t="shared" si="90"/>
        <v>0.06</v>
      </c>
      <c r="W144" s="143">
        <f t="shared" si="90"/>
        <v>0.06</v>
      </c>
      <c r="X144" s="143">
        <f t="shared" si="90"/>
        <v>0.06</v>
      </c>
      <c r="Y144" s="143">
        <f t="shared" si="90"/>
        <v>0.06</v>
      </c>
    </row>
    <row r="145" spans="3:25" ht="18" customHeight="1" x14ac:dyDescent="0.25">
      <c r="C145" s="1"/>
      <c r="D145" s="152" t="s">
        <v>230</v>
      </c>
      <c r="E145" s="153" t="s">
        <v>216</v>
      </c>
      <c r="F145" s="24" t="s">
        <v>184</v>
      </c>
      <c r="G145" s="25" t="s">
        <v>185</v>
      </c>
      <c r="H145" s="23">
        <v>1260</v>
      </c>
      <c r="I145" s="26" t="s">
        <v>147</v>
      </c>
      <c r="J145" s="26" t="s">
        <v>34</v>
      </c>
      <c r="K145" s="27">
        <f t="shared" si="56"/>
        <v>1</v>
      </c>
      <c r="L145" s="26" t="s">
        <v>28</v>
      </c>
      <c r="M145" s="72" t="s">
        <v>28</v>
      </c>
      <c r="N145" s="30">
        <v>1</v>
      </c>
      <c r="O145" s="31">
        <v>1</v>
      </c>
      <c r="P145" s="31">
        <v>1</v>
      </c>
      <c r="Q145" s="31">
        <v>1</v>
      </c>
      <c r="R145" s="31">
        <v>1</v>
      </c>
      <c r="S145" s="31">
        <v>1</v>
      </c>
      <c r="T145" s="31">
        <v>1</v>
      </c>
      <c r="U145" s="31">
        <v>1</v>
      </c>
      <c r="V145" s="31">
        <v>1</v>
      </c>
      <c r="W145" s="31">
        <v>1</v>
      </c>
      <c r="X145" s="31">
        <v>1</v>
      </c>
      <c r="Y145" s="31">
        <v>1</v>
      </c>
    </row>
    <row r="146" spans="3:25" ht="18" customHeight="1" x14ac:dyDescent="0.25">
      <c r="C146" s="1"/>
      <c r="D146" s="152" t="s">
        <v>230</v>
      </c>
      <c r="E146" s="153" t="s">
        <v>216</v>
      </c>
      <c r="F146" s="24" t="s">
        <v>186</v>
      </c>
      <c r="G146" s="25" t="s">
        <v>185</v>
      </c>
      <c r="H146" s="23">
        <v>1290</v>
      </c>
      <c r="I146" s="26" t="s">
        <v>231</v>
      </c>
      <c r="J146" s="26" t="s">
        <v>34</v>
      </c>
      <c r="K146" s="27">
        <f t="shared" si="56"/>
        <v>0.99999999999999989</v>
      </c>
      <c r="L146" s="26" t="s">
        <v>28</v>
      </c>
      <c r="M146" s="72" t="s">
        <v>28</v>
      </c>
      <c r="N146" s="30">
        <v>0.85</v>
      </c>
      <c r="O146" s="31">
        <v>0.9</v>
      </c>
      <c r="P146" s="31">
        <v>0.9</v>
      </c>
      <c r="Q146" s="31">
        <v>0.95</v>
      </c>
      <c r="R146" s="31">
        <v>1</v>
      </c>
      <c r="S146" s="31">
        <v>1.05</v>
      </c>
      <c r="T146" s="31">
        <v>1.1000000000000001</v>
      </c>
      <c r="U146" s="31">
        <v>1.2</v>
      </c>
      <c r="V146" s="31">
        <v>1.3</v>
      </c>
      <c r="W146" s="31">
        <v>1.2</v>
      </c>
      <c r="X146" s="31">
        <v>0.85</v>
      </c>
      <c r="Y146" s="31">
        <v>0.7</v>
      </c>
    </row>
    <row r="147" spans="3:25" ht="18" customHeight="1" x14ac:dyDescent="0.25">
      <c r="C147" s="1"/>
      <c r="D147" s="154" t="s">
        <v>230</v>
      </c>
      <c r="E147" s="155" t="s">
        <v>216</v>
      </c>
      <c r="F147" s="33" t="s">
        <v>186</v>
      </c>
      <c r="G147" s="34" t="s">
        <v>185</v>
      </c>
      <c r="H147" s="32">
        <v>1290</v>
      </c>
      <c r="I147" s="35" t="str">
        <f t="shared" ref="I147:I149" si="91">I146</f>
        <v>SERV COMB FORMIGA MAN 1 RUAS DECL AGRIC</v>
      </c>
      <c r="J147" s="35" t="s">
        <v>35</v>
      </c>
      <c r="K147" s="36">
        <f t="shared" si="56"/>
        <v>4.9999999999999992E-3</v>
      </c>
      <c r="L147" s="35" t="s">
        <v>36</v>
      </c>
      <c r="M147" s="37">
        <f>10*(5*6)/10^3</f>
        <v>0.3</v>
      </c>
      <c r="N147" s="156">
        <v>5.0000000000000001E-3</v>
      </c>
      <c r="O147" s="157">
        <v>5.0000000000000001E-3</v>
      </c>
      <c r="P147" s="157">
        <v>5.0000000000000001E-3</v>
      </c>
      <c r="Q147" s="157">
        <v>5.0000000000000001E-3</v>
      </c>
      <c r="R147" s="157">
        <v>5.0000000000000001E-3</v>
      </c>
      <c r="S147" s="157">
        <v>5.0000000000000001E-3</v>
      </c>
      <c r="T147" s="157">
        <v>5.0000000000000001E-3</v>
      </c>
      <c r="U147" s="157">
        <v>5.0000000000000001E-3</v>
      </c>
      <c r="V147" s="157">
        <v>5.0000000000000001E-3</v>
      </c>
      <c r="W147" s="157">
        <v>5.0000000000000001E-3</v>
      </c>
      <c r="X147" s="157">
        <v>5.0000000000000001E-3</v>
      </c>
      <c r="Y147" s="157">
        <v>5.0000000000000001E-3</v>
      </c>
    </row>
    <row r="148" spans="3:25" ht="18" customHeight="1" x14ac:dyDescent="0.25">
      <c r="C148" s="1"/>
      <c r="D148" s="154" t="s">
        <v>230</v>
      </c>
      <c r="E148" s="155" t="s">
        <v>216</v>
      </c>
      <c r="F148" s="33" t="s">
        <v>186</v>
      </c>
      <c r="G148" s="34" t="s">
        <v>185</v>
      </c>
      <c r="H148" s="32">
        <v>1290</v>
      </c>
      <c r="I148" s="35" t="str">
        <f t="shared" si="91"/>
        <v>SERV COMB FORMIGA MAN 1 RUAS DECL AGRIC</v>
      </c>
      <c r="J148" s="35" t="s">
        <v>35</v>
      </c>
      <c r="K148" s="36">
        <f t="shared" si="56"/>
        <v>0.64041666666666663</v>
      </c>
      <c r="L148" s="35" t="s">
        <v>37</v>
      </c>
      <c r="M148" s="37">
        <v>4.5</v>
      </c>
      <c r="N148" s="40">
        <f>$N$23/$N$21*N146</f>
        <v>0.17</v>
      </c>
      <c r="O148" s="41">
        <f>$O$23/$O$21*O146</f>
        <v>0.27</v>
      </c>
      <c r="P148" s="41">
        <f>$P$23/$P$21*P146</f>
        <v>0.36000000000000004</v>
      </c>
      <c r="Q148" s="41">
        <f>$Q$23/$Q$21*Q146</f>
        <v>0.47499999999999998</v>
      </c>
      <c r="R148" s="41">
        <f>$R$23/$R$21*R146</f>
        <v>0.7</v>
      </c>
      <c r="S148" s="41">
        <f>$S$23/$S$21*S146</f>
        <v>0.84000000000000008</v>
      </c>
      <c r="T148" s="41">
        <f>$T$23/$T$21*T146</f>
        <v>0.9900000000000001</v>
      </c>
      <c r="U148" s="41">
        <f>$U$23/$U$21*U146</f>
        <v>1.08</v>
      </c>
      <c r="V148" s="41">
        <f>$V$23/$V$21*V146</f>
        <v>1.1700000000000002</v>
      </c>
      <c r="W148" s="41">
        <f>$W$23/$W$21*W146</f>
        <v>0.84</v>
      </c>
      <c r="X148" s="41">
        <f>$X$23/$X$21*X146</f>
        <v>0.51</v>
      </c>
      <c r="Y148" s="41">
        <f>$Y$23/$Y$21*Y146</f>
        <v>0.27999999999999997</v>
      </c>
    </row>
    <row r="149" spans="3:25" ht="18" customHeight="1" x14ac:dyDescent="0.25">
      <c r="C149" s="1"/>
      <c r="D149" s="154" t="s">
        <v>230</v>
      </c>
      <c r="E149" s="155" t="s">
        <v>216</v>
      </c>
      <c r="F149" s="33" t="s">
        <v>186</v>
      </c>
      <c r="G149" s="34" t="s">
        <v>185</v>
      </c>
      <c r="H149" s="32">
        <v>1290</v>
      </c>
      <c r="I149" s="35" t="str">
        <f t="shared" si="91"/>
        <v>SERV COMB FORMIGA MAN 1 RUAS DECL AGRIC</v>
      </c>
      <c r="J149" s="35" t="s">
        <v>35</v>
      </c>
      <c r="K149" s="36">
        <f t="shared" si="56"/>
        <v>0.35458333333333325</v>
      </c>
      <c r="L149" s="35" t="s">
        <v>38</v>
      </c>
      <c r="M149" s="37">
        <v>4.5</v>
      </c>
      <c r="N149" s="40">
        <f>N146-SUM(N147:N148)</f>
        <v>0.67499999999999993</v>
      </c>
      <c r="O149" s="41">
        <f t="shared" ref="O149" si="92">O146-SUM(O147:O148)</f>
        <v>0.625</v>
      </c>
      <c r="P149" s="41">
        <f t="shared" ref="P149:Y149" si="93">P146-SUM(P147:P148)</f>
        <v>0.53499999999999992</v>
      </c>
      <c r="Q149" s="41">
        <f t="shared" si="93"/>
        <v>0.47</v>
      </c>
      <c r="R149" s="41">
        <f t="shared" si="93"/>
        <v>0.29500000000000004</v>
      </c>
      <c r="S149" s="41">
        <f t="shared" si="93"/>
        <v>0.20499999999999996</v>
      </c>
      <c r="T149" s="41">
        <f t="shared" si="93"/>
        <v>0.10499999999999998</v>
      </c>
      <c r="U149" s="41">
        <f t="shared" si="93"/>
        <v>0.11499999999999999</v>
      </c>
      <c r="V149" s="41">
        <f t="shared" si="93"/>
        <v>0.125</v>
      </c>
      <c r="W149" s="41">
        <f t="shared" si="93"/>
        <v>0.35499999999999998</v>
      </c>
      <c r="X149" s="41">
        <f t="shared" si="93"/>
        <v>0.33499999999999996</v>
      </c>
      <c r="Y149" s="41">
        <f t="shared" si="93"/>
        <v>0.41499999999999998</v>
      </c>
    </row>
    <row r="150" spans="3:25" ht="17.25" customHeight="1" x14ac:dyDescent="0.25">
      <c r="C150" s="1"/>
      <c r="D150" s="23" t="s">
        <v>230</v>
      </c>
      <c r="E150" s="23" t="s">
        <v>216</v>
      </c>
      <c r="F150" s="24" t="s">
        <v>188</v>
      </c>
      <c r="G150" s="25" t="s">
        <v>185</v>
      </c>
      <c r="H150" s="23">
        <v>1280</v>
      </c>
      <c r="I150" s="26" t="s">
        <v>158</v>
      </c>
      <c r="J150" s="26" t="s">
        <v>34</v>
      </c>
      <c r="K150" s="27">
        <f t="shared" si="56"/>
        <v>0.13333333333333333</v>
      </c>
      <c r="L150" s="28" t="s">
        <v>28</v>
      </c>
      <c r="M150" s="29" t="s">
        <v>28</v>
      </c>
      <c r="N150" s="30">
        <v>0.02</v>
      </c>
      <c r="O150" s="31">
        <v>0.06</v>
      </c>
      <c r="P150" s="31">
        <v>0.1</v>
      </c>
      <c r="Q150" s="31">
        <v>0.1</v>
      </c>
      <c r="R150" s="31">
        <v>0.12</v>
      </c>
      <c r="S150" s="31">
        <v>0.14000000000000001</v>
      </c>
      <c r="T150" s="31">
        <v>0.22</v>
      </c>
      <c r="U150" s="31">
        <v>0.36</v>
      </c>
      <c r="V150" s="31">
        <v>0.22</v>
      </c>
      <c r="W150" s="31">
        <v>0.14000000000000001</v>
      </c>
      <c r="X150" s="31">
        <v>0.1</v>
      </c>
      <c r="Y150" s="31">
        <v>0.02</v>
      </c>
    </row>
    <row r="151" spans="3:25" ht="17.25" customHeight="1" x14ac:dyDescent="0.25">
      <c r="C151" s="1"/>
      <c r="D151" s="32" t="s">
        <v>230</v>
      </c>
      <c r="E151" s="32" t="s">
        <v>216</v>
      </c>
      <c r="F151" s="33" t="s">
        <v>188</v>
      </c>
      <c r="G151" s="34" t="s">
        <v>185</v>
      </c>
      <c r="H151" s="32">
        <v>1280</v>
      </c>
      <c r="I151" s="35" t="str">
        <f t="shared" ref="I151:I153" si="94">I150</f>
        <v>SERV CONTROLE DE PRAGAS DRONE TERCEIRO</v>
      </c>
      <c r="J151" s="35" t="s">
        <v>35</v>
      </c>
      <c r="K151" s="36">
        <f t="shared" si="56"/>
        <v>9.1666666666666674E-2</v>
      </c>
      <c r="L151" s="35" t="s">
        <v>156</v>
      </c>
      <c r="M151" s="37">
        <v>120</v>
      </c>
      <c r="N151" s="44">
        <f>ROUND(N150*0.7,2)</f>
        <v>0.01</v>
      </c>
      <c r="O151" s="39">
        <f t="shared" ref="O151:Y151" si="95">ROUND(O150*0.7,2)</f>
        <v>0.04</v>
      </c>
      <c r="P151" s="39">
        <f t="shared" si="95"/>
        <v>7.0000000000000007E-2</v>
      </c>
      <c r="Q151" s="39">
        <f t="shared" si="95"/>
        <v>7.0000000000000007E-2</v>
      </c>
      <c r="R151" s="39">
        <f t="shared" si="95"/>
        <v>0.08</v>
      </c>
      <c r="S151" s="39">
        <f t="shared" si="95"/>
        <v>0.1</v>
      </c>
      <c r="T151" s="39">
        <f t="shared" si="95"/>
        <v>0.15</v>
      </c>
      <c r="U151" s="39">
        <f t="shared" si="95"/>
        <v>0.25</v>
      </c>
      <c r="V151" s="39">
        <f t="shared" si="95"/>
        <v>0.15</v>
      </c>
      <c r="W151" s="39">
        <f t="shared" si="95"/>
        <v>0.1</v>
      </c>
      <c r="X151" s="39">
        <f t="shared" si="95"/>
        <v>7.0000000000000007E-2</v>
      </c>
      <c r="Y151" s="39">
        <f t="shared" si="95"/>
        <v>0.01</v>
      </c>
    </row>
    <row r="152" spans="3:25" ht="17.25" customHeight="1" x14ac:dyDescent="0.25">
      <c r="C152" s="1"/>
      <c r="D152" s="32" t="s">
        <v>230</v>
      </c>
      <c r="E152" s="32" t="s">
        <v>216</v>
      </c>
      <c r="F152" s="33" t="s">
        <v>188</v>
      </c>
      <c r="G152" s="34" t="s">
        <v>185</v>
      </c>
      <c r="H152" s="32">
        <v>1280</v>
      </c>
      <c r="I152" s="35" t="str">
        <f t="shared" si="94"/>
        <v>SERV CONTROLE DE PRAGAS DRONE TERCEIRO</v>
      </c>
      <c r="J152" s="35" t="s">
        <v>35</v>
      </c>
      <c r="K152" s="36">
        <f t="shared" si="56"/>
        <v>4.1666666666666664E-2</v>
      </c>
      <c r="L152" s="35" t="s">
        <v>157</v>
      </c>
      <c r="M152" s="37">
        <v>0.75</v>
      </c>
      <c r="N152" s="44">
        <f>N150-N151</f>
        <v>0.01</v>
      </c>
      <c r="O152" s="39">
        <f t="shared" ref="O152:Y152" si="96">O150-O151</f>
        <v>1.9999999999999997E-2</v>
      </c>
      <c r="P152" s="39">
        <f t="shared" si="96"/>
        <v>0.03</v>
      </c>
      <c r="Q152" s="39">
        <f t="shared" si="96"/>
        <v>0.03</v>
      </c>
      <c r="R152" s="39">
        <f t="shared" si="96"/>
        <v>3.9999999999999994E-2</v>
      </c>
      <c r="S152" s="39">
        <f t="shared" si="96"/>
        <v>4.0000000000000008E-2</v>
      </c>
      <c r="T152" s="39">
        <f t="shared" si="96"/>
        <v>7.0000000000000007E-2</v>
      </c>
      <c r="U152" s="39">
        <f t="shared" si="96"/>
        <v>0.10999999999999999</v>
      </c>
      <c r="V152" s="39">
        <f t="shared" si="96"/>
        <v>7.0000000000000007E-2</v>
      </c>
      <c r="W152" s="39">
        <f t="shared" si="96"/>
        <v>4.0000000000000008E-2</v>
      </c>
      <c r="X152" s="39">
        <f t="shared" si="96"/>
        <v>0.03</v>
      </c>
      <c r="Y152" s="39">
        <f t="shared" si="96"/>
        <v>0.01</v>
      </c>
    </row>
    <row r="153" spans="3:25" ht="17.25" customHeight="1" x14ac:dyDescent="0.25">
      <c r="C153" s="1"/>
      <c r="D153" s="32" t="s">
        <v>230</v>
      </c>
      <c r="E153" s="32" t="s">
        <v>216</v>
      </c>
      <c r="F153" s="33" t="s">
        <v>188</v>
      </c>
      <c r="G153" s="34" t="s">
        <v>185</v>
      </c>
      <c r="H153" s="32">
        <v>1280</v>
      </c>
      <c r="I153" s="35" t="str">
        <f t="shared" si="94"/>
        <v>SERV CONTROLE DE PRAGAS DRONE TERCEIRO</v>
      </c>
      <c r="J153" s="35" t="s">
        <v>35</v>
      </c>
      <c r="K153" s="36">
        <f t="shared" si="56"/>
        <v>0.13333333333333333</v>
      </c>
      <c r="L153" s="35" t="s">
        <v>55</v>
      </c>
      <c r="M153" s="37">
        <f>ROUND(0.25%*20,3)</f>
        <v>0.05</v>
      </c>
      <c r="N153" s="44">
        <f>SUM(N151:N152)</f>
        <v>0.02</v>
      </c>
      <c r="O153" s="39">
        <f t="shared" ref="O153:Y153" si="97">SUM(O151:O152)</f>
        <v>0.06</v>
      </c>
      <c r="P153" s="39">
        <f t="shared" si="97"/>
        <v>0.1</v>
      </c>
      <c r="Q153" s="39">
        <f t="shared" si="97"/>
        <v>0.1</v>
      </c>
      <c r="R153" s="39">
        <f t="shared" si="97"/>
        <v>0.12</v>
      </c>
      <c r="S153" s="39">
        <f t="shared" si="97"/>
        <v>0.14000000000000001</v>
      </c>
      <c r="T153" s="39">
        <f t="shared" si="97"/>
        <v>0.22</v>
      </c>
      <c r="U153" s="39">
        <f t="shared" si="97"/>
        <v>0.36</v>
      </c>
      <c r="V153" s="39">
        <f t="shared" si="97"/>
        <v>0.22</v>
      </c>
      <c r="W153" s="39">
        <f t="shared" si="97"/>
        <v>0.14000000000000001</v>
      </c>
      <c r="X153" s="39">
        <f t="shared" si="97"/>
        <v>0.1</v>
      </c>
      <c r="Y153" s="39">
        <f t="shared" si="97"/>
        <v>0.02</v>
      </c>
    </row>
    <row r="154" spans="3:25" ht="18" customHeight="1" x14ac:dyDescent="0.25">
      <c r="C154" s="1"/>
      <c r="D154" s="158" t="s">
        <v>230</v>
      </c>
      <c r="E154" s="158" t="s">
        <v>216</v>
      </c>
      <c r="F154" s="93" t="s">
        <v>28</v>
      </c>
      <c r="G154" s="94" t="s">
        <v>189</v>
      </c>
      <c r="H154" s="92" t="s">
        <v>28</v>
      </c>
      <c r="I154" s="95" t="s">
        <v>28</v>
      </c>
      <c r="J154" s="95" t="s">
        <v>28</v>
      </c>
      <c r="K154" s="96" t="str">
        <f t="shared" si="56"/>
        <v>n/a</v>
      </c>
      <c r="L154" s="95" t="s">
        <v>28</v>
      </c>
      <c r="M154" s="97" t="s">
        <v>28</v>
      </c>
      <c r="N154" s="98" t="s">
        <v>28</v>
      </c>
      <c r="O154" s="96" t="s">
        <v>28</v>
      </c>
      <c r="P154" s="96" t="s">
        <v>28</v>
      </c>
      <c r="Q154" s="96" t="s">
        <v>28</v>
      </c>
      <c r="R154" s="96" t="s">
        <v>28</v>
      </c>
      <c r="S154" s="96" t="s">
        <v>28</v>
      </c>
      <c r="T154" s="96" t="s">
        <v>28</v>
      </c>
      <c r="U154" s="96" t="s">
        <v>28</v>
      </c>
      <c r="V154" s="96" t="s">
        <v>28</v>
      </c>
      <c r="W154" s="96" t="s">
        <v>28</v>
      </c>
      <c r="X154" s="96" t="s">
        <v>28</v>
      </c>
      <c r="Y154" s="96" t="s">
        <v>28</v>
      </c>
    </row>
    <row r="155" spans="3:25" ht="18" customHeight="1" x14ac:dyDescent="0.25">
      <c r="C155" s="1"/>
      <c r="D155" s="159" t="s">
        <v>230</v>
      </c>
      <c r="E155" s="159" t="s">
        <v>216</v>
      </c>
      <c r="F155" s="100" t="s">
        <v>28</v>
      </c>
      <c r="G155" s="101" t="s">
        <v>190</v>
      </c>
      <c r="H155" s="99" t="s">
        <v>28</v>
      </c>
      <c r="I155" s="102" t="s">
        <v>28</v>
      </c>
      <c r="J155" s="102" t="s">
        <v>28</v>
      </c>
      <c r="K155" s="103" t="str">
        <f t="shared" si="56"/>
        <v>n/a</v>
      </c>
      <c r="L155" s="102" t="s">
        <v>28</v>
      </c>
      <c r="M155" s="104" t="s">
        <v>28</v>
      </c>
      <c r="N155" s="105" t="s">
        <v>28</v>
      </c>
      <c r="O155" s="103" t="s">
        <v>28</v>
      </c>
      <c r="P155" s="103" t="s">
        <v>28</v>
      </c>
      <c r="Q155" s="103" t="s">
        <v>28</v>
      </c>
      <c r="R155" s="103" t="s">
        <v>28</v>
      </c>
      <c r="S155" s="103" t="s">
        <v>28</v>
      </c>
      <c r="T155" s="103" t="s">
        <v>28</v>
      </c>
      <c r="U155" s="103" t="s">
        <v>28</v>
      </c>
      <c r="V155" s="103" t="s">
        <v>28</v>
      </c>
      <c r="W155" s="103" t="s">
        <v>28</v>
      </c>
      <c r="X155" s="103" t="s">
        <v>28</v>
      </c>
      <c r="Y155" s="103" t="s">
        <v>28</v>
      </c>
    </row>
    <row r="156" spans="3:25" ht="18" customHeight="1" x14ac:dyDescent="0.25">
      <c r="C156" s="1"/>
      <c r="D156" s="152" t="s">
        <v>230</v>
      </c>
      <c r="E156" s="153" t="s">
        <v>216</v>
      </c>
      <c r="F156" s="24" t="s">
        <v>191</v>
      </c>
      <c r="G156" s="25" t="s">
        <v>192</v>
      </c>
      <c r="H156" s="23">
        <v>1560</v>
      </c>
      <c r="I156" s="26" t="s">
        <v>147</v>
      </c>
      <c r="J156" s="26" t="s">
        <v>34</v>
      </c>
      <c r="K156" s="27">
        <f t="shared" si="56"/>
        <v>1</v>
      </c>
      <c r="L156" s="26" t="s">
        <v>28</v>
      </c>
      <c r="M156" s="72" t="s">
        <v>28</v>
      </c>
      <c r="N156" s="30">
        <v>1</v>
      </c>
      <c r="O156" s="31">
        <v>1</v>
      </c>
      <c r="P156" s="31">
        <v>1</v>
      </c>
      <c r="Q156" s="31">
        <v>1</v>
      </c>
      <c r="R156" s="31">
        <v>1</v>
      </c>
      <c r="S156" s="31">
        <v>1</v>
      </c>
      <c r="T156" s="31">
        <v>1</v>
      </c>
      <c r="U156" s="31">
        <v>1</v>
      </c>
      <c r="V156" s="31">
        <v>1</v>
      </c>
      <c r="W156" s="31">
        <v>1</v>
      </c>
      <c r="X156" s="31">
        <v>1</v>
      </c>
      <c r="Y156" s="31">
        <v>1</v>
      </c>
    </row>
    <row r="157" spans="3:25" ht="18" customHeight="1" x14ac:dyDescent="0.25">
      <c r="C157" s="1"/>
      <c r="D157" s="152" t="s">
        <v>230</v>
      </c>
      <c r="E157" s="153" t="s">
        <v>216</v>
      </c>
      <c r="F157" s="24" t="s">
        <v>193</v>
      </c>
      <c r="G157" s="25" t="s">
        <v>192</v>
      </c>
      <c r="H157" s="23">
        <v>1590</v>
      </c>
      <c r="I157" s="26" t="s">
        <v>231</v>
      </c>
      <c r="J157" s="26" t="s">
        <v>34</v>
      </c>
      <c r="K157" s="27">
        <f t="shared" si="56"/>
        <v>0.99999999999999989</v>
      </c>
      <c r="L157" s="26" t="s">
        <v>28</v>
      </c>
      <c r="M157" s="72" t="s">
        <v>28</v>
      </c>
      <c r="N157" s="30">
        <v>0.85</v>
      </c>
      <c r="O157" s="31">
        <v>0.9</v>
      </c>
      <c r="P157" s="31">
        <v>0.9</v>
      </c>
      <c r="Q157" s="31">
        <v>0.95</v>
      </c>
      <c r="R157" s="31">
        <v>1</v>
      </c>
      <c r="S157" s="31">
        <v>1.05</v>
      </c>
      <c r="T157" s="31">
        <v>1.1000000000000001</v>
      </c>
      <c r="U157" s="31">
        <v>1.2</v>
      </c>
      <c r="V157" s="31">
        <v>1.3</v>
      </c>
      <c r="W157" s="31">
        <v>1.2</v>
      </c>
      <c r="X157" s="31">
        <v>0.85</v>
      </c>
      <c r="Y157" s="31">
        <v>0.7</v>
      </c>
    </row>
    <row r="158" spans="3:25" ht="18" customHeight="1" x14ac:dyDescent="0.25">
      <c r="C158" s="1"/>
      <c r="D158" s="154" t="s">
        <v>230</v>
      </c>
      <c r="E158" s="155" t="s">
        <v>216</v>
      </c>
      <c r="F158" s="33" t="s">
        <v>193</v>
      </c>
      <c r="G158" s="34" t="s">
        <v>192</v>
      </c>
      <c r="H158" s="32">
        <v>1590</v>
      </c>
      <c r="I158" s="35" t="str">
        <f t="shared" ref="I158:I160" si="98">I157</f>
        <v>SERV COMB FORMIGA MAN 1 RUAS DECL AGRIC</v>
      </c>
      <c r="J158" s="35" t="s">
        <v>35</v>
      </c>
      <c r="K158" s="36">
        <f t="shared" si="56"/>
        <v>4.9999999999999992E-3</v>
      </c>
      <c r="L158" s="35" t="s">
        <v>36</v>
      </c>
      <c r="M158" s="37">
        <f>10*(5*6)/10^3</f>
        <v>0.3</v>
      </c>
      <c r="N158" s="156">
        <v>5.0000000000000001E-3</v>
      </c>
      <c r="O158" s="157">
        <v>5.0000000000000001E-3</v>
      </c>
      <c r="P158" s="157">
        <v>5.0000000000000001E-3</v>
      </c>
      <c r="Q158" s="157">
        <v>5.0000000000000001E-3</v>
      </c>
      <c r="R158" s="157">
        <v>5.0000000000000001E-3</v>
      </c>
      <c r="S158" s="157">
        <v>5.0000000000000001E-3</v>
      </c>
      <c r="T158" s="157">
        <v>5.0000000000000001E-3</v>
      </c>
      <c r="U158" s="157">
        <v>5.0000000000000001E-3</v>
      </c>
      <c r="V158" s="157">
        <v>5.0000000000000001E-3</v>
      </c>
      <c r="W158" s="157">
        <v>5.0000000000000001E-3</v>
      </c>
      <c r="X158" s="157">
        <v>5.0000000000000001E-3</v>
      </c>
      <c r="Y158" s="157">
        <v>5.0000000000000001E-3</v>
      </c>
    </row>
    <row r="159" spans="3:25" ht="18" customHeight="1" x14ac:dyDescent="0.25">
      <c r="C159" s="1"/>
      <c r="D159" s="154" t="s">
        <v>230</v>
      </c>
      <c r="E159" s="155" t="s">
        <v>216</v>
      </c>
      <c r="F159" s="33" t="s">
        <v>193</v>
      </c>
      <c r="G159" s="34" t="s">
        <v>192</v>
      </c>
      <c r="H159" s="32">
        <v>1590</v>
      </c>
      <c r="I159" s="35" t="str">
        <f t="shared" si="98"/>
        <v>SERV COMB FORMIGA MAN 1 RUAS DECL AGRIC</v>
      </c>
      <c r="J159" s="35" t="s">
        <v>35</v>
      </c>
      <c r="K159" s="36">
        <f t="shared" si="56"/>
        <v>0.64041666666666663</v>
      </c>
      <c r="L159" s="35" t="s">
        <v>37</v>
      </c>
      <c r="M159" s="37">
        <v>4.5</v>
      </c>
      <c r="N159" s="40">
        <f>$N$23/$N$21*N157</f>
        <v>0.17</v>
      </c>
      <c r="O159" s="41">
        <f>$O$23/$O$21*O157</f>
        <v>0.27</v>
      </c>
      <c r="P159" s="41">
        <f>$P$23/$P$21*P157</f>
        <v>0.36000000000000004</v>
      </c>
      <c r="Q159" s="41">
        <f>$Q$23/$Q$21*Q157</f>
        <v>0.47499999999999998</v>
      </c>
      <c r="R159" s="41">
        <f>$R$23/$R$21*R157</f>
        <v>0.7</v>
      </c>
      <c r="S159" s="41">
        <f>$S$23/$S$21*S157</f>
        <v>0.84000000000000008</v>
      </c>
      <c r="T159" s="41">
        <f>$T$23/$T$21*T157</f>
        <v>0.9900000000000001</v>
      </c>
      <c r="U159" s="41">
        <f>$U$23/$U$21*U157</f>
        <v>1.08</v>
      </c>
      <c r="V159" s="41">
        <f>$V$23/$V$21*V157</f>
        <v>1.1700000000000002</v>
      </c>
      <c r="W159" s="41">
        <f>$W$23/$W$21*W157</f>
        <v>0.84</v>
      </c>
      <c r="X159" s="41">
        <f>$X$23/$X$21*X157</f>
        <v>0.51</v>
      </c>
      <c r="Y159" s="41">
        <f>$Y$23/$Y$21*Y157</f>
        <v>0.27999999999999997</v>
      </c>
    </row>
    <row r="160" spans="3:25" ht="18" customHeight="1" x14ac:dyDescent="0.25">
      <c r="C160" s="1"/>
      <c r="D160" s="154" t="s">
        <v>230</v>
      </c>
      <c r="E160" s="155" t="s">
        <v>216</v>
      </c>
      <c r="F160" s="33" t="s">
        <v>193</v>
      </c>
      <c r="G160" s="34" t="s">
        <v>192</v>
      </c>
      <c r="H160" s="32">
        <v>1590</v>
      </c>
      <c r="I160" s="35" t="str">
        <f t="shared" si="98"/>
        <v>SERV COMB FORMIGA MAN 1 RUAS DECL AGRIC</v>
      </c>
      <c r="J160" s="35" t="s">
        <v>35</v>
      </c>
      <c r="K160" s="36">
        <f t="shared" si="56"/>
        <v>0.35458333333333325</v>
      </c>
      <c r="L160" s="35" t="s">
        <v>38</v>
      </c>
      <c r="M160" s="37">
        <v>4.5</v>
      </c>
      <c r="N160" s="40">
        <f>N157-SUM(N158:N159)</f>
        <v>0.67499999999999993</v>
      </c>
      <c r="O160" s="41">
        <f t="shared" ref="O160" si="99">O157-SUM(O158:O159)</f>
        <v>0.625</v>
      </c>
      <c r="P160" s="41">
        <f t="shared" ref="P160:Y160" si="100">P157-SUM(P158:P159)</f>
        <v>0.53499999999999992</v>
      </c>
      <c r="Q160" s="41">
        <f t="shared" si="100"/>
        <v>0.47</v>
      </c>
      <c r="R160" s="41">
        <f t="shared" si="100"/>
        <v>0.29500000000000004</v>
      </c>
      <c r="S160" s="41">
        <f t="shared" si="100"/>
        <v>0.20499999999999996</v>
      </c>
      <c r="T160" s="41">
        <f t="shared" si="100"/>
        <v>0.10499999999999998</v>
      </c>
      <c r="U160" s="41">
        <f t="shared" si="100"/>
        <v>0.11499999999999999</v>
      </c>
      <c r="V160" s="41">
        <f t="shared" si="100"/>
        <v>0.125</v>
      </c>
      <c r="W160" s="41">
        <f t="shared" si="100"/>
        <v>0.35499999999999998</v>
      </c>
      <c r="X160" s="41">
        <f t="shared" si="100"/>
        <v>0.33499999999999996</v>
      </c>
      <c r="Y160" s="41">
        <f t="shared" si="100"/>
        <v>0.41499999999999998</v>
      </c>
    </row>
    <row r="161" spans="3:25" ht="18" customHeight="1" x14ac:dyDescent="0.25">
      <c r="C161" s="1"/>
      <c r="D161" s="152" t="s">
        <v>230</v>
      </c>
      <c r="E161" s="153" t="s">
        <v>216</v>
      </c>
      <c r="F161" s="24" t="s">
        <v>194</v>
      </c>
      <c r="G161" s="25" t="s">
        <v>192</v>
      </c>
      <c r="H161" s="23">
        <v>1700</v>
      </c>
      <c r="I161" s="26" t="s">
        <v>244</v>
      </c>
      <c r="J161" s="26" t="s">
        <v>34</v>
      </c>
      <c r="K161" s="27">
        <f>IFERROR(AVERAGE(N161:Y161),"n/a")</f>
        <v>0.25</v>
      </c>
      <c r="L161" s="26" t="s">
        <v>28</v>
      </c>
      <c r="M161" s="72" t="s">
        <v>28</v>
      </c>
      <c r="N161" s="30">
        <v>0.25</v>
      </c>
      <c r="O161" s="31">
        <v>0.25</v>
      </c>
      <c r="P161" s="31">
        <v>0.25</v>
      </c>
      <c r="Q161" s="31">
        <v>0.25</v>
      </c>
      <c r="R161" s="31">
        <v>0.25</v>
      </c>
      <c r="S161" s="31">
        <v>0.25</v>
      </c>
      <c r="T161" s="31">
        <v>0.25</v>
      </c>
      <c r="U161" s="31">
        <v>0.25</v>
      </c>
      <c r="V161" s="31">
        <v>0.25</v>
      </c>
      <c r="W161" s="31">
        <v>0.25</v>
      </c>
      <c r="X161" s="31">
        <v>0.25</v>
      </c>
      <c r="Y161" s="31">
        <v>0.25</v>
      </c>
    </row>
    <row r="162" spans="3:25" ht="18" customHeight="1" x14ac:dyDescent="0.25">
      <c r="C162" s="1"/>
      <c r="D162" s="154" t="s">
        <v>230</v>
      </c>
      <c r="E162" s="155" t="s">
        <v>216</v>
      </c>
      <c r="F162" s="33" t="s">
        <v>194</v>
      </c>
      <c r="G162" s="34" t="s">
        <v>192</v>
      </c>
      <c r="H162" s="32">
        <v>1700</v>
      </c>
      <c r="I162" s="35" t="str">
        <f t="shared" ref="I162:I164" si="101">I161</f>
        <v>SERV CAP QUIM MAN MEDIA DECL AGRIC</v>
      </c>
      <c r="J162" s="35" t="s">
        <v>35</v>
      </c>
      <c r="K162" s="36">
        <f>IFERROR(AVERAGE(N162:Y162),"n/a")</f>
        <v>0.25</v>
      </c>
      <c r="L162" s="85" t="s">
        <v>54</v>
      </c>
      <c r="M162" s="37">
        <v>2.5</v>
      </c>
      <c r="N162" s="142">
        <f>N161</f>
        <v>0.25</v>
      </c>
      <c r="O162" s="143">
        <f t="shared" ref="O162:Y162" si="102">O161</f>
        <v>0.25</v>
      </c>
      <c r="P162" s="143">
        <f t="shared" si="102"/>
        <v>0.25</v>
      </c>
      <c r="Q162" s="143">
        <f t="shared" si="102"/>
        <v>0.25</v>
      </c>
      <c r="R162" s="143">
        <f t="shared" si="102"/>
        <v>0.25</v>
      </c>
      <c r="S162" s="143">
        <f t="shared" si="102"/>
        <v>0.25</v>
      </c>
      <c r="T162" s="143">
        <f t="shared" si="102"/>
        <v>0.25</v>
      </c>
      <c r="U162" s="143">
        <f t="shared" si="102"/>
        <v>0.25</v>
      </c>
      <c r="V162" s="143">
        <f t="shared" si="102"/>
        <v>0.25</v>
      </c>
      <c r="W162" s="143">
        <f t="shared" si="102"/>
        <v>0.25</v>
      </c>
      <c r="X162" s="143">
        <f t="shared" si="102"/>
        <v>0.25</v>
      </c>
      <c r="Y162" s="143">
        <f t="shared" si="102"/>
        <v>0.25</v>
      </c>
    </row>
    <row r="163" spans="3:25" ht="18" customHeight="1" x14ac:dyDescent="0.25">
      <c r="C163" s="1"/>
      <c r="D163" s="154" t="s">
        <v>230</v>
      </c>
      <c r="E163" s="155" t="s">
        <v>216</v>
      </c>
      <c r="F163" s="33" t="s">
        <v>194</v>
      </c>
      <c r="G163" s="34" t="s">
        <v>192</v>
      </c>
      <c r="H163" s="32">
        <v>1700</v>
      </c>
      <c r="I163" s="35" t="str">
        <f t="shared" si="101"/>
        <v>SERV CAP QUIM MAN MEDIA DECL AGRIC</v>
      </c>
      <c r="J163" s="35" t="s">
        <v>35</v>
      </c>
      <c r="K163" s="36">
        <f t="shared" ref="K163:K168" si="103">IFERROR(AVERAGE(N163:Y163),"n/a")</f>
        <v>6.0000000000000019E-2</v>
      </c>
      <c r="L163" s="35" t="s">
        <v>55</v>
      </c>
      <c r="M163" s="37">
        <f>ROUND(0.5%*230,1)</f>
        <v>1.2</v>
      </c>
      <c r="N163" s="142">
        <f>N164</f>
        <v>0.06</v>
      </c>
      <c r="O163" s="143">
        <f t="shared" ref="O163:Y163" si="104">O164</f>
        <v>0.06</v>
      </c>
      <c r="P163" s="143">
        <f t="shared" si="104"/>
        <v>0.06</v>
      </c>
      <c r="Q163" s="143">
        <f t="shared" si="104"/>
        <v>0.06</v>
      </c>
      <c r="R163" s="143">
        <f t="shared" si="104"/>
        <v>0.06</v>
      </c>
      <c r="S163" s="143">
        <f t="shared" si="104"/>
        <v>0.06</v>
      </c>
      <c r="T163" s="143">
        <f t="shared" si="104"/>
        <v>0.06</v>
      </c>
      <c r="U163" s="143">
        <f t="shared" si="104"/>
        <v>0.06</v>
      </c>
      <c r="V163" s="143">
        <f t="shared" si="104"/>
        <v>0.06</v>
      </c>
      <c r="W163" s="143">
        <f t="shared" si="104"/>
        <v>0.06</v>
      </c>
      <c r="X163" s="143">
        <f t="shared" si="104"/>
        <v>0.06</v>
      </c>
      <c r="Y163" s="143">
        <f t="shared" si="104"/>
        <v>0.06</v>
      </c>
    </row>
    <row r="164" spans="3:25" ht="18" customHeight="1" x14ac:dyDescent="0.25">
      <c r="C164" s="1"/>
      <c r="D164" s="154" t="s">
        <v>230</v>
      </c>
      <c r="E164" s="155" t="s">
        <v>216</v>
      </c>
      <c r="F164" s="33" t="s">
        <v>194</v>
      </c>
      <c r="G164" s="34" t="s">
        <v>192</v>
      </c>
      <c r="H164" s="32">
        <v>1700</v>
      </c>
      <c r="I164" s="35" t="str">
        <f t="shared" si="101"/>
        <v>SERV CAP QUIM MAN MEDIA DECL AGRIC</v>
      </c>
      <c r="J164" s="35" t="s">
        <v>35</v>
      </c>
      <c r="K164" s="36">
        <f t="shared" si="103"/>
        <v>6.0000000000000019E-2</v>
      </c>
      <c r="L164" s="35" t="s">
        <v>51</v>
      </c>
      <c r="M164" s="37">
        <v>1.5</v>
      </c>
      <c r="N164" s="142">
        <f>ROUND(25%*N161,2)</f>
        <v>0.06</v>
      </c>
      <c r="O164" s="143">
        <f t="shared" ref="O164:Y164" si="105">ROUND(25%*O161,2)</f>
        <v>0.06</v>
      </c>
      <c r="P164" s="143">
        <f t="shared" si="105"/>
        <v>0.06</v>
      </c>
      <c r="Q164" s="143">
        <f t="shared" si="105"/>
        <v>0.06</v>
      </c>
      <c r="R164" s="143">
        <f t="shared" si="105"/>
        <v>0.06</v>
      </c>
      <c r="S164" s="143">
        <f t="shared" si="105"/>
        <v>0.06</v>
      </c>
      <c r="T164" s="143">
        <f t="shared" si="105"/>
        <v>0.06</v>
      </c>
      <c r="U164" s="143">
        <f t="shared" si="105"/>
        <v>0.06</v>
      </c>
      <c r="V164" s="143">
        <f t="shared" si="105"/>
        <v>0.06</v>
      </c>
      <c r="W164" s="143">
        <f t="shared" si="105"/>
        <v>0.06</v>
      </c>
      <c r="X164" s="143">
        <f t="shared" si="105"/>
        <v>0.06</v>
      </c>
      <c r="Y164" s="143">
        <f t="shared" si="105"/>
        <v>0.06</v>
      </c>
    </row>
    <row r="165" spans="3:25" ht="17.25" customHeight="1" x14ac:dyDescent="0.25">
      <c r="C165" s="1"/>
      <c r="D165" s="23" t="s">
        <v>230</v>
      </c>
      <c r="E165" s="23" t="s">
        <v>216</v>
      </c>
      <c r="F165" s="24" t="s">
        <v>196</v>
      </c>
      <c r="G165" s="25" t="s">
        <v>192</v>
      </c>
      <c r="H165" s="23">
        <v>1645</v>
      </c>
      <c r="I165" s="26" t="s">
        <v>158</v>
      </c>
      <c r="J165" s="26" t="s">
        <v>34</v>
      </c>
      <c r="K165" s="27">
        <f t="shared" si="103"/>
        <v>0.13333333333333333</v>
      </c>
      <c r="L165" s="28" t="s">
        <v>28</v>
      </c>
      <c r="M165" s="29" t="s">
        <v>28</v>
      </c>
      <c r="N165" s="30">
        <v>0.02</v>
      </c>
      <c r="O165" s="31">
        <v>0.06</v>
      </c>
      <c r="P165" s="31">
        <v>0.1</v>
      </c>
      <c r="Q165" s="31">
        <v>0.1</v>
      </c>
      <c r="R165" s="31">
        <v>0.12</v>
      </c>
      <c r="S165" s="31">
        <v>0.14000000000000001</v>
      </c>
      <c r="T165" s="31">
        <v>0.22</v>
      </c>
      <c r="U165" s="31">
        <v>0.36</v>
      </c>
      <c r="V165" s="31">
        <v>0.22</v>
      </c>
      <c r="W165" s="31">
        <v>0.14000000000000001</v>
      </c>
      <c r="X165" s="31">
        <v>0.1</v>
      </c>
      <c r="Y165" s="31">
        <v>0.02</v>
      </c>
    </row>
    <row r="166" spans="3:25" ht="17.25" customHeight="1" x14ac:dyDescent="0.25">
      <c r="C166" s="1"/>
      <c r="D166" s="32" t="s">
        <v>230</v>
      </c>
      <c r="E166" s="32" t="s">
        <v>216</v>
      </c>
      <c r="F166" s="33" t="s">
        <v>196</v>
      </c>
      <c r="G166" s="34" t="s">
        <v>192</v>
      </c>
      <c r="H166" s="32">
        <v>1645</v>
      </c>
      <c r="I166" s="35" t="str">
        <f t="shared" ref="I166:I168" si="106">I165</f>
        <v>SERV CONTROLE DE PRAGAS DRONE TERCEIRO</v>
      </c>
      <c r="J166" s="35" t="s">
        <v>35</v>
      </c>
      <c r="K166" s="36">
        <f t="shared" si="103"/>
        <v>9.1666666666666674E-2</v>
      </c>
      <c r="L166" s="35" t="s">
        <v>156</v>
      </c>
      <c r="M166" s="37">
        <v>120</v>
      </c>
      <c r="N166" s="44">
        <f>ROUND(N165*0.7,2)</f>
        <v>0.01</v>
      </c>
      <c r="O166" s="39">
        <f t="shared" ref="O166:Y166" si="107">ROUND(O165*0.7,2)</f>
        <v>0.04</v>
      </c>
      <c r="P166" s="39">
        <f t="shared" si="107"/>
        <v>7.0000000000000007E-2</v>
      </c>
      <c r="Q166" s="39">
        <f t="shared" si="107"/>
        <v>7.0000000000000007E-2</v>
      </c>
      <c r="R166" s="39">
        <f t="shared" si="107"/>
        <v>0.08</v>
      </c>
      <c r="S166" s="39">
        <f t="shared" si="107"/>
        <v>0.1</v>
      </c>
      <c r="T166" s="39">
        <f t="shared" si="107"/>
        <v>0.15</v>
      </c>
      <c r="U166" s="39">
        <f t="shared" si="107"/>
        <v>0.25</v>
      </c>
      <c r="V166" s="39">
        <f t="shared" si="107"/>
        <v>0.15</v>
      </c>
      <c r="W166" s="39">
        <f t="shared" si="107"/>
        <v>0.1</v>
      </c>
      <c r="X166" s="39">
        <f t="shared" si="107"/>
        <v>7.0000000000000007E-2</v>
      </c>
      <c r="Y166" s="39">
        <f t="shared" si="107"/>
        <v>0.01</v>
      </c>
    </row>
    <row r="167" spans="3:25" ht="17.25" customHeight="1" x14ac:dyDescent="0.25">
      <c r="C167" s="1"/>
      <c r="D167" s="32" t="s">
        <v>230</v>
      </c>
      <c r="E167" s="32" t="s">
        <v>216</v>
      </c>
      <c r="F167" s="33" t="s">
        <v>196</v>
      </c>
      <c r="G167" s="34" t="s">
        <v>192</v>
      </c>
      <c r="H167" s="32">
        <v>1645</v>
      </c>
      <c r="I167" s="35" t="str">
        <f t="shared" si="106"/>
        <v>SERV CONTROLE DE PRAGAS DRONE TERCEIRO</v>
      </c>
      <c r="J167" s="35" t="s">
        <v>35</v>
      </c>
      <c r="K167" s="36">
        <f t="shared" si="103"/>
        <v>4.1666666666666664E-2</v>
      </c>
      <c r="L167" s="35" t="s">
        <v>157</v>
      </c>
      <c r="M167" s="37">
        <v>0.75</v>
      </c>
      <c r="N167" s="44">
        <f>N165-N166</f>
        <v>0.01</v>
      </c>
      <c r="O167" s="39">
        <f t="shared" ref="O167:Y167" si="108">O165-O166</f>
        <v>1.9999999999999997E-2</v>
      </c>
      <c r="P167" s="39">
        <f t="shared" si="108"/>
        <v>0.03</v>
      </c>
      <c r="Q167" s="39">
        <f t="shared" si="108"/>
        <v>0.03</v>
      </c>
      <c r="R167" s="39">
        <f t="shared" si="108"/>
        <v>3.9999999999999994E-2</v>
      </c>
      <c r="S167" s="39">
        <f t="shared" si="108"/>
        <v>4.0000000000000008E-2</v>
      </c>
      <c r="T167" s="39">
        <f t="shared" si="108"/>
        <v>7.0000000000000007E-2</v>
      </c>
      <c r="U167" s="39">
        <f t="shared" si="108"/>
        <v>0.10999999999999999</v>
      </c>
      <c r="V167" s="39">
        <f t="shared" si="108"/>
        <v>7.0000000000000007E-2</v>
      </c>
      <c r="W167" s="39">
        <f t="shared" si="108"/>
        <v>4.0000000000000008E-2</v>
      </c>
      <c r="X167" s="39">
        <f t="shared" si="108"/>
        <v>0.03</v>
      </c>
      <c r="Y167" s="39">
        <f t="shared" si="108"/>
        <v>0.01</v>
      </c>
    </row>
    <row r="168" spans="3:25" ht="17.25" customHeight="1" x14ac:dyDescent="0.25">
      <c r="C168" s="1"/>
      <c r="D168" s="32" t="s">
        <v>230</v>
      </c>
      <c r="E168" s="32" t="s">
        <v>216</v>
      </c>
      <c r="F168" s="33" t="s">
        <v>196</v>
      </c>
      <c r="G168" s="34" t="s">
        <v>192</v>
      </c>
      <c r="H168" s="32">
        <v>1645</v>
      </c>
      <c r="I168" s="35" t="str">
        <f t="shared" si="106"/>
        <v>SERV CONTROLE DE PRAGAS DRONE TERCEIRO</v>
      </c>
      <c r="J168" s="35" t="s">
        <v>35</v>
      </c>
      <c r="K168" s="36">
        <f t="shared" si="103"/>
        <v>0.13333333333333333</v>
      </c>
      <c r="L168" s="35" t="s">
        <v>55</v>
      </c>
      <c r="M168" s="37">
        <f>ROUND(0.25%*20,3)</f>
        <v>0.05</v>
      </c>
      <c r="N168" s="44">
        <f>SUM(N166:N167)</f>
        <v>0.02</v>
      </c>
      <c r="O168" s="39">
        <f t="shared" ref="O168:Y168" si="109">SUM(O166:O167)</f>
        <v>0.06</v>
      </c>
      <c r="P168" s="39">
        <f t="shared" si="109"/>
        <v>0.1</v>
      </c>
      <c r="Q168" s="39">
        <f t="shared" si="109"/>
        <v>0.1</v>
      </c>
      <c r="R168" s="39">
        <f t="shared" si="109"/>
        <v>0.12</v>
      </c>
      <c r="S168" s="39">
        <f t="shared" si="109"/>
        <v>0.14000000000000001</v>
      </c>
      <c r="T168" s="39">
        <f t="shared" si="109"/>
        <v>0.22</v>
      </c>
      <c r="U168" s="39">
        <f t="shared" si="109"/>
        <v>0.36</v>
      </c>
      <c r="V168" s="39">
        <f t="shared" si="109"/>
        <v>0.22</v>
      </c>
      <c r="W168" s="39">
        <f t="shared" si="109"/>
        <v>0.14000000000000001</v>
      </c>
      <c r="X168" s="39">
        <f t="shared" si="109"/>
        <v>0.1</v>
      </c>
      <c r="Y168" s="39">
        <f t="shared" si="109"/>
        <v>0.02</v>
      </c>
    </row>
    <row r="169" spans="3:25" ht="18" customHeight="1" x14ac:dyDescent="0.25">
      <c r="C169" s="1"/>
      <c r="D169" s="159" t="s">
        <v>230</v>
      </c>
      <c r="E169" s="159" t="s">
        <v>216</v>
      </c>
      <c r="F169" s="100" t="s">
        <v>28</v>
      </c>
      <c r="G169" s="101" t="s">
        <v>197</v>
      </c>
      <c r="H169" s="99" t="s">
        <v>28</v>
      </c>
      <c r="I169" s="102" t="s">
        <v>28</v>
      </c>
      <c r="J169" s="102" t="s">
        <v>28</v>
      </c>
      <c r="K169" s="103" t="str">
        <f t="shared" si="56"/>
        <v>n/a</v>
      </c>
      <c r="L169" s="102" t="s">
        <v>28</v>
      </c>
      <c r="M169" s="104" t="s">
        <v>28</v>
      </c>
      <c r="N169" s="105" t="s">
        <v>28</v>
      </c>
      <c r="O169" s="103" t="s">
        <v>28</v>
      </c>
      <c r="P169" s="103" t="s">
        <v>28</v>
      </c>
      <c r="Q169" s="103" t="s">
        <v>28</v>
      </c>
      <c r="R169" s="103" t="s">
        <v>28</v>
      </c>
      <c r="S169" s="103" t="s">
        <v>28</v>
      </c>
      <c r="T169" s="103" t="s">
        <v>28</v>
      </c>
      <c r="U169" s="103" t="s">
        <v>28</v>
      </c>
      <c r="V169" s="103" t="s">
        <v>28</v>
      </c>
      <c r="W169" s="103" t="s">
        <v>28</v>
      </c>
      <c r="X169" s="103" t="s">
        <v>28</v>
      </c>
      <c r="Y169" s="103" t="s">
        <v>28</v>
      </c>
    </row>
    <row r="170" spans="3:25" ht="18" customHeight="1" x14ac:dyDescent="0.25">
      <c r="C170" s="1"/>
      <c r="D170" s="152" t="s">
        <v>230</v>
      </c>
      <c r="E170" s="153" t="s">
        <v>216</v>
      </c>
      <c r="F170" s="24" t="s">
        <v>198</v>
      </c>
      <c r="G170" s="25" t="s">
        <v>195</v>
      </c>
      <c r="H170" s="23">
        <v>1980</v>
      </c>
      <c r="I170" s="26" t="s">
        <v>147</v>
      </c>
      <c r="J170" s="26" t="s">
        <v>34</v>
      </c>
      <c r="K170" s="27">
        <f>IFERROR(AVERAGE(N170:Y170),"n/a")</f>
        <v>1</v>
      </c>
      <c r="L170" s="26" t="s">
        <v>28</v>
      </c>
      <c r="M170" s="72" t="s">
        <v>28</v>
      </c>
      <c r="N170" s="30">
        <v>1</v>
      </c>
      <c r="O170" s="31">
        <v>1</v>
      </c>
      <c r="P170" s="31">
        <v>1</v>
      </c>
      <c r="Q170" s="31">
        <v>1</v>
      </c>
      <c r="R170" s="31">
        <v>1</v>
      </c>
      <c r="S170" s="31">
        <v>1</v>
      </c>
      <c r="T170" s="31">
        <v>1</v>
      </c>
      <c r="U170" s="31">
        <v>1</v>
      </c>
      <c r="V170" s="31">
        <v>1</v>
      </c>
      <c r="W170" s="31">
        <v>1</v>
      </c>
      <c r="X170" s="31">
        <v>1</v>
      </c>
      <c r="Y170" s="31">
        <v>1</v>
      </c>
    </row>
    <row r="171" spans="3:25" ht="18" customHeight="1" x14ac:dyDescent="0.25">
      <c r="C171" s="1"/>
      <c r="D171" s="152" t="s">
        <v>230</v>
      </c>
      <c r="E171" s="153" t="s">
        <v>216</v>
      </c>
      <c r="F171" s="24" t="s">
        <v>248</v>
      </c>
      <c r="G171" s="25" t="s">
        <v>195</v>
      </c>
      <c r="H171" s="23">
        <v>2010</v>
      </c>
      <c r="I171" s="26" t="s">
        <v>231</v>
      </c>
      <c r="J171" s="26" t="s">
        <v>34</v>
      </c>
      <c r="K171" s="27">
        <f>IFERROR(AVERAGE(N171:Y171),"n/a")</f>
        <v>0.99999999999999989</v>
      </c>
      <c r="L171" s="26" t="s">
        <v>28</v>
      </c>
      <c r="M171" s="72" t="s">
        <v>28</v>
      </c>
      <c r="N171" s="30">
        <v>0.85</v>
      </c>
      <c r="O171" s="31">
        <v>0.9</v>
      </c>
      <c r="P171" s="31">
        <v>0.9</v>
      </c>
      <c r="Q171" s="31">
        <v>0.95</v>
      </c>
      <c r="R171" s="31">
        <v>1</v>
      </c>
      <c r="S171" s="31">
        <v>1.05</v>
      </c>
      <c r="T171" s="31">
        <v>1.1000000000000001</v>
      </c>
      <c r="U171" s="31">
        <v>1.2</v>
      </c>
      <c r="V171" s="31">
        <v>1.3</v>
      </c>
      <c r="W171" s="31">
        <v>1.2</v>
      </c>
      <c r="X171" s="31">
        <v>0.85</v>
      </c>
      <c r="Y171" s="31">
        <v>0.7</v>
      </c>
    </row>
    <row r="172" spans="3:25" ht="18" customHeight="1" x14ac:dyDescent="0.25">
      <c r="C172" s="1"/>
      <c r="D172" s="154" t="s">
        <v>230</v>
      </c>
      <c r="E172" s="155" t="s">
        <v>216</v>
      </c>
      <c r="F172" s="33" t="s">
        <v>248</v>
      </c>
      <c r="G172" s="34" t="s">
        <v>195</v>
      </c>
      <c r="H172" s="32">
        <v>2010</v>
      </c>
      <c r="I172" s="35" t="str">
        <f t="shared" ref="I172:I174" si="110">I171</f>
        <v>SERV COMB FORMIGA MAN 1 RUAS DECL AGRIC</v>
      </c>
      <c r="J172" s="35" t="s">
        <v>35</v>
      </c>
      <c r="K172" s="36">
        <f t="shared" ref="K172" si="111">IFERROR(AVERAGE(N172:Y172),"n/a")</f>
        <v>4.9999999999999992E-3</v>
      </c>
      <c r="L172" s="35" t="s">
        <v>36</v>
      </c>
      <c r="M172" s="37">
        <f>10*(5*6)/10^3</f>
        <v>0.3</v>
      </c>
      <c r="N172" s="156">
        <v>5.0000000000000001E-3</v>
      </c>
      <c r="O172" s="157">
        <v>5.0000000000000001E-3</v>
      </c>
      <c r="P172" s="157">
        <v>5.0000000000000001E-3</v>
      </c>
      <c r="Q172" s="157">
        <v>5.0000000000000001E-3</v>
      </c>
      <c r="R172" s="157">
        <v>5.0000000000000001E-3</v>
      </c>
      <c r="S172" s="157">
        <v>5.0000000000000001E-3</v>
      </c>
      <c r="T172" s="157">
        <v>5.0000000000000001E-3</v>
      </c>
      <c r="U172" s="157">
        <v>5.0000000000000001E-3</v>
      </c>
      <c r="V172" s="157">
        <v>5.0000000000000001E-3</v>
      </c>
      <c r="W172" s="157">
        <v>5.0000000000000001E-3</v>
      </c>
      <c r="X172" s="157">
        <v>5.0000000000000001E-3</v>
      </c>
      <c r="Y172" s="157">
        <v>5.0000000000000001E-3</v>
      </c>
    </row>
    <row r="173" spans="3:25" ht="18" customHeight="1" x14ac:dyDescent="0.25">
      <c r="C173" s="1"/>
      <c r="D173" s="154" t="s">
        <v>230</v>
      </c>
      <c r="E173" s="155" t="s">
        <v>216</v>
      </c>
      <c r="F173" s="33" t="s">
        <v>248</v>
      </c>
      <c r="G173" s="34" t="s">
        <v>195</v>
      </c>
      <c r="H173" s="32">
        <v>2010</v>
      </c>
      <c r="I173" s="35" t="str">
        <f t="shared" si="110"/>
        <v>SERV COMB FORMIGA MAN 1 RUAS DECL AGRIC</v>
      </c>
      <c r="J173" s="35" t="s">
        <v>35</v>
      </c>
      <c r="K173" s="36">
        <f>IFERROR(AVERAGE(N173:Y173),"n/a")</f>
        <v>0.64041666666666663</v>
      </c>
      <c r="L173" s="35" t="s">
        <v>37</v>
      </c>
      <c r="M173" s="37">
        <v>6</v>
      </c>
      <c r="N173" s="40">
        <f>$N$23/$N$21*N171</f>
        <v>0.17</v>
      </c>
      <c r="O173" s="41">
        <f>$O$23/$O$21*O171</f>
        <v>0.27</v>
      </c>
      <c r="P173" s="41">
        <f>$P$23/$P$21*P171</f>
        <v>0.36000000000000004</v>
      </c>
      <c r="Q173" s="41">
        <f>$Q$23/$Q$21*Q171</f>
        <v>0.47499999999999998</v>
      </c>
      <c r="R173" s="41">
        <f>$R$23/$R$21*R171</f>
        <v>0.7</v>
      </c>
      <c r="S173" s="41">
        <f>$S$23/$S$21*S171</f>
        <v>0.84000000000000008</v>
      </c>
      <c r="T173" s="41">
        <f>$T$23/$T$21*T171</f>
        <v>0.9900000000000001</v>
      </c>
      <c r="U173" s="41">
        <f>$U$23/$U$21*U171</f>
        <v>1.08</v>
      </c>
      <c r="V173" s="41">
        <f>$V$23/$V$21*V171</f>
        <v>1.1700000000000002</v>
      </c>
      <c r="W173" s="41">
        <f>$W$23/$W$21*W171</f>
        <v>0.84</v>
      </c>
      <c r="X173" s="41">
        <f>$X$23/$X$21*X171</f>
        <v>0.51</v>
      </c>
      <c r="Y173" s="41">
        <f>$Y$23/$Y$21*Y171</f>
        <v>0.27999999999999997</v>
      </c>
    </row>
    <row r="174" spans="3:25" ht="18" customHeight="1" x14ac:dyDescent="0.25">
      <c r="C174" s="1"/>
      <c r="D174" s="154" t="s">
        <v>230</v>
      </c>
      <c r="E174" s="155" t="s">
        <v>216</v>
      </c>
      <c r="F174" s="33" t="s">
        <v>248</v>
      </c>
      <c r="G174" s="34" t="s">
        <v>195</v>
      </c>
      <c r="H174" s="32">
        <v>2010</v>
      </c>
      <c r="I174" s="35" t="str">
        <f t="shared" si="110"/>
        <v>SERV COMB FORMIGA MAN 1 RUAS DECL AGRIC</v>
      </c>
      <c r="J174" s="35" t="s">
        <v>35</v>
      </c>
      <c r="K174" s="36">
        <f t="shared" ref="K174:K178" si="112">IFERROR(AVERAGE(N174:Y174),"n/a")</f>
        <v>0.35458333333333325</v>
      </c>
      <c r="L174" s="35" t="s">
        <v>38</v>
      </c>
      <c r="M174" s="37">
        <v>6</v>
      </c>
      <c r="N174" s="40">
        <f>N171-SUM(N172:N173)</f>
        <v>0.67499999999999993</v>
      </c>
      <c r="O174" s="41">
        <f t="shared" ref="O174:Y174" si="113">O171-SUM(O172:O173)</f>
        <v>0.625</v>
      </c>
      <c r="P174" s="41">
        <f t="shared" si="113"/>
        <v>0.53499999999999992</v>
      </c>
      <c r="Q174" s="41">
        <f t="shared" si="113"/>
        <v>0.47</v>
      </c>
      <c r="R174" s="41">
        <f t="shared" si="113"/>
        <v>0.29500000000000004</v>
      </c>
      <c r="S174" s="41">
        <f t="shared" si="113"/>
        <v>0.20499999999999996</v>
      </c>
      <c r="T174" s="41">
        <f t="shared" si="113"/>
        <v>0.10499999999999998</v>
      </c>
      <c r="U174" s="41">
        <f t="shared" si="113"/>
        <v>0.11499999999999999</v>
      </c>
      <c r="V174" s="41">
        <f t="shared" si="113"/>
        <v>0.125</v>
      </c>
      <c r="W174" s="41">
        <f t="shared" si="113"/>
        <v>0.35499999999999998</v>
      </c>
      <c r="X174" s="41">
        <f t="shared" si="113"/>
        <v>0.33499999999999996</v>
      </c>
      <c r="Y174" s="41">
        <f t="shared" si="113"/>
        <v>0.41499999999999998</v>
      </c>
    </row>
    <row r="175" spans="3:25" ht="17.25" customHeight="1" x14ac:dyDescent="0.25">
      <c r="C175" s="1"/>
      <c r="D175" s="23" t="s">
        <v>230</v>
      </c>
      <c r="E175" s="23" t="s">
        <v>216</v>
      </c>
      <c r="F175" s="24" t="s">
        <v>200</v>
      </c>
      <c r="G175" s="25" t="s">
        <v>195</v>
      </c>
      <c r="H175" s="23">
        <v>2010</v>
      </c>
      <c r="I175" s="26" t="s">
        <v>158</v>
      </c>
      <c r="J175" s="26" t="s">
        <v>34</v>
      </c>
      <c r="K175" s="27">
        <f t="shared" si="112"/>
        <v>0.13333333333333333</v>
      </c>
      <c r="L175" s="28" t="s">
        <v>28</v>
      </c>
      <c r="M175" s="29" t="s">
        <v>28</v>
      </c>
      <c r="N175" s="30">
        <v>0.02</v>
      </c>
      <c r="O175" s="31">
        <v>0.06</v>
      </c>
      <c r="P175" s="31">
        <v>0.1</v>
      </c>
      <c r="Q175" s="31">
        <v>0.1</v>
      </c>
      <c r="R175" s="31">
        <v>0.12</v>
      </c>
      <c r="S175" s="31">
        <v>0.14000000000000001</v>
      </c>
      <c r="T175" s="31">
        <v>0.22</v>
      </c>
      <c r="U175" s="31">
        <v>0.36</v>
      </c>
      <c r="V175" s="31">
        <v>0.22</v>
      </c>
      <c r="W175" s="31">
        <v>0.14000000000000001</v>
      </c>
      <c r="X175" s="31">
        <v>0.1</v>
      </c>
      <c r="Y175" s="31">
        <v>0.02</v>
      </c>
    </row>
    <row r="176" spans="3:25" ht="17.25" customHeight="1" x14ac:dyDescent="0.25">
      <c r="C176" s="1"/>
      <c r="D176" s="32" t="s">
        <v>230</v>
      </c>
      <c r="E176" s="32" t="s">
        <v>216</v>
      </c>
      <c r="F176" s="33" t="s">
        <v>200</v>
      </c>
      <c r="G176" s="34" t="s">
        <v>195</v>
      </c>
      <c r="H176" s="32">
        <v>2010</v>
      </c>
      <c r="I176" s="35" t="str">
        <f t="shared" ref="I176:I178" si="114">I175</f>
        <v>SERV CONTROLE DE PRAGAS DRONE TERCEIRO</v>
      </c>
      <c r="J176" s="35" t="s">
        <v>35</v>
      </c>
      <c r="K176" s="36">
        <f t="shared" si="112"/>
        <v>9.1666666666666674E-2</v>
      </c>
      <c r="L176" s="35" t="s">
        <v>156</v>
      </c>
      <c r="M176" s="37">
        <v>120</v>
      </c>
      <c r="N176" s="44">
        <f>ROUND(N175*0.7,2)</f>
        <v>0.01</v>
      </c>
      <c r="O176" s="39">
        <f t="shared" ref="O176:Y176" si="115">ROUND(O175*0.7,2)</f>
        <v>0.04</v>
      </c>
      <c r="P176" s="39">
        <f t="shared" si="115"/>
        <v>7.0000000000000007E-2</v>
      </c>
      <c r="Q176" s="39">
        <f t="shared" si="115"/>
        <v>7.0000000000000007E-2</v>
      </c>
      <c r="R176" s="39">
        <f t="shared" si="115"/>
        <v>0.08</v>
      </c>
      <c r="S176" s="39">
        <f t="shared" si="115"/>
        <v>0.1</v>
      </c>
      <c r="T176" s="39">
        <f t="shared" si="115"/>
        <v>0.15</v>
      </c>
      <c r="U176" s="39">
        <f t="shared" si="115"/>
        <v>0.25</v>
      </c>
      <c r="V176" s="39">
        <f t="shared" si="115"/>
        <v>0.15</v>
      </c>
      <c r="W176" s="39">
        <f t="shared" si="115"/>
        <v>0.1</v>
      </c>
      <c r="X176" s="39">
        <f t="shared" si="115"/>
        <v>7.0000000000000007E-2</v>
      </c>
      <c r="Y176" s="39">
        <f t="shared" si="115"/>
        <v>0.01</v>
      </c>
    </row>
    <row r="177" spans="3:25" ht="17.25" customHeight="1" x14ac:dyDescent="0.25">
      <c r="C177" s="1"/>
      <c r="D177" s="32" t="s">
        <v>230</v>
      </c>
      <c r="E177" s="32" t="s">
        <v>216</v>
      </c>
      <c r="F177" s="33" t="s">
        <v>200</v>
      </c>
      <c r="G177" s="34" t="s">
        <v>195</v>
      </c>
      <c r="H177" s="32">
        <v>2010</v>
      </c>
      <c r="I177" s="35" t="str">
        <f t="shared" si="114"/>
        <v>SERV CONTROLE DE PRAGAS DRONE TERCEIRO</v>
      </c>
      <c r="J177" s="35" t="s">
        <v>35</v>
      </c>
      <c r="K177" s="36">
        <f t="shared" si="112"/>
        <v>4.1666666666666664E-2</v>
      </c>
      <c r="L177" s="35" t="s">
        <v>157</v>
      </c>
      <c r="M177" s="37">
        <v>0.75</v>
      </c>
      <c r="N177" s="44">
        <f>N175-N176</f>
        <v>0.01</v>
      </c>
      <c r="O177" s="39">
        <f t="shared" ref="O177:Y177" si="116">O175-O176</f>
        <v>1.9999999999999997E-2</v>
      </c>
      <c r="P177" s="39">
        <f t="shared" si="116"/>
        <v>0.03</v>
      </c>
      <c r="Q177" s="39">
        <f t="shared" si="116"/>
        <v>0.03</v>
      </c>
      <c r="R177" s="39">
        <f t="shared" si="116"/>
        <v>3.9999999999999994E-2</v>
      </c>
      <c r="S177" s="39">
        <f t="shared" si="116"/>
        <v>4.0000000000000008E-2</v>
      </c>
      <c r="T177" s="39">
        <f t="shared" si="116"/>
        <v>7.0000000000000007E-2</v>
      </c>
      <c r="U177" s="39">
        <f t="shared" si="116"/>
        <v>0.10999999999999999</v>
      </c>
      <c r="V177" s="39">
        <f t="shared" si="116"/>
        <v>7.0000000000000007E-2</v>
      </c>
      <c r="W177" s="39">
        <f t="shared" si="116"/>
        <v>4.0000000000000008E-2</v>
      </c>
      <c r="X177" s="39">
        <f t="shared" si="116"/>
        <v>0.03</v>
      </c>
      <c r="Y177" s="39">
        <f t="shared" si="116"/>
        <v>0.01</v>
      </c>
    </row>
    <row r="178" spans="3:25" ht="17.25" customHeight="1" x14ac:dyDescent="0.25">
      <c r="C178" s="1"/>
      <c r="D178" s="32" t="s">
        <v>230</v>
      </c>
      <c r="E178" s="32" t="s">
        <v>216</v>
      </c>
      <c r="F178" s="33" t="s">
        <v>200</v>
      </c>
      <c r="G178" s="34" t="s">
        <v>195</v>
      </c>
      <c r="H178" s="32">
        <v>2010</v>
      </c>
      <c r="I178" s="35" t="str">
        <f t="shared" si="114"/>
        <v>SERV CONTROLE DE PRAGAS DRONE TERCEIRO</v>
      </c>
      <c r="J178" s="35" t="s">
        <v>35</v>
      </c>
      <c r="K178" s="36">
        <f t="shared" si="112"/>
        <v>0.13333333333333333</v>
      </c>
      <c r="L178" s="35" t="s">
        <v>55</v>
      </c>
      <c r="M178" s="37">
        <f>ROUND(0.25%*20,3)</f>
        <v>0.05</v>
      </c>
      <c r="N178" s="44">
        <f>SUM(N176:N177)</f>
        <v>0.02</v>
      </c>
      <c r="O178" s="39">
        <f t="shared" ref="O178:Y178" si="117">SUM(O176:O177)</f>
        <v>0.06</v>
      </c>
      <c r="P178" s="39">
        <f t="shared" si="117"/>
        <v>0.1</v>
      </c>
      <c r="Q178" s="39">
        <f t="shared" si="117"/>
        <v>0.1</v>
      </c>
      <c r="R178" s="39">
        <f t="shared" si="117"/>
        <v>0.12</v>
      </c>
      <c r="S178" s="39">
        <f t="shared" si="117"/>
        <v>0.14000000000000001</v>
      </c>
      <c r="T178" s="39">
        <f t="shared" si="117"/>
        <v>0.22</v>
      </c>
      <c r="U178" s="39">
        <f t="shared" si="117"/>
        <v>0.36</v>
      </c>
      <c r="V178" s="39">
        <f t="shared" si="117"/>
        <v>0.22</v>
      </c>
      <c r="W178" s="39">
        <f t="shared" si="117"/>
        <v>0.14000000000000001</v>
      </c>
      <c r="X178" s="39">
        <f t="shared" si="117"/>
        <v>0.1</v>
      </c>
      <c r="Y178" s="39">
        <f t="shared" si="117"/>
        <v>0.02</v>
      </c>
    </row>
    <row r="179" spans="3:25" ht="18" customHeight="1" x14ac:dyDescent="0.25">
      <c r="C179" s="1"/>
      <c r="D179" s="152" t="s">
        <v>230</v>
      </c>
      <c r="E179" s="153" t="s">
        <v>216</v>
      </c>
      <c r="F179" s="24" t="s">
        <v>248</v>
      </c>
      <c r="G179" s="25" t="s">
        <v>201</v>
      </c>
      <c r="H179" s="23">
        <v>2100</v>
      </c>
      <c r="I179" s="26" t="s">
        <v>231</v>
      </c>
      <c r="J179" s="26" t="s">
        <v>34</v>
      </c>
      <c r="K179" s="27">
        <f>IFERROR(AVERAGE(N179:Y179),"n/a")</f>
        <v>0.99999999999999989</v>
      </c>
      <c r="L179" s="26" t="s">
        <v>28</v>
      </c>
      <c r="M179" s="72" t="s">
        <v>28</v>
      </c>
      <c r="N179" s="30">
        <v>0.85</v>
      </c>
      <c r="O179" s="31">
        <v>0.9</v>
      </c>
      <c r="P179" s="31">
        <v>0.9</v>
      </c>
      <c r="Q179" s="31">
        <v>0.95</v>
      </c>
      <c r="R179" s="31">
        <v>1</v>
      </c>
      <c r="S179" s="31">
        <v>1.05</v>
      </c>
      <c r="T179" s="31">
        <v>1.1000000000000001</v>
      </c>
      <c r="U179" s="31">
        <v>1.2</v>
      </c>
      <c r="V179" s="31">
        <v>1.3</v>
      </c>
      <c r="W179" s="31">
        <v>1.2</v>
      </c>
      <c r="X179" s="31">
        <v>0.85</v>
      </c>
      <c r="Y179" s="31">
        <v>0.7</v>
      </c>
    </row>
    <row r="180" spans="3:25" ht="18" customHeight="1" x14ac:dyDescent="0.25">
      <c r="C180" s="1"/>
      <c r="D180" s="154" t="s">
        <v>230</v>
      </c>
      <c r="E180" s="155" t="s">
        <v>216</v>
      </c>
      <c r="F180" s="33" t="s">
        <v>248</v>
      </c>
      <c r="G180" s="34" t="s">
        <v>201</v>
      </c>
      <c r="H180" s="32">
        <v>2100</v>
      </c>
      <c r="I180" s="35" t="str">
        <f t="shared" ref="I180:I182" si="118">I179</f>
        <v>SERV COMB FORMIGA MAN 1 RUAS DECL AGRIC</v>
      </c>
      <c r="J180" s="35" t="s">
        <v>35</v>
      </c>
      <c r="K180" s="36">
        <f t="shared" ref="K180" si="119">IFERROR(AVERAGE(N180:Y180),"n/a")</f>
        <v>4.9999999999999992E-3</v>
      </c>
      <c r="L180" s="35" t="s">
        <v>36</v>
      </c>
      <c r="M180" s="37">
        <f>10*(5*6)/10^3</f>
        <v>0.3</v>
      </c>
      <c r="N180" s="156">
        <v>5.0000000000000001E-3</v>
      </c>
      <c r="O180" s="157">
        <v>5.0000000000000001E-3</v>
      </c>
      <c r="P180" s="157">
        <v>5.0000000000000001E-3</v>
      </c>
      <c r="Q180" s="157">
        <v>5.0000000000000001E-3</v>
      </c>
      <c r="R180" s="157">
        <v>5.0000000000000001E-3</v>
      </c>
      <c r="S180" s="157">
        <v>5.0000000000000001E-3</v>
      </c>
      <c r="T180" s="157">
        <v>5.0000000000000001E-3</v>
      </c>
      <c r="U180" s="157">
        <v>5.0000000000000001E-3</v>
      </c>
      <c r="V180" s="157">
        <v>5.0000000000000001E-3</v>
      </c>
      <c r="W180" s="157">
        <v>5.0000000000000001E-3</v>
      </c>
      <c r="X180" s="157">
        <v>5.0000000000000001E-3</v>
      </c>
      <c r="Y180" s="157">
        <v>5.0000000000000001E-3</v>
      </c>
    </row>
    <row r="181" spans="3:25" ht="18" customHeight="1" x14ac:dyDescent="0.25">
      <c r="C181" s="1"/>
      <c r="D181" s="154" t="s">
        <v>230</v>
      </c>
      <c r="E181" s="155" t="s">
        <v>216</v>
      </c>
      <c r="F181" s="33" t="s">
        <v>248</v>
      </c>
      <c r="G181" s="34" t="s">
        <v>201</v>
      </c>
      <c r="H181" s="32">
        <v>2100</v>
      </c>
      <c r="I181" s="35" t="str">
        <f t="shared" si="118"/>
        <v>SERV COMB FORMIGA MAN 1 RUAS DECL AGRIC</v>
      </c>
      <c r="J181" s="35" t="s">
        <v>35</v>
      </c>
      <c r="K181" s="36">
        <f>IFERROR(AVERAGE(N181:Y181),"n/a")</f>
        <v>0.64041666666666663</v>
      </c>
      <c r="L181" s="35" t="s">
        <v>37</v>
      </c>
      <c r="M181" s="37">
        <v>6</v>
      </c>
      <c r="N181" s="40">
        <f>$N$23/$N$21*N179</f>
        <v>0.17</v>
      </c>
      <c r="O181" s="41">
        <f>$O$23/$O$21*O179</f>
        <v>0.27</v>
      </c>
      <c r="P181" s="41">
        <f>$P$23/$P$21*P179</f>
        <v>0.36000000000000004</v>
      </c>
      <c r="Q181" s="41">
        <f>$Q$23/$Q$21*Q179</f>
        <v>0.47499999999999998</v>
      </c>
      <c r="R181" s="41">
        <f>$R$23/$R$21*R179</f>
        <v>0.7</v>
      </c>
      <c r="S181" s="41">
        <f>$S$23/$S$21*S179</f>
        <v>0.84000000000000008</v>
      </c>
      <c r="T181" s="41">
        <f>$T$23/$T$21*T179</f>
        <v>0.9900000000000001</v>
      </c>
      <c r="U181" s="41">
        <f>$U$23/$U$21*U179</f>
        <v>1.08</v>
      </c>
      <c r="V181" s="41">
        <f>$V$23/$V$21*V179</f>
        <v>1.1700000000000002</v>
      </c>
      <c r="W181" s="41">
        <f>$W$23/$W$21*W179</f>
        <v>0.84</v>
      </c>
      <c r="X181" s="41">
        <f>$X$23/$X$21*X179</f>
        <v>0.51</v>
      </c>
      <c r="Y181" s="41">
        <f>$Y$23/$Y$21*Y179</f>
        <v>0.27999999999999997</v>
      </c>
    </row>
    <row r="182" spans="3:25" ht="18" customHeight="1" x14ac:dyDescent="0.25">
      <c r="C182" s="1"/>
      <c r="D182" s="154" t="s">
        <v>230</v>
      </c>
      <c r="E182" s="155" t="s">
        <v>216</v>
      </c>
      <c r="F182" s="33" t="s">
        <v>248</v>
      </c>
      <c r="G182" s="34" t="s">
        <v>201</v>
      </c>
      <c r="H182" s="32">
        <v>2100</v>
      </c>
      <c r="I182" s="35" t="str">
        <f t="shared" si="118"/>
        <v>SERV COMB FORMIGA MAN 1 RUAS DECL AGRIC</v>
      </c>
      <c r="J182" s="35" t="s">
        <v>35</v>
      </c>
      <c r="K182" s="36">
        <f t="shared" ref="K182" si="120">IFERROR(AVERAGE(N182:Y182),"n/a")</f>
        <v>0.35458333333333325</v>
      </c>
      <c r="L182" s="35" t="s">
        <v>38</v>
      </c>
      <c r="M182" s="37">
        <v>6</v>
      </c>
      <c r="N182" s="40">
        <f>N179-SUM(N180:N181)</f>
        <v>0.67499999999999993</v>
      </c>
      <c r="O182" s="41">
        <f t="shared" ref="O182:Y182" si="121">O179-SUM(O180:O181)</f>
        <v>0.625</v>
      </c>
      <c r="P182" s="41">
        <f t="shared" si="121"/>
        <v>0.53499999999999992</v>
      </c>
      <c r="Q182" s="41">
        <f t="shared" si="121"/>
        <v>0.47</v>
      </c>
      <c r="R182" s="41">
        <f t="shared" si="121"/>
        <v>0.29500000000000004</v>
      </c>
      <c r="S182" s="41">
        <f t="shared" si="121"/>
        <v>0.20499999999999996</v>
      </c>
      <c r="T182" s="41">
        <f t="shared" si="121"/>
        <v>0.10499999999999998</v>
      </c>
      <c r="U182" s="41">
        <f t="shared" si="121"/>
        <v>0.11499999999999999</v>
      </c>
      <c r="V182" s="41">
        <f t="shared" si="121"/>
        <v>0.125</v>
      </c>
      <c r="W182" s="41">
        <f t="shared" si="121"/>
        <v>0.35499999999999998</v>
      </c>
      <c r="X182" s="41">
        <f t="shared" si="121"/>
        <v>0.33499999999999996</v>
      </c>
      <c r="Y182" s="41">
        <f t="shared" si="121"/>
        <v>0.41499999999999998</v>
      </c>
    </row>
    <row r="183" spans="3:25" ht="18" customHeight="1" x14ac:dyDescent="0.25">
      <c r="C183" s="1"/>
      <c r="D183" s="152" t="s">
        <v>230</v>
      </c>
      <c r="E183" s="153" t="s">
        <v>216</v>
      </c>
      <c r="F183" s="24" t="s">
        <v>205</v>
      </c>
      <c r="G183" s="25" t="s">
        <v>201</v>
      </c>
      <c r="H183" s="23">
        <v>2100</v>
      </c>
      <c r="I183" s="26" t="s">
        <v>249</v>
      </c>
      <c r="J183" s="26" t="s">
        <v>34</v>
      </c>
      <c r="K183" s="27">
        <f t="shared" si="56"/>
        <v>0.59999999999999987</v>
      </c>
      <c r="L183" s="26" t="s">
        <v>28</v>
      </c>
      <c r="M183" s="72" t="s">
        <v>28</v>
      </c>
      <c r="N183" s="30">
        <v>0.6</v>
      </c>
      <c r="O183" s="31">
        <v>0.6</v>
      </c>
      <c r="P183" s="31">
        <v>0.6</v>
      </c>
      <c r="Q183" s="31">
        <v>0.6</v>
      </c>
      <c r="R183" s="31">
        <v>0.6</v>
      </c>
      <c r="S183" s="31">
        <v>0.6</v>
      </c>
      <c r="T183" s="31">
        <v>0.6</v>
      </c>
      <c r="U183" s="31">
        <v>0.6</v>
      </c>
      <c r="V183" s="31">
        <v>0.6</v>
      </c>
      <c r="W183" s="31">
        <v>0.6</v>
      </c>
      <c r="X183" s="31">
        <v>0.6</v>
      </c>
      <c r="Y183" s="31">
        <v>0.6</v>
      </c>
    </row>
    <row r="184" spans="3:25" ht="18" customHeight="1" x14ac:dyDescent="0.25">
      <c r="C184" s="1"/>
      <c r="D184" s="154" t="s">
        <v>230</v>
      </c>
      <c r="E184" s="155" t="s">
        <v>216</v>
      </c>
      <c r="F184" s="33" t="s">
        <v>205</v>
      </c>
      <c r="G184" s="34" t="s">
        <v>201</v>
      </c>
      <c r="H184" s="32">
        <v>2100</v>
      </c>
      <c r="I184" s="35" t="str">
        <f t="shared" ref="I184:I187" si="122">I183</f>
        <v>SERV CAP QUIM MAN AREA TOTAL DECL AGRIC</v>
      </c>
      <c r="J184" s="35" t="s">
        <v>35</v>
      </c>
      <c r="K184" s="36">
        <f t="shared" si="56"/>
        <v>0.59999999999999987</v>
      </c>
      <c r="L184" s="35" t="s">
        <v>54</v>
      </c>
      <c r="M184" s="37">
        <v>2.5</v>
      </c>
      <c r="N184" s="142">
        <f>N183</f>
        <v>0.6</v>
      </c>
      <c r="O184" s="143">
        <f t="shared" ref="O184:Y184" si="123">O183</f>
        <v>0.6</v>
      </c>
      <c r="P184" s="143">
        <f t="shared" si="123"/>
        <v>0.6</v>
      </c>
      <c r="Q184" s="143">
        <f t="shared" si="123"/>
        <v>0.6</v>
      </c>
      <c r="R184" s="143">
        <f t="shared" si="123"/>
        <v>0.6</v>
      </c>
      <c r="S184" s="143">
        <f t="shared" si="123"/>
        <v>0.6</v>
      </c>
      <c r="T184" s="143">
        <f t="shared" si="123"/>
        <v>0.6</v>
      </c>
      <c r="U184" s="143">
        <f t="shared" si="123"/>
        <v>0.6</v>
      </c>
      <c r="V184" s="143">
        <f t="shared" si="123"/>
        <v>0.6</v>
      </c>
      <c r="W184" s="143">
        <f t="shared" si="123"/>
        <v>0.6</v>
      </c>
      <c r="X184" s="143">
        <f t="shared" si="123"/>
        <v>0.6</v>
      </c>
      <c r="Y184" s="143">
        <f t="shared" si="123"/>
        <v>0.6</v>
      </c>
    </row>
    <row r="185" spans="3:25" ht="18" customHeight="1" x14ac:dyDescent="0.25">
      <c r="C185" s="1"/>
      <c r="D185" s="154" t="s">
        <v>230</v>
      </c>
      <c r="E185" s="155" t="s">
        <v>216</v>
      </c>
      <c r="F185" s="33" t="s">
        <v>205</v>
      </c>
      <c r="G185" s="34" t="s">
        <v>201</v>
      </c>
      <c r="H185" s="32">
        <v>2100</v>
      </c>
      <c r="I185" s="35" t="str">
        <f t="shared" si="122"/>
        <v>SERV CAP QUIM MAN AREA TOTAL DECL AGRIC</v>
      </c>
      <c r="J185" s="35" t="s">
        <v>35</v>
      </c>
      <c r="K185" s="36">
        <f t="shared" si="56"/>
        <v>0.14999999999999997</v>
      </c>
      <c r="L185" s="35" t="s">
        <v>55</v>
      </c>
      <c r="M185" s="37">
        <v>1.2</v>
      </c>
      <c r="N185" s="142">
        <f>N186</f>
        <v>0.15</v>
      </c>
      <c r="O185" s="143">
        <f t="shared" ref="O185:Y185" si="124">O186</f>
        <v>0.15</v>
      </c>
      <c r="P185" s="143">
        <f t="shared" si="124"/>
        <v>0.15</v>
      </c>
      <c r="Q185" s="143">
        <f t="shared" si="124"/>
        <v>0.15</v>
      </c>
      <c r="R185" s="143">
        <f t="shared" si="124"/>
        <v>0.15</v>
      </c>
      <c r="S185" s="143">
        <f t="shared" si="124"/>
        <v>0.15</v>
      </c>
      <c r="T185" s="143">
        <f t="shared" si="124"/>
        <v>0.15</v>
      </c>
      <c r="U185" s="143">
        <f t="shared" si="124"/>
        <v>0.15</v>
      </c>
      <c r="V185" s="143">
        <f t="shared" si="124"/>
        <v>0.15</v>
      </c>
      <c r="W185" s="143">
        <f t="shared" si="124"/>
        <v>0.15</v>
      </c>
      <c r="X185" s="143">
        <f t="shared" si="124"/>
        <v>0.15</v>
      </c>
      <c r="Y185" s="143">
        <f t="shared" si="124"/>
        <v>0.15</v>
      </c>
    </row>
    <row r="186" spans="3:25" ht="18" customHeight="1" x14ac:dyDescent="0.25">
      <c r="C186" s="1"/>
      <c r="D186" s="154" t="s">
        <v>230</v>
      </c>
      <c r="E186" s="155" t="s">
        <v>216</v>
      </c>
      <c r="F186" s="33" t="s">
        <v>205</v>
      </c>
      <c r="G186" s="34" t="s">
        <v>201</v>
      </c>
      <c r="H186" s="32">
        <v>2100</v>
      </c>
      <c r="I186" s="35" t="str">
        <f t="shared" si="122"/>
        <v>SERV CAP QUIM MAN AREA TOTAL DECL AGRIC</v>
      </c>
      <c r="J186" s="35" t="s">
        <v>35</v>
      </c>
      <c r="K186" s="36">
        <f t="shared" ref="K186:K187" si="125">IFERROR(AVERAGE(N186:Y186),"n/a")</f>
        <v>0.14999999999999997</v>
      </c>
      <c r="L186" s="35" t="s">
        <v>51</v>
      </c>
      <c r="M186" s="37">
        <v>1.5</v>
      </c>
      <c r="N186" s="142">
        <f>ROUND(25%*N183,2)</f>
        <v>0.15</v>
      </c>
      <c r="O186" s="143">
        <f t="shared" ref="O186:Y186" si="126">ROUND(25%*O183,2)</f>
        <v>0.15</v>
      </c>
      <c r="P186" s="143">
        <f t="shared" si="126"/>
        <v>0.15</v>
      </c>
      <c r="Q186" s="143">
        <f t="shared" si="126"/>
        <v>0.15</v>
      </c>
      <c r="R186" s="143">
        <f t="shared" si="126"/>
        <v>0.15</v>
      </c>
      <c r="S186" s="143">
        <f t="shared" si="126"/>
        <v>0.15</v>
      </c>
      <c r="T186" s="143">
        <f t="shared" si="126"/>
        <v>0.15</v>
      </c>
      <c r="U186" s="143">
        <f t="shared" si="126"/>
        <v>0.15</v>
      </c>
      <c r="V186" s="143">
        <f t="shared" si="126"/>
        <v>0.15</v>
      </c>
      <c r="W186" s="143">
        <f t="shared" si="126"/>
        <v>0.15</v>
      </c>
      <c r="X186" s="143">
        <f t="shared" si="126"/>
        <v>0.15</v>
      </c>
      <c r="Y186" s="143">
        <f t="shared" si="126"/>
        <v>0.15</v>
      </c>
    </row>
    <row r="187" spans="3:25" ht="18" customHeight="1" x14ac:dyDescent="0.25">
      <c r="C187" s="1"/>
      <c r="D187" s="154" t="s">
        <v>230</v>
      </c>
      <c r="E187" s="155" t="s">
        <v>216</v>
      </c>
      <c r="F187" s="33" t="s">
        <v>205</v>
      </c>
      <c r="G187" s="34" t="s">
        <v>201</v>
      </c>
      <c r="H187" s="32">
        <v>2100</v>
      </c>
      <c r="I187" s="35" t="str">
        <f t="shared" si="122"/>
        <v>SERV CAP QUIM MAN AREA TOTAL DECL AGRIC</v>
      </c>
      <c r="J187" s="35" t="s">
        <v>35</v>
      </c>
      <c r="K187" s="36">
        <f t="shared" si="125"/>
        <v>0.35999999999999993</v>
      </c>
      <c r="L187" s="35" t="s">
        <v>135</v>
      </c>
      <c r="M187" s="37">
        <v>1.5</v>
      </c>
      <c r="N187" s="144">
        <f>ROUND(60%*N183,2)</f>
        <v>0.36</v>
      </c>
      <c r="O187" s="145">
        <f t="shared" ref="O187:Y187" si="127">ROUND(60%*O183,2)</f>
        <v>0.36</v>
      </c>
      <c r="P187" s="145">
        <f t="shared" si="127"/>
        <v>0.36</v>
      </c>
      <c r="Q187" s="145">
        <f t="shared" si="127"/>
        <v>0.36</v>
      </c>
      <c r="R187" s="145">
        <f t="shared" si="127"/>
        <v>0.36</v>
      </c>
      <c r="S187" s="145">
        <f t="shared" si="127"/>
        <v>0.36</v>
      </c>
      <c r="T187" s="145">
        <f t="shared" si="127"/>
        <v>0.36</v>
      </c>
      <c r="U187" s="145">
        <f t="shared" si="127"/>
        <v>0.36</v>
      </c>
      <c r="V187" s="145">
        <f t="shared" si="127"/>
        <v>0.36</v>
      </c>
      <c r="W187" s="145">
        <f t="shared" si="127"/>
        <v>0.36</v>
      </c>
      <c r="X187" s="145">
        <f t="shared" si="127"/>
        <v>0.36</v>
      </c>
      <c r="Y187" s="145">
        <f t="shared" si="127"/>
        <v>0.36</v>
      </c>
    </row>
  </sheetData>
  <autoFilter ref="D2:M187" xr:uid="{00000000-0009-0000-0000-000007000000}"/>
  <pageMargins left="0.511811024" right="0.511811024" top="0.78740157499999996" bottom="0.78740157499999996" header="0.31496062000000002" footer="0.31496062000000002"/>
  <pageSetup paperSize="9"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ALTERAÇÕES REALIZADAS</vt:lpstr>
      <vt:lpstr>LT_REFSU</vt:lpstr>
      <vt:lpstr>LT_REFCE</vt:lpstr>
      <vt:lpstr>LT_REFNO</vt:lpstr>
      <vt:lpstr>LT_REFNR</vt:lpstr>
      <vt:lpstr>LT_IMPGL</vt:lpstr>
      <vt:lpstr>LT_REBGL</vt:lpstr>
      <vt:lpstr>LT_DECGL</vt:lpstr>
    </vt:vector>
  </TitlesOfParts>
  <Company>BRACELL CELULOSE SP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Caio de Oliveira Loconte</dc:creator>
  <cp:lastModifiedBy>Caio de Oliveira Loconte</cp:lastModifiedBy>
  <cp:lastPrinted>2025-04-16T15:15:18Z</cp:lastPrinted>
  <dcterms:created xsi:type="dcterms:W3CDTF">2024-10-31T17:07:23Z</dcterms:created>
  <dcterms:modified xsi:type="dcterms:W3CDTF">2025-04-16T16:48:19Z</dcterms:modified>
</cp:coreProperties>
</file>