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ev\OneDrive\Рабочий стол\"/>
    </mc:Choice>
  </mc:AlternateContent>
  <xr:revisionPtr revIDLastSave="0" documentId="13_ncr:1_{91C91F6E-A161-4353-8E2E-A32E2F678289}" xr6:coauthVersionLast="47" xr6:coauthVersionMax="47" xr10:uidLastSave="{00000000-0000-0000-0000-000000000000}"/>
  <bookViews>
    <workbookView xWindow="-120" yWindow="-120" windowWidth="29040" windowHeight="15720" xr2:uid="{6C663793-8421-4996-AFBE-5036DB4E04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8" i="1" l="1"/>
  <c r="AM37" i="1"/>
  <c r="AM36" i="1"/>
  <c r="AM35" i="1"/>
  <c r="T69" i="1"/>
  <c r="U69" i="1"/>
  <c r="V69" i="1"/>
  <c r="V68" i="1"/>
  <c r="V67" i="1"/>
  <c r="U68" i="1"/>
  <c r="U67" i="1"/>
  <c r="T68" i="1"/>
  <c r="T67" i="1"/>
  <c r="S69" i="1"/>
  <c r="S68" i="1"/>
  <c r="S67" i="1"/>
  <c r="R67" i="1"/>
  <c r="R68" i="1"/>
  <c r="R69" i="1"/>
  <c r="Q69" i="1"/>
  <c r="Q68" i="1"/>
  <c r="Q67" i="1"/>
  <c r="P68" i="1"/>
  <c r="P69" i="1"/>
  <c r="P67" i="1"/>
  <c r="O69" i="1"/>
  <c r="O68" i="1"/>
  <c r="O67" i="1"/>
  <c r="N69" i="1"/>
  <c r="N68" i="1"/>
  <c r="N67" i="1"/>
  <c r="M69" i="1"/>
  <c r="M68" i="1"/>
  <c r="M67" i="1"/>
  <c r="L69" i="1"/>
  <c r="L68" i="1"/>
  <c r="L67" i="1"/>
  <c r="K69" i="1"/>
  <c r="K68" i="1"/>
  <c r="K67" i="1"/>
  <c r="J69" i="1"/>
  <c r="J68" i="1"/>
  <c r="J67" i="1"/>
  <c r="I69" i="1"/>
  <c r="I68" i="1"/>
  <c r="I67" i="1"/>
  <c r="H69" i="1"/>
  <c r="H68" i="1"/>
  <c r="H67" i="1"/>
  <c r="G69" i="1"/>
  <c r="G68" i="1"/>
  <c r="F69" i="1"/>
  <c r="F68" i="1"/>
  <c r="F67" i="1"/>
  <c r="E69" i="1"/>
  <c r="E68" i="1"/>
  <c r="G67" i="1"/>
  <c r="E67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E66" i="1"/>
  <c r="G12" i="1"/>
  <c r="H6" i="1"/>
  <c r="D67" i="1"/>
  <c r="D68" i="1" s="1"/>
  <c r="D69" i="1" s="1"/>
  <c r="L37" i="1"/>
  <c r="H35" i="1"/>
  <c r="N4" i="1"/>
  <c r="N5" i="1"/>
  <c r="N6" i="1"/>
  <c r="N7" i="1"/>
  <c r="N8" i="1"/>
  <c r="N9" i="1"/>
  <c r="N10" i="1"/>
  <c r="N11" i="1"/>
  <c r="N12" i="1"/>
  <c r="N1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H44" i="1"/>
  <c r="H45" i="1"/>
  <c r="H46" i="1"/>
  <c r="H47" i="1"/>
  <c r="H48" i="1"/>
  <c r="H49" i="1"/>
  <c r="H50" i="1"/>
  <c r="H51" i="1"/>
  <c r="H52" i="1"/>
  <c r="H43" i="1"/>
  <c r="F44" i="1"/>
  <c r="F45" i="1"/>
  <c r="F46" i="1"/>
  <c r="F47" i="1"/>
  <c r="F48" i="1"/>
  <c r="F49" i="1"/>
  <c r="F50" i="1"/>
  <c r="F51" i="1"/>
  <c r="F52" i="1"/>
  <c r="F43" i="1"/>
  <c r="D44" i="1"/>
  <c r="D45" i="1"/>
  <c r="D46" i="1"/>
  <c r="D47" i="1"/>
  <c r="D48" i="1"/>
  <c r="D49" i="1"/>
  <c r="D50" i="1"/>
  <c r="D51" i="1"/>
  <c r="D52" i="1"/>
  <c r="D43" i="1"/>
  <c r="L36" i="1"/>
  <c r="L35" i="1"/>
  <c r="J36" i="1"/>
  <c r="J37" i="1"/>
  <c r="J35" i="1"/>
  <c r="H36" i="1"/>
  <c r="H37" i="1"/>
  <c r="F36" i="1"/>
  <c r="F37" i="1"/>
  <c r="F35" i="1"/>
  <c r="D35" i="1"/>
  <c r="I20" i="1"/>
  <c r="E20" i="1"/>
  <c r="E29" i="1"/>
  <c r="E25" i="1"/>
  <c r="E23" i="1"/>
  <c r="E27" i="1"/>
  <c r="I26" i="1"/>
  <c r="I24" i="1"/>
  <c r="D37" i="1"/>
  <c r="D36" i="1"/>
  <c r="K22" i="1"/>
  <c r="K23" i="1"/>
  <c r="K25" i="1"/>
  <c r="K27" i="1"/>
  <c r="K29" i="1"/>
  <c r="I22" i="1"/>
  <c r="I23" i="1"/>
  <c r="I25" i="1"/>
  <c r="I27" i="1"/>
  <c r="I29" i="1"/>
  <c r="G22" i="1"/>
  <c r="G23" i="1"/>
  <c r="G25" i="1"/>
  <c r="G27" i="1"/>
  <c r="G29" i="1"/>
  <c r="G20" i="1"/>
  <c r="K20" i="1"/>
  <c r="F12" i="1"/>
  <c r="J14" i="1"/>
  <c r="J13" i="1"/>
  <c r="J12" i="1"/>
  <c r="J11" i="1"/>
  <c r="J10" i="1"/>
  <c r="J9" i="1"/>
  <c r="J8" i="1"/>
  <c r="J7" i="1"/>
  <c r="J6" i="1"/>
  <c r="J5" i="1"/>
  <c r="H14" i="1"/>
  <c r="H13" i="1"/>
  <c r="H12" i="1"/>
  <c r="H11" i="1"/>
  <c r="H10" i="1"/>
  <c r="H9" i="1"/>
  <c r="H8" i="1"/>
  <c r="H7" i="1"/>
  <c r="H5" i="1"/>
  <c r="F14" i="1"/>
  <c r="F13" i="1"/>
  <c r="F11" i="1"/>
  <c r="F10" i="1"/>
  <c r="F9" i="1"/>
  <c r="F8" i="1"/>
  <c r="F7" i="1"/>
  <c r="G7" i="1" s="1"/>
  <c r="F6" i="1"/>
  <c r="F5" i="1"/>
  <c r="D14" i="1"/>
  <c r="D13" i="1"/>
  <c r="D12" i="1"/>
  <c r="D11" i="1"/>
  <c r="D10" i="1"/>
  <c r="D9" i="1"/>
  <c r="D8" i="1"/>
  <c r="D7" i="1"/>
  <c r="D6" i="1"/>
  <c r="D5" i="1"/>
  <c r="C14" i="1"/>
  <c r="C13" i="1"/>
  <c r="C12" i="1"/>
  <c r="C11" i="1"/>
  <c r="G11" i="1" s="1"/>
  <c r="C10" i="1"/>
  <c r="G10" i="1" s="1"/>
  <c r="C9" i="1"/>
  <c r="G9" i="1" s="1"/>
  <c r="C8" i="1"/>
  <c r="C7" i="1"/>
  <c r="C6" i="1"/>
  <c r="C5" i="1"/>
  <c r="G6" i="1" l="1"/>
  <c r="G13" i="1"/>
  <c r="E12" i="1"/>
  <c r="K6" i="1"/>
  <c r="G14" i="1"/>
  <c r="K12" i="1"/>
  <c r="I12" i="1"/>
  <c r="E14" i="1"/>
  <c r="I11" i="1"/>
  <c r="K8" i="1"/>
  <c r="K10" i="1"/>
  <c r="K7" i="1"/>
  <c r="I14" i="1"/>
  <c r="G8" i="1"/>
  <c r="E22" i="1"/>
  <c r="E28" i="1"/>
  <c r="E21" i="1"/>
  <c r="G28" i="1"/>
  <c r="K28" i="1"/>
  <c r="I28" i="1"/>
  <c r="K26" i="1"/>
  <c r="G26" i="1"/>
  <c r="E26" i="1"/>
  <c r="K24" i="1"/>
  <c r="G24" i="1"/>
  <c r="E24" i="1"/>
  <c r="I21" i="1"/>
  <c r="G21" i="1"/>
  <c r="K21" i="1"/>
  <c r="E10" i="1"/>
  <c r="E7" i="1"/>
  <c r="E8" i="1"/>
  <c r="E11" i="1"/>
  <c r="K5" i="1"/>
  <c r="K11" i="1"/>
  <c r="K14" i="1"/>
  <c r="E6" i="1"/>
  <c r="I9" i="1"/>
  <c r="I10" i="1"/>
  <c r="I8" i="1"/>
  <c r="I7" i="1"/>
  <c r="E13" i="1"/>
  <c r="I6" i="1"/>
  <c r="K13" i="1"/>
  <c r="I13" i="1"/>
  <c r="K9" i="1"/>
  <c r="E9" i="1"/>
  <c r="G5" i="1"/>
  <c r="E5" i="1"/>
  <c r="I5" i="1"/>
</calcChain>
</file>

<file path=xl/sharedStrings.xml><?xml version="1.0" encoding="utf-8"?>
<sst xmlns="http://schemas.openxmlformats.org/spreadsheetml/2006/main" count="143" uniqueCount="71">
  <si>
    <r>
      <t>П</t>
    </r>
    <r>
      <rPr>
        <vertAlign val="subscript"/>
        <sz val="14"/>
        <color theme="1"/>
        <rFont val="Times New Roman"/>
        <family val="1"/>
      </rPr>
      <t>пад</t>
    </r>
  </si>
  <si>
    <t>Д = 8 мм</t>
  </si>
  <si>
    <t>Д = 16 мм</t>
  </si>
  <si>
    <t>Д = 32 мм</t>
  </si>
  <si>
    <t>Д = 64 мм</t>
  </si>
  <si>
    <r>
      <t>l</t>
    </r>
    <r>
      <rPr>
        <i/>
        <vertAlign val="subscript"/>
        <sz val="14"/>
        <color theme="1"/>
        <rFont val="Times New Roman"/>
        <family val="1"/>
      </rPr>
      <t>0</t>
    </r>
  </si>
  <si>
    <r>
      <t>l</t>
    </r>
    <r>
      <rPr>
        <i/>
        <vertAlign val="subscript"/>
        <sz val="14"/>
        <color theme="1"/>
        <rFont val="Times New Roman"/>
        <family val="1"/>
      </rPr>
      <t>1</t>
    </r>
  </si>
  <si>
    <r>
      <t>l</t>
    </r>
    <r>
      <rPr>
        <i/>
        <vertAlign val="subscript"/>
        <sz val="14"/>
        <color theme="1"/>
        <rFont val="Times New Roman"/>
        <family val="1"/>
      </rPr>
      <t>2</t>
    </r>
  </si>
  <si>
    <r>
      <t>l</t>
    </r>
    <r>
      <rPr>
        <i/>
        <vertAlign val="subscript"/>
        <sz val="14"/>
        <color theme="1"/>
        <rFont val="Times New Roman"/>
        <family val="1"/>
      </rPr>
      <t>3</t>
    </r>
  </si>
  <si>
    <r>
      <t>l</t>
    </r>
    <r>
      <rPr>
        <i/>
        <vertAlign val="subscript"/>
        <sz val="14"/>
        <color theme="1"/>
        <rFont val="Times New Roman"/>
        <family val="1"/>
      </rPr>
      <t>4</t>
    </r>
  </si>
  <si>
    <t>. град</t>
  </si>
  <si>
    <t>∆4</t>
  </si>
  <si>
    <t>∆2</t>
  </si>
  <si>
    <t>∆3</t>
  </si>
  <si>
    <t>∆1</t>
  </si>
  <si>
    <r>
      <t>∆</t>
    </r>
    <r>
      <rPr>
        <sz val="10"/>
        <color theme="1"/>
        <rFont val="Times New Roman"/>
        <family val="1"/>
      </rPr>
      <t>4</t>
    </r>
  </si>
  <si>
    <r>
      <t>∆</t>
    </r>
    <r>
      <rPr>
        <sz val="10"/>
        <color theme="1"/>
        <rFont val="Times New Roman"/>
        <family val="1"/>
      </rPr>
      <t>3</t>
    </r>
  </si>
  <si>
    <r>
      <t>∆</t>
    </r>
    <r>
      <rPr>
        <sz val="10"/>
        <color theme="1"/>
        <rFont val="Times New Roman"/>
        <family val="1"/>
      </rPr>
      <t>2</t>
    </r>
  </si>
  <si>
    <r>
      <t>∆</t>
    </r>
    <r>
      <rPr>
        <sz val="10"/>
        <color theme="1"/>
        <rFont val="Times New Roman"/>
        <family val="1"/>
      </rPr>
      <t>1</t>
    </r>
  </si>
  <si>
    <t>φ. град</t>
  </si>
  <si>
    <t>200mm</t>
  </si>
  <si>
    <t>100mm</t>
  </si>
  <si>
    <t>tablica 3</t>
  </si>
  <si>
    <t xml:space="preserve">   l</t>
  </si>
  <si>
    <t xml:space="preserve">   l0</t>
  </si>
  <si>
    <t>l0 r=100мм</t>
  </si>
  <si>
    <t>l0</t>
  </si>
  <si>
    <t xml:space="preserve">   l1</t>
  </si>
  <si>
    <t xml:space="preserve">   l2</t>
  </si>
  <si>
    <t xml:space="preserve">   l3</t>
  </si>
  <si>
    <t xml:space="preserve">   l4</t>
  </si>
  <si>
    <t>tablica 4</t>
  </si>
  <si>
    <t>Д = 48 мм</t>
  </si>
  <si>
    <t>Д = 100 мм</t>
  </si>
  <si>
    <t>l1</t>
  </si>
  <si>
    <t>l2</t>
  </si>
  <si>
    <t>l3</t>
  </si>
  <si>
    <t>l4</t>
  </si>
  <si>
    <t>tablica 5</t>
  </si>
  <si>
    <t xml:space="preserve">Расстояние </t>
  </si>
  <si>
    <t>–</t>
  </si>
  <si>
    <t>r=100 мм</t>
  </si>
  <si>
    <t>r=200 мм</t>
  </si>
  <si>
    <t>l/l0</t>
  </si>
  <si>
    <t>l1/l0</t>
  </si>
  <si>
    <t>l2/l0</t>
  </si>
  <si>
    <t>l3/l0</t>
  </si>
  <si>
    <t>l4/l0</t>
  </si>
  <si>
    <t>tablica 6</t>
  </si>
  <si>
    <t>l0. мм</t>
  </si>
  <si>
    <t>l1. мм</t>
  </si>
  <si>
    <t>l2. мм</t>
  </si>
  <si>
    <t>l3. мм</t>
  </si>
  <si>
    <t>l4. мм</t>
  </si>
  <si>
    <t xml:space="preserve"> r. мм</t>
  </si>
  <si>
    <t>r. мм</t>
  </si>
  <si>
    <t>. дел</t>
  </si>
  <si>
    <t>Д. мм</t>
  </si>
  <si>
    <t>φ. 01</t>
  </si>
  <si>
    <t>φ. 02</t>
  </si>
  <si>
    <t>φ. 03</t>
  </si>
  <si>
    <t>φ. 04</t>
  </si>
  <si>
    <t>. мм</t>
  </si>
  <si>
    <t>.°</t>
  </si>
  <si>
    <r>
      <t>D/</t>
    </r>
    <r>
      <rPr>
        <sz val="11"/>
        <color theme="1"/>
        <rFont val="Times New Roman"/>
        <family val="1"/>
      </rPr>
      <t>λ</t>
    </r>
  </si>
  <si>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. град</t>
    </r>
  </si>
  <si>
    <r>
      <t>√(a/a</t>
    </r>
    <r>
      <rPr>
        <sz val="8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</si>
  <si>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rPr>
        <sz val="13"/>
        <color theme="1"/>
        <rFont val="Calibri"/>
        <family val="2"/>
      </rPr>
      <t>α</t>
    </r>
    <r>
      <rPr>
        <sz val="11.05"/>
        <color theme="1"/>
        <rFont val="Times New Roman"/>
        <family val="1"/>
      </rPr>
      <t>=</t>
    </r>
    <r>
      <rPr>
        <sz val="13"/>
        <color theme="1"/>
        <rFont val="Times New Roman"/>
        <family val="1"/>
      </rPr>
      <t>48</t>
    </r>
  </si>
  <si>
    <t>α=64</t>
  </si>
  <si>
    <t>α=100</t>
  </si>
  <si>
    <t>ƒ(θ)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</si>
</sst>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sz val="10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</font>
    <font>
      <sz val="11.05"/>
      <color theme="1"/>
      <name val="Times New Roman"/>
      <family val="1"/>
    </font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2" fillId="0" borderId="4" xfId="0" applyNumberFormat="1" applyFont="1" applyBorder="1" applyAlignment="1">
      <alignment vertical="top" wrapText="1"/>
    </xf>
    <xf numFmtId="2" fontId="2" fillId="0" borderId="6" xfId="0" applyNumberFormat="1" applyFont="1" applyBorder="1" applyAlignment="1">
      <alignment horizontal="center" vertical="top" wrapText="1"/>
    </xf>
    <xf numFmtId="2" fontId="2" fillId="0" borderId="6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4" fillId="0" borderId="6" xfId="0" applyNumberFormat="1" applyFont="1" applyBorder="1" applyAlignment="1">
      <alignment horizontal="center" vertical="top" wrapText="1"/>
    </xf>
    <xf numFmtId="2" fontId="4" fillId="0" borderId="6" xfId="0" applyNumberFormat="1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0" fillId="0" borderId="6" xfId="0" applyNumberFormat="1" applyBorder="1"/>
    <xf numFmtId="2" fontId="8" fillId="0" borderId="0" xfId="0" applyNumberFormat="1" applyFont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2" fontId="0" fillId="0" borderId="0" xfId="0" applyNumberFormat="1" applyBorder="1"/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top" wrapText="1"/>
    </xf>
    <xf numFmtId="2" fontId="2" fillId="0" borderId="6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1" fillId="0" borderId="0" xfId="0" applyNumberFormat="1" applyFont="1"/>
    <xf numFmtId="0" fontId="15" fillId="0" borderId="6" xfId="0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l0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Лист1!$M$4:$M$13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Лист1!$N$4:$N$13</c:f>
              <c:numCache>
                <c:formatCode>0.00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1.1800000000000002</c:v>
                </c:pt>
                <c:pt idx="3">
                  <c:v>1.3</c:v>
                </c:pt>
                <c:pt idx="4">
                  <c:v>1.1499999999999999</c:v>
                </c:pt>
                <c:pt idx="5">
                  <c:v>1</c:v>
                </c:pt>
                <c:pt idx="6">
                  <c:v>0.9</c:v>
                </c:pt>
                <c:pt idx="7">
                  <c:v>0.88000000000000012</c:v>
                </c:pt>
                <c:pt idx="8">
                  <c:v>0.91999999999999993</c:v>
                </c:pt>
                <c:pt idx="9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0-4826-8A77-B4BDB34D5D58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l1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Лист1!$M$4:$M$13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Лист1!$O$4:$O$13</c:f>
              <c:numCache>
                <c:formatCode>0.00</c:formatCode>
                <c:ptCount val="10"/>
                <c:pt idx="0">
                  <c:v>0.36000000000000004</c:v>
                </c:pt>
                <c:pt idx="1">
                  <c:v>0.36000000000000004</c:v>
                </c:pt>
                <c:pt idx="2">
                  <c:v>0.72000000000000008</c:v>
                </c:pt>
                <c:pt idx="3">
                  <c:v>0.84000000000000008</c:v>
                </c:pt>
                <c:pt idx="4">
                  <c:v>0.96</c:v>
                </c:pt>
                <c:pt idx="5">
                  <c:v>0.9</c:v>
                </c:pt>
                <c:pt idx="6">
                  <c:v>1</c:v>
                </c:pt>
                <c:pt idx="7">
                  <c:v>1.3</c:v>
                </c:pt>
                <c:pt idx="8">
                  <c:v>1.5</c:v>
                </c:pt>
                <c:pt idx="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0-4826-8A77-B4BDB34D5D58}"/>
            </c:ext>
          </c:extLst>
        </c:ser>
        <c:ser>
          <c:idx val="2"/>
          <c:order val="2"/>
          <c:tx>
            <c:strRef>
              <c:f>Лист1!$P$3</c:f>
              <c:strCache>
                <c:ptCount val="1"/>
                <c:pt idx="0">
                  <c:v>l2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Лист1!$M$4:$M$13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Лист1!$P$4:$P$13</c:f>
              <c:numCache>
                <c:formatCode>0.00</c:formatCode>
                <c:ptCount val="10"/>
                <c:pt idx="0">
                  <c:v>0.22000000000000003</c:v>
                </c:pt>
                <c:pt idx="1">
                  <c:v>0.2</c:v>
                </c:pt>
                <c:pt idx="2">
                  <c:v>0.5</c:v>
                </c:pt>
                <c:pt idx="3">
                  <c:v>0.60000000000000009</c:v>
                </c:pt>
                <c:pt idx="4">
                  <c:v>0.64000000000000012</c:v>
                </c:pt>
                <c:pt idx="5">
                  <c:v>0.76</c:v>
                </c:pt>
                <c:pt idx="6">
                  <c:v>1.04</c:v>
                </c:pt>
                <c:pt idx="7">
                  <c:v>1.6</c:v>
                </c:pt>
                <c:pt idx="8">
                  <c:v>1.9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0-4826-8A77-B4BDB34D5D58}"/>
            </c:ext>
          </c:extLst>
        </c:ser>
        <c:ser>
          <c:idx val="3"/>
          <c:order val="3"/>
          <c:tx>
            <c:strRef>
              <c:f>Лист1!$Q$3</c:f>
              <c:strCache>
                <c:ptCount val="1"/>
                <c:pt idx="0">
                  <c:v>l3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Лист1!$M$4:$M$13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Лист1!$Q$4:$Q$13</c:f>
              <c:numCache>
                <c:formatCode>0.00</c:formatCode>
                <c:ptCount val="10"/>
                <c:pt idx="0">
                  <c:v>0.12</c:v>
                </c:pt>
                <c:pt idx="1">
                  <c:v>0.05</c:v>
                </c:pt>
                <c:pt idx="2">
                  <c:v>0.12</c:v>
                </c:pt>
                <c:pt idx="3">
                  <c:v>0.36000000000000004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1.6</c:v>
                </c:pt>
                <c:pt idx="8">
                  <c:v>1.9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0-4826-8A77-B4BDB34D5D58}"/>
            </c:ext>
          </c:extLst>
        </c:ser>
        <c:ser>
          <c:idx val="4"/>
          <c:order val="4"/>
          <c:tx>
            <c:strRef>
              <c:f>Лист1!$R$3</c:f>
              <c:strCache>
                <c:ptCount val="1"/>
                <c:pt idx="0">
                  <c:v>l4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Лист1!$M$4:$M$13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Лист1!$R$4:$R$13</c:f>
              <c:numCache>
                <c:formatCode>0.00</c:formatCode>
                <c:ptCount val="10"/>
                <c:pt idx="0">
                  <c:v>0.1</c:v>
                </c:pt>
                <c:pt idx="1">
                  <c:v>4.0000000000000008E-2</c:v>
                </c:pt>
                <c:pt idx="2">
                  <c:v>2.0000000000000004E-2</c:v>
                </c:pt>
                <c:pt idx="3">
                  <c:v>0.06</c:v>
                </c:pt>
                <c:pt idx="4">
                  <c:v>0.13999999999999999</c:v>
                </c:pt>
                <c:pt idx="5">
                  <c:v>0.13999999999999999</c:v>
                </c:pt>
                <c:pt idx="6">
                  <c:v>0.13999999999999999</c:v>
                </c:pt>
                <c:pt idx="7">
                  <c:v>0.64000000000000012</c:v>
                </c:pt>
                <c:pt idx="8">
                  <c:v>1</c:v>
                </c:pt>
                <c:pt idx="9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0-4826-8A77-B4BDB34D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49184"/>
        <c:axId val="2055547520"/>
      </c:lineChart>
      <c:catAx>
        <c:axId val="20555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47520"/>
        <c:crosses val="autoZero"/>
        <c:auto val="1"/>
        <c:lblAlgn val="ctr"/>
        <c:lblOffset val="100"/>
        <c:noMultiLvlLbl val="0"/>
      </c:catAx>
      <c:valAx>
        <c:axId val="20555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Лист1!$AK$5</c:f>
              <c:strCache>
                <c:ptCount val="1"/>
                <c:pt idx="0">
                  <c:v>∆1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Лист1!$AJ$6:$AJ$15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Лист1!$AK$6:$AK$15</c:f>
              <c:numCache>
                <c:formatCode>0.00</c:formatCode>
                <c:ptCount val="10"/>
                <c:pt idx="0">
                  <c:v>0.44</c:v>
                </c:pt>
                <c:pt idx="1">
                  <c:v>0.39999999999999997</c:v>
                </c:pt>
                <c:pt idx="2">
                  <c:v>0.46000000000000008</c:v>
                </c:pt>
                <c:pt idx="3">
                  <c:v>0.45999999999999996</c:v>
                </c:pt>
                <c:pt idx="4">
                  <c:v>0.18999999999999995</c:v>
                </c:pt>
                <c:pt idx="5">
                  <c:v>9.9999999999999978E-2</c:v>
                </c:pt>
                <c:pt idx="6">
                  <c:v>-9.9999999999999978E-2</c:v>
                </c:pt>
                <c:pt idx="7">
                  <c:v>-0.41999999999999993</c:v>
                </c:pt>
                <c:pt idx="8">
                  <c:v>-0.58000000000000007</c:v>
                </c:pt>
                <c:pt idx="9">
                  <c:v>-0.20999999999999996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F-47F2-BFAF-96ECDAD2C0D8}"/>
            </c:ext>
          </c:extLst>
        </c:ser>
        <c:ser>
          <c:idx val="1"/>
          <c:order val="1"/>
          <c:tx>
            <c:strRef>
              <c:f>Лист1!$AL$5</c:f>
              <c:strCache>
                <c:ptCount val="1"/>
                <c:pt idx="0">
                  <c:v>∆2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Лист1!$AJ$6:$AJ$15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Лист1!$AL$6:$AL$15</c:f>
              <c:numCache>
                <c:formatCode>0.00</c:formatCode>
                <c:ptCount val="10"/>
                <c:pt idx="0">
                  <c:v>0.58000000000000007</c:v>
                </c:pt>
                <c:pt idx="1">
                  <c:v>0.56000000000000005</c:v>
                </c:pt>
                <c:pt idx="2">
                  <c:v>0.68000000000000016</c:v>
                </c:pt>
                <c:pt idx="3">
                  <c:v>0.7</c:v>
                </c:pt>
                <c:pt idx="4">
                  <c:v>0.50999999999999979</c:v>
                </c:pt>
                <c:pt idx="5">
                  <c:v>0.24</c:v>
                </c:pt>
                <c:pt idx="6">
                  <c:v>-0.14000000000000001</c:v>
                </c:pt>
                <c:pt idx="7">
                  <c:v>-0.72</c:v>
                </c:pt>
                <c:pt idx="8">
                  <c:v>-0.98</c:v>
                </c:pt>
                <c:pt idx="9">
                  <c:v>-0.45999999999999996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F-47F2-BFAF-96ECDAD2C0D8}"/>
            </c:ext>
          </c:extLst>
        </c:ser>
        <c:ser>
          <c:idx val="2"/>
          <c:order val="2"/>
          <c:tx>
            <c:strRef>
              <c:f>Лист1!$AM$5</c:f>
              <c:strCache>
                <c:ptCount val="1"/>
                <c:pt idx="0">
                  <c:v>∆3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Лист1!$AJ$6:$AJ$15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Лист1!$AM$6:$AM$15</c:f>
              <c:numCache>
                <c:formatCode>0.00</c:formatCode>
                <c:ptCount val="10"/>
                <c:pt idx="0">
                  <c:v>0.68</c:v>
                </c:pt>
                <c:pt idx="1">
                  <c:v>0.71</c:v>
                </c:pt>
                <c:pt idx="2">
                  <c:v>1.06</c:v>
                </c:pt>
                <c:pt idx="3">
                  <c:v>0.94</c:v>
                </c:pt>
                <c:pt idx="4">
                  <c:v>0.74999999999999989</c:v>
                </c:pt>
                <c:pt idx="5">
                  <c:v>0.4</c:v>
                </c:pt>
                <c:pt idx="6">
                  <c:v>-9.9999999999999978E-2</c:v>
                </c:pt>
                <c:pt idx="7">
                  <c:v>-0.72</c:v>
                </c:pt>
                <c:pt idx="8">
                  <c:v>-0.98</c:v>
                </c:pt>
                <c:pt idx="9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F-47F2-BFAF-96ECDAD2C0D8}"/>
            </c:ext>
          </c:extLst>
        </c:ser>
        <c:ser>
          <c:idx val="3"/>
          <c:order val="3"/>
          <c:tx>
            <c:strRef>
              <c:f>Лист1!$AN$5</c:f>
              <c:strCache>
                <c:ptCount val="1"/>
                <c:pt idx="0">
                  <c:v>∆4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Лист1!$AJ$6:$AJ$15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Лист1!$AN$6:$AN$15</c:f>
              <c:numCache>
                <c:formatCode>0.00</c:formatCode>
                <c:ptCount val="10"/>
                <c:pt idx="0">
                  <c:v>0.70000000000000007</c:v>
                </c:pt>
                <c:pt idx="1">
                  <c:v>0.72</c:v>
                </c:pt>
                <c:pt idx="2">
                  <c:v>1.1600000000000001</c:v>
                </c:pt>
                <c:pt idx="3">
                  <c:v>1.24</c:v>
                </c:pt>
                <c:pt idx="4">
                  <c:v>1.01</c:v>
                </c:pt>
                <c:pt idx="5">
                  <c:v>0.86</c:v>
                </c:pt>
                <c:pt idx="6">
                  <c:v>0.76</c:v>
                </c:pt>
                <c:pt idx="7">
                  <c:v>0.24</c:v>
                </c:pt>
                <c:pt idx="8">
                  <c:v>-8.0000000000000071E-2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F-47F2-BFAF-96ECDAD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89184"/>
        <c:axId val="973288768"/>
      </c:lineChart>
      <c:catAx>
        <c:axId val="973289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88768"/>
        <c:crosses val="autoZero"/>
        <c:auto val="1"/>
        <c:lblAlgn val="ctr"/>
        <c:lblOffset val="100"/>
        <c:noMultiLvlLbl val="0"/>
      </c:catAx>
      <c:valAx>
        <c:axId val="973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Лист1!$O$19</c:f>
              <c:strCache>
                <c:ptCount val="1"/>
                <c:pt idx="0">
                  <c:v>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Лист1!$N$20:$N$29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Лист1!$O$20:$O$29</c:f>
              <c:numCache>
                <c:formatCode>0.00</c:formatCode>
                <c:ptCount val="10"/>
                <c:pt idx="0">
                  <c:v>0.4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0.46</c:v>
                </c:pt>
                <c:pt idx="4">
                  <c:v>0.66</c:v>
                </c:pt>
                <c:pt idx="5">
                  <c:v>0.6</c:v>
                </c:pt>
                <c:pt idx="6">
                  <c:v>0.44</c:v>
                </c:pt>
                <c:pt idx="7">
                  <c:v>0.4</c:v>
                </c:pt>
                <c:pt idx="8">
                  <c:v>0.84</c:v>
                </c:pt>
                <c:pt idx="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5-4400-AEFF-F83E092A5B2B}"/>
            </c:ext>
          </c:extLst>
        </c:ser>
        <c:ser>
          <c:idx val="1"/>
          <c:order val="1"/>
          <c:tx>
            <c:strRef>
              <c:f>Лист1!$P$19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Лист1!$N$20:$N$29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Лист1!$P$20:$P$29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0.28000000000000003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0.62</c:v>
                </c:pt>
                <c:pt idx="7">
                  <c:v>0.44</c:v>
                </c:pt>
                <c:pt idx="8">
                  <c:v>0.52</c:v>
                </c:pt>
                <c:pt idx="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5-4400-AEFF-F83E092A5B2B}"/>
            </c:ext>
          </c:extLst>
        </c:ser>
        <c:ser>
          <c:idx val="2"/>
          <c:order val="2"/>
          <c:tx>
            <c:strRef>
              <c:f>Лист1!$Q$19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Лист1!$N$20:$N$29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Лист1!$Q$20:$Q$29</c:f>
              <c:numCache>
                <c:formatCode>0.00</c:formatCode>
                <c:ptCount val="10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0.76</c:v>
                </c:pt>
                <c:pt idx="7">
                  <c:v>0.5</c:v>
                </c:pt>
                <c:pt idx="8">
                  <c:v>0.44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5-4400-AEFF-F83E092A5B2B}"/>
            </c:ext>
          </c:extLst>
        </c:ser>
        <c:ser>
          <c:idx val="3"/>
          <c:order val="3"/>
          <c:tx>
            <c:strRef>
              <c:f>Лист1!$R$19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Лист1!$N$20:$N$29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Лист1!$R$20:$R$29</c:f>
              <c:numCache>
                <c:formatCode>0.00</c:formatCode>
                <c:ptCount val="10"/>
                <c:pt idx="0">
                  <c:v>0.14000000000000001</c:v>
                </c:pt>
                <c:pt idx="1">
                  <c:v>0.1</c:v>
                </c:pt>
                <c:pt idx="2">
                  <c:v>0.14000000000000001</c:v>
                </c:pt>
                <c:pt idx="3">
                  <c:v>0.2</c:v>
                </c:pt>
                <c:pt idx="4">
                  <c:v>0.44</c:v>
                </c:pt>
                <c:pt idx="5">
                  <c:v>0.68</c:v>
                </c:pt>
                <c:pt idx="6">
                  <c:v>0.1</c:v>
                </c:pt>
                <c:pt idx="7">
                  <c:v>0.52</c:v>
                </c:pt>
                <c:pt idx="8">
                  <c:v>0.44</c:v>
                </c:pt>
                <c:pt idx="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5-4400-AEFF-F83E092A5B2B}"/>
            </c:ext>
          </c:extLst>
        </c:ser>
        <c:ser>
          <c:idx val="4"/>
          <c:order val="4"/>
          <c:tx>
            <c:strRef>
              <c:f>Лист1!$S$19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Лист1!$N$20:$N$29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Лист1!$S$20:$S$29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0.33</c:v>
                </c:pt>
                <c:pt idx="5">
                  <c:v>0.36</c:v>
                </c:pt>
                <c:pt idx="6">
                  <c:v>0.76</c:v>
                </c:pt>
                <c:pt idx="7">
                  <c:v>0.82</c:v>
                </c:pt>
                <c:pt idx="8">
                  <c:v>0.84</c:v>
                </c:pt>
                <c:pt idx="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5-4400-AEFF-F83E092A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27968"/>
        <c:axId val="627630048"/>
      </c:lineChart>
      <c:catAx>
        <c:axId val="62762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0048"/>
        <c:crosses val="autoZero"/>
        <c:auto val="1"/>
        <c:lblAlgn val="ctr"/>
        <c:lblOffset val="100"/>
        <c:noMultiLvlLbl val="0"/>
      </c:catAx>
      <c:valAx>
        <c:axId val="6276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Лист1!$AK$20</c:f>
              <c:strCache>
                <c:ptCount val="1"/>
                <c:pt idx="0">
                  <c:v>∆1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Лист1!$AJ$21:$AJ$30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Лист1!$AK$21:$AK$30</c:f>
              <c:numCache>
                <c:formatCode>0.00</c:formatCode>
                <c:ptCount val="10"/>
                <c:pt idx="0">
                  <c:v>0.16000000000000003</c:v>
                </c:pt>
                <c:pt idx="1">
                  <c:v>0.15999999999999998</c:v>
                </c:pt>
                <c:pt idx="2">
                  <c:v>0.26000000000000006</c:v>
                </c:pt>
                <c:pt idx="3">
                  <c:v>0.18</c:v>
                </c:pt>
                <c:pt idx="4">
                  <c:v>9.9999999999999978E-2</c:v>
                </c:pt>
                <c:pt idx="5">
                  <c:v>0</c:v>
                </c:pt>
                <c:pt idx="6">
                  <c:v>-0.18</c:v>
                </c:pt>
                <c:pt idx="7">
                  <c:v>-3.999999999999998E-2</c:v>
                </c:pt>
                <c:pt idx="8">
                  <c:v>0.31999999999999995</c:v>
                </c:pt>
                <c:pt idx="9">
                  <c:v>-9.9999999999999978E-2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D-4D03-807A-EEBB91C4CF10}"/>
            </c:ext>
          </c:extLst>
        </c:ser>
        <c:ser>
          <c:idx val="1"/>
          <c:order val="1"/>
          <c:tx>
            <c:strRef>
              <c:f>Лист1!$AL$20</c:f>
              <c:strCache>
                <c:ptCount val="1"/>
                <c:pt idx="0">
                  <c:v>∆2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Лист1!$AJ$21:$AJ$30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Лист1!$AL$21:$AL$30</c:f>
              <c:numCache>
                <c:formatCode>0.00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0.32000000000000006</c:v>
                </c:pt>
                <c:pt idx="3">
                  <c:v>0.2</c:v>
                </c:pt>
                <c:pt idx="4">
                  <c:v>9.9999999999999978E-2</c:v>
                </c:pt>
                <c:pt idx="5">
                  <c:v>0</c:v>
                </c:pt>
                <c:pt idx="6">
                  <c:v>-0.32</c:v>
                </c:pt>
                <c:pt idx="7">
                  <c:v>-9.9999999999999978E-2</c:v>
                </c:pt>
                <c:pt idx="8">
                  <c:v>0.39999999999999997</c:v>
                </c:pt>
                <c:pt idx="9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D-4D03-807A-EEBB91C4CF10}"/>
            </c:ext>
          </c:extLst>
        </c:ser>
        <c:ser>
          <c:idx val="2"/>
          <c:order val="2"/>
          <c:tx>
            <c:strRef>
              <c:f>Лист1!$AM$20</c:f>
              <c:strCache>
                <c:ptCount val="1"/>
                <c:pt idx="0">
                  <c:v>∆3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Лист1!$AJ$21:$AJ$30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Лист1!$AM$21:$AM$30</c:f>
              <c:numCache>
                <c:formatCode>0.00</c:formatCode>
                <c:ptCount val="10"/>
                <c:pt idx="0">
                  <c:v>0.26</c:v>
                </c:pt>
                <c:pt idx="1">
                  <c:v>0.33999999999999997</c:v>
                </c:pt>
                <c:pt idx="2">
                  <c:v>0.42000000000000004</c:v>
                </c:pt>
                <c:pt idx="3">
                  <c:v>0.26</c:v>
                </c:pt>
                <c:pt idx="4">
                  <c:v>0.22000000000000003</c:v>
                </c:pt>
                <c:pt idx="5">
                  <c:v>-8.0000000000000071E-2</c:v>
                </c:pt>
                <c:pt idx="6">
                  <c:v>0.33999999999999997</c:v>
                </c:pt>
                <c:pt idx="7">
                  <c:v>-0.12</c:v>
                </c:pt>
                <c:pt idx="8">
                  <c:v>0.39999999999999997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D-4D03-807A-EEBB91C4CF10}"/>
            </c:ext>
          </c:extLst>
        </c:ser>
        <c:ser>
          <c:idx val="3"/>
          <c:order val="3"/>
          <c:tx>
            <c:strRef>
              <c:f>Лист1!$AN$20</c:f>
              <c:strCache>
                <c:ptCount val="1"/>
                <c:pt idx="0">
                  <c:v>∆4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Лист1!$AJ$21:$AJ$30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Лист1!$AN$21:$AN$30</c:f>
              <c:numCache>
                <c:formatCode>0.00</c:formatCode>
                <c:ptCount val="10"/>
                <c:pt idx="0">
                  <c:v>0.39</c:v>
                </c:pt>
                <c:pt idx="1">
                  <c:v>0.43</c:v>
                </c:pt>
                <c:pt idx="2">
                  <c:v>0.53</c:v>
                </c:pt>
                <c:pt idx="3">
                  <c:v>0.4</c:v>
                </c:pt>
                <c:pt idx="4">
                  <c:v>0.33</c:v>
                </c:pt>
                <c:pt idx="5">
                  <c:v>0.24</c:v>
                </c:pt>
                <c:pt idx="6">
                  <c:v>-0.32</c:v>
                </c:pt>
                <c:pt idx="7">
                  <c:v>-0.41999999999999993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D-4D03-807A-EEBB91C4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805280"/>
        <c:axId val="945819424"/>
      </c:lineChart>
      <c:catAx>
        <c:axId val="9458052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19424"/>
        <c:crosses val="autoZero"/>
        <c:auto val="1"/>
        <c:lblAlgn val="ctr"/>
        <c:lblOffset val="100"/>
        <c:noMultiLvlLbl val="0"/>
      </c:catAx>
      <c:valAx>
        <c:axId val="9458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Лист1!$O$34</c:f>
              <c:strCache>
                <c:ptCount val="1"/>
                <c:pt idx="0">
                  <c:v>l/l0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Лист1!$N$35:$N$37</c:f>
              <c:numCache>
                <c:formatCode>0.00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Лист1!$O$35:$O$37</c:f>
              <c:numCache>
                <c:formatCode>0.00</c:formatCode>
                <c:ptCount val="3"/>
                <c:pt idx="0">
                  <c:v>1</c:v>
                </c:pt>
                <c:pt idx="1">
                  <c:v>0.89</c:v>
                </c:pt>
                <c:pt idx="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C-4591-A523-FEB36DA89219}"/>
            </c:ext>
          </c:extLst>
        </c:ser>
        <c:ser>
          <c:idx val="2"/>
          <c:order val="1"/>
          <c:tx>
            <c:strRef>
              <c:f>Лист1!$P$34</c:f>
              <c:strCache>
                <c:ptCount val="1"/>
                <c:pt idx="0">
                  <c:v>l1/l0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Лист1!$N$35:$N$37</c:f>
              <c:numCache>
                <c:formatCode>0.00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Лист1!$P$35:$P$37</c:f>
              <c:numCache>
                <c:formatCode>0.00</c:formatCode>
                <c:ptCount val="3"/>
                <c:pt idx="0">
                  <c:v>0.44999999999999996</c:v>
                </c:pt>
                <c:pt idx="1">
                  <c:v>0.85</c:v>
                </c:pt>
                <c:pt idx="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C-4591-A523-FEB36DA89219}"/>
            </c:ext>
          </c:extLst>
        </c:ser>
        <c:ser>
          <c:idx val="3"/>
          <c:order val="2"/>
          <c:tx>
            <c:strRef>
              <c:f>Лист1!$Q$34</c:f>
              <c:strCache>
                <c:ptCount val="1"/>
                <c:pt idx="0">
                  <c:v>l2/l0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Лист1!$N$35:$N$37</c:f>
              <c:numCache>
                <c:formatCode>0.00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Лист1!$Q$35:$Q$37</c:f>
              <c:numCache>
                <c:formatCode>0.00</c:formatCode>
                <c:ptCount val="3"/>
                <c:pt idx="0">
                  <c:v>0.27499999999999997</c:v>
                </c:pt>
                <c:pt idx="1">
                  <c:v>0.7</c:v>
                </c:pt>
                <c:pt idx="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7C-4591-A523-FEB36DA89219}"/>
            </c:ext>
          </c:extLst>
        </c:ser>
        <c:ser>
          <c:idx val="0"/>
          <c:order val="3"/>
          <c:tx>
            <c:strRef>
              <c:f>Лист1!$R$34</c:f>
              <c:strCache>
                <c:ptCount val="1"/>
                <c:pt idx="0">
                  <c:v>l3/l0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Лист1!$N$35:$N$37</c:f>
              <c:numCache>
                <c:formatCode>0.00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Лист1!$R$35:$R$37</c:f>
              <c:numCache>
                <c:formatCode>0.00</c:formatCode>
                <c:ptCount val="3"/>
                <c:pt idx="0">
                  <c:v>0.15</c:v>
                </c:pt>
                <c:pt idx="1">
                  <c:v>0.35</c:v>
                </c:pt>
                <c:pt idx="2">
                  <c:v>0.35000000000000003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7C-4591-A523-FEB36DA89219}"/>
            </c:ext>
          </c:extLst>
        </c:ser>
        <c:ser>
          <c:idx val="4"/>
          <c:order val="4"/>
          <c:tx>
            <c:strRef>
              <c:f>Лист1!$S$34</c:f>
              <c:strCache>
                <c:ptCount val="1"/>
                <c:pt idx="0">
                  <c:v>l4/l0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Лист1!$N$35:$N$37</c:f>
              <c:numCache>
                <c:formatCode>0.00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Лист1!$S$35:$S$37</c:f>
              <c:numCache>
                <c:formatCode>0.00</c:formatCode>
                <c:ptCount val="3"/>
                <c:pt idx="0">
                  <c:v>0.125</c:v>
                </c:pt>
                <c:pt idx="1">
                  <c:v>0.11</c:v>
                </c:pt>
                <c:pt idx="2">
                  <c:v>2.4999999999999998E-2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7C-4591-A523-FEB36DA8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53664"/>
        <c:axId val="1103330544"/>
      </c:scatterChart>
      <c:valAx>
        <c:axId val="673053664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ru-RU" sz="12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мм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17162898708009"/>
              <c:y val="0.87868030277857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330544"/>
        <c:crossesAt val="0"/>
        <c:crossBetween val="midCat"/>
        <c:majorUnit val="50"/>
      </c:valAx>
      <c:valAx>
        <c:axId val="11033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 / l0</a:t>
                </a:r>
                <a:endParaRPr lang="ru-RU" sz="1200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235354611639285E-2"/>
              <c:y val="0.3719326246572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305366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Лист1!$AM$34</c:f>
              <c:strCache>
                <c:ptCount val="1"/>
                <c:pt idx="0">
                  <c:v>l/l0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Лист1!$AL$35:$AL$38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Лист1!$AM$35:$AM$38</c:f>
              <c:numCache>
                <c:formatCode>0.00</c:formatCode>
                <c:ptCount val="4"/>
                <c:pt idx="0">
                  <c:v>0.45</c:v>
                </c:pt>
                <c:pt idx="1">
                  <c:v>0.27500000000000002</c:v>
                </c:pt>
                <c:pt idx="2">
                  <c:v>0.15</c:v>
                </c:pt>
                <c:pt idx="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3-4E4F-80AB-0755833D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08624"/>
        <c:axId val="323603632"/>
      </c:scatterChart>
      <c:valAx>
        <c:axId val="32360862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l/l0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03632"/>
        <c:crosses val="autoZero"/>
        <c:crossBetween val="midCat"/>
      </c:valAx>
      <c:valAx>
        <c:axId val="323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D/</a:t>
                </a:r>
                <a:r>
                  <a:rPr lang="el-GR"/>
                  <a:t>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Лист1!$K$40</c:f>
              <c:strCache>
                <c:ptCount val="1"/>
                <c:pt idx="0">
                  <c:v>Д = 48 мм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Лист1!$J$41:$J$50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Лист1!$K$41:$K$50</c:f>
              <c:numCache>
                <c:formatCode>0.00</c:formatCode>
                <c:ptCount val="10"/>
                <c:pt idx="0">
                  <c:v>0.94491118252306805</c:v>
                </c:pt>
                <c:pt idx="1">
                  <c:v>1</c:v>
                </c:pt>
                <c:pt idx="2">
                  <c:v>0.80178372573727308</c:v>
                </c:pt>
                <c:pt idx="3">
                  <c:v>0.96362411165943151</c:v>
                </c:pt>
                <c:pt idx="4">
                  <c:v>0.80178372573727308</c:v>
                </c:pt>
                <c:pt idx="5">
                  <c:v>0.77919372247397956</c:v>
                </c:pt>
                <c:pt idx="6">
                  <c:v>0.59761430466719678</c:v>
                </c:pt>
                <c:pt idx="7">
                  <c:v>0.32732683535398854</c:v>
                </c:pt>
                <c:pt idx="8">
                  <c:v>0.3779644730092272</c:v>
                </c:pt>
                <c:pt idx="9">
                  <c:v>0.1889822365046136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AC2-B52A-FEAF0B77BB56}"/>
            </c:ext>
          </c:extLst>
        </c:ser>
        <c:ser>
          <c:idx val="1"/>
          <c:order val="1"/>
          <c:tx>
            <c:strRef>
              <c:f>Лист1!$L$40</c:f>
              <c:strCache>
                <c:ptCount val="1"/>
                <c:pt idx="0">
                  <c:v>Д = 64 мм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Лист1!$J$41:$J$50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Лист1!$L$41:$L$50</c:f>
              <c:numCache>
                <c:formatCode>0.00</c:formatCode>
                <c:ptCount val="10"/>
                <c:pt idx="0">
                  <c:v>0.93026050941906346</c:v>
                </c:pt>
                <c:pt idx="1">
                  <c:v>1</c:v>
                </c:pt>
                <c:pt idx="2">
                  <c:v>0.83205029433784372</c:v>
                </c:pt>
                <c:pt idx="3">
                  <c:v>0.83205029433784372</c:v>
                </c:pt>
                <c:pt idx="4">
                  <c:v>0.6504436355879909</c:v>
                </c:pt>
                <c:pt idx="5">
                  <c:v>0.48038446141526137</c:v>
                </c:pt>
                <c:pt idx="6">
                  <c:v>0.33968311024337872</c:v>
                </c:pt>
                <c:pt idx="7">
                  <c:v>0.19611613513818404</c:v>
                </c:pt>
                <c:pt idx="8">
                  <c:v>0.13867504905630729</c:v>
                </c:pt>
                <c:pt idx="9">
                  <c:v>0.13867504905630729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4-4AC2-B52A-FEAF0B77BB56}"/>
            </c:ext>
          </c:extLst>
        </c:ser>
        <c:ser>
          <c:idx val="2"/>
          <c:order val="2"/>
          <c:tx>
            <c:strRef>
              <c:f>Лист1!$M$40</c:f>
              <c:strCache>
                <c:ptCount val="1"/>
                <c:pt idx="0">
                  <c:v>Д = 100 мм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Лист1!$J$41:$J$50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Лист1!$M$41:$M$50</c:f>
              <c:numCache>
                <c:formatCode>0.00</c:formatCode>
                <c:ptCount val="10"/>
                <c:pt idx="0">
                  <c:v>1</c:v>
                </c:pt>
                <c:pt idx="1">
                  <c:v>0.88191710368819676</c:v>
                </c:pt>
                <c:pt idx="2">
                  <c:v>0.76980035891950105</c:v>
                </c:pt>
                <c:pt idx="3">
                  <c:v>0.45133546692422</c:v>
                </c:pt>
                <c:pt idx="4">
                  <c:v>0.3042903097250923</c:v>
                </c:pt>
                <c:pt idx="5">
                  <c:v>0.3042903097250923</c:v>
                </c:pt>
                <c:pt idx="6">
                  <c:v>0.27216552697590868</c:v>
                </c:pt>
                <c:pt idx="7">
                  <c:v>0.27216552697590868</c:v>
                </c:pt>
                <c:pt idx="8">
                  <c:v>0.21516574145596759</c:v>
                </c:pt>
                <c:pt idx="9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4-4AC2-B52A-FEAF0B77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53456"/>
        <c:axId val="378052208"/>
      </c:lineChart>
      <c:catAx>
        <c:axId val="3780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φ. </a:t>
                </a:r>
                <a:r>
                  <a:rPr lang="ru-RU" sz="1000" b="0" i="0" u="none" strike="noStrike" baseline="0">
                    <a:effectLst/>
                  </a:rPr>
                  <a:t>град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2208"/>
        <c:crosses val="autoZero"/>
        <c:auto val="1"/>
        <c:lblAlgn val="ctr"/>
        <c:lblOffset val="100"/>
        <c:noMultiLvlLbl val="0"/>
      </c:catAx>
      <c:valAx>
        <c:axId val="378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√(a/amax)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Лист1!$C$86</c:f>
              <c:strCache>
                <c:ptCount val="1"/>
                <c:pt idx="0">
                  <c:v>α=48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Лист1!$D$85:$U$85</c:f>
              <c:numCache>
                <c:formatCode>General</c:formatCode>
                <c:ptCount val="1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</c:numCache>
            </c:numRef>
          </c:cat>
          <c:val>
            <c:numRef>
              <c:f>Лист1!$D$86:$U$86</c:f>
              <c:numCache>
                <c:formatCode>General</c:formatCode>
                <c:ptCount val="18"/>
                <c:pt idx="0">
                  <c:v>0.99250751646757762</c:v>
                </c:pt>
                <c:pt idx="1">
                  <c:v>0.97030050218424468</c:v>
                </c:pt>
                <c:pt idx="2">
                  <c:v>0.93417450828878867</c:v>
                </c:pt>
                <c:pt idx="3">
                  <c:v>0.88540421618937648</c:v>
                </c:pt>
                <c:pt idx="4">
                  <c:v>0.82567095519339806</c:v>
                </c:pt>
                <c:pt idx="5">
                  <c:v>0.75696949679633507</c:v>
                </c:pt>
                <c:pt idx="6">
                  <c:v>0.68150134618356861</c:v>
                </c:pt>
                <c:pt idx="7">
                  <c:v>0.60156247065736024</c:v>
                </c:pt>
                <c:pt idx="8">
                  <c:v>0.51943336028211629</c:v>
                </c:pt>
                <c:pt idx="9">
                  <c:v>0.43727856194230585</c:v>
                </c:pt>
                <c:pt idx="10">
                  <c:v>0.35706149562054018</c:v>
                </c:pt>
                <c:pt idx="11">
                  <c:v>0.28047863697882203</c:v>
                </c:pt>
                <c:pt idx="12">
                  <c:v>0.20891524530514277</c:v>
                </c:pt>
                <c:pt idx="13">
                  <c:v>0.14342293955233198</c:v>
                </c:pt>
                <c:pt idx="14">
                  <c:v>8.4717758081011743E-2</c:v>
                </c:pt>
                <c:pt idx="15">
                  <c:v>3.3196013587607175E-2</c:v>
                </c:pt>
                <c:pt idx="16">
                  <c:v>-1.1035648984678575E-2</c:v>
                </c:pt>
                <c:pt idx="17">
                  <c:v>-4.8120046478286667E-2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E-4A62-B4C0-F95E1275944F}"/>
            </c:ext>
          </c:extLst>
        </c:ser>
        <c:ser>
          <c:idx val="1"/>
          <c:order val="1"/>
          <c:tx>
            <c:strRef>
              <c:f>Лист1!$C$87</c:f>
              <c:strCache>
                <c:ptCount val="1"/>
                <c:pt idx="0">
                  <c:v>α=64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Лист1!$D$85:$U$85</c:f>
              <c:numCache>
                <c:formatCode>General</c:formatCode>
                <c:ptCount val="1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</c:numCache>
            </c:numRef>
          </c:cat>
          <c:val>
            <c:numRef>
              <c:f>Лист1!$D$87:$U$87</c:f>
              <c:numCache>
                <c:formatCode>General</c:formatCode>
                <c:ptCount val="18"/>
                <c:pt idx="0">
                  <c:v>0.98707062668120682</c:v>
                </c:pt>
                <c:pt idx="1">
                  <c:v>0.94900369284461239</c:v>
                </c:pt>
                <c:pt idx="2">
                  <c:v>0.88790233509137728</c:v>
                </c:pt>
                <c:pt idx="3">
                  <c:v>0.80707719748016848</c:v>
                </c:pt>
                <c:pt idx="4">
                  <c:v>0.71077745550830296</c:v>
                </c:pt>
                <c:pt idx="5">
                  <c:v>0.60385669742071513</c:v>
                </c:pt>
                <c:pt idx="6">
                  <c:v>0.49140888448418346</c:v>
                </c:pt>
                <c:pt idx="7">
                  <c:v>0.37841075314417555</c:v>
                </c:pt>
                <c:pt idx="8">
                  <c:v>0.26940361246899375</c:v>
                </c:pt>
                <c:pt idx="9">
                  <c:v>0.16824035395934672</c:v>
                </c:pt>
                <c:pt idx="10">
                  <c:v>7.7913942498680902E-2</c:v>
                </c:pt>
                <c:pt idx="11">
                  <c:v>4.7323738878621903E-4</c:v>
                </c:pt>
                <c:pt idx="12">
                  <c:v>-6.2977810232746553E-2</c:v>
                </c:pt>
                <c:pt idx="13">
                  <c:v>-0.11220952001368194</c:v>
                </c:pt>
                <c:pt idx="14">
                  <c:v>-0.14774173935328619</c:v>
                </c:pt>
                <c:pt idx="15">
                  <c:v>-0.17068486788897325</c:v>
                </c:pt>
                <c:pt idx="16">
                  <c:v>-0.18256637900765454</c:v>
                </c:pt>
                <c:pt idx="17">
                  <c:v>-0.18516025957340707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A62-B4C0-F95E1275944F}"/>
            </c:ext>
          </c:extLst>
        </c:ser>
        <c:ser>
          <c:idx val="2"/>
          <c:order val="2"/>
          <c:tx>
            <c:strRef>
              <c:f>Лист1!$C$88</c:f>
              <c:strCache>
                <c:ptCount val="1"/>
                <c:pt idx="0">
                  <c:v>α=100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Лист1!$D$85:$U$85</c:f>
              <c:numCache>
                <c:formatCode>General</c:formatCode>
                <c:ptCount val="1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</c:numCache>
            </c:numRef>
          </c:cat>
          <c:val>
            <c:numRef>
              <c:f>Лист1!$D$88:$U$88</c:f>
              <c:numCache>
                <c:formatCode>General</c:formatCode>
                <c:ptCount val="18"/>
                <c:pt idx="0">
                  <c:v>0.9692841272959366</c:v>
                </c:pt>
                <c:pt idx="1">
                  <c:v>0.88080291878202077</c:v>
                </c:pt>
                <c:pt idx="2">
                  <c:v>0.74496515411608455</c:v>
                </c:pt>
                <c:pt idx="3">
                  <c:v>0.57726962723335651</c:v>
                </c:pt>
                <c:pt idx="4">
                  <c:v>0.39591895983235986</c:v>
                </c:pt>
                <c:pt idx="5">
                  <c:v>0.21915829281677282</c:v>
                </c:pt>
                <c:pt idx="6">
                  <c:v>6.2822218072895827E-2</c:v>
                </c:pt>
                <c:pt idx="7">
                  <c:v>-6.1506857325185745E-2</c:v>
                </c:pt>
                <c:pt idx="8">
                  <c:v>-0.14748314114269742</c:v>
                </c:pt>
                <c:pt idx="9">
                  <c:v>-0.19406941940953745</c:v>
                </c:pt>
                <c:pt idx="10">
                  <c:v>-0.20481781262163201</c:v>
                </c:pt>
                <c:pt idx="11">
                  <c:v>-0.18660591195393589</c:v>
                </c:pt>
                <c:pt idx="12">
                  <c:v>-0.14812990914781099</c:v>
                </c:pt>
                <c:pt idx="13">
                  <c:v>-9.844189008300952E-2</c:v>
                </c:pt>
                <c:pt idx="14">
                  <c:v>-4.5751376071340145E-2</c:v>
                </c:pt>
                <c:pt idx="15">
                  <c:v>3.3831786203099932E-3</c:v>
                </c:pt>
                <c:pt idx="16">
                  <c:v>4.4443125260544759E-2</c:v>
                </c:pt>
                <c:pt idx="17">
                  <c:v>7.4966358455565679E-2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E-4A62-B4C0-F95E1275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35856"/>
        <c:axId val="408854576"/>
      </c:lineChart>
      <c:catAx>
        <c:axId val="4088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φ. </a:t>
                </a:r>
                <a:r>
                  <a:rPr lang="ru-RU" sz="1000" b="0" i="0" u="none" strike="noStrike" baseline="0">
                    <a:effectLst/>
                  </a:rPr>
                  <a:t>град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4576"/>
        <c:crosses val="autoZero"/>
        <c:auto val="1"/>
        <c:lblAlgn val="ctr"/>
        <c:lblOffset val="100"/>
        <c:noMultiLvlLbl val="0"/>
      </c:catAx>
      <c:valAx>
        <c:axId val="4088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ƒ(</a:t>
                </a:r>
                <a:r>
                  <a:rPr lang="el-GR" sz="1000" b="0" i="0" u="none" strike="noStrike" baseline="0">
                    <a:effectLst/>
                  </a:rPr>
                  <a:t>θ)</a:t>
                </a:r>
                <a:r>
                  <a:rPr lang="el-GR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chart" Target="../charts/chart2.xml"/><Relationship Id="rId10" Type="http://schemas.openxmlformats.org/officeDocument/2006/relationships/image" Target="../media/image5.png"/><Relationship Id="rId4" Type="http://schemas.openxmlformats.org/officeDocument/2006/relationships/chart" Target="../charts/chart1.xml"/><Relationship Id="rId9" Type="http://schemas.openxmlformats.org/officeDocument/2006/relationships/image" Target="../media/image4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</xdr:col>
      <xdr:colOff>457200</xdr:colOff>
      <xdr:row>40</xdr:row>
      <xdr:rowOff>209550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1EEE3D80-EB9B-414A-9036-662335C9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457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114300</xdr:colOff>
      <xdr:row>41</xdr:row>
      <xdr:rowOff>209550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D99A5DA-A8A1-4BD1-B254-1E3748377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165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171451</xdr:colOff>
      <xdr:row>41</xdr:row>
      <xdr:rowOff>9526</xdr:rowOff>
    </xdr:from>
    <xdr:to>
      <xdr:col>3</xdr:col>
      <xdr:colOff>762001</xdr:colOff>
      <xdr:row>41</xdr:row>
      <xdr:rowOff>219327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1FDF13C1-CE26-40FB-856A-20012B221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1" y="9544051"/>
          <a:ext cx="590550" cy="209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41</xdr:row>
      <xdr:rowOff>0</xdr:rowOff>
    </xdr:from>
    <xdr:to>
      <xdr:col>4</xdr:col>
      <xdr:colOff>114300</xdr:colOff>
      <xdr:row>41</xdr:row>
      <xdr:rowOff>209550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F8E73D85-B12F-4894-B204-60E787775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939165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142876</xdr:colOff>
      <xdr:row>41</xdr:row>
      <xdr:rowOff>1</xdr:rowOff>
    </xdr:from>
    <xdr:to>
      <xdr:col>5</xdr:col>
      <xdr:colOff>733425</xdr:colOff>
      <xdr:row>41</xdr:row>
      <xdr:rowOff>239501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7F2C9CDB-7D08-4C36-8D4A-599C271E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1" y="9391651"/>
          <a:ext cx="590549" cy="23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114300</xdr:colOff>
      <xdr:row>41</xdr:row>
      <xdr:rowOff>209550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5869BF67-74F4-4C72-9D04-3C9EECAF1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939165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41</xdr:row>
      <xdr:rowOff>19051</xdr:rowOff>
    </xdr:from>
    <xdr:to>
      <xdr:col>7</xdr:col>
      <xdr:colOff>552450</xdr:colOff>
      <xdr:row>41</xdr:row>
      <xdr:rowOff>201781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B992666D-27F0-42F2-B367-4B9FAE1E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9410701"/>
          <a:ext cx="514350" cy="18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333375</xdr:colOff>
      <xdr:row>3</xdr:row>
      <xdr:rowOff>14287</xdr:rowOff>
    </xdr:from>
    <xdr:to>
      <xdr:col>26</xdr:col>
      <xdr:colOff>28575</xdr:colOff>
      <xdr:row>14</xdr:row>
      <xdr:rowOff>119062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D6EF086F-BA92-4408-9D78-823192A40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552450</xdr:colOff>
      <xdr:row>3</xdr:row>
      <xdr:rowOff>52387</xdr:rowOff>
    </xdr:from>
    <xdr:to>
      <xdr:col>34</xdr:col>
      <xdr:colOff>247650</xdr:colOff>
      <xdr:row>14</xdr:row>
      <xdr:rowOff>157162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DF3EE449-1713-4187-8808-D0F34BA60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17</xdr:row>
      <xdr:rowOff>252412</xdr:rowOff>
    </xdr:from>
    <xdr:to>
      <xdr:col>26</xdr:col>
      <xdr:colOff>438150</xdr:colOff>
      <xdr:row>28</xdr:row>
      <xdr:rowOff>195262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1A779A5A-89FE-4C6C-80C5-C8F5E06E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109537</xdr:colOff>
      <xdr:row>17</xdr:row>
      <xdr:rowOff>242887</xdr:rowOff>
    </xdr:from>
    <xdr:to>
      <xdr:col>34</xdr:col>
      <xdr:colOff>414337</xdr:colOff>
      <xdr:row>29</xdr:row>
      <xdr:rowOff>90487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43987CD1-EE64-45B5-8E3A-6EE54283F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523875</xdr:colOff>
      <xdr:row>30</xdr:row>
      <xdr:rowOff>57150</xdr:rowOff>
    </xdr:from>
    <xdr:to>
      <xdr:col>28</xdr:col>
      <xdr:colOff>93345</xdr:colOff>
      <xdr:row>42</xdr:row>
      <xdr:rowOff>220345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8FF3A756-7252-44C8-81C6-E86DED03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</xdr:col>
      <xdr:colOff>95250</xdr:colOff>
      <xdr:row>65</xdr:row>
      <xdr:rowOff>190500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DE670FD2-2004-4F0E-AB03-EA08C9A30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971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65</xdr:row>
      <xdr:rowOff>0</xdr:rowOff>
    </xdr:from>
    <xdr:to>
      <xdr:col>2</xdr:col>
      <xdr:colOff>257175</xdr:colOff>
      <xdr:row>65</xdr:row>
      <xdr:rowOff>180975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3B229C0B-44E6-464B-86B7-A243415F8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509712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67</xdr:row>
      <xdr:rowOff>0</xdr:rowOff>
    </xdr:from>
    <xdr:to>
      <xdr:col>2</xdr:col>
      <xdr:colOff>428625</xdr:colOff>
      <xdr:row>67</xdr:row>
      <xdr:rowOff>180975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BC977FB2-1CBF-4B29-83F5-AEBC4B323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15535275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333628</xdr:colOff>
      <xdr:row>31</xdr:row>
      <xdr:rowOff>129476</xdr:rowOff>
    </xdr:from>
    <xdr:to>
      <xdr:col>36</xdr:col>
      <xdr:colOff>67743</xdr:colOff>
      <xdr:row>43</xdr:row>
      <xdr:rowOff>67131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A7E733-4847-4806-AE96-2F380EBD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133350</xdr:colOff>
      <xdr:row>40</xdr:row>
      <xdr:rowOff>90487</xdr:rowOff>
    </xdr:from>
    <xdr:to>
      <xdr:col>19</xdr:col>
      <xdr:colOff>723900</xdr:colOff>
      <xdr:row>51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D9B81E-E7A3-40B0-9AAA-B20B7D048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352984</xdr:colOff>
      <xdr:row>69</xdr:row>
      <xdr:rowOff>101972</xdr:rowOff>
    </xdr:from>
    <xdr:to>
      <xdr:col>17</xdr:col>
      <xdr:colOff>39220</xdr:colOff>
      <xdr:row>83</xdr:row>
      <xdr:rowOff>88525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50CC966-E578-423B-9B2D-77A965A1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206E-DB51-40CB-BA0B-63C463560A3F}">
  <dimension ref="B2:AN88"/>
  <sheetViews>
    <sheetView tabSelected="1" zoomScale="85" zoomScaleNormal="85" workbookViewId="0">
      <selection activeCell="T79" sqref="T79"/>
    </sheetView>
  </sheetViews>
  <sheetFormatPr defaultRowHeight="15" x14ac:dyDescent="0.25"/>
  <cols>
    <col min="1" max="3" width="9.140625" style="9"/>
    <col min="4" max="4" width="16.28515625" style="9" customWidth="1"/>
    <col min="5" max="5" width="13.140625" style="9" bestFit="1" customWidth="1"/>
    <col min="6" max="6" width="15" style="9" bestFit="1" customWidth="1"/>
    <col min="7" max="7" width="10.42578125" style="9" bestFit="1" customWidth="1"/>
    <col min="8" max="8" width="14" style="9" bestFit="1" customWidth="1"/>
    <col min="9" max="9" width="13.140625" style="9" bestFit="1" customWidth="1"/>
    <col min="10" max="10" width="12.7109375" style="9" bestFit="1" customWidth="1"/>
    <col min="11" max="11" width="14" style="9" bestFit="1" customWidth="1"/>
    <col min="12" max="15" width="9.140625" style="9"/>
    <col min="16" max="16" width="14" style="9" bestFit="1" customWidth="1"/>
    <col min="17" max="19" width="9.140625" style="9"/>
    <col min="20" max="20" width="13.140625" style="9" bestFit="1" customWidth="1"/>
    <col min="21" max="16384" width="9.140625" style="9"/>
  </cols>
  <sheetData>
    <row r="2" spans="2:40" x14ac:dyDescent="0.25">
      <c r="H2" s="9" t="s">
        <v>21</v>
      </c>
      <c r="N2" s="9" t="s">
        <v>21</v>
      </c>
    </row>
    <row r="3" spans="2:40" ht="20.25" customHeight="1" x14ac:dyDescent="0.25">
      <c r="B3" s="37" t="s">
        <v>19</v>
      </c>
      <c r="C3" s="6" t="s">
        <v>0</v>
      </c>
      <c r="D3" s="37" t="s">
        <v>1</v>
      </c>
      <c r="E3" s="37"/>
      <c r="F3" s="37" t="s">
        <v>2</v>
      </c>
      <c r="G3" s="37"/>
      <c r="H3" s="37" t="s">
        <v>3</v>
      </c>
      <c r="I3" s="37"/>
      <c r="J3" s="37" t="s">
        <v>4</v>
      </c>
      <c r="K3" s="37"/>
      <c r="M3" s="9" t="s">
        <v>19</v>
      </c>
      <c r="N3" s="10" t="s">
        <v>5</v>
      </c>
      <c r="O3" s="10" t="s">
        <v>6</v>
      </c>
      <c r="P3" s="10" t="s">
        <v>7</v>
      </c>
      <c r="Q3" s="11" t="s">
        <v>8</v>
      </c>
      <c r="R3" s="10" t="s">
        <v>9</v>
      </c>
    </row>
    <row r="4" spans="2:40" ht="20.25" x14ac:dyDescent="0.25">
      <c r="B4" s="37"/>
      <c r="C4" s="10" t="s">
        <v>5</v>
      </c>
      <c r="D4" s="10" t="s">
        <v>6</v>
      </c>
      <c r="E4" s="6" t="s">
        <v>18</v>
      </c>
      <c r="F4" s="10" t="s">
        <v>7</v>
      </c>
      <c r="G4" s="6" t="s">
        <v>17</v>
      </c>
      <c r="H4" s="11" t="s">
        <v>8</v>
      </c>
      <c r="I4" s="6" t="s">
        <v>16</v>
      </c>
      <c r="J4" s="10" t="s">
        <v>9</v>
      </c>
      <c r="K4" s="6" t="s">
        <v>15</v>
      </c>
      <c r="M4" s="9">
        <v>0</v>
      </c>
      <c r="N4" s="6">
        <f>4*0.2</f>
        <v>0.8</v>
      </c>
      <c r="O4" s="6">
        <f>1.8*0.2</f>
        <v>0.36000000000000004</v>
      </c>
      <c r="P4" s="6">
        <f>2.2*0.1</f>
        <v>0.22000000000000003</v>
      </c>
      <c r="Q4" s="6">
        <f>1.2*0.1</f>
        <v>0.12</v>
      </c>
      <c r="R4" s="6">
        <f>1*0.1</f>
        <v>0.1</v>
      </c>
      <c r="AJ4" s="9" t="s">
        <v>21</v>
      </c>
    </row>
    <row r="5" spans="2:40" ht="18.75" x14ac:dyDescent="0.25">
      <c r="B5" s="6">
        <v>0</v>
      </c>
      <c r="C5" s="6">
        <f>4*0.2</f>
        <v>0.8</v>
      </c>
      <c r="D5" s="6">
        <f>1.8*0.2</f>
        <v>0.36000000000000004</v>
      </c>
      <c r="E5" s="6">
        <f t="shared" ref="E5:E14" si="0">C5-D5</f>
        <v>0.44</v>
      </c>
      <c r="F5" s="6">
        <f>2.2*0.1</f>
        <v>0.22000000000000003</v>
      </c>
      <c r="G5" s="6">
        <f t="shared" ref="G5:G14" si="1">C5-F5</f>
        <v>0.58000000000000007</v>
      </c>
      <c r="H5" s="6">
        <f>1.2*0.1</f>
        <v>0.12</v>
      </c>
      <c r="I5" s="6">
        <f>C5-H5</f>
        <v>0.68</v>
      </c>
      <c r="J5" s="6">
        <f>1*0.1</f>
        <v>0.1</v>
      </c>
      <c r="K5" s="6">
        <f>C5-J5</f>
        <v>0.70000000000000007</v>
      </c>
      <c r="M5" s="9">
        <v>5</v>
      </c>
      <c r="N5" s="6">
        <f>3.8*0.2</f>
        <v>0.76</v>
      </c>
      <c r="O5" s="6">
        <f>1.8*0.2</f>
        <v>0.36000000000000004</v>
      </c>
      <c r="P5" s="6">
        <f>2*0.1</f>
        <v>0.2</v>
      </c>
      <c r="Q5" s="6">
        <f>0.5*0.1</f>
        <v>0.05</v>
      </c>
      <c r="R5" s="6">
        <f>0.4*0.1</f>
        <v>4.0000000000000008E-2</v>
      </c>
      <c r="AJ5" s="15" t="s">
        <v>19</v>
      </c>
      <c r="AK5" s="6" t="s">
        <v>14</v>
      </c>
      <c r="AL5" s="6" t="s">
        <v>12</v>
      </c>
      <c r="AM5" s="6" t="s">
        <v>13</v>
      </c>
      <c r="AN5" s="6" t="s">
        <v>11</v>
      </c>
    </row>
    <row r="6" spans="2:40" ht="18.75" x14ac:dyDescent="0.25">
      <c r="B6" s="6">
        <v>5</v>
      </c>
      <c r="C6" s="6">
        <f>3.8*0.2</f>
        <v>0.76</v>
      </c>
      <c r="D6" s="6">
        <f>1.8*0.2</f>
        <v>0.36000000000000004</v>
      </c>
      <c r="E6" s="6">
        <f t="shared" si="0"/>
        <v>0.39999999999999997</v>
      </c>
      <c r="F6" s="6">
        <f>2*0.1</f>
        <v>0.2</v>
      </c>
      <c r="G6" s="6">
        <f t="shared" si="1"/>
        <v>0.56000000000000005</v>
      </c>
      <c r="H6" s="6">
        <f>0.5*0.1</f>
        <v>0.05</v>
      </c>
      <c r="I6" s="6">
        <f t="shared" ref="I6:I14" si="2">C6-H6</f>
        <v>0.71</v>
      </c>
      <c r="J6" s="6">
        <f>0.4*0.1</f>
        <v>4.0000000000000008E-2</v>
      </c>
      <c r="K6" s="6">
        <f t="shared" ref="K6:K14" si="3">C6-J6</f>
        <v>0.72</v>
      </c>
      <c r="M6" s="9">
        <v>10</v>
      </c>
      <c r="N6" s="6">
        <f>5.9*0.2</f>
        <v>1.1800000000000002</v>
      </c>
      <c r="O6" s="6">
        <f>3.6*0.2</f>
        <v>0.72000000000000008</v>
      </c>
      <c r="P6" s="6">
        <f>5*0.1</f>
        <v>0.5</v>
      </c>
      <c r="Q6" s="6">
        <f>1.2*0.1</f>
        <v>0.12</v>
      </c>
      <c r="R6" s="6">
        <f>0.2*0.1</f>
        <v>2.0000000000000004E-2</v>
      </c>
      <c r="AJ6" s="15">
        <v>0</v>
      </c>
      <c r="AK6" s="6">
        <v>0.44</v>
      </c>
      <c r="AL6" s="6">
        <v>0.58000000000000007</v>
      </c>
      <c r="AM6" s="6">
        <v>0.68</v>
      </c>
      <c r="AN6" s="6">
        <v>0.70000000000000007</v>
      </c>
    </row>
    <row r="7" spans="2:40" ht="18.75" x14ac:dyDescent="0.25">
      <c r="B7" s="6">
        <v>10</v>
      </c>
      <c r="C7" s="6">
        <f>5.9*0.2</f>
        <v>1.1800000000000002</v>
      </c>
      <c r="D7" s="6">
        <f>3.6*0.2</f>
        <v>0.72000000000000008</v>
      </c>
      <c r="E7" s="6">
        <f t="shared" si="0"/>
        <v>0.46000000000000008</v>
      </c>
      <c r="F7" s="6">
        <f>5*0.1</f>
        <v>0.5</v>
      </c>
      <c r="G7" s="6">
        <f t="shared" si="1"/>
        <v>0.68000000000000016</v>
      </c>
      <c r="H7" s="6">
        <f>1.2*0.1</f>
        <v>0.12</v>
      </c>
      <c r="I7" s="6">
        <f t="shared" si="2"/>
        <v>1.06</v>
      </c>
      <c r="J7" s="6">
        <f>0.2*0.1</f>
        <v>2.0000000000000004E-2</v>
      </c>
      <c r="K7" s="6">
        <f t="shared" si="3"/>
        <v>1.1600000000000001</v>
      </c>
      <c r="M7" s="9">
        <v>15</v>
      </c>
      <c r="N7" s="6">
        <f>2.6*0.5</f>
        <v>1.3</v>
      </c>
      <c r="O7" s="6">
        <f>4.2*0.2</f>
        <v>0.84000000000000008</v>
      </c>
      <c r="P7" s="6">
        <f>3*0.2</f>
        <v>0.60000000000000009</v>
      </c>
      <c r="Q7" s="6">
        <f>1.8*0.2</f>
        <v>0.36000000000000004</v>
      </c>
      <c r="R7" s="6">
        <f>0.6*0.1</f>
        <v>0.06</v>
      </c>
      <c r="AJ7" s="15">
        <v>5</v>
      </c>
      <c r="AK7" s="6">
        <v>0.39999999999999997</v>
      </c>
      <c r="AL7" s="6">
        <v>0.56000000000000005</v>
      </c>
      <c r="AM7" s="6">
        <v>0.71</v>
      </c>
      <c r="AN7" s="6">
        <v>0.72</v>
      </c>
    </row>
    <row r="8" spans="2:40" ht="18.75" x14ac:dyDescent="0.25">
      <c r="B8" s="6">
        <v>15</v>
      </c>
      <c r="C8" s="6">
        <f>2.6*0.5</f>
        <v>1.3</v>
      </c>
      <c r="D8" s="6">
        <f>4.2*0.2</f>
        <v>0.84000000000000008</v>
      </c>
      <c r="E8" s="6">
        <f t="shared" si="0"/>
        <v>0.45999999999999996</v>
      </c>
      <c r="F8" s="6">
        <f>3*0.2</f>
        <v>0.60000000000000009</v>
      </c>
      <c r="G8" s="6">
        <f t="shared" si="1"/>
        <v>0.7</v>
      </c>
      <c r="H8" s="6">
        <f>1.8*0.2</f>
        <v>0.36000000000000004</v>
      </c>
      <c r="I8" s="6">
        <f t="shared" si="2"/>
        <v>0.94</v>
      </c>
      <c r="J8" s="6">
        <f>0.6*0.1</f>
        <v>0.06</v>
      </c>
      <c r="K8" s="6">
        <f t="shared" si="3"/>
        <v>1.24</v>
      </c>
      <c r="M8" s="9">
        <v>20</v>
      </c>
      <c r="N8" s="6">
        <f>2.3*0.5</f>
        <v>1.1499999999999999</v>
      </c>
      <c r="O8" s="6">
        <f>4.8*0.2</f>
        <v>0.96</v>
      </c>
      <c r="P8" s="6">
        <f>3.2*0.2</f>
        <v>0.64000000000000012</v>
      </c>
      <c r="Q8" s="6">
        <f>2*0.2</f>
        <v>0.4</v>
      </c>
      <c r="R8" s="6">
        <f>1.4*0.1</f>
        <v>0.13999999999999999</v>
      </c>
      <c r="AJ8" s="15">
        <v>10</v>
      </c>
      <c r="AK8" s="6">
        <v>0.46000000000000008</v>
      </c>
      <c r="AL8" s="6">
        <v>0.68000000000000016</v>
      </c>
      <c r="AM8" s="6">
        <v>1.06</v>
      </c>
      <c r="AN8" s="6">
        <v>1.1600000000000001</v>
      </c>
    </row>
    <row r="9" spans="2:40" ht="18.75" x14ac:dyDescent="0.25">
      <c r="B9" s="6">
        <v>20</v>
      </c>
      <c r="C9" s="6">
        <f>2.3*0.5</f>
        <v>1.1499999999999999</v>
      </c>
      <c r="D9" s="6">
        <f>4.8*0.2</f>
        <v>0.96</v>
      </c>
      <c r="E9" s="6">
        <f t="shared" si="0"/>
        <v>0.18999999999999995</v>
      </c>
      <c r="F9" s="6">
        <f>3.2*0.2</f>
        <v>0.64000000000000012</v>
      </c>
      <c r="G9" s="6">
        <f t="shared" si="1"/>
        <v>0.50999999999999979</v>
      </c>
      <c r="H9" s="6">
        <f>2*0.2</f>
        <v>0.4</v>
      </c>
      <c r="I9" s="6">
        <f t="shared" si="2"/>
        <v>0.74999999999999989</v>
      </c>
      <c r="J9" s="6">
        <f>1.4*0.1</f>
        <v>0.13999999999999999</v>
      </c>
      <c r="K9" s="6">
        <f t="shared" si="3"/>
        <v>1.01</v>
      </c>
      <c r="M9" s="9">
        <v>25</v>
      </c>
      <c r="N9" s="6">
        <f>2*0.5</f>
        <v>1</v>
      </c>
      <c r="O9" s="6">
        <f>1.8*0.5</f>
        <v>0.9</v>
      </c>
      <c r="P9" s="6">
        <f>3.8*0.2</f>
        <v>0.76</v>
      </c>
      <c r="Q9" s="6">
        <f>1.2*0.5</f>
        <v>0.6</v>
      </c>
      <c r="R9" s="6">
        <f>1.4*0.1</f>
        <v>0.13999999999999999</v>
      </c>
      <c r="AJ9" s="15">
        <v>15</v>
      </c>
      <c r="AK9" s="6">
        <v>0.45999999999999996</v>
      </c>
      <c r="AL9" s="6">
        <v>0.7</v>
      </c>
      <c r="AM9" s="6">
        <v>0.94</v>
      </c>
      <c r="AN9" s="6">
        <v>1.24</v>
      </c>
    </row>
    <row r="10" spans="2:40" ht="18.75" x14ac:dyDescent="0.25">
      <c r="B10" s="6">
        <v>25</v>
      </c>
      <c r="C10" s="6">
        <f>2*0.5</f>
        <v>1</v>
      </c>
      <c r="D10" s="6">
        <f>1.8*0.5</f>
        <v>0.9</v>
      </c>
      <c r="E10" s="6">
        <f t="shared" si="0"/>
        <v>9.9999999999999978E-2</v>
      </c>
      <c r="F10" s="6">
        <f>3.8*0.2</f>
        <v>0.76</v>
      </c>
      <c r="G10" s="6">
        <f t="shared" si="1"/>
        <v>0.24</v>
      </c>
      <c r="H10" s="6">
        <f>1.2*0.5</f>
        <v>0.6</v>
      </c>
      <c r="I10" s="6">
        <f t="shared" si="2"/>
        <v>0.4</v>
      </c>
      <c r="J10" s="6">
        <f>1.4*0.1</f>
        <v>0.13999999999999999</v>
      </c>
      <c r="K10" s="6">
        <f t="shared" si="3"/>
        <v>0.86</v>
      </c>
      <c r="M10" s="9">
        <v>30</v>
      </c>
      <c r="N10" s="6">
        <f>1.8*0.5</f>
        <v>0.9</v>
      </c>
      <c r="O10" s="6">
        <f>2*0.5</f>
        <v>1</v>
      </c>
      <c r="P10" s="6">
        <f>5.2*0.2</f>
        <v>1.04</v>
      </c>
      <c r="Q10" s="6">
        <f>2*0.5</f>
        <v>1</v>
      </c>
      <c r="R10" s="6">
        <f>1.4*0.1</f>
        <v>0.13999999999999999</v>
      </c>
      <c r="AJ10" s="15">
        <v>20</v>
      </c>
      <c r="AK10" s="6">
        <v>0.18999999999999995</v>
      </c>
      <c r="AL10" s="6">
        <v>0.50999999999999979</v>
      </c>
      <c r="AM10" s="6">
        <v>0.74999999999999989</v>
      </c>
      <c r="AN10" s="6">
        <v>1.01</v>
      </c>
    </row>
    <row r="11" spans="2:40" ht="18.75" x14ac:dyDescent="0.25">
      <c r="B11" s="6">
        <v>30</v>
      </c>
      <c r="C11" s="6">
        <f>1.8*0.5</f>
        <v>0.9</v>
      </c>
      <c r="D11" s="6">
        <f>2*0.5</f>
        <v>1</v>
      </c>
      <c r="E11" s="6">
        <f t="shared" si="0"/>
        <v>-9.9999999999999978E-2</v>
      </c>
      <c r="F11" s="6">
        <f>5.2*0.2</f>
        <v>1.04</v>
      </c>
      <c r="G11" s="6">
        <f t="shared" si="1"/>
        <v>-0.14000000000000001</v>
      </c>
      <c r="H11" s="6">
        <f>2*0.5</f>
        <v>1</v>
      </c>
      <c r="I11" s="6">
        <f t="shared" si="2"/>
        <v>-9.9999999999999978E-2</v>
      </c>
      <c r="J11" s="6">
        <f>1.4*0.1</f>
        <v>0.13999999999999999</v>
      </c>
      <c r="K11" s="6">
        <f t="shared" si="3"/>
        <v>0.76</v>
      </c>
      <c r="M11" s="9">
        <v>35</v>
      </c>
      <c r="N11" s="6">
        <f>4.4*0.2</f>
        <v>0.88000000000000012</v>
      </c>
      <c r="O11" s="6">
        <f>2.6*0.5</f>
        <v>1.3</v>
      </c>
      <c r="P11" s="6">
        <f>3.2*0.5</f>
        <v>1.6</v>
      </c>
      <c r="Q11" s="6">
        <f>3.2*0.5</f>
        <v>1.6</v>
      </c>
      <c r="R11" s="6">
        <f>3.2*0.2</f>
        <v>0.64000000000000012</v>
      </c>
      <c r="AJ11" s="15">
        <v>25</v>
      </c>
      <c r="AK11" s="6">
        <v>9.9999999999999978E-2</v>
      </c>
      <c r="AL11" s="6">
        <v>0.24</v>
      </c>
      <c r="AM11" s="6">
        <v>0.4</v>
      </c>
      <c r="AN11" s="6">
        <v>0.86</v>
      </c>
    </row>
    <row r="12" spans="2:40" ht="18.75" x14ac:dyDescent="0.25">
      <c r="B12" s="6">
        <v>35</v>
      </c>
      <c r="C12" s="6">
        <f>4.4*0.2</f>
        <v>0.88000000000000012</v>
      </c>
      <c r="D12" s="6">
        <f>2.6*0.5</f>
        <v>1.3</v>
      </c>
      <c r="E12" s="6">
        <f t="shared" si="0"/>
        <v>-0.41999999999999993</v>
      </c>
      <c r="F12" s="6">
        <f>3.2*0.5</f>
        <v>1.6</v>
      </c>
      <c r="G12" s="6">
        <f t="shared" si="1"/>
        <v>-0.72</v>
      </c>
      <c r="H12" s="6">
        <f>3.2*0.5</f>
        <v>1.6</v>
      </c>
      <c r="I12" s="6">
        <f>C12-H12</f>
        <v>-0.72</v>
      </c>
      <c r="J12" s="6">
        <f>3.2*0.2</f>
        <v>0.64000000000000012</v>
      </c>
      <c r="K12" s="6">
        <f>C12-J12</f>
        <v>0.24</v>
      </c>
      <c r="M12" s="9">
        <v>40</v>
      </c>
      <c r="N12" s="6">
        <f>4.6*0.2</f>
        <v>0.91999999999999993</v>
      </c>
      <c r="O12" s="6">
        <f>3*0.5</f>
        <v>1.5</v>
      </c>
      <c r="P12" s="6">
        <f>3.8*0.5</f>
        <v>1.9</v>
      </c>
      <c r="Q12" s="6">
        <f>3.8*0.5</f>
        <v>1.9</v>
      </c>
      <c r="R12" s="6">
        <f>5*0.2</f>
        <v>1</v>
      </c>
      <c r="AJ12" s="15">
        <v>30</v>
      </c>
      <c r="AK12" s="6">
        <v>-9.9999999999999978E-2</v>
      </c>
      <c r="AL12" s="6">
        <v>-0.14000000000000001</v>
      </c>
      <c r="AM12" s="6">
        <v>-9.9999999999999978E-2</v>
      </c>
      <c r="AN12" s="6">
        <v>0.76</v>
      </c>
    </row>
    <row r="13" spans="2:40" ht="18.75" x14ac:dyDescent="0.25">
      <c r="B13" s="6">
        <v>40</v>
      </c>
      <c r="C13" s="6">
        <f>4.6*0.2</f>
        <v>0.91999999999999993</v>
      </c>
      <c r="D13" s="6">
        <f>3*0.5</f>
        <v>1.5</v>
      </c>
      <c r="E13" s="6">
        <f t="shared" si="0"/>
        <v>-0.58000000000000007</v>
      </c>
      <c r="F13" s="6">
        <f>3.8*0.5</f>
        <v>1.9</v>
      </c>
      <c r="G13" s="6">
        <f t="shared" si="1"/>
        <v>-0.98</v>
      </c>
      <c r="H13" s="6">
        <f>3.8*0.5</f>
        <v>1.9</v>
      </c>
      <c r="I13" s="6">
        <f t="shared" si="2"/>
        <v>-0.98</v>
      </c>
      <c r="J13" s="6">
        <f>5*0.2</f>
        <v>1</v>
      </c>
      <c r="K13" s="6">
        <f t="shared" si="3"/>
        <v>-8.0000000000000071E-2</v>
      </c>
      <c r="M13" s="9">
        <v>45</v>
      </c>
      <c r="N13" s="6">
        <f>4.2*0.2</f>
        <v>0.84000000000000008</v>
      </c>
      <c r="O13" s="6">
        <f>2.1*0.5</f>
        <v>1.05</v>
      </c>
      <c r="P13" s="6">
        <f>2.6*0.5</f>
        <v>1.3</v>
      </c>
      <c r="Q13" s="6">
        <f>3.2*0.5</f>
        <v>1.6</v>
      </c>
      <c r="R13" s="6">
        <f>4.2*0.2</f>
        <v>0.84000000000000008</v>
      </c>
      <c r="AJ13" s="15">
        <v>35</v>
      </c>
      <c r="AK13" s="6">
        <v>-0.41999999999999993</v>
      </c>
      <c r="AL13" s="6">
        <v>-0.72</v>
      </c>
      <c r="AM13" s="6">
        <v>-0.72</v>
      </c>
      <c r="AN13" s="6">
        <v>0.24</v>
      </c>
    </row>
    <row r="14" spans="2:40" ht="18.75" x14ac:dyDescent="0.25">
      <c r="B14" s="6">
        <v>45</v>
      </c>
      <c r="C14" s="6">
        <f>4.2*0.2</f>
        <v>0.84000000000000008</v>
      </c>
      <c r="D14" s="6">
        <f>2.1*0.5</f>
        <v>1.05</v>
      </c>
      <c r="E14" s="6">
        <f t="shared" si="0"/>
        <v>-0.20999999999999996</v>
      </c>
      <c r="F14" s="6">
        <f>2.6*0.5</f>
        <v>1.3</v>
      </c>
      <c r="G14" s="6">
        <f t="shared" si="1"/>
        <v>-0.45999999999999996</v>
      </c>
      <c r="H14" s="6">
        <f>3.2*0.5</f>
        <v>1.6</v>
      </c>
      <c r="I14" s="6">
        <f t="shared" si="2"/>
        <v>-0.76</v>
      </c>
      <c r="J14" s="6">
        <f>4.2*0.2</f>
        <v>0.84000000000000008</v>
      </c>
      <c r="K14" s="6">
        <f t="shared" si="3"/>
        <v>0</v>
      </c>
      <c r="AJ14" s="15">
        <v>40</v>
      </c>
      <c r="AK14" s="6">
        <v>-0.58000000000000007</v>
      </c>
      <c r="AL14" s="6">
        <v>-0.98</v>
      </c>
      <c r="AM14" s="6">
        <v>-0.98</v>
      </c>
      <c r="AN14" s="6">
        <v>-8.0000000000000071E-2</v>
      </c>
    </row>
    <row r="15" spans="2:40" ht="18.75" x14ac:dyDescent="0.25">
      <c r="AJ15" s="15">
        <v>45</v>
      </c>
      <c r="AK15" s="6">
        <v>-0.20999999999999996</v>
      </c>
      <c r="AL15" s="6">
        <v>-0.45999999999999996</v>
      </c>
      <c r="AM15" s="6">
        <v>-0.76</v>
      </c>
      <c r="AN15" s="6">
        <v>0</v>
      </c>
    </row>
    <row r="17" spans="2:40" x14ac:dyDescent="0.25">
      <c r="H17" s="9" t="s">
        <v>20</v>
      </c>
    </row>
    <row r="18" spans="2:40" ht="20.25" x14ac:dyDescent="0.25">
      <c r="B18" s="38" t="s">
        <v>19</v>
      </c>
      <c r="C18" s="7" t="s">
        <v>0</v>
      </c>
      <c r="D18" s="38" t="s">
        <v>1</v>
      </c>
      <c r="E18" s="38"/>
      <c r="F18" s="38" t="s">
        <v>2</v>
      </c>
      <c r="G18" s="38"/>
      <c r="H18" s="38" t="s">
        <v>3</v>
      </c>
      <c r="I18" s="38"/>
      <c r="J18" s="38" t="s">
        <v>4</v>
      </c>
      <c r="K18" s="38"/>
      <c r="N18" s="9" t="s">
        <v>20</v>
      </c>
    </row>
    <row r="19" spans="2:40" ht="20.25" x14ac:dyDescent="0.25">
      <c r="B19" s="38"/>
      <c r="C19" s="10" t="s">
        <v>5</v>
      </c>
      <c r="D19" s="10" t="s">
        <v>6</v>
      </c>
      <c r="E19" s="6" t="s">
        <v>18</v>
      </c>
      <c r="F19" s="10" t="s">
        <v>7</v>
      </c>
      <c r="G19" s="6" t="s">
        <v>17</v>
      </c>
      <c r="H19" s="11" t="s">
        <v>8</v>
      </c>
      <c r="I19" s="6" t="s">
        <v>16</v>
      </c>
      <c r="J19" s="10" t="s">
        <v>9</v>
      </c>
      <c r="K19" s="6" t="s">
        <v>15</v>
      </c>
      <c r="N19" s="9" t="s">
        <v>19</v>
      </c>
      <c r="O19" s="10" t="s">
        <v>26</v>
      </c>
      <c r="P19" s="10" t="s">
        <v>34</v>
      </c>
      <c r="Q19" s="10" t="s">
        <v>35</v>
      </c>
      <c r="R19" s="11" t="s">
        <v>36</v>
      </c>
      <c r="S19" s="10" t="s">
        <v>37</v>
      </c>
      <c r="AJ19" s="9" t="s">
        <v>20</v>
      </c>
    </row>
    <row r="20" spans="2:40" ht="18.75" x14ac:dyDescent="0.25">
      <c r="B20" s="7">
        <v>0</v>
      </c>
      <c r="C20" s="7">
        <v>0.4</v>
      </c>
      <c r="D20" s="7">
        <v>0.24</v>
      </c>
      <c r="E20" s="6">
        <f>C20-D20</f>
        <v>0.16000000000000003</v>
      </c>
      <c r="F20" s="7">
        <v>0.24</v>
      </c>
      <c r="G20" s="6">
        <f>C20-F20</f>
        <v>0.16000000000000003</v>
      </c>
      <c r="H20" s="7">
        <v>0.14000000000000001</v>
      </c>
      <c r="I20" s="6">
        <f>C20-H20</f>
        <v>0.26</v>
      </c>
      <c r="J20" s="7">
        <v>0.01</v>
      </c>
      <c r="K20" s="6">
        <f>C20-J20</f>
        <v>0.39</v>
      </c>
      <c r="L20" s="9">
        <v>2</v>
      </c>
      <c r="N20" s="9">
        <v>0</v>
      </c>
      <c r="O20" s="6">
        <v>0.4</v>
      </c>
      <c r="P20" s="6">
        <v>0.24</v>
      </c>
      <c r="Q20" s="6">
        <v>0.24</v>
      </c>
      <c r="R20" s="6">
        <v>0.14000000000000001</v>
      </c>
      <c r="S20" s="6">
        <v>0.01</v>
      </c>
      <c r="AJ20" s="9" t="s">
        <v>19</v>
      </c>
      <c r="AK20" s="10" t="s">
        <v>14</v>
      </c>
      <c r="AL20" s="10" t="s">
        <v>12</v>
      </c>
      <c r="AM20" s="10" t="s">
        <v>13</v>
      </c>
      <c r="AN20" s="11" t="s">
        <v>11</v>
      </c>
    </row>
    <row r="21" spans="2:40" ht="18.75" x14ac:dyDescent="0.25">
      <c r="B21" s="7">
        <v>5</v>
      </c>
      <c r="C21" s="7">
        <v>0.44</v>
      </c>
      <c r="D21" s="7">
        <v>0.28000000000000003</v>
      </c>
      <c r="E21" s="6">
        <f t="shared" ref="E21:E29" si="4">C21-D21</f>
        <v>0.15999999999999998</v>
      </c>
      <c r="F21" s="7">
        <v>0.2</v>
      </c>
      <c r="G21" s="6">
        <f t="shared" ref="G21:G29" si="5">C21-F21</f>
        <v>0.24</v>
      </c>
      <c r="H21" s="7">
        <v>0.1</v>
      </c>
      <c r="I21" s="6">
        <f t="shared" ref="I21:I29" si="6">C21-H21</f>
        <v>0.33999999999999997</v>
      </c>
      <c r="J21" s="7">
        <v>0.01</v>
      </c>
      <c r="K21" s="6">
        <f t="shared" ref="K21:K29" si="7">C21-J21</f>
        <v>0.43</v>
      </c>
      <c r="N21" s="9">
        <v>5</v>
      </c>
      <c r="O21" s="6">
        <v>0.44</v>
      </c>
      <c r="P21" s="6">
        <v>0.28000000000000003</v>
      </c>
      <c r="Q21" s="6">
        <v>0.2</v>
      </c>
      <c r="R21" s="6">
        <v>0.1</v>
      </c>
      <c r="S21" s="6">
        <v>0.01</v>
      </c>
      <c r="AJ21" s="9">
        <v>0</v>
      </c>
      <c r="AK21" s="6">
        <v>0.16000000000000003</v>
      </c>
      <c r="AL21" s="6">
        <v>0.16000000000000003</v>
      </c>
      <c r="AM21" s="6">
        <v>0.26</v>
      </c>
      <c r="AN21" s="6">
        <v>0.39</v>
      </c>
    </row>
    <row r="22" spans="2:40" ht="18.75" x14ac:dyDescent="0.25">
      <c r="B22" s="7">
        <v>10</v>
      </c>
      <c r="C22" s="7">
        <v>0.56000000000000005</v>
      </c>
      <c r="D22" s="7">
        <v>0.3</v>
      </c>
      <c r="E22" s="6">
        <f t="shared" si="4"/>
        <v>0.26000000000000006</v>
      </c>
      <c r="F22" s="7">
        <v>0.24</v>
      </c>
      <c r="G22" s="6">
        <f t="shared" si="5"/>
        <v>0.32000000000000006</v>
      </c>
      <c r="H22" s="7">
        <v>0.14000000000000001</v>
      </c>
      <c r="I22" s="6">
        <f t="shared" si="6"/>
        <v>0.42000000000000004</v>
      </c>
      <c r="J22" s="7">
        <v>0.03</v>
      </c>
      <c r="K22" s="6">
        <f t="shared" si="7"/>
        <v>0.53</v>
      </c>
      <c r="N22" s="9">
        <v>10</v>
      </c>
      <c r="O22" s="6">
        <v>0.56000000000000005</v>
      </c>
      <c r="P22" s="6">
        <v>0.3</v>
      </c>
      <c r="Q22" s="6">
        <v>0.24</v>
      </c>
      <c r="R22" s="6">
        <v>0.14000000000000001</v>
      </c>
      <c r="S22" s="6">
        <v>0.03</v>
      </c>
      <c r="AJ22" s="9">
        <v>5</v>
      </c>
      <c r="AK22" s="6">
        <v>0.15999999999999998</v>
      </c>
      <c r="AL22" s="6">
        <v>0.24</v>
      </c>
      <c r="AM22" s="6">
        <v>0.33999999999999997</v>
      </c>
      <c r="AN22" s="6">
        <v>0.43</v>
      </c>
    </row>
    <row r="23" spans="2:40" ht="18.75" x14ac:dyDescent="0.25">
      <c r="B23" s="7">
        <v>15</v>
      </c>
      <c r="C23" s="7">
        <v>0.46</v>
      </c>
      <c r="D23" s="7">
        <v>0.28000000000000003</v>
      </c>
      <c r="E23" s="6">
        <f t="shared" si="4"/>
        <v>0.18</v>
      </c>
      <c r="F23" s="7">
        <v>0.26</v>
      </c>
      <c r="G23" s="6">
        <f t="shared" si="5"/>
        <v>0.2</v>
      </c>
      <c r="H23" s="7">
        <v>0.2</v>
      </c>
      <c r="I23" s="6">
        <f t="shared" si="6"/>
        <v>0.26</v>
      </c>
      <c r="J23" s="7">
        <v>0.06</v>
      </c>
      <c r="K23" s="6">
        <f t="shared" si="7"/>
        <v>0.4</v>
      </c>
      <c r="N23" s="9">
        <v>15</v>
      </c>
      <c r="O23" s="6">
        <v>0.46</v>
      </c>
      <c r="P23" s="6">
        <v>0.28000000000000003</v>
      </c>
      <c r="Q23" s="6">
        <v>0.26</v>
      </c>
      <c r="R23" s="6">
        <v>0.2</v>
      </c>
      <c r="S23" s="6">
        <v>0.06</v>
      </c>
      <c r="AJ23" s="9">
        <v>10</v>
      </c>
      <c r="AK23" s="6">
        <v>0.26000000000000006</v>
      </c>
      <c r="AL23" s="6">
        <v>0.32000000000000006</v>
      </c>
      <c r="AM23" s="6">
        <v>0.42000000000000004</v>
      </c>
      <c r="AN23" s="6">
        <v>0.53</v>
      </c>
    </row>
    <row r="24" spans="2:40" ht="18.75" x14ac:dyDescent="0.25">
      <c r="B24" s="7">
        <v>20</v>
      </c>
      <c r="C24" s="7">
        <v>0.66</v>
      </c>
      <c r="D24" s="7">
        <v>0.56000000000000005</v>
      </c>
      <c r="E24" s="6">
        <f t="shared" si="4"/>
        <v>9.9999999999999978E-2</v>
      </c>
      <c r="F24" s="7">
        <v>0.56000000000000005</v>
      </c>
      <c r="G24" s="6">
        <f t="shared" si="5"/>
        <v>9.9999999999999978E-2</v>
      </c>
      <c r="H24" s="7">
        <v>0.44</v>
      </c>
      <c r="I24" s="6">
        <f t="shared" si="6"/>
        <v>0.22000000000000003</v>
      </c>
      <c r="J24" s="7">
        <v>0.33</v>
      </c>
      <c r="K24" s="6">
        <f t="shared" si="7"/>
        <v>0.33</v>
      </c>
      <c r="N24" s="9">
        <v>20</v>
      </c>
      <c r="O24" s="6">
        <v>0.66</v>
      </c>
      <c r="P24" s="6">
        <v>0.56000000000000005</v>
      </c>
      <c r="Q24" s="6">
        <v>0.56000000000000005</v>
      </c>
      <c r="R24" s="6">
        <v>0.44</v>
      </c>
      <c r="S24" s="6">
        <v>0.33</v>
      </c>
      <c r="AJ24" s="9">
        <v>15</v>
      </c>
      <c r="AK24" s="6">
        <v>0.18</v>
      </c>
      <c r="AL24" s="6">
        <v>0.2</v>
      </c>
      <c r="AM24" s="6">
        <v>0.26</v>
      </c>
      <c r="AN24" s="6">
        <v>0.4</v>
      </c>
    </row>
    <row r="25" spans="2:40" ht="18.75" x14ac:dyDescent="0.25">
      <c r="B25" s="7">
        <v>25</v>
      </c>
      <c r="C25" s="7">
        <v>0.6</v>
      </c>
      <c r="D25" s="7">
        <v>0.6</v>
      </c>
      <c r="E25" s="6">
        <f t="shared" si="4"/>
        <v>0</v>
      </c>
      <c r="F25" s="7">
        <v>0.6</v>
      </c>
      <c r="G25" s="6">
        <f t="shared" si="5"/>
        <v>0</v>
      </c>
      <c r="H25" s="7">
        <v>0.68</v>
      </c>
      <c r="I25" s="6">
        <f t="shared" si="6"/>
        <v>-8.0000000000000071E-2</v>
      </c>
      <c r="J25" s="7">
        <v>0.36</v>
      </c>
      <c r="K25" s="6">
        <f t="shared" si="7"/>
        <v>0.24</v>
      </c>
      <c r="N25" s="9">
        <v>25</v>
      </c>
      <c r="O25" s="6">
        <v>0.6</v>
      </c>
      <c r="P25" s="6">
        <v>0.6</v>
      </c>
      <c r="Q25" s="6">
        <v>0.6</v>
      </c>
      <c r="R25" s="6">
        <v>0.68</v>
      </c>
      <c r="S25" s="6">
        <v>0.36</v>
      </c>
      <c r="AJ25" s="9">
        <v>20</v>
      </c>
      <c r="AK25" s="6">
        <v>9.9999999999999978E-2</v>
      </c>
      <c r="AL25" s="6">
        <v>9.9999999999999978E-2</v>
      </c>
      <c r="AM25" s="6">
        <v>0.22000000000000003</v>
      </c>
      <c r="AN25" s="6">
        <v>0.33</v>
      </c>
    </row>
    <row r="26" spans="2:40" ht="18.75" x14ac:dyDescent="0.25">
      <c r="B26" s="7">
        <v>30</v>
      </c>
      <c r="C26" s="7">
        <v>0.44</v>
      </c>
      <c r="D26" s="7">
        <v>0.62</v>
      </c>
      <c r="E26" s="6">
        <f t="shared" si="4"/>
        <v>-0.18</v>
      </c>
      <c r="F26" s="7">
        <v>0.76</v>
      </c>
      <c r="G26" s="6">
        <f t="shared" si="5"/>
        <v>-0.32</v>
      </c>
      <c r="H26" s="7">
        <v>0.1</v>
      </c>
      <c r="I26" s="6">
        <f t="shared" si="6"/>
        <v>0.33999999999999997</v>
      </c>
      <c r="J26" s="7">
        <v>0.76</v>
      </c>
      <c r="K26" s="6">
        <f t="shared" si="7"/>
        <v>-0.32</v>
      </c>
      <c r="N26" s="9">
        <v>30</v>
      </c>
      <c r="O26" s="6">
        <v>0.44</v>
      </c>
      <c r="P26" s="6">
        <v>0.62</v>
      </c>
      <c r="Q26" s="6">
        <v>0.76</v>
      </c>
      <c r="R26" s="6">
        <v>0.1</v>
      </c>
      <c r="S26" s="6">
        <v>0.76</v>
      </c>
      <c r="AJ26" s="9">
        <v>25</v>
      </c>
      <c r="AK26" s="6">
        <v>0</v>
      </c>
      <c r="AL26" s="6">
        <v>0</v>
      </c>
      <c r="AM26" s="6">
        <v>-8.0000000000000071E-2</v>
      </c>
      <c r="AN26" s="6">
        <v>0.24</v>
      </c>
    </row>
    <row r="27" spans="2:40" ht="18.75" x14ac:dyDescent="0.25">
      <c r="B27" s="7">
        <v>35</v>
      </c>
      <c r="C27" s="7">
        <v>0.4</v>
      </c>
      <c r="D27" s="7">
        <v>0.44</v>
      </c>
      <c r="E27" s="6">
        <f t="shared" si="4"/>
        <v>-3.999999999999998E-2</v>
      </c>
      <c r="F27" s="7">
        <v>0.5</v>
      </c>
      <c r="G27" s="6">
        <f t="shared" si="5"/>
        <v>-9.9999999999999978E-2</v>
      </c>
      <c r="H27" s="7">
        <v>0.52</v>
      </c>
      <c r="I27" s="6">
        <f t="shared" si="6"/>
        <v>-0.12</v>
      </c>
      <c r="J27" s="7">
        <v>0.82</v>
      </c>
      <c r="K27" s="6">
        <f t="shared" si="7"/>
        <v>-0.41999999999999993</v>
      </c>
      <c r="N27" s="9">
        <v>35</v>
      </c>
      <c r="O27" s="6">
        <v>0.4</v>
      </c>
      <c r="P27" s="6">
        <v>0.44</v>
      </c>
      <c r="Q27" s="6">
        <v>0.5</v>
      </c>
      <c r="R27" s="6">
        <v>0.52</v>
      </c>
      <c r="S27" s="6">
        <v>0.82</v>
      </c>
      <c r="AJ27" s="9">
        <v>30</v>
      </c>
      <c r="AK27" s="6">
        <v>-0.18</v>
      </c>
      <c r="AL27" s="6">
        <v>-0.32</v>
      </c>
      <c r="AM27" s="6">
        <v>0.33999999999999997</v>
      </c>
      <c r="AN27" s="6">
        <v>-0.32</v>
      </c>
    </row>
    <row r="28" spans="2:40" ht="18.75" x14ac:dyDescent="0.25">
      <c r="B28" s="7">
        <v>40</v>
      </c>
      <c r="C28" s="7">
        <v>0.84</v>
      </c>
      <c r="D28" s="7">
        <v>0.52</v>
      </c>
      <c r="E28" s="6">
        <f t="shared" si="4"/>
        <v>0.31999999999999995</v>
      </c>
      <c r="F28" s="7">
        <v>0.44</v>
      </c>
      <c r="G28" s="6">
        <f t="shared" si="5"/>
        <v>0.39999999999999997</v>
      </c>
      <c r="H28" s="7">
        <v>0.44</v>
      </c>
      <c r="I28" s="6">
        <f t="shared" si="6"/>
        <v>0.39999999999999997</v>
      </c>
      <c r="J28" s="7">
        <v>0.84</v>
      </c>
      <c r="K28" s="6">
        <f>C28-J28</f>
        <v>0</v>
      </c>
      <c r="N28" s="9">
        <v>40</v>
      </c>
      <c r="O28" s="6">
        <v>0.84</v>
      </c>
      <c r="P28" s="6">
        <v>0.52</v>
      </c>
      <c r="Q28" s="6">
        <v>0.44</v>
      </c>
      <c r="R28" s="6">
        <v>0.44</v>
      </c>
      <c r="S28" s="6">
        <v>0.84</v>
      </c>
      <c r="AJ28" s="9">
        <v>35</v>
      </c>
      <c r="AK28" s="6">
        <v>-3.999999999999998E-2</v>
      </c>
      <c r="AL28" s="6">
        <v>-9.9999999999999978E-2</v>
      </c>
      <c r="AM28" s="6">
        <v>-0.12</v>
      </c>
      <c r="AN28" s="6">
        <v>-0.41999999999999993</v>
      </c>
    </row>
    <row r="29" spans="2:40" ht="18.75" x14ac:dyDescent="0.25">
      <c r="B29" s="7">
        <v>45</v>
      </c>
      <c r="C29" s="7">
        <v>0.14000000000000001</v>
      </c>
      <c r="D29" s="7">
        <v>0.24</v>
      </c>
      <c r="E29" s="6">
        <f t="shared" si="4"/>
        <v>-9.9999999999999978E-2</v>
      </c>
      <c r="F29" s="7">
        <v>0.2</v>
      </c>
      <c r="G29" s="6">
        <f t="shared" si="5"/>
        <v>-0.06</v>
      </c>
      <c r="H29" s="7">
        <v>0.14000000000000001</v>
      </c>
      <c r="I29" s="6">
        <f t="shared" si="6"/>
        <v>0</v>
      </c>
      <c r="J29" s="7">
        <v>0.14000000000000001</v>
      </c>
      <c r="K29" s="6">
        <f t="shared" si="7"/>
        <v>0</v>
      </c>
      <c r="N29" s="9">
        <v>45</v>
      </c>
      <c r="O29" s="6">
        <v>0.14000000000000001</v>
      </c>
      <c r="P29" s="6">
        <v>0.24</v>
      </c>
      <c r="Q29" s="6">
        <v>0.2</v>
      </c>
      <c r="R29" s="6">
        <v>0.14000000000000001</v>
      </c>
      <c r="S29" s="6">
        <v>0.14000000000000001</v>
      </c>
      <c r="AJ29" s="9">
        <v>40</v>
      </c>
      <c r="AK29" s="6">
        <v>0.31999999999999995</v>
      </c>
      <c r="AL29" s="6">
        <v>0.39999999999999997</v>
      </c>
      <c r="AM29" s="6">
        <v>0.39999999999999997</v>
      </c>
      <c r="AN29" s="6">
        <v>0</v>
      </c>
    </row>
    <row r="30" spans="2:40" ht="18.75" x14ac:dyDescent="0.25">
      <c r="AJ30" s="9">
        <v>45</v>
      </c>
      <c r="AK30" s="6">
        <v>-9.9999999999999978E-2</v>
      </c>
      <c r="AL30" s="6">
        <v>-0.06</v>
      </c>
      <c r="AM30" s="6">
        <v>0</v>
      </c>
      <c r="AN30" s="6">
        <v>0</v>
      </c>
    </row>
    <row r="32" spans="2:40" x14ac:dyDescent="0.25">
      <c r="C32" s="9" t="s">
        <v>22</v>
      </c>
    </row>
    <row r="33" spans="2:39" ht="19.5" customHeight="1" x14ac:dyDescent="0.25">
      <c r="B33" s="12" t="s">
        <v>23</v>
      </c>
      <c r="C33" s="32" t="s">
        <v>49</v>
      </c>
      <c r="D33" s="12" t="s">
        <v>24</v>
      </c>
      <c r="E33" s="32" t="s">
        <v>50</v>
      </c>
      <c r="F33" s="12" t="s">
        <v>27</v>
      </c>
      <c r="G33" s="32" t="s">
        <v>51</v>
      </c>
      <c r="H33" s="12" t="s">
        <v>28</v>
      </c>
      <c r="I33" s="32" t="s">
        <v>52</v>
      </c>
      <c r="J33" s="12" t="s">
        <v>29</v>
      </c>
      <c r="K33" s="32" t="s">
        <v>53</v>
      </c>
      <c r="L33" s="12" t="s">
        <v>30</v>
      </c>
      <c r="N33" s="12"/>
      <c r="O33" s="12"/>
    </row>
    <row r="34" spans="2:39" ht="22.5" customHeight="1" x14ac:dyDescent="0.3">
      <c r="B34" s="12" t="s">
        <v>54</v>
      </c>
      <c r="C34" s="32"/>
      <c r="D34" s="12" t="s">
        <v>25</v>
      </c>
      <c r="E34" s="32"/>
      <c r="F34" s="12" t="s">
        <v>26</v>
      </c>
      <c r="G34" s="32"/>
      <c r="H34" s="12" t="s">
        <v>26</v>
      </c>
      <c r="I34" s="32"/>
      <c r="J34" s="12" t="s">
        <v>26</v>
      </c>
      <c r="K34" s="32"/>
      <c r="L34" s="12" t="s">
        <v>26</v>
      </c>
      <c r="N34" s="12" t="s">
        <v>55</v>
      </c>
      <c r="O34" s="12" t="s">
        <v>43</v>
      </c>
      <c r="P34" s="16" t="s">
        <v>44</v>
      </c>
      <c r="Q34" s="16" t="s">
        <v>45</v>
      </c>
      <c r="R34" s="16" t="s">
        <v>46</v>
      </c>
      <c r="S34" s="16" t="s">
        <v>47</v>
      </c>
      <c r="AL34" s="39" t="s">
        <v>64</v>
      </c>
      <c r="AM34" s="39" t="s">
        <v>43</v>
      </c>
    </row>
    <row r="35" spans="2:39" ht="18.75" x14ac:dyDescent="0.3">
      <c r="B35" s="7">
        <v>100</v>
      </c>
      <c r="C35" s="7">
        <v>0.8</v>
      </c>
      <c r="D35" s="13">
        <f>C35/C35</f>
        <v>1</v>
      </c>
      <c r="E35" s="7">
        <v>0.36</v>
      </c>
      <c r="F35" s="13">
        <f>E35/C35</f>
        <v>0.44999999999999996</v>
      </c>
      <c r="G35" s="7">
        <v>0.22</v>
      </c>
      <c r="H35" s="13">
        <f>G35/C35</f>
        <v>0.27499999999999997</v>
      </c>
      <c r="I35" s="7">
        <v>0.12</v>
      </c>
      <c r="J35" s="13">
        <f>I35/C35</f>
        <v>0.15</v>
      </c>
      <c r="K35" s="7">
        <v>0.1</v>
      </c>
      <c r="L35" s="13">
        <f>K35/C35</f>
        <v>0.125</v>
      </c>
      <c r="N35" s="7">
        <v>100</v>
      </c>
      <c r="O35" s="13">
        <v>1</v>
      </c>
      <c r="P35" s="16">
        <v>0.44999999999999996</v>
      </c>
      <c r="Q35" s="16">
        <v>0.27499999999999997</v>
      </c>
      <c r="R35" s="16">
        <v>0.15</v>
      </c>
      <c r="S35" s="16">
        <v>0.125</v>
      </c>
      <c r="AL35" s="39">
        <v>0.25</v>
      </c>
      <c r="AM35" s="39">
        <f>D5/C5</f>
        <v>0.45</v>
      </c>
    </row>
    <row r="36" spans="2:39" ht="18.75" x14ac:dyDescent="0.3">
      <c r="B36" s="7">
        <v>150</v>
      </c>
      <c r="C36" s="7">
        <v>0.67</v>
      </c>
      <c r="D36" s="13">
        <f>C36/C35</f>
        <v>0.83750000000000002</v>
      </c>
      <c r="E36" s="7">
        <v>0.6</v>
      </c>
      <c r="F36" s="13">
        <f t="shared" ref="F36:F37" si="8">E36/C36</f>
        <v>0.89552238805970141</v>
      </c>
      <c r="G36" s="7">
        <v>0.5</v>
      </c>
      <c r="H36" s="13">
        <f>G36/C36</f>
        <v>0.74626865671641784</v>
      </c>
      <c r="I36" s="7">
        <v>0.25</v>
      </c>
      <c r="J36" s="13">
        <f t="shared" ref="J36:J37" si="9">I36/C36</f>
        <v>0.37313432835820892</v>
      </c>
      <c r="K36" s="7">
        <v>0.08</v>
      </c>
      <c r="L36" s="13">
        <f t="shared" ref="L36" si="10">K36/C36</f>
        <v>0.11940298507462686</v>
      </c>
      <c r="N36" s="7">
        <v>150</v>
      </c>
      <c r="O36" s="13">
        <v>0.89</v>
      </c>
      <c r="P36" s="16">
        <v>0.85</v>
      </c>
      <c r="Q36" s="16">
        <v>0.7</v>
      </c>
      <c r="R36" s="16">
        <v>0.35</v>
      </c>
      <c r="S36" s="16">
        <v>0.11</v>
      </c>
      <c r="AL36" s="39">
        <v>0.5</v>
      </c>
      <c r="AM36" s="39">
        <f>F5/C5</f>
        <v>0.27500000000000002</v>
      </c>
    </row>
    <row r="37" spans="2:39" ht="18.75" x14ac:dyDescent="0.3">
      <c r="B37" s="7">
        <v>200</v>
      </c>
      <c r="C37" s="7">
        <v>0.4</v>
      </c>
      <c r="D37" s="13">
        <f>C37/C35</f>
        <v>0.5</v>
      </c>
      <c r="E37" s="7">
        <v>0.24</v>
      </c>
      <c r="F37" s="13">
        <f t="shared" si="8"/>
        <v>0.6</v>
      </c>
      <c r="G37" s="7">
        <v>0.24</v>
      </c>
      <c r="H37" s="13">
        <f>G37/C37</f>
        <v>0.6</v>
      </c>
      <c r="I37" s="7">
        <v>0.14000000000000001</v>
      </c>
      <c r="J37" s="13">
        <f t="shared" si="9"/>
        <v>0.35000000000000003</v>
      </c>
      <c r="K37" s="7">
        <v>0.01</v>
      </c>
      <c r="L37" s="13">
        <f>K37/C37</f>
        <v>2.4999999999999998E-2</v>
      </c>
      <c r="N37" s="7">
        <v>200</v>
      </c>
      <c r="O37" s="13">
        <v>0.5</v>
      </c>
      <c r="P37" s="16">
        <v>0.6</v>
      </c>
      <c r="Q37" s="16">
        <v>0.6</v>
      </c>
      <c r="R37" s="16">
        <v>0.35000000000000003</v>
      </c>
      <c r="S37" s="16">
        <v>2.4999999999999998E-2</v>
      </c>
      <c r="AL37" s="39">
        <v>1</v>
      </c>
      <c r="AM37" s="39">
        <f>H5/C5</f>
        <v>0.15</v>
      </c>
    </row>
    <row r="38" spans="2:39" x14ac:dyDescent="0.25">
      <c r="AL38" s="39">
        <v>2</v>
      </c>
      <c r="AM38" s="39">
        <f>J5/C5</f>
        <v>0.125</v>
      </c>
    </row>
    <row r="40" spans="2:39" ht="19.5" customHeight="1" thickBot="1" x14ac:dyDescent="0.3">
      <c r="C40" s="9" t="s">
        <v>31</v>
      </c>
      <c r="J40" s="40" t="s">
        <v>65</v>
      </c>
      <c r="K40" s="9" t="s">
        <v>32</v>
      </c>
      <c r="L40" s="9" t="s">
        <v>4</v>
      </c>
      <c r="M40" s="9" t="s">
        <v>33</v>
      </c>
      <c r="N40" s="9" t="s">
        <v>66</v>
      </c>
    </row>
    <row r="41" spans="2:39" ht="19.5" thickBot="1" x14ac:dyDescent="0.3">
      <c r="B41" s="33" t="s">
        <v>10</v>
      </c>
      <c r="C41" s="35" t="s">
        <v>32</v>
      </c>
      <c r="D41" s="36"/>
      <c r="E41" s="35" t="s">
        <v>4</v>
      </c>
      <c r="F41" s="36"/>
      <c r="G41" s="35" t="s">
        <v>33</v>
      </c>
      <c r="H41" s="36"/>
      <c r="J41" s="14">
        <v>0</v>
      </c>
      <c r="K41" s="9">
        <v>0.94491118252306805</v>
      </c>
      <c r="L41" s="9">
        <v>0.93026050941906346</v>
      </c>
      <c r="M41" s="9">
        <v>1</v>
      </c>
    </row>
    <row r="42" spans="2:39" ht="19.5" thickBot="1" x14ac:dyDescent="0.3">
      <c r="B42" s="34"/>
      <c r="C42" s="3" t="s">
        <v>56</v>
      </c>
      <c r="D42" s="5"/>
      <c r="E42" s="3" t="s">
        <v>56</v>
      </c>
      <c r="F42" s="5"/>
      <c r="G42" s="3" t="s">
        <v>56</v>
      </c>
      <c r="H42" s="5"/>
      <c r="J42" s="14">
        <v>5</v>
      </c>
      <c r="K42" s="9">
        <v>1</v>
      </c>
      <c r="L42" s="9">
        <v>1</v>
      </c>
      <c r="M42" s="9">
        <v>0.88191710368819676</v>
      </c>
    </row>
    <row r="43" spans="2:39" ht="19.5" thickBot="1" x14ac:dyDescent="0.3">
      <c r="B43" s="14">
        <v>0</v>
      </c>
      <c r="C43" s="3">
        <v>0.25</v>
      </c>
      <c r="D43" s="8">
        <f>SQRT(C43/0.28)</f>
        <v>0.94491118252306805</v>
      </c>
      <c r="E43" s="3">
        <v>0.45</v>
      </c>
      <c r="F43" s="8">
        <f>SQRT(E43/0.52)</f>
        <v>0.93026050941906346</v>
      </c>
      <c r="G43" s="3">
        <v>1.08</v>
      </c>
      <c r="H43" s="8">
        <f>SQRT(G43/1.08)</f>
        <v>1</v>
      </c>
      <c r="J43" s="14">
        <v>10</v>
      </c>
      <c r="K43" s="9">
        <v>0.80178372573727308</v>
      </c>
      <c r="L43" s="9">
        <v>0.83205029433784372</v>
      </c>
      <c r="M43" s="9">
        <v>0.76980035891950105</v>
      </c>
    </row>
    <row r="44" spans="2:39" ht="19.5" thickBot="1" x14ac:dyDescent="0.3">
      <c r="B44" s="14">
        <v>5</v>
      </c>
      <c r="C44" s="3">
        <v>0.28000000000000003</v>
      </c>
      <c r="D44" s="8">
        <f t="shared" ref="D44:D52" si="11">SQRT(C44/0.28)</f>
        <v>1</v>
      </c>
      <c r="E44" s="3">
        <v>0.52</v>
      </c>
      <c r="F44" s="8">
        <f t="shared" ref="F44:F52" si="12">SQRT(E44/0.52)</f>
        <v>1</v>
      </c>
      <c r="G44" s="3">
        <v>0.84</v>
      </c>
      <c r="H44" s="8">
        <f t="shared" ref="H44:H52" si="13">SQRT(G44/1.08)</f>
        <v>0.88191710368819676</v>
      </c>
      <c r="J44" s="14">
        <v>15</v>
      </c>
      <c r="K44" s="9">
        <v>0.96362411165943151</v>
      </c>
      <c r="L44" s="9">
        <v>0.83205029433784372</v>
      </c>
      <c r="M44" s="9">
        <v>0.45133546692422</v>
      </c>
    </row>
    <row r="45" spans="2:39" ht="19.5" thickBot="1" x14ac:dyDescent="0.3">
      <c r="B45" s="14">
        <v>10</v>
      </c>
      <c r="C45" s="3">
        <v>0.18</v>
      </c>
      <c r="D45" s="8">
        <f t="shared" si="11"/>
        <v>0.80178372573727308</v>
      </c>
      <c r="E45" s="3">
        <v>0.36</v>
      </c>
      <c r="F45" s="8">
        <f t="shared" si="12"/>
        <v>0.83205029433784372</v>
      </c>
      <c r="G45" s="3">
        <v>0.64</v>
      </c>
      <c r="H45" s="8">
        <f t="shared" si="13"/>
        <v>0.76980035891950105</v>
      </c>
      <c r="J45" s="14">
        <v>20</v>
      </c>
      <c r="K45" s="9">
        <v>0.80178372573727308</v>
      </c>
      <c r="L45" s="9">
        <v>0.6504436355879909</v>
      </c>
      <c r="M45" s="9">
        <v>0.3042903097250923</v>
      </c>
    </row>
    <row r="46" spans="2:39" ht="19.5" thickBot="1" x14ac:dyDescent="0.3">
      <c r="B46" s="14">
        <v>15</v>
      </c>
      <c r="C46" s="3">
        <v>0.26</v>
      </c>
      <c r="D46" s="8">
        <f t="shared" si="11"/>
        <v>0.96362411165943151</v>
      </c>
      <c r="E46" s="3">
        <v>0.36</v>
      </c>
      <c r="F46" s="8">
        <f t="shared" si="12"/>
        <v>0.83205029433784372</v>
      </c>
      <c r="G46" s="3">
        <v>0.22</v>
      </c>
      <c r="H46" s="8">
        <f t="shared" si="13"/>
        <v>0.45133546692422</v>
      </c>
      <c r="J46" s="14">
        <v>25</v>
      </c>
      <c r="K46" s="9">
        <v>0.77919372247397956</v>
      </c>
      <c r="L46" s="9">
        <v>0.48038446141526137</v>
      </c>
      <c r="M46" s="9">
        <v>0.3042903097250923</v>
      </c>
    </row>
    <row r="47" spans="2:39" ht="19.5" thickBot="1" x14ac:dyDescent="0.3">
      <c r="B47" s="14">
        <v>20</v>
      </c>
      <c r="C47" s="3">
        <v>0.18</v>
      </c>
      <c r="D47" s="8">
        <f t="shared" si="11"/>
        <v>0.80178372573727308</v>
      </c>
      <c r="E47" s="3">
        <v>0.22</v>
      </c>
      <c r="F47" s="8">
        <f t="shared" si="12"/>
        <v>0.6504436355879909</v>
      </c>
      <c r="G47" s="3">
        <v>0.1</v>
      </c>
      <c r="H47" s="8">
        <f t="shared" si="13"/>
        <v>0.3042903097250923</v>
      </c>
      <c r="J47" s="14">
        <v>30</v>
      </c>
      <c r="K47" s="9">
        <v>0.59761430466719678</v>
      </c>
      <c r="L47" s="9">
        <v>0.33968311024337872</v>
      </c>
      <c r="M47" s="9">
        <v>0.27216552697590868</v>
      </c>
    </row>
    <row r="48" spans="2:39" ht="19.5" thickBot="1" x14ac:dyDescent="0.3">
      <c r="B48" s="14">
        <v>25</v>
      </c>
      <c r="C48" s="3">
        <v>0.17</v>
      </c>
      <c r="D48" s="8">
        <f t="shared" si="11"/>
        <v>0.77919372247397956</v>
      </c>
      <c r="E48" s="3">
        <v>0.12</v>
      </c>
      <c r="F48" s="8">
        <f t="shared" si="12"/>
        <v>0.48038446141526137</v>
      </c>
      <c r="G48" s="3">
        <v>0.1</v>
      </c>
      <c r="H48" s="8">
        <f t="shared" si="13"/>
        <v>0.3042903097250923</v>
      </c>
      <c r="J48" s="14">
        <v>35</v>
      </c>
      <c r="K48" s="9">
        <v>0.32732683535398854</v>
      </c>
      <c r="L48" s="9">
        <v>0.19611613513818404</v>
      </c>
      <c r="M48" s="9">
        <v>0.27216552697590868</v>
      </c>
    </row>
    <row r="49" spans="2:13" ht="19.5" thickBot="1" x14ac:dyDescent="0.3">
      <c r="B49" s="14">
        <v>30</v>
      </c>
      <c r="C49" s="3">
        <v>0.1</v>
      </c>
      <c r="D49" s="8">
        <f t="shared" si="11"/>
        <v>0.59761430466719678</v>
      </c>
      <c r="E49" s="3">
        <v>0.06</v>
      </c>
      <c r="F49" s="8">
        <f t="shared" si="12"/>
        <v>0.33968311024337872</v>
      </c>
      <c r="G49" s="3">
        <v>0.08</v>
      </c>
      <c r="H49" s="8">
        <f t="shared" si="13"/>
        <v>0.27216552697590868</v>
      </c>
      <c r="J49" s="14">
        <v>40</v>
      </c>
      <c r="K49" s="9">
        <v>0.3779644730092272</v>
      </c>
      <c r="L49" s="9">
        <v>0.13867504905630729</v>
      </c>
      <c r="M49" s="9">
        <v>0.21516574145596759</v>
      </c>
    </row>
    <row r="50" spans="2:13" ht="19.5" thickBot="1" x14ac:dyDescent="0.3">
      <c r="B50" s="14">
        <v>35</v>
      </c>
      <c r="C50" s="3">
        <v>0.03</v>
      </c>
      <c r="D50" s="8">
        <f t="shared" si="11"/>
        <v>0.32732683535398854</v>
      </c>
      <c r="E50" s="3">
        <v>0.02</v>
      </c>
      <c r="F50" s="8">
        <f t="shared" si="12"/>
        <v>0.19611613513818404</v>
      </c>
      <c r="G50" s="3">
        <v>0.08</v>
      </c>
      <c r="H50" s="8">
        <f t="shared" si="13"/>
        <v>0.27216552697590868</v>
      </c>
      <c r="J50" s="14">
        <v>45</v>
      </c>
      <c r="K50" s="9">
        <v>0.1889822365046136</v>
      </c>
      <c r="L50" s="9">
        <v>0.13867504905630729</v>
      </c>
      <c r="M50" s="9">
        <v>0.16666666666666666</v>
      </c>
    </row>
    <row r="51" spans="2:13" ht="19.5" thickBot="1" x14ac:dyDescent="0.3">
      <c r="B51" s="14">
        <v>40</v>
      </c>
      <c r="C51" s="3">
        <v>0.04</v>
      </c>
      <c r="D51" s="8">
        <f t="shared" si="11"/>
        <v>0.3779644730092272</v>
      </c>
      <c r="E51" s="3">
        <v>0.01</v>
      </c>
      <c r="F51" s="8">
        <f t="shared" si="12"/>
        <v>0.13867504905630729</v>
      </c>
      <c r="G51" s="3">
        <v>0.05</v>
      </c>
      <c r="H51" s="8">
        <f t="shared" si="13"/>
        <v>0.21516574145596759</v>
      </c>
    </row>
    <row r="52" spans="2:13" ht="19.5" thickBot="1" x14ac:dyDescent="0.3">
      <c r="B52" s="14">
        <v>45</v>
      </c>
      <c r="C52" s="3">
        <v>0.01</v>
      </c>
      <c r="D52" s="8">
        <f t="shared" si="11"/>
        <v>0.1889822365046136</v>
      </c>
      <c r="E52" s="3">
        <v>0.01</v>
      </c>
      <c r="F52" s="8">
        <f t="shared" si="12"/>
        <v>0.13867504905630729</v>
      </c>
      <c r="G52" s="3">
        <v>0.03</v>
      </c>
      <c r="H52" s="8">
        <f t="shared" si="13"/>
        <v>0.16666666666666666</v>
      </c>
    </row>
    <row r="55" spans="2:13" ht="15.75" thickBot="1" x14ac:dyDescent="0.3">
      <c r="C55" s="9" t="s">
        <v>38</v>
      </c>
    </row>
    <row r="56" spans="2:13" ht="18.75" customHeight="1" x14ac:dyDescent="0.25">
      <c r="B56" s="25" t="s">
        <v>39</v>
      </c>
      <c r="C56" s="26"/>
      <c r="D56" s="26"/>
      <c r="E56" s="26"/>
      <c r="F56" s="27"/>
      <c r="G56" s="25" t="s">
        <v>39</v>
      </c>
      <c r="H56" s="26"/>
      <c r="I56" s="26"/>
      <c r="J56" s="26"/>
      <c r="K56" s="27"/>
    </row>
    <row r="57" spans="2:13" ht="19.5" thickBot="1" x14ac:dyDescent="0.3">
      <c r="B57" s="28" t="s">
        <v>41</v>
      </c>
      <c r="C57" s="29"/>
      <c r="D57" s="29"/>
      <c r="E57" s="29"/>
      <c r="F57" s="30"/>
      <c r="G57" s="28" t="s">
        <v>42</v>
      </c>
      <c r="H57" s="29"/>
      <c r="I57" s="29"/>
      <c r="J57" s="29"/>
      <c r="K57" s="30"/>
    </row>
    <row r="58" spans="2:13" ht="19.5" customHeight="1" thickBot="1" x14ac:dyDescent="0.3">
      <c r="B58" s="1" t="s">
        <v>57</v>
      </c>
      <c r="C58" s="4" t="s">
        <v>58</v>
      </c>
      <c r="D58" s="4" t="s">
        <v>59</v>
      </c>
      <c r="E58" s="4" t="s">
        <v>60</v>
      </c>
      <c r="F58" s="4" t="s">
        <v>61</v>
      </c>
      <c r="G58" s="2" t="s">
        <v>57</v>
      </c>
      <c r="H58" s="4" t="s">
        <v>58</v>
      </c>
      <c r="I58" s="4" t="s">
        <v>59</v>
      </c>
      <c r="J58" s="4" t="s">
        <v>60</v>
      </c>
      <c r="K58" s="4" t="s">
        <v>61</v>
      </c>
    </row>
    <row r="59" spans="2:13" ht="19.5" thickBot="1" x14ac:dyDescent="0.3">
      <c r="B59" s="1">
        <v>8</v>
      </c>
      <c r="C59" s="2">
        <v>27.5</v>
      </c>
      <c r="D59" s="2" t="s">
        <v>40</v>
      </c>
      <c r="E59" s="2" t="s">
        <v>40</v>
      </c>
      <c r="F59" s="2" t="s">
        <v>40</v>
      </c>
      <c r="G59" s="2">
        <v>8</v>
      </c>
      <c r="H59" s="2">
        <v>25</v>
      </c>
      <c r="I59" s="2" t="s">
        <v>40</v>
      </c>
      <c r="J59" s="2" t="s">
        <v>40</v>
      </c>
      <c r="K59" s="2" t="s">
        <v>40</v>
      </c>
    </row>
    <row r="60" spans="2:13" ht="19.5" thickBot="1" x14ac:dyDescent="0.3">
      <c r="B60" s="1">
        <v>16</v>
      </c>
      <c r="C60" s="2" t="s">
        <v>40</v>
      </c>
      <c r="D60" s="2">
        <v>28.5</v>
      </c>
      <c r="E60" s="2" t="s">
        <v>40</v>
      </c>
      <c r="F60" s="2" t="s">
        <v>40</v>
      </c>
      <c r="G60" s="2">
        <v>16</v>
      </c>
      <c r="H60" s="2" t="s">
        <v>40</v>
      </c>
      <c r="I60" s="2">
        <v>25</v>
      </c>
      <c r="J60" s="2" t="s">
        <v>40</v>
      </c>
      <c r="K60" s="2" t="s">
        <v>40</v>
      </c>
    </row>
    <row r="61" spans="2:13" ht="19.5" thickBot="1" x14ac:dyDescent="0.3">
      <c r="B61" s="1">
        <v>32</v>
      </c>
      <c r="C61" s="2" t="s">
        <v>40</v>
      </c>
      <c r="D61" s="2" t="s">
        <v>40</v>
      </c>
      <c r="E61" s="2">
        <v>29</v>
      </c>
      <c r="F61" s="2" t="s">
        <v>40</v>
      </c>
      <c r="G61" s="2">
        <v>32</v>
      </c>
      <c r="H61" s="2" t="s">
        <v>40</v>
      </c>
      <c r="I61" s="2" t="s">
        <v>40</v>
      </c>
      <c r="J61" s="2">
        <v>24</v>
      </c>
      <c r="K61" s="2" t="s">
        <v>40</v>
      </c>
    </row>
    <row r="62" spans="2:13" ht="19.5" thickBot="1" x14ac:dyDescent="0.3">
      <c r="B62" s="1">
        <v>64</v>
      </c>
      <c r="C62" s="2" t="s">
        <v>40</v>
      </c>
      <c r="D62" s="2" t="s">
        <v>40</v>
      </c>
      <c r="E62" s="2" t="s">
        <v>40</v>
      </c>
      <c r="F62" s="2">
        <v>39</v>
      </c>
      <c r="G62" s="2">
        <v>64</v>
      </c>
      <c r="H62" s="2" t="s">
        <v>40</v>
      </c>
      <c r="I62" s="2" t="s">
        <v>40</v>
      </c>
      <c r="J62" s="2" t="s">
        <v>40</v>
      </c>
      <c r="K62" s="2">
        <v>27.3</v>
      </c>
    </row>
    <row r="65" spans="2:22" ht="15.75" x14ac:dyDescent="0.25">
      <c r="C65" s="9" t="s">
        <v>48</v>
      </c>
      <c r="E65" s="23">
        <v>2.5</v>
      </c>
      <c r="F65" s="22">
        <v>5</v>
      </c>
      <c r="G65" s="22">
        <v>7.5</v>
      </c>
      <c r="H65" s="22">
        <v>10</v>
      </c>
      <c r="I65" s="22">
        <v>12.5</v>
      </c>
      <c r="J65" s="22">
        <v>15</v>
      </c>
      <c r="K65" s="22">
        <v>17.5</v>
      </c>
      <c r="L65" s="22">
        <v>20</v>
      </c>
      <c r="M65" s="22">
        <v>22.5</v>
      </c>
      <c r="N65" s="22">
        <v>25</v>
      </c>
      <c r="O65" s="22">
        <v>27.5</v>
      </c>
      <c r="P65" s="22">
        <v>30</v>
      </c>
      <c r="Q65" s="22">
        <v>32.5</v>
      </c>
      <c r="R65" s="22">
        <v>35</v>
      </c>
      <c r="S65" s="22">
        <v>37.5</v>
      </c>
      <c r="T65" s="22">
        <v>40</v>
      </c>
      <c r="U65" s="22">
        <v>42.5</v>
      </c>
      <c r="V65" s="22">
        <v>45</v>
      </c>
    </row>
    <row r="66" spans="2:22" ht="16.5" x14ac:dyDescent="0.25">
      <c r="B66" s="21" t="s">
        <v>62</v>
      </c>
      <c r="C66" s="22" t="s">
        <v>63</v>
      </c>
      <c r="D66" s="22">
        <v>0</v>
      </c>
      <c r="E66" s="23">
        <f>RADIANS(E65)</f>
        <v>4.3633231299858237E-2</v>
      </c>
      <c r="F66" s="23">
        <f t="shared" ref="F66:V66" si="14">RADIANS(F65)</f>
        <v>8.7266462599716474E-2</v>
      </c>
      <c r="G66" s="23">
        <f t="shared" si="14"/>
        <v>0.1308996938995747</v>
      </c>
      <c r="H66" s="23">
        <f t="shared" si="14"/>
        <v>0.17453292519943295</v>
      </c>
      <c r="I66" s="23">
        <f t="shared" si="14"/>
        <v>0.21816615649929119</v>
      </c>
      <c r="J66" s="23">
        <f t="shared" si="14"/>
        <v>0.26179938779914941</v>
      </c>
      <c r="K66" s="23">
        <f t="shared" si="14"/>
        <v>0.30543261909900765</v>
      </c>
      <c r="L66" s="23">
        <f t="shared" si="14"/>
        <v>0.3490658503988659</v>
      </c>
      <c r="M66" s="23">
        <f t="shared" si="14"/>
        <v>0.39269908169872414</v>
      </c>
      <c r="N66" s="23">
        <f t="shared" si="14"/>
        <v>0.43633231299858238</v>
      </c>
      <c r="O66" s="23">
        <f t="shared" si="14"/>
        <v>0.47996554429844063</v>
      </c>
      <c r="P66" s="23">
        <f t="shared" si="14"/>
        <v>0.52359877559829882</v>
      </c>
      <c r="Q66" s="23">
        <f t="shared" si="14"/>
        <v>0.56723200689815712</v>
      </c>
      <c r="R66" s="23">
        <f t="shared" si="14"/>
        <v>0.6108652381980153</v>
      </c>
      <c r="S66" s="23">
        <f t="shared" si="14"/>
        <v>0.6544984694978736</v>
      </c>
      <c r="T66" s="23">
        <f t="shared" si="14"/>
        <v>0.69813170079773179</v>
      </c>
      <c r="U66" s="23">
        <f t="shared" si="14"/>
        <v>0.74176493209759009</v>
      </c>
      <c r="V66" s="23">
        <f t="shared" si="14"/>
        <v>0.78539816339744828</v>
      </c>
    </row>
    <row r="67" spans="2:22" ht="16.5" x14ac:dyDescent="0.25">
      <c r="B67" s="21">
        <v>48</v>
      </c>
      <c r="C67" s="31"/>
      <c r="D67" s="22" t="e">
        <f>(((1+COS(D66))/2))*((SIN(((((2*3.14)/(3.2*10^-3))*B67*10^2)/2)*SIN(D66)))/(((((2*3.14)/3.2*10^-3)*B67*10^2)/2)*SIN(D66)))</f>
        <v>#DIV/0!</v>
      </c>
      <c r="E67" s="22">
        <f>(((1+COS(E66))/2))*((SIN(((((((2*3.14)/3.2*10^-3)*B67*10^2)/2)*SIN(E66)))))/((((((2*3.14)/3.2*10^-3)*B67*10^2)/2)*SIN(E66))))</f>
        <v>0.99250751646757762</v>
      </c>
      <c r="F67" s="22">
        <f>(((1+COS(F66))/2))*((SIN(((((((2*3.14)/3.2*10^-3)*B67*10^2)/2)*SIN(F66)))))/((((((2*3.14)/3.2*10^-3)*B67*10^2)/2)*SIN(F66))))</f>
        <v>0.97030050218424468</v>
      </c>
      <c r="G67" s="22">
        <f>(((1+COS(G66))/2))*((SIN(((((((2*3.14)/3.2*10^-3)*B67*10^2)/2)*SIN(G66)))))/((((((2*3.14)/3.2*10^-3)*B67*10^2)/2)*SIN(G66))))</f>
        <v>0.93417450828878867</v>
      </c>
      <c r="H67" s="22">
        <f>(((1+COS(H66))/2))*((SIN(((((((2*3.14)/3.2*10^-3)*B67*10^2)/2)*SIN(H66)))))/((((((2*3.14)/3.2*10^-3)*B67*10^2)/2)*SIN(H66))))</f>
        <v>0.88540421618937648</v>
      </c>
      <c r="I67" s="22">
        <f>(((1+COS(I66))/2))*((SIN(((((((2*3.14)/3.2*10^-3)*B67*10^2)/2)*SIN(I66)))))/((((((2*3.14)/3.2*10^-3)*B67*10^2)/2)*SIN(I66))))</f>
        <v>0.82567095519339806</v>
      </c>
      <c r="J67" s="22">
        <f>(((1+COS(J66))/2))*((SIN(((((((2*3.14)/3.2*10^-3)*B67*10^2)/2)*SIN(J66)))))/((((((2*3.14)/3.2*10^-3)*B67*10^2)/2)*SIN(J66))))</f>
        <v>0.75696949679633507</v>
      </c>
      <c r="K67" s="22">
        <f>(((1+COS(K66))/2))*((SIN(((((((2*3.14)/3.2*10^-3)*B67*10^2)/2)*SIN(K66)))))/((((((2*3.14)/3.2*10^-3)*B67*10^2)/2)*SIN(K66))))</f>
        <v>0.68150134618356861</v>
      </c>
      <c r="L67" s="22">
        <f>(((1+COS(L66))/2))*((SIN(((((((2*3.14)/3.2*10^-3)*B67*10^2)/2)*SIN(L66)))))/((((((2*3.14)/3.2*10^-3)*B67*10^2)/2)*SIN(L66))))</f>
        <v>0.60156247065736024</v>
      </c>
      <c r="M67" s="22">
        <f>(((1+COS(M66))/2))*((SIN(((((((2*3.14)/3.2*10^-3)*B67*10^2)/2)*SIN(M66)))))/((((((2*3.14)/3.2*10^-3)*B67*10^2)/2)*SIN(M66))))</f>
        <v>0.51943336028211629</v>
      </c>
      <c r="N67" s="22">
        <f>(((1+COS(N66))/2))*((SIN(((((((2*3.14)/3.2*10^-3)*B67*10^2)/2)*SIN(N66)))))/((((((2*3.14)/3.2*10^-3)*B67*10^2)/2)*SIN(N66))))</f>
        <v>0.43727856194230585</v>
      </c>
      <c r="O67" s="22">
        <f>(((1+COS(O66))/2))*((SIN(((((((2*3.14)/3.2*10^-3)*B67*10^2)/2)*SIN(O66)))))/((((((2*3.14)/3.2*10^-3)*B67*10^2)/2)*SIN(O66))))</f>
        <v>0.35706149562054018</v>
      </c>
      <c r="P67" s="22">
        <f>(((1+COS(P66))/2))*((SIN(((((((2*3.14)/3.2*10^-3)*B67*10^2)/2)*SIN(P66)))))/((((((2*3.14)/3.2*10^-3)*B67*10^2)/2)*SIN(P66))))</f>
        <v>0.28047863697882203</v>
      </c>
      <c r="Q67" s="22">
        <f>(((1+COS(Q66))/2))*((SIN(((((((2*3.14)/3.2*10^-3)*B67*10^2)/2)*SIN(Q66)))))/((((((2*3.14)/3.2*10^-3)*B67*10^2)/2)*SIN(Q66))))</f>
        <v>0.20891524530514277</v>
      </c>
      <c r="R67" s="22">
        <f>(((1+COS(R66))/2))*((SIN(((((((2*3.14)/3.2*10^-3)*B67*10^2)/2)*SIN(R66)))))/((((((2*3.14)/3.2*10^-3)*B67*10^2)/2)*SIN(R66))))</f>
        <v>0.14342293955233198</v>
      </c>
      <c r="S67" s="22">
        <f>(((1+COS(S66))/2))*((SIN(((((((2*3.14)/3.2*10^-3)*B67*10^2)/2)*SIN(S66)))))/((((((2*3.14)/3.2*10^-3)*B67*10^2)/2)*SIN(S66))))</f>
        <v>8.4717758081011743E-2</v>
      </c>
      <c r="T67" s="22">
        <f>(((1+COS(T66))/2))*((SIN(((((((2*3.14)/3.2*10^-3)*B67*10^2)/2)*SIN(T66)))))/((((((2*3.14)/3.2*10^-3)*B67*10^2)/2)*SIN(T66))))</f>
        <v>3.3196013587607175E-2</v>
      </c>
      <c r="U67" s="22">
        <f>(((1+COS(U66))/2))*((SIN(((((((2*3.14)/3.2*10^-3)*B67*10^2)/2)*SIN(U66)))))/((((((2*3.14)/3.2*10^-3)*B67*10^2)/2)*SIN(U66))))</f>
        <v>-1.1035648984678575E-2</v>
      </c>
      <c r="V67" s="22">
        <f>(((1+COS(V66))/2))*((SIN(((((((2*3.14)/3.2*10^-3)*B67*10^2)/2)*SIN(V66)))))/((((((2*3.14)/3.2*10^-3)*B67*10^2)/2)*SIN(V66))))</f>
        <v>-4.8120046478286667E-2</v>
      </c>
    </row>
    <row r="68" spans="2:22" ht="16.5" x14ac:dyDescent="0.25">
      <c r="B68" s="21">
        <v>64</v>
      </c>
      <c r="C68" s="31"/>
      <c r="D68" s="22" t="e">
        <f>(((1+COS(D67))/2))*((SIN(((((2*3.14)/(3.2*10^-3))*B68*10^2)/2)*SIN(D67)))/(((((2*3.14)/3.2*10^-3)*B68*10^2)/2)*SIN(D67)))</f>
        <v>#DIV/0!</v>
      </c>
      <c r="E68" s="22">
        <f>(((1+COS(E66))/2))*((SIN(((((((2*3.14)/3.2*10^-3)*B68*10^2)/2)*SIN(E66)))))/((((((2*3.14)/3.2*10^-3)*B68*10^2)/2)*SIN(E66))))</f>
        <v>0.98707062668120682</v>
      </c>
      <c r="F68" s="22">
        <f>(((1+COS(F66))/2))*((SIN(((((((2*3.14)/3.2*10^-3)*B68*10^2)/2)*SIN(F66)))))/((((((2*3.14)/3.2*10^-3)*B68*10^2)/2)*SIN(F66))))</f>
        <v>0.94900369284461239</v>
      </c>
      <c r="G68" s="22">
        <f>(((1+COS(G66))/2))*((SIN(((((((2*3.14)/3.2*10^-3)*B68*10^2)/2)*SIN(G66)))))/((((((2*3.14)/3.2*10^-3)*B68*10^2)/2)*SIN(G66))))</f>
        <v>0.88790233509137728</v>
      </c>
      <c r="H68" s="22">
        <f>(((1+COS(H66))/2))*((SIN(((((((2*3.14)/3.2*10^-3)*B68*10^2)/2)*SIN(H66)))))/((((((2*3.14)/3.2*10^-3)*B68*10^2)/2)*SIN(H66))))</f>
        <v>0.80707719748016848</v>
      </c>
      <c r="I68" s="22">
        <f>(((1+COS(I66))/2))*((SIN(((((((2*3.14)/3.2*10^-3)*B68*10^2)/2)*SIN(I66)))))/((((((2*3.14)/3.2*10^-3)*B68*10^2)/2)*SIN(I66))))</f>
        <v>0.71077745550830296</v>
      </c>
      <c r="J68" s="22">
        <f>(((1+COS(J66))/2))*((SIN(((((((2*3.14)/3.2*10^-3)*B68*10^2)/2)*SIN(J66)))))/((((((2*3.14)/3.2*10^-3)*B68*10^2)/2)*SIN(J66))))</f>
        <v>0.60385669742071513</v>
      </c>
      <c r="K68" s="22">
        <f>(((1+COS(K66))/2))*((SIN(((((((2*3.14)/3.2*10^-3)*B68*10^2)/2)*SIN(K66)))))/((((((2*3.14)/3.2*10^-3)*B68*10^2)/2)*SIN(K66))))</f>
        <v>0.49140888448418346</v>
      </c>
      <c r="L68" s="22">
        <f>(((1+COS(L66))/2))*((SIN(((((((2*3.14)/3.2*10^-3)*B68*10^2)/2)*SIN(L66)))))/((((((2*3.14)/3.2*10^-3)*B68*10^2)/2)*SIN(L66))))</f>
        <v>0.37841075314417555</v>
      </c>
      <c r="M68" s="22">
        <f>(((1+COS(M66))/2))*((SIN(((((((2*3.14)/3.2*10^-3)*B68*10^2)/2)*SIN(M66)))))/((((((2*3.14)/3.2*10^-3)*B68*10^2)/2)*SIN(M66))))</f>
        <v>0.26940361246899375</v>
      </c>
      <c r="N68" s="22">
        <f>(((1+COS(N66))/2))*((SIN(((((((2*3.14)/3.2*10^-3)*B68*10^2)/2)*SIN(N66)))))/((((((2*3.14)/3.2*10^-3)*B68*10^2)/2)*SIN(N66))))</f>
        <v>0.16824035395934672</v>
      </c>
      <c r="O68" s="22">
        <f>(((1+COS(O66))/2))*((SIN(((((((2*3.14)/3.2*10^-3)*B68*10^2)/2)*SIN(O66)))))/((((((2*3.14)/3.2*10^-3)*B68*10^2)/2)*SIN(O66))))</f>
        <v>7.7913942498680902E-2</v>
      </c>
      <c r="P68" s="22">
        <f>(((1+COS(P66))/2))*((SIN(((((((2*3.14)/3.2*10^-3)*B68*10^2)/2)*SIN(P66)))))/((((((2*3.14)/3.2*10^-3)*B68*10^2)/2)*SIN(P66))))</f>
        <v>4.7323738878621903E-4</v>
      </c>
      <c r="Q68" s="22">
        <f>(((1+COS(Q66))/2))*((SIN(((((((2*3.14)/3.2*10^-3)*B68*10^2)/2)*SIN(Q66)))))/((((((2*3.14)/3.2*10^-3)*B68*10^2)/2)*SIN(Q66))))</f>
        <v>-6.2977810232746553E-2</v>
      </c>
      <c r="R68" s="22">
        <f>(((1+COS(R66))/2))*((SIN(((((((2*3.14)/3.2*10^-3)*B68*10^2)/2)*SIN(R66)))))/((((((2*3.14)/3.2*10^-3)*B68*10^2)/2)*SIN(R66))))</f>
        <v>-0.11220952001368194</v>
      </c>
      <c r="S68" s="22">
        <f>(((1+COS(S66))/2))*((SIN(((((((2*3.14)/3.2*10^-3)*B68*10^2)/2)*SIN(S66)))))/((((((2*3.14)/3.2*10^-3)*B68*10^2)/2)*SIN(S66))))</f>
        <v>-0.14774173935328619</v>
      </c>
      <c r="T68" s="22">
        <f>(((1+COS(T66))/2))*((SIN(((((((2*3.14)/3.2*10^-3)*B68*10^2)/2)*SIN(T66)))))/((((((2*3.14)/3.2*10^-3)*B68*10^2)/2)*SIN(T66))))</f>
        <v>-0.17068486788897325</v>
      </c>
      <c r="U68" s="22">
        <f>(((1+COS(U66))/2))*((SIN(((((((2*3.14)/3.2*10^-3)*B68*10^2)/2)*SIN(U66)))))/((((((2*3.14)/3.2*10^-3)*B68*10^2)/2)*SIN(U66))))</f>
        <v>-0.18256637900765454</v>
      </c>
      <c r="V68" s="22">
        <f>(((1+COS(V66))/2))*((SIN(((((((2*3.14)/3.2*10^-3)*B68*10^2)/2)*SIN(V66)))))/((((((2*3.14)/3.2*10^-3)*B68*10^2)/2)*SIN(V66))))</f>
        <v>-0.18516025957340707</v>
      </c>
    </row>
    <row r="69" spans="2:22" ht="16.5" x14ac:dyDescent="0.25">
      <c r="B69" s="21">
        <v>100</v>
      </c>
      <c r="C69" s="31"/>
      <c r="D69" s="22" t="e">
        <f>(((1+COS(D68))/2))*((SIN(((((2*3.14)/(3.2*10^-3))*B69*10^2)/2)*SIN(D68)))/(((((2*3.14)/3.2*10^-3)*B69*10^2)/2)*SIN(D68)))</f>
        <v>#DIV/0!</v>
      </c>
      <c r="E69" s="22">
        <f>(((1+COS(E66))/2))*((SIN(((((((2*3.14)/3.2*10^-3)*B69*10^2)/2)*SIN(E66)))))/((((((2*3.14)/3.2*10^-3)*B69*10^2)/2)*SIN(E66))))</f>
        <v>0.9692841272959366</v>
      </c>
      <c r="F69" s="22">
        <f>(((1+COS(F66))/2))*((SIN(((((((2*3.14)/3.2*10^-3)*B69*10^2)/2)*SIN(F66)))))/((((((2*3.14)/3.2*10^-3)*B69*10^2)/2)*SIN(F66))))</f>
        <v>0.88080291878202077</v>
      </c>
      <c r="G69" s="22">
        <f>(((1+COS(G66))/2))*((SIN(((((((2*3.14)/3.2*10^-3)*B69*10^2)/2)*SIN(G66)))))/((((((2*3.14)/3.2*10^-3)*B69*10^2)/2)*SIN(G66))))</f>
        <v>0.74496515411608455</v>
      </c>
      <c r="H69" s="22">
        <f>(((1+COS(H66))/2))*((SIN(((((((2*3.14)/3.2*10^-3)*B69*10^2)/2)*SIN(H66)))))/((((((2*3.14)/3.2*10^-3)*B69*10^2)/2)*SIN(H66))))</f>
        <v>0.57726962723335651</v>
      </c>
      <c r="I69" s="22">
        <f>(((1+COS(I66))/2))*((SIN(((((((2*3.14)/3.2*10^-3)*B69*10^2)/2)*SIN(I66)))))/((((((2*3.14)/3.2*10^-3)*B69*10^2)/2)*SIN(I66))))</f>
        <v>0.39591895983235986</v>
      </c>
      <c r="J69" s="22">
        <f>(((1+COS(J66))/2))*((SIN(((((((2*3.14)/3.2*10^-3)*B69*10^2)/2)*SIN(J66)))))/((((((2*3.14)/3.2*10^-3)*B69*10^2)/2)*SIN(J66))))</f>
        <v>0.21915829281677282</v>
      </c>
      <c r="K69" s="22">
        <f>(((1+COS(K66))/2))*((SIN(((((((2*3.14)/3.2*10^-3)*B69*10^2)/2)*SIN(K66)))))/((((((2*3.14)/3.2*10^-3)*B69*10^2)/2)*SIN(K66))))</f>
        <v>6.2822218072895827E-2</v>
      </c>
      <c r="L69" s="22">
        <f>(((1+COS(L66))/2))*((SIN(((((((2*3.14)/3.2*10^-3)*B69*10^2)/2)*SIN(L66)))))/((((((2*3.14)/3.2*10^-3)*B69*10^2)/2)*SIN(L66))))</f>
        <v>-6.1506857325185745E-2</v>
      </c>
      <c r="M69" s="22">
        <f>(((1+COS(M66))/2))*((SIN(((((((2*3.14)/3.2*10^-3)*B69*10^2)/2)*SIN(M66)))))/((((((2*3.14)/3.2*10^-3)*B69*10^2)/2)*SIN(M66))))</f>
        <v>-0.14748314114269742</v>
      </c>
      <c r="N69" s="22">
        <f>(((1+COS(N66))/2))*((SIN(((((((2*3.14)/3.2*10^-3)*B69*10^2)/2)*SIN(N66)))))/((((((2*3.14)/3.2*10^-3)*B69*10^2)/2)*SIN(N66))))</f>
        <v>-0.19406941940953745</v>
      </c>
      <c r="O69" s="22">
        <f>(((1+COS(O66))/2))*((SIN(((((((2*3.14)/3.2*10^-3)*B69*10^2)/2)*SIN(O66)))))/((((((2*3.14)/3.2*10^-3)*B69*10^2)/2)*SIN(O66))))</f>
        <v>-0.20481781262163201</v>
      </c>
      <c r="P69" s="22">
        <f>(((1+COS(P66))/2))*((SIN(((((((2*3.14)/3.2*10^-3)*B69*10^2)/2)*SIN(P66)))))/((((((2*3.14)/3.2*10^-3)*B69*10^2)/2)*SIN(P66))))</f>
        <v>-0.18660591195393589</v>
      </c>
      <c r="Q69" s="22">
        <f>(((1+COS(Q66))/2))*((SIN(((((((2*3.14)/3.2*10^-3)*B69*10^2)/2)*SIN(Q66)))))/((((((2*3.14)/3.2*10^-3)*B69*10^2)/2)*SIN(Q66))))</f>
        <v>-0.14812990914781099</v>
      </c>
      <c r="R69" s="22">
        <f>(((1+COS(R66))/2))*((SIN(((((((2*3.14)/3.2*10^-3)*B69*10^2)/2)*SIN(R66)))))/((((((2*3.14)/3.2*10^-3)*B69*10^2)/2)*SIN(R66))))</f>
        <v>-9.844189008300952E-2</v>
      </c>
      <c r="S69" s="22">
        <f>(((1+COS(S66))/2))*((SIN(((((((2*3.14)/3.2*10^-3)*B69*10^2)/2)*SIN(S66)))))/((((((2*3.14)/3.2*10^-3)*B69*10^2)/2)*SIN(S66))))</f>
        <v>-4.5751376071340145E-2</v>
      </c>
      <c r="T69" s="22">
        <f>(((1+COS(T66))/2))*((SIN(((((((2*3.14)/3.2*10^-3)*B69*10^2)/2)*SIN(T66)))))/((((((2*3.14)/3.2*10^-3)*B69*10^2)/2)*SIN(T66))))</f>
        <v>3.3831786203099932E-3</v>
      </c>
      <c r="U69" s="22">
        <f>(((1+COS(U66))/2))*((SIN(((((((2*3.14)/3.2*10^-3)*B69*10^2)/2)*SIN(U66)))))/((((((2*3.14)/3.2*10^-3)*B69*10^2)/2)*SIN(U66))))</f>
        <v>4.4443125260544759E-2</v>
      </c>
      <c r="V69" s="22">
        <f>(((1+COS(V66))/2))*((SIN(((((((2*3.14)/3.2*10^-3)*B69*10^2)/2)*SIN(V66)))))/((((((2*3.14)/3.2*10^-3)*B69*10^2)/2)*SIN(V66))))</f>
        <v>7.4966358455565679E-2</v>
      </c>
    </row>
    <row r="70" spans="2:22" ht="16.5" x14ac:dyDescent="0.25"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9"/>
      <c r="N70" s="20"/>
    </row>
    <row r="71" spans="2:22" ht="16.5" x14ac:dyDescent="0.25">
      <c r="B71" s="17"/>
      <c r="C71" s="24"/>
      <c r="D71" s="18"/>
      <c r="E71" s="18"/>
      <c r="F71" s="18"/>
      <c r="G71" s="18"/>
      <c r="H71" s="18"/>
      <c r="I71" s="18"/>
      <c r="J71" s="18"/>
      <c r="K71" s="18"/>
      <c r="L71" s="18"/>
      <c r="M71" s="19"/>
      <c r="N71" s="20"/>
    </row>
    <row r="72" spans="2:22" ht="16.5" x14ac:dyDescent="0.25">
      <c r="B72" s="17"/>
      <c r="C72" s="24"/>
      <c r="D72" s="18"/>
      <c r="E72" s="18"/>
      <c r="F72" s="18"/>
      <c r="G72" s="18"/>
      <c r="H72" s="18"/>
      <c r="I72" s="18"/>
      <c r="J72" s="18"/>
      <c r="K72" s="18"/>
      <c r="L72" s="18"/>
      <c r="M72" s="19"/>
      <c r="N72" s="20"/>
    </row>
    <row r="73" spans="2:22" ht="16.5" x14ac:dyDescent="0.25">
      <c r="B73" s="17"/>
      <c r="C73" s="24"/>
      <c r="D73" s="18"/>
      <c r="E73" s="18"/>
      <c r="F73" s="18"/>
      <c r="G73" s="18"/>
      <c r="H73" s="18"/>
      <c r="I73" s="18"/>
      <c r="J73" s="18"/>
      <c r="K73" s="18"/>
      <c r="L73" s="18"/>
      <c r="M73" s="19"/>
      <c r="N73" s="20"/>
    </row>
    <row r="74" spans="2:22" ht="15.75" x14ac:dyDescent="0.25">
      <c r="B74" s="20"/>
      <c r="C74" s="20"/>
      <c r="D74" s="20"/>
      <c r="E74" s="20"/>
      <c r="F74" s="20"/>
      <c r="G74" s="20"/>
      <c r="H74" s="20"/>
      <c r="I74" s="20"/>
      <c r="J74" s="43" t="s">
        <v>70</v>
      </c>
      <c r="K74" s="20"/>
      <c r="L74" s="20"/>
      <c r="M74" s="20"/>
      <c r="N74" s="20"/>
    </row>
    <row r="75" spans="2:22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85" spans="3:21" ht="15.75" x14ac:dyDescent="0.25">
      <c r="D85" s="23">
        <v>2.5</v>
      </c>
      <c r="E85" s="42">
        <v>5</v>
      </c>
      <c r="F85" s="42">
        <v>7.5</v>
      </c>
      <c r="G85" s="42">
        <v>10</v>
      </c>
      <c r="H85" s="42">
        <v>12.5</v>
      </c>
      <c r="I85" s="42">
        <v>15</v>
      </c>
      <c r="J85" s="42">
        <v>17.5</v>
      </c>
      <c r="K85" s="42">
        <v>20</v>
      </c>
      <c r="L85" s="42">
        <v>22.5</v>
      </c>
      <c r="M85" s="42">
        <v>25</v>
      </c>
      <c r="N85" s="42">
        <v>27.5</v>
      </c>
      <c r="O85" s="42">
        <v>30</v>
      </c>
      <c r="P85" s="42">
        <v>32.5</v>
      </c>
      <c r="Q85" s="42">
        <v>35</v>
      </c>
      <c r="R85" s="42">
        <v>37.5</v>
      </c>
      <c r="S85" s="42">
        <v>40</v>
      </c>
      <c r="T85" s="42">
        <v>42.5</v>
      </c>
      <c r="U85" s="42">
        <v>45</v>
      </c>
    </row>
    <row r="86" spans="3:21" ht="17.25" x14ac:dyDescent="0.25">
      <c r="C86" s="41" t="s">
        <v>67</v>
      </c>
      <c r="D86" s="23">
        <v>0.99250751646757762</v>
      </c>
      <c r="E86" s="23">
        <v>0.97030050218424468</v>
      </c>
      <c r="F86" s="23">
        <v>0.93417450828878867</v>
      </c>
      <c r="G86" s="23">
        <v>0.88540421618937648</v>
      </c>
      <c r="H86" s="23">
        <v>0.82567095519339806</v>
      </c>
      <c r="I86" s="23">
        <v>0.75696949679633507</v>
      </c>
      <c r="J86" s="23">
        <v>0.68150134618356861</v>
      </c>
      <c r="K86" s="23">
        <v>0.60156247065736024</v>
      </c>
      <c r="L86" s="23">
        <v>0.51943336028211629</v>
      </c>
      <c r="M86" s="23">
        <v>0.43727856194230585</v>
      </c>
      <c r="N86" s="23">
        <v>0.35706149562054018</v>
      </c>
      <c r="O86" s="23">
        <v>0.28047863697882203</v>
      </c>
      <c r="P86" s="23">
        <v>0.20891524530514277</v>
      </c>
      <c r="Q86" s="23">
        <v>0.14342293955233198</v>
      </c>
      <c r="R86" s="23">
        <v>8.4717758081011743E-2</v>
      </c>
      <c r="S86" s="23">
        <v>3.3196013587607175E-2</v>
      </c>
      <c r="T86" s="23">
        <v>-1.1035648984678575E-2</v>
      </c>
      <c r="U86" s="23">
        <v>-4.8120046478286667E-2</v>
      </c>
    </row>
    <row r="87" spans="3:21" ht="16.5" x14ac:dyDescent="0.25">
      <c r="C87" s="21" t="s">
        <v>68</v>
      </c>
      <c r="D87" s="23">
        <v>0.98707062668120682</v>
      </c>
      <c r="E87" s="23">
        <v>0.94900369284461239</v>
      </c>
      <c r="F87" s="23">
        <v>0.88790233509137728</v>
      </c>
      <c r="G87" s="23">
        <v>0.80707719748016848</v>
      </c>
      <c r="H87" s="23">
        <v>0.71077745550830296</v>
      </c>
      <c r="I87" s="23">
        <v>0.60385669742071513</v>
      </c>
      <c r="J87" s="23">
        <v>0.49140888448418346</v>
      </c>
      <c r="K87" s="23">
        <v>0.37841075314417555</v>
      </c>
      <c r="L87" s="23">
        <v>0.26940361246899375</v>
      </c>
      <c r="M87" s="23">
        <v>0.16824035395934672</v>
      </c>
      <c r="N87" s="23">
        <v>7.7913942498680902E-2</v>
      </c>
      <c r="O87" s="23">
        <v>4.7323738878621903E-4</v>
      </c>
      <c r="P87" s="23">
        <v>-6.2977810232746553E-2</v>
      </c>
      <c r="Q87" s="23">
        <v>-0.11220952001368194</v>
      </c>
      <c r="R87" s="23">
        <v>-0.14774173935328619</v>
      </c>
      <c r="S87" s="23">
        <v>-0.17068486788897325</v>
      </c>
      <c r="T87" s="23">
        <v>-0.18256637900765454</v>
      </c>
      <c r="U87" s="23">
        <v>-0.18516025957340707</v>
      </c>
    </row>
    <row r="88" spans="3:21" ht="16.5" x14ac:dyDescent="0.25">
      <c r="C88" s="21" t="s">
        <v>69</v>
      </c>
      <c r="D88" s="23">
        <v>0.9692841272959366</v>
      </c>
      <c r="E88" s="23">
        <v>0.88080291878202077</v>
      </c>
      <c r="F88" s="23">
        <v>0.74496515411608455</v>
      </c>
      <c r="G88" s="23">
        <v>0.57726962723335651</v>
      </c>
      <c r="H88" s="23">
        <v>0.39591895983235986</v>
      </c>
      <c r="I88" s="23">
        <v>0.21915829281677282</v>
      </c>
      <c r="J88" s="23">
        <v>6.2822218072895827E-2</v>
      </c>
      <c r="K88" s="23">
        <v>-6.1506857325185745E-2</v>
      </c>
      <c r="L88" s="23">
        <v>-0.14748314114269742</v>
      </c>
      <c r="M88" s="23">
        <v>-0.19406941940953745</v>
      </c>
      <c r="N88" s="23">
        <v>-0.20481781262163201</v>
      </c>
      <c r="O88" s="23">
        <v>-0.18660591195393589</v>
      </c>
      <c r="P88" s="23">
        <v>-0.14812990914781099</v>
      </c>
      <c r="Q88" s="23">
        <v>-9.844189008300952E-2</v>
      </c>
      <c r="R88" s="23">
        <v>-4.5751376071340145E-2</v>
      </c>
      <c r="S88" s="23">
        <v>3.3831786203099932E-3</v>
      </c>
      <c r="T88" s="23">
        <v>4.4443125260544759E-2</v>
      </c>
      <c r="U88" s="23">
        <v>7.4966358455565679E-2</v>
      </c>
    </row>
  </sheetData>
  <mergeCells count="25">
    <mergeCell ref="B18:B19"/>
    <mergeCell ref="D18:E18"/>
    <mergeCell ref="F18:G18"/>
    <mergeCell ref="H18:I18"/>
    <mergeCell ref="J18:K18"/>
    <mergeCell ref="B3:B4"/>
    <mergeCell ref="D3:E3"/>
    <mergeCell ref="F3:G3"/>
    <mergeCell ref="H3:I3"/>
    <mergeCell ref="J3:K3"/>
    <mergeCell ref="I33:I34"/>
    <mergeCell ref="K33:K34"/>
    <mergeCell ref="B41:B42"/>
    <mergeCell ref="C41:D41"/>
    <mergeCell ref="E41:F41"/>
    <mergeCell ref="G41:H41"/>
    <mergeCell ref="C33:C34"/>
    <mergeCell ref="E33:E34"/>
    <mergeCell ref="G33:G34"/>
    <mergeCell ref="C71:C73"/>
    <mergeCell ref="B56:F56"/>
    <mergeCell ref="B57:F57"/>
    <mergeCell ref="G56:K56"/>
    <mergeCell ref="G57:K57"/>
    <mergeCell ref="C67:C6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Vu1ture _</dc:creator>
  <cp:lastModifiedBy>Vu1ture _</cp:lastModifiedBy>
  <dcterms:created xsi:type="dcterms:W3CDTF">2024-11-25T15:22:06Z</dcterms:created>
  <dcterms:modified xsi:type="dcterms:W3CDTF">2024-11-26T19:52:11Z</dcterms:modified>
</cp:coreProperties>
</file>