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" activeTab="6"/>
  </bookViews>
  <sheets>
    <sheet name="Счёт за ремонт" sheetId="1" r:id="rId1"/>
    <sheet name="Счёт за оплату" sheetId="2" r:id="rId2"/>
    <sheet name="Баллы" sheetId="3" r:id="rId3"/>
    <sheet name="Займы" sheetId="4" r:id="rId4"/>
    <sheet name="Наименование дисциплины" sheetId="5" r:id="rId5"/>
    <sheet name="Бюджет" sheetId="7" r:id="rId6"/>
    <sheet name="Лист7" sheetId="8" r:id="rId7"/>
  </sheets>
  <definedNames>
    <definedName name="период">Займы!$D$2</definedName>
  </definedNames>
  <calcPr calcId="152511"/>
</workbook>
</file>

<file path=xl/calcChain.xml><?xml version="1.0" encoding="utf-8"?>
<calcChain xmlns="http://schemas.openxmlformats.org/spreadsheetml/2006/main">
  <c r="H12" i="8" l="1"/>
  <c r="G12" i="8"/>
  <c r="H8" i="8"/>
  <c r="H7" i="8"/>
  <c r="H6" i="8"/>
  <c r="G7" i="8"/>
  <c r="G8" i="8"/>
  <c r="G6" i="8"/>
  <c r="F23" i="7"/>
  <c r="D23" i="7"/>
  <c r="F21" i="7"/>
  <c r="F18" i="7"/>
  <c r="F19" i="7"/>
  <c r="F20" i="7"/>
  <c r="F17" i="7"/>
  <c r="F14" i="7"/>
  <c r="E21" i="7"/>
  <c r="D21" i="7"/>
  <c r="E14" i="7"/>
  <c r="E23" i="7" s="1"/>
  <c r="D14" i="7"/>
  <c r="F13" i="7"/>
  <c r="F12" i="7"/>
  <c r="T8" i="5" l="1"/>
  <c r="T7" i="5"/>
  <c r="T6" i="5"/>
  <c r="T5" i="5"/>
  <c r="T4" i="5"/>
  <c r="H8" i="5"/>
  <c r="H7" i="5"/>
  <c r="H6" i="5"/>
  <c r="H5" i="5"/>
  <c r="H4" i="5"/>
  <c r="D6" i="4"/>
  <c r="D7" i="4"/>
  <c r="D8" i="4"/>
  <c r="D5" i="4"/>
  <c r="C6" i="4"/>
  <c r="C7" i="4"/>
  <c r="C8" i="4"/>
  <c r="C5" i="4"/>
  <c r="B6" i="4"/>
  <c r="B7" i="4"/>
  <c r="B8" i="4"/>
  <c r="B5" i="4"/>
  <c r="G7" i="3"/>
  <c r="G8" i="3"/>
  <c r="G9" i="3"/>
  <c r="G6" i="3"/>
  <c r="D10" i="2"/>
  <c r="C10" i="2"/>
  <c r="C9" i="1"/>
  <c r="C8" i="1"/>
  <c r="C7" i="1"/>
  <c r="C6" i="1"/>
</calcChain>
</file>

<file path=xl/sharedStrings.xml><?xml version="1.0" encoding="utf-8"?>
<sst xmlns="http://schemas.openxmlformats.org/spreadsheetml/2006/main" count="111" uniqueCount="100">
  <si>
    <t>Счёт за ремонт телевизора</t>
  </si>
  <si>
    <t>Дата:</t>
  </si>
  <si>
    <t>№</t>
  </si>
  <si>
    <t>Наименование работа</t>
  </si>
  <si>
    <t>Стоимость работ</t>
  </si>
  <si>
    <t>Замена кинескопа</t>
  </si>
  <si>
    <t>Ремонт антенны</t>
  </si>
  <si>
    <t>Итого:</t>
  </si>
  <si>
    <t>НДС(20%):</t>
  </si>
  <si>
    <t>Спецналог (1,5%):</t>
  </si>
  <si>
    <t>Коплате:</t>
  </si>
  <si>
    <t>фирма ХАУНДС</t>
  </si>
  <si>
    <t>Счёт на оплату оборудования</t>
  </si>
  <si>
    <t>от</t>
  </si>
  <si>
    <t>Курс:</t>
  </si>
  <si>
    <t>Название</t>
  </si>
  <si>
    <t>Цена, $</t>
  </si>
  <si>
    <t>Цена</t>
  </si>
  <si>
    <t>Модуль памяти DIMM 128 Mb</t>
  </si>
  <si>
    <t>Модуль памяти DIMM 256 Mb</t>
  </si>
  <si>
    <t>Процессор AMD Duron 1000</t>
  </si>
  <si>
    <t>Принтер Epson LX-300 A4</t>
  </si>
  <si>
    <t>Баллы студентов за контрольные точки по информатике</t>
  </si>
  <si>
    <t>Веса контрольных точек</t>
  </si>
  <si>
    <t>ФИО</t>
  </si>
  <si>
    <t>Номера контрольных точек</t>
  </si>
  <si>
    <t>Средний балл</t>
  </si>
  <si>
    <t>Иванов</t>
  </si>
  <si>
    <t>Петров</t>
  </si>
  <si>
    <t>Сидоров</t>
  </si>
  <si>
    <t>Сергеев</t>
  </si>
  <si>
    <t>Таблица выплаты займа</t>
  </si>
  <si>
    <t>Кол-во периодов</t>
  </si>
  <si>
    <t>Величина займа</t>
  </si>
  <si>
    <t>% ставка</t>
  </si>
  <si>
    <t>лет</t>
  </si>
  <si>
    <t>№пп</t>
  </si>
  <si>
    <t>Наименование дисциплины</t>
  </si>
  <si>
    <t>Виды и объем 
аудиторных занятий (в 
час.) по учебному плану</t>
  </si>
  <si>
    <t>л</t>
  </si>
  <si>
    <t>лр</t>
  </si>
  <si>
    <t>п</t>
  </si>
  <si>
    <t>с</t>
  </si>
  <si>
    <t>кп</t>
  </si>
  <si>
    <t>всего за семестр</t>
  </si>
  <si>
    <t>Социология</t>
  </si>
  <si>
    <t>Строительная механика</t>
  </si>
  <si>
    <t>Механика грунтов</t>
  </si>
  <si>
    <t>Архитектура</t>
  </si>
  <si>
    <t>Строительные материалы</t>
  </si>
  <si>
    <t>рз</t>
  </si>
  <si>
    <t xml:space="preserve">Виды и объем самостоятельной работы
</t>
  </si>
  <si>
    <t>подготовка к 
очередным 
занятиям</t>
  </si>
  <si>
    <t>подготовка 
к текущему 
контролю</t>
  </si>
  <si>
    <t>выполнение 
индивидуальных заданий</t>
  </si>
  <si>
    <t>всего за 
семестр</t>
  </si>
  <si>
    <t>к</t>
  </si>
  <si>
    <t>кр</t>
  </si>
  <si>
    <t>ко</t>
  </si>
  <si>
    <t>р</t>
  </si>
  <si>
    <t>дз</t>
  </si>
  <si>
    <t>Дата</t>
  </si>
  <si>
    <t>Исходные данные</t>
  </si>
  <si>
    <t>Темпы роста</t>
  </si>
  <si>
    <t>Отчет</t>
  </si>
  <si>
    <t>Всего</t>
  </si>
  <si>
    <t>Затраты на товар</t>
  </si>
  <si>
    <t>Полная выручка</t>
  </si>
  <si>
    <t>Реклама</t>
  </si>
  <si>
    <t>Аренда помещений</t>
  </si>
  <si>
    <t>Расходы всего</t>
  </si>
  <si>
    <t>Прибыль</t>
  </si>
  <si>
    <t>Дудалева Е.Д.</t>
  </si>
  <si>
    <r>
      <rPr>
        <i/>
        <sz val="11"/>
        <color theme="1"/>
        <rFont val="Times New Roman"/>
        <family val="1"/>
        <charset val="204"/>
      </rPr>
      <t xml:space="preserve">                фирма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8"/>
        <color theme="1"/>
        <rFont val="Times New Roman"/>
        <family val="1"/>
        <charset val="204"/>
      </rPr>
      <t>ЗАПАД</t>
    </r>
  </si>
  <si>
    <r>
      <t xml:space="preserve">    </t>
    </r>
    <r>
      <rPr>
        <b/>
        <sz val="14"/>
        <color theme="1"/>
        <rFont val="Times New Roman"/>
        <family val="1"/>
        <charset val="204"/>
      </rPr>
      <t xml:space="preserve">          Торговый бюджет</t>
    </r>
  </si>
  <si>
    <t xml:space="preserve">             1999 финансовый год</t>
  </si>
  <si>
    <t>Составила</t>
  </si>
  <si>
    <t>Рост объема продаж</t>
  </si>
  <si>
    <t>Удорожание товаров</t>
  </si>
  <si>
    <t>1-е полугодие</t>
  </si>
  <si>
    <t>2-у пологодие</t>
  </si>
  <si>
    <t xml:space="preserve">  Всего</t>
  </si>
  <si>
    <t>Приход</t>
  </si>
  <si>
    <t>Статьи расходов</t>
  </si>
  <si>
    <t>Налоги и выплаты</t>
  </si>
  <si>
    <t>Проценты по кредитам</t>
  </si>
  <si>
    <t>Ведомость оплаты товара</t>
  </si>
  <si>
    <t>НДС</t>
  </si>
  <si>
    <t>Молочные изделия</t>
  </si>
  <si>
    <t>Город</t>
  </si>
  <si>
    <t>Скидка</t>
  </si>
  <si>
    <t>Товар</t>
  </si>
  <si>
    <t>Йогурт</t>
  </si>
  <si>
    <t>Сырок</t>
  </si>
  <si>
    <t>Майонез</t>
  </si>
  <si>
    <t>К оплате</t>
  </si>
  <si>
    <t>Москва</t>
  </si>
  <si>
    <t>Новосибирск</t>
  </si>
  <si>
    <t>Барнаул</t>
  </si>
  <si>
    <t>Цена товара: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</si>
</sst>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#,##0.00\ &quot;₽&quot;"/>
    <numFmt numFmtId="165" formatCode="#,##0.000\ &quot;₽&quot;"/>
    <numFmt numFmtId="168" formatCode="[$-F800]dddd\,\ mmmm\ dd\,\ yyyy"/>
    <numFmt numFmtId="169" formatCode="dd/mm/yy\ h:mm;@"/>
    <numFmt numFmtId="170" formatCode="[$$-409]#,##0.00"/>
    <numFmt numFmtId="171" formatCode="#,##0.00\ [$₽-419]"/>
    <numFmt numFmtId="174" formatCode="#,##0\ &quot;₽&quot;"/>
    <numFmt numFmtId="175" formatCode="#,##0\ _₽"/>
    <numFmt numFmtId="183" formatCode="General\ &quot;шт.&quot;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b/>
      <i/>
      <sz val="11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u/>
      <sz val="14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7A18B"/>
        <bgColor indexed="64"/>
      </patternFill>
    </fill>
    <fill>
      <patternFill patternType="solid">
        <fgColor rgb="FF27048A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66FFFF"/>
        <bgColor indexed="64"/>
      </patternFill>
    </fill>
  </fills>
  <borders count="1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ashDot">
        <color indexed="64"/>
      </bottom>
      <diagonal/>
    </border>
    <border>
      <left style="medium">
        <color indexed="64"/>
      </left>
      <right style="thin">
        <color indexed="64"/>
      </right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dashDot">
        <color indexed="64"/>
      </top>
      <bottom style="dashDot">
        <color indexed="64"/>
      </bottom>
      <diagonal/>
    </border>
    <border>
      <left/>
      <right style="medium">
        <color indexed="64"/>
      </right>
      <top style="dashDot">
        <color indexed="64"/>
      </top>
      <bottom style="dashDot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ashDot">
        <color indexed="64"/>
      </bottom>
      <diagonal/>
    </border>
    <border>
      <left/>
      <right style="medium">
        <color indexed="64"/>
      </right>
      <top/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double">
        <color auto="1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auto="1"/>
      </right>
      <top style="thick">
        <color indexed="64"/>
      </top>
      <bottom style="thick">
        <color auto="1"/>
      </bottom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 style="thick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double">
        <color auto="1"/>
      </top>
      <bottom style="thick">
        <color indexed="64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thick">
        <color indexed="64"/>
      </bottom>
      <diagonal/>
    </border>
    <border>
      <left style="medium">
        <color auto="1"/>
      </left>
      <right style="thick">
        <color auto="1"/>
      </right>
      <top style="double">
        <color auto="1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/>
      <right style="double">
        <color auto="1"/>
      </right>
      <top/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 style="thick">
        <color auto="1"/>
      </bottom>
      <diagonal/>
    </border>
    <border>
      <left style="thick">
        <color rgb="FF07A18B"/>
      </left>
      <right/>
      <top style="thick">
        <color rgb="FF07A18B"/>
      </top>
      <bottom style="thick">
        <color rgb="FF4FF7DF"/>
      </bottom>
      <diagonal/>
    </border>
    <border>
      <left/>
      <right style="thick">
        <color rgb="FF07A18B"/>
      </right>
      <top style="thick">
        <color rgb="FF07A18B"/>
      </top>
      <bottom style="thick">
        <color rgb="FF4FF7DF"/>
      </bottom>
      <diagonal/>
    </border>
    <border>
      <left style="thick">
        <color rgb="FF07A18B"/>
      </left>
      <right/>
      <top/>
      <bottom/>
      <diagonal/>
    </border>
    <border>
      <left/>
      <right style="thick">
        <color rgb="FF07A18B"/>
      </right>
      <top/>
      <bottom/>
      <diagonal/>
    </border>
    <border>
      <left/>
      <right/>
      <top style="thick">
        <color rgb="FF4FF7DF"/>
      </top>
      <bottom style="thick">
        <color rgb="FF4FF7DF"/>
      </bottom>
      <diagonal/>
    </border>
    <border>
      <left/>
      <right/>
      <top style="thick">
        <color rgb="FF4FF7DF"/>
      </top>
      <bottom/>
      <diagonal/>
    </border>
    <border>
      <left style="thick">
        <color rgb="FF07A18B"/>
      </left>
      <right/>
      <top style="thick">
        <color rgb="FF4FF7DF"/>
      </top>
      <bottom/>
      <diagonal/>
    </border>
    <border>
      <left/>
      <right style="thick">
        <color rgb="FF07A18B"/>
      </right>
      <top style="thick">
        <color rgb="FF4FF7DF"/>
      </top>
      <bottom style="thick">
        <color rgb="FF07A18B"/>
      </bottom>
      <diagonal/>
    </border>
    <border>
      <left/>
      <right/>
      <top style="thick">
        <color rgb="FF07A18B"/>
      </top>
      <bottom/>
      <diagonal/>
    </border>
    <border>
      <left/>
      <right/>
      <top style="thick">
        <color rgb="FF07A18B"/>
      </top>
      <bottom style="thick">
        <color rgb="FF07A18B"/>
      </bottom>
      <diagonal/>
    </border>
    <border>
      <left/>
      <right/>
      <top style="thick">
        <color rgb="FF07A18B"/>
      </top>
      <bottom style="thick">
        <color rgb="FF4FF7DF"/>
      </bottom>
      <diagonal/>
    </border>
    <border>
      <left/>
      <right style="thick">
        <color rgb="FF07A18B"/>
      </right>
      <top style="thick">
        <color rgb="FF4FF7DF"/>
      </top>
      <bottom style="thick">
        <color rgb="FF4FF7DF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 style="thick">
        <color rgb="FF07A18B"/>
      </top>
      <bottom/>
      <diagonal/>
    </border>
    <border>
      <left/>
      <right style="medium">
        <color theme="1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7" xfId="0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1" xfId="0" applyBorder="1"/>
    <xf numFmtId="168" fontId="4" fillId="0" borderId="12" xfId="0" applyNumberFormat="1" applyFont="1" applyBorder="1" applyAlignment="1">
      <alignment horizontal="right"/>
    </xf>
    <xf numFmtId="0" fontId="0" fillId="0" borderId="11" xfId="0" applyBorder="1" applyAlignment="1">
      <alignment horizontal="center"/>
    </xf>
    <xf numFmtId="165" fontId="0" fillId="0" borderId="12" xfId="0" applyNumberFormat="1" applyBorder="1" applyAlignment="1">
      <alignment horizontal="right"/>
    </xf>
    <xf numFmtId="165" fontId="0" fillId="0" borderId="12" xfId="0" applyNumberFormat="1" applyBorder="1"/>
    <xf numFmtId="164" fontId="0" fillId="0" borderId="12" xfId="0" applyNumberFormat="1" applyBorder="1"/>
    <xf numFmtId="0" fontId="0" fillId="0" borderId="13" xfId="0" applyBorder="1"/>
    <xf numFmtId="0" fontId="2" fillId="0" borderId="14" xfId="0" applyFont="1" applyBorder="1" applyAlignment="1">
      <alignment horizontal="right"/>
    </xf>
    <xf numFmtId="164" fontId="0" fillId="0" borderId="15" xfId="0" applyNumberFormat="1" applyBorder="1"/>
    <xf numFmtId="0" fontId="0" fillId="0" borderId="12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/>
    <xf numFmtId="0" fontId="0" fillId="0" borderId="23" xfId="0" applyBorder="1"/>
    <xf numFmtId="0" fontId="5" fillId="0" borderId="24" xfId="0" applyFont="1" applyFill="1" applyBorder="1"/>
    <xf numFmtId="171" fontId="5" fillId="0" borderId="25" xfId="0" applyNumberFormat="1" applyFont="1" applyBorder="1"/>
    <xf numFmtId="164" fontId="0" fillId="0" borderId="22" xfId="0" applyNumberForma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170" fontId="5" fillId="0" borderId="28" xfId="0" applyNumberFormat="1" applyFont="1" applyBorder="1"/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/>
    <xf numFmtId="170" fontId="0" fillId="0" borderId="16" xfId="0" applyNumberFormat="1" applyBorder="1"/>
    <xf numFmtId="0" fontId="0" fillId="0" borderId="31" xfId="0" applyBorder="1" applyAlignment="1">
      <alignment horizontal="center"/>
    </xf>
    <xf numFmtId="0" fontId="0" fillId="0" borderId="32" xfId="0" applyBorder="1"/>
    <xf numFmtId="170" fontId="0" fillId="0" borderId="33" xfId="0" applyNumberFormat="1" applyBorder="1"/>
    <xf numFmtId="171" fontId="0" fillId="0" borderId="34" xfId="0" applyNumberFormat="1" applyBorder="1"/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171" fontId="0" fillId="0" borderId="37" xfId="0" applyNumberFormat="1" applyBorder="1"/>
    <xf numFmtId="169" fontId="6" fillId="0" borderId="22" xfId="0" applyNumberFormat="1" applyFont="1" applyBorder="1" applyAlignment="1">
      <alignment horizontal="center"/>
    </xf>
    <xf numFmtId="0" fontId="8" fillId="0" borderId="18" xfId="0" applyFont="1" applyBorder="1" applyAlignment="1">
      <alignment horizontal="center" wrapText="1"/>
    </xf>
    <xf numFmtId="0" fontId="9" fillId="0" borderId="19" xfId="0" applyFont="1" applyBorder="1" applyAlignment="1">
      <alignment horizontal="center" wrapText="1"/>
    </xf>
    <xf numFmtId="0" fontId="9" fillId="0" borderId="20" xfId="0" applyFont="1" applyBorder="1" applyAlignment="1">
      <alignment horizontal="center" wrapText="1"/>
    </xf>
    <xf numFmtId="0" fontId="0" fillId="0" borderId="22" xfId="0" applyBorder="1"/>
    <xf numFmtId="0" fontId="0" fillId="0" borderId="39" xfId="0" applyBorder="1" applyAlignment="1">
      <alignment horizontal="center"/>
    </xf>
    <xf numFmtId="0" fontId="0" fillId="0" borderId="40" xfId="0" applyBorder="1"/>
    <xf numFmtId="0" fontId="0" fillId="0" borderId="6" xfId="0" applyNumberFormat="1" applyBorder="1" applyAlignment="1">
      <alignment horizontal="center"/>
    </xf>
    <xf numFmtId="1" fontId="0" fillId="0" borderId="41" xfId="0" applyNumberFormat="1" applyBorder="1" applyAlignment="1">
      <alignment horizontal="center"/>
    </xf>
    <xf numFmtId="0" fontId="0" fillId="0" borderId="42" xfId="0" applyBorder="1"/>
    <xf numFmtId="0" fontId="0" fillId="0" borderId="43" xfId="0" applyNumberFormat="1" applyBorder="1" applyAlignment="1">
      <alignment horizontal="center"/>
    </xf>
    <xf numFmtId="1" fontId="0" fillId="0" borderId="44" xfId="0" applyNumberFormat="1" applyBorder="1" applyAlignment="1">
      <alignment horizontal="center"/>
    </xf>
    <xf numFmtId="0" fontId="0" fillId="0" borderId="45" xfId="0" applyBorder="1"/>
    <xf numFmtId="0" fontId="0" fillId="0" borderId="46" xfId="0" applyNumberFormat="1" applyBorder="1" applyAlignment="1">
      <alignment horizontal="center"/>
    </xf>
    <xf numFmtId="1" fontId="0" fillId="0" borderId="47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8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27" xfId="0" applyNumberFormat="1" applyBorder="1" applyAlignment="1">
      <alignment horizontal="center"/>
    </xf>
    <xf numFmtId="0" fontId="0" fillId="0" borderId="49" xfId="0" applyBorder="1" applyAlignment="1">
      <alignment horizontal="center" wrapText="1"/>
    </xf>
    <xf numFmtId="0" fontId="0" fillId="0" borderId="50" xfId="0" applyBorder="1" applyAlignment="1">
      <alignment horizontal="center" wrapText="1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wrapText="1"/>
    </xf>
    <xf numFmtId="0" fontId="0" fillId="2" borderId="54" xfId="0" applyNumberFormat="1" applyFill="1" applyBorder="1" applyAlignment="1">
      <alignment vertical="center"/>
    </xf>
    <xf numFmtId="0" fontId="0" fillId="2" borderId="55" xfId="0" applyNumberFormat="1" applyFill="1" applyBorder="1" applyAlignment="1">
      <alignment vertical="center"/>
    </xf>
    <xf numFmtId="175" fontId="0" fillId="0" borderId="0" xfId="0" applyNumberFormat="1"/>
    <xf numFmtId="0" fontId="0" fillId="0" borderId="1" xfId="0" applyBorder="1"/>
    <xf numFmtId="164" fontId="10" fillId="0" borderId="1" xfId="0" applyNumberFormat="1" applyFont="1" applyBorder="1"/>
    <xf numFmtId="164" fontId="0" fillId="0" borderId="1" xfId="0" applyNumberFormat="1" applyBorder="1"/>
    <xf numFmtId="0" fontId="0" fillId="0" borderId="5" xfId="0" applyNumberFormat="1" applyBorder="1" applyAlignment="1"/>
    <xf numFmtId="0" fontId="0" fillId="0" borderId="7" xfId="0" applyNumberFormat="1" applyBorder="1" applyAlignment="1"/>
    <xf numFmtId="164" fontId="0" fillId="0" borderId="5" xfId="0" applyNumberFormat="1" applyBorder="1"/>
    <xf numFmtId="174" fontId="0" fillId="3" borderId="1" xfId="0" applyNumberFormat="1" applyFill="1" applyBorder="1"/>
    <xf numFmtId="174" fontId="0" fillId="3" borderId="5" xfId="0" applyNumberFormat="1" applyFill="1" applyBorder="1"/>
    <xf numFmtId="0" fontId="0" fillId="3" borderId="7" xfId="0" applyFill="1" applyBorder="1"/>
    <xf numFmtId="9" fontId="0" fillId="3" borderId="1" xfId="0" applyNumberForma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2" fillId="0" borderId="7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7" xfId="0" applyBorder="1"/>
    <xf numFmtId="0" fontId="0" fillId="0" borderId="56" xfId="0" applyBorder="1" applyAlignment="1">
      <alignment wrapText="1"/>
    </xf>
    <xf numFmtId="0" fontId="0" fillId="0" borderId="57" xfId="0" applyBorder="1"/>
    <xf numFmtId="0" fontId="0" fillId="0" borderId="38" xfId="0" applyBorder="1"/>
    <xf numFmtId="0" fontId="0" fillId="0" borderId="58" xfId="0" applyBorder="1" applyAlignment="1">
      <alignment wrapText="1"/>
    </xf>
    <xf numFmtId="0" fontId="0" fillId="0" borderId="59" xfId="0" applyBorder="1"/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 vertical="center"/>
    </xf>
    <xf numFmtId="0" fontId="0" fillId="0" borderId="66" xfId="0" applyBorder="1" applyAlignment="1">
      <alignment horizontal="center"/>
    </xf>
    <xf numFmtId="0" fontId="12" fillId="0" borderId="66" xfId="0" applyFont="1" applyBorder="1" applyAlignment="1">
      <alignment horizontal="center" wrapText="1"/>
    </xf>
    <xf numFmtId="0" fontId="0" fillId="0" borderId="67" xfId="0" applyBorder="1" applyAlignment="1">
      <alignment horizontal="center" vertical="center" wrapText="1"/>
    </xf>
    <xf numFmtId="0" fontId="0" fillId="0" borderId="64" xfId="0" applyBorder="1"/>
    <xf numFmtId="0" fontId="12" fillId="0" borderId="71" xfId="0" applyFont="1" applyBorder="1" applyAlignment="1">
      <alignment horizontal="center" wrapText="1"/>
    </xf>
    <xf numFmtId="0" fontId="11" fillId="0" borderId="63" xfId="0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0" fillId="0" borderId="73" xfId="0" applyBorder="1" applyAlignment="1">
      <alignment horizontal="center" wrapText="1"/>
    </xf>
    <xf numFmtId="0" fontId="0" fillId="0" borderId="74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/>
    <xf numFmtId="0" fontId="0" fillId="0" borderId="77" xfId="0" applyBorder="1" applyAlignment="1">
      <alignment horizontal="center" vertical="center" wrapText="1"/>
    </xf>
    <xf numFmtId="0" fontId="0" fillId="0" borderId="78" xfId="0" applyBorder="1" applyAlignment="1">
      <alignment horizontal="center" vertical="center" wrapText="1"/>
    </xf>
    <xf numFmtId="0" fontId="0" fillId="0" borderId="79" xfId="0" applyBorder="1" applyAlignment="1">
      <alignment horizontal="center" vertical="center" wrapText="1"/>
    </xf>
    <xf numFmtId="0" fontId="0" fillId="0" borderId="80" xfId="0" applyBorder="1" applyAlignment="1">
      <alignment horizontal="center" wrapText="1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0" fontId="11" fillId="0" borderId="83" xfId="0" applyFont="1" applyBorder="1" applyAlignment="1">
      <alignment horizontal="center" vertical="center" wrapText="1"/>
    </xf>
    <xf numFmtId="0" fontId="0" fillId="0" borderId="84" xfId="0" applyBorder="1"/>
    <xf numFmtId="0" fontId="0" fillId="0" borderId="18" xfId="0" applyBorder="1"/>
    <xf numFmtId="0" fontId="0" fillId="0" borderId="83" xfId="0" applyBorder="1"/>
    <xf numFmtId="0" fontId="0" fillId="0" borderId="68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85" xfId="0" applyBorder="1"/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0" fillId="0" borderId="70" xfId="0" applyBorder="1"/>
    <xf numFmtId="0" fontId="0" fillId="0" borderId="69" xfId="0" applyBorder="1"/>
    <xf numFmtId="0" fontId="0" fillId="0" borderId="89" xfId="0" applyBorder="1"/>
    <xf numFmtId="0" fontId="0" fillId="0" borderId="90" xfId="0" applyBorder="1"/>
    <xf numFmtId="0" fontId="0" fillId="0" borderId="91" xfId="0" applyBorder="1"/>
    <xf numFmtId="0" fontId="0" fillId="0" borderId="92" xfId="0" applyBorder="1"/>
    <xf numFmtId="0" fontId="13" fillId="0" borderId="0" xfId="0" applyFont="1" applyBorder="1"/>
    <xf numFmtId="0" fontId="18" fillId="0" borderId="0" xfId="0" applyFont="1" applyBorder="1" applyAlignment="1">
      <alignment horizontal="right"/>
    </xf>
    <xf numFmtId="14" fontId="18" fillId="0" borderId="0" xfId="0" applyNumberFormat="1" applyFont="1" applyBorder="1"/>
    <xf numFmtId="0" fontId="14" fillId="0" borderId="0" xfId="0" applyFont="1" applyBorder="1"/>
    <xf numFmtId="0" fontId="19" fillId="4" borderId="93" xfId="0" applyFont="1" applyFill="1" applyBorder="1" applyAlignment="1">
      <alignment horizontal="center"/>
    </xf>
    <xf numFmtId="0" fontId="20" fillId="4" borderId="94" xfId="0" applyFont="1" applyFill="1" applyBorder="1" applyAlignment="1">
      <alignment horizontal="center"/>
    </xf>
    <xf numFmtId="0" fontId="13" fillId="0" borderId="95" xfId="0" applyFont="1" applyBorder="1"/>
    <xf numFmtId="0" fontId="13" fillId="0" borderId="96" xfId="0" applyFont="1" applyBorder="1"/>
    <xf numFmtId="0" fontId="21" fillId="5" borderId="97" xfId="0" applyFont="1" applyFill="1" applyBorder="1"/>
    <xf numFmtId="9" fontId="21" fillId="5" borderId="98" xfId="0" applyNumberFormat="1" applyFont="1" applyFill="1" applyBorder="1"/>
    <xf numFmtId="0" fontId="21" fillId="5" borderId="99" xfId="0" applyFont="1" applyFill="1" applyBorder="1"/>
    <xf numFmtId="9" fontId="21" fillId="5" borderId="100" xfId="0" applyNumberFormat="1" applyFont="1" applyFill="1" applyBorder="1"/>
    <xf numFmtId="0" fontId="13" fillId="0" borderId="101" xfId="0" applyFont="1" applyBorder="1"/>
    <xf numFmtId="0" fontId="21" fillId="0" borderId="102" xfId="0" applyFont="1" applyBorder="1"/>
    <xf numFmtId="0" fontId="13" fillId="4" borderId="93" xfId="0" applyFont="1" applyFill="1" applyBorder="1"/>
    <xf numFmtId="0" fontId="19" fillId="4" borderId="0" xfId="0" applyFont="1" applyFill="1" applyBorder="1" applyAlignment="1">
      <alignment horizontal="right"/>
    </xf>
    <xf numFmtId="0" fontId="19" fillId="4" borderId="103" xfId="0" applyFont="1" applyFill="1" applyBorder="1" applyAlignment="1">
      <alignment horizontal="right"/>
    </xf>
    <xf numFmtId="0" fontId="19" fillId="4" borderId="103" xfId="0" applyFont="1" applyFill="1" applyBorder="1" applyAlignment="1">
      <alignment horizontal="center"/>
    </xf>
    <xf numFmtId="0" fontId="21" fillId="6" borderId="98" xfId="0" applyFont="1" applyFill="1" applyBorder="1"/>
    <xf numFmtId="0" fontId="13" fillId="7" borderId="105" xfId="0" applyFont="1" applyFill="1" applyBorder="1"/>
    <xf numFmtId="0" fontId="22" fillId="7" borderId="105" xfId="0" applyFont="1" applyFill="1" applyBorder="1"/>
    <xf numFmtId="0" fontId="13" fillId="0" borderId="107" xfId="0" applyFont="1" applyBorder="1"/>
    <xf numFmtId="0" fontId="23" fillId="7" borderId="0" xfId="0" applyFont="1" applyFill="1" applyBorder="1"/>
    <xf numFmtId="0" fontId="23" fillId="7" borderId="105" xfId="0" applyFont="1" applyFill="1" applyBorder="1"/>
    <xf numFmtId="0" fontId="23" fillId="0" borderId="109" xfId="0" applyFont="1" applyBorder="1"/>
    <xf numFmtId="0" fontId="13" fillId="7" borderId="109" xfId="0" applyFont="1" applyFill="1" applyBorder="1" applyAlignment="1"/>
    <xf numFmtId="0" fontId="22" fillId="0" borderId="109" xfId="0" applyFont="1" applyBorder="1"/>
    <xf numFmtId="0" fontId="13" fillId="0" borderId="0" xfId="0" applyFont="1" applyBorder="1" applyAlignment="1"/>
    <xf numFmtId="0" fontId="16" fillId="0" borderId="0" xfId="0" applyFont="1" applyBorder="1" applyAlignment="1"/>
    <xf numFmtId="0" fontId="17" fillId="0" borderId="0" xfId="0" applyFont="1" applyBorder="1" applyAlignment="1"/>
    <xf numFmtId="174" fontId="13" fillId="5" borderId="98" xfId="0" applyNumberFormat="1" applyFont="1" applyFill="1" applyBorder="1"/>
    <xf numFmtId="174" fontId="13" fillId="5" borderId="104" xfId="0" applyNumberFormat="1" applyFont="1" applyFill="1" applyBorder="1"/>
    <xf numFmtId="174" fontId="13" fillId="7" borderId="101" xfId="0" applyNumberFormat="1" applyFont="1" applyFill="1" applyBorder="1"/>
    <xf numFmtId="174" fontId="13" fillId="7" borderId="106" xfId="0" applyNumberFormat="1" applyFont="1" applyFill="1" applyBorder="1"/>
    <xf numFmtId="174" fontId="13" fillId="7" borderId="0" xfId="0" applyNumberFormat="1" applyFont="1" applyFill="1" applyBorder="1"/>
    <xf numFmtId="174" fontId="13" fillId="7" borderId="108" xfId="0" applyNumberFormat="1" applyFont="1" applyFill="1" applyBorder="1"/>
    <xf numFmtId="174" fontId="13" fillId="0" borderId="110" xfId="0" applyNumberFormat="1" applyFont="1" applyBorder="1"/>
    <xf numFmtId="174" fontId="13" fillId="7" borderId="110" xfId="0" applyNumberFormat="1" applyFont="1" applyFill="1" applyBorder="1" applyAlignment="1"/>
    <xf numFmtId="174" fontId="13" fillId="7" borderId="111" xfId="0" applyNumberFormat="1" applyFont="1" applyFill="1" applyBorder="1" applyAlignment="1"/>
    <xf numFmtId="174" fontId="13" fillId="0" borderId="108" xfId="0" applyNumberFormat="1" applyFont="1" applyBorder="1"/>
    <xf numFmtId="174" fontId="13" fillId="0" borderId="111" xfId="0" applyNumberFormat="1" applyFont="1" applyBorder="1"/>
    <xf numFmtId="0" fontId="24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24" xfId="0" applyBorder="1"/>
    <xf numFmtId="0" fontId="0" fillId="0" borderId="17" xfId="0" applyBorder="1" applyAlignment="1">
      <alignment horizontal="center"/>
    </xf>
    <xf numFmtId="183" fontId="0" fillId="0" borderId="38" xfId="0" applyNumberFormat="1" applyBorder="1" applyAlignment="1">
      <alignment horizontal="center"/>
    </xf>
    <xf numFmtId="183" fontId="0" fillId="0" borderId="112" xfId="0" applyNumberFormat="1" applyBorder="1" applyAlignment="1">
      <alignment horizontal="center"/>
    </xf>
    <xf numFmtId="183" fontId="0" fillId="0" borderId="64" xfId="0" applyNumberFormat="1" applyBorder="1" applyAlignment="1">
      <alignment horizontal="center"/>
    </xf>
    <xf numFmtId="164" fontId="0" fillId="0" borderId="38" xfId="0" applyNumberFormat="1" applyBorder="1"/>
    <xf numFmtId="164" fontId="0" fillId="0" borderId="112" xfId="0" applyNumberFormat="1" applyBorder="1"/>
    <xf numFmtId="164" fontId="0" fillId="0" borderId="64" xfId="0" applyNumberFormat="1" applyBorder="1"/>
    <xf numFmtId="0" fontId="0" fillId="0" borderId="112" xfId="0" applyBorder="1"/>
    <xf numFmtId="9" fontId="0" fillId="0" borderId="38" xfId="0" applyNumberFormat="1" applyBorder="1"/>
    <xf numFmtId="9" fontId="0" fillId="0" borderId="112" xfId="0" applyNumberFormat="1" applyBorder="1"/>
    <xf numFmtId="9" fontId="0" fillId="0" borderId="64" xfId="0" applyNumberFormat="1" applyBorder="1"/>
    <xf numFmtId="164" fontId="0" fillId="8" borderId="72" xfId="0" applyNumberFormat="1" applyFill="1" applyBorder="1"/>
    <xf numFmtId="164" fontId="0" fillId="8" borderId="65" xfId="0" applyNumberFormat="1" applyFill="1" applyBorder="1"/>
    <xf numFmtId="0" fontId="0" fillId="8" borderId="55" xfId="0" applyFill="1" applyBorder="1" applyAlignment="1">
      <alignment horizontal="center"/>
    </xf>
    <xf numFmtId="164" fontId="0" fillId="8" borderId="55" xfId="0" applyNumberFormat="1" applyFill="1" applyBorder="1"/>
    <xf numFmtId="0" fontId="3" fillId="8" borderId="17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/>
    </xf>
    <xf numFmtId="9" fontId="0" fillId="8" borderId="17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66FFFF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showGridLines="0" zoomScaleNormal="100" workbookViewId="0">
      <selection activeCell="B13" sqref="B13"/>
    </sheetView>
  </sheetViews>
  <sheetFormatPr defaultRowHeight="15" x14ac:dyDescent="0.25"/>
  <cols>
    <col min="2" max="2" width="21.85546875" customWidth="1"/>
    <col min="3" max="3" width="19.5703125" customWidth="1"/>
  </cols>
  <sheetData>
    <row r="1" spans="1:3" ht="15.75" thickTop="1" x14ac:dyDescent="0.25">
      <c r="A1" s="6" t="s">
        <v>0</v>
      </c>
      <c r="B1" s="7"/>
      <c r="C1" s="8"/>
    </row>
    <row r="2" spans="1:3" x14ac:dyDescent="0.25">
      <c r="A2" s="9"/>
      <c r="B2" s="2" t="s">
        <v>1</v>
      </c>
      <c r="C2" s="10">
        <v>37301</v>
      </c>
    </row>
    <row r="3" spans="1:3" x14ac:dyDescent="0.25">
      <c r="A3" s="11" t="s">
        <v>2</v>
      </c>
      <c r="B3" s="3" t="s">
        <v>3</v>
      </c>
      <c r="C3" s="18" t="s">
        <v>4</v>
      </c>
    </row>
    <row r="4" spans="1:3" x14ac:dyDescent="0.25">
      <c r="A4" s="11">
        <v>1</v>
      </c>
      <c r="B4" s="3" t="s">
        <v>5</v>
      </c>
      <c r="C4" s="12">
        <v>200</v>
      </c>
    </row>
    <row r="5" spans="1:3" x14ac:dyDescent="0.25">
      <c r="A5" s="11">
        <v>2</v>
      </c>
      <c r="B5" s="3" t="s">
        <v>6</v>
      </c>
      <c r="C5" s="12">
        <v>30</v>
      </c>
    </row>
    <row r="6" spans="1:3" x14ac:dyDescent="0.25">
      <c r="A6" s="9"/>
      <c r="B6" s="4" t="s">
        <v>7</v>
      </c>
      <c r="C6" s="13">
        <f>C4+C5</f>
        <v>230</v>
      </c>
    </row>
    <row r="7" spans="1:3" x14ac:dyDescent="0.25">
      <c r="A7" s="9"/>
      <c r="B7" s="4" t="s">
        <v>8</v>
      </c>
      <c r="C7" s="14">
        <f>C6*0.2</f>
        <v>46</v>
      </c>
    </row>
    <row r="8" spans="1:3" x14ac:dyDescent="0.25">
      <c r="A8" s="9"/>
      <c r="B8" s="4" t="s">
        <v>9</v>
      </c>
      <c r="C8" s="14">
        <f>C6*0.015</f>
        <v>3.4499999999999997</v>
      </c>
    </row>
    <row r="9" spans="1:3" ht="15.75" thickBot="1" x14ac:dyDescent="0.3">
      <c r="A9" s="15"/>
      <c r="B9" s="16" t="s">
        <v>10</v>
      </c>
      <c r="C9" s="17">
        <f>C6+C7+C8</f>
        <v>279.45</v>
      </c>
    </row>
    <row r="10" spans="1:3" ht="15.75" thickTop="1" x14ac:dyDescent="0.25"/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showGridLines="0" workbookViewId="0">
      <selection activeCell="F7" sqref="F7"/>
    </sheetView>
  </sheetViews>
  <sheetFormatPr defaultRowHeight="15" x14ac:dyDescent="0.25"/>
  <cols>
    <col min="2" max="2" width="30.28515625" customWidth="1"/>
    <col min="4" max="4" width="14" customWidth="1"/>
  </cols>
  <sheetData>
    <row r="1" spans="1:4" x14ac:dyDescent="0.25">
      <c r="A1" s="19" t="s">
        <v>11</v>
      </c>
      <c r="B1" s="20"/>
      <c r="C1" s="20"/>
      <c r="D1" s="21"/>
    </row>
    <row r="2" spans="1:4" x14ac:dyDescent="0.25">
      <c r="A2" s="22" t="s">
        <v>12</v>
      </c>
      <c r="B2" s="23"/>
      <c r="C2" s="23"/>
      <c r="D2" s="24"/>
    </row>
    <row r="3" spans="1:4" x14ac:dyDescent="0.25">
      <c r="A3" s="25"/>
      <c r="B3" s="3"/>
      <c r="C3" s="4" t="s">
        <v>13</v>
      </c>
      <c r="D3" s="44">
        <v>45383</v>
      </c>
    </row>
    <row r="4" spans="1:4" x14ac:dyDescent="0.25">
      <c r="A4" s="25"/>
      <c r="B4" s="3"/>
      <c r="C4" s="4" t="s">
        <v>14</v>
      </c>
      <c r="D4" s="29">
        <v>30</v>
      </c>
    </row>
    <row r="5" spans="1:4" x14ac:dyDescent="0.25">
      <c r="A5" s="41" t="s">
        <v>2</v>
      </c>
      <c r="B5" s="30" t="s">
        <v>15</v>
      </c>
      <c r="C5" s="34" t="s">
        <v>16</v>
      </c>
      <c r="D5" s="31" t="s">
        <v>17</v>
      </c>
    </row>
    <row r="6" spans="1:4" x14ac:dyDescent="0.25">
      <c r="A6" s="42">
        <v>1</v>
      </c>
      <c r="B6" s="35" t="s">
        <v>18</v>
      </c>
      <c r="C6" s="36">
        <v>39</v>
      </c>
      <c r="D6" s="43">
        <v>1170</v>
      </c>
    </row>
    <row r="7" spans="1:4" x14ac:dyDescent="0.25">
      <c r="A7" s="37">
        <v>2</v>
      </c>
      <c r="B7" s="38" t="s">
        <v>19</v>
      </c>
      <c r="C7" s="39">
        <v>73</v>
      </c>
      <c r="D7" s="40">
        <v>2190</v>
      </c>
    </row>
    <row r="8" spans="1:4" x14ac:dyDescent="0.25">
      <c r="A8" s="37">
        <v>3</v>
      </c>
      <c r="B8" s="38" t="s">
        <v>20</v>
      </c>
      <c r="C8" s="39">
        <v>69</v>
      </c>
      <c r="D8" s="40">
        <v>2070</v>
      </c>
    </row>
    <row r="9" spans="1:4" x14ac:dyDescent="0.25">
      <c r="A9" s="42">
        <v>4</v>
      </c>
      <c r="B9" s="35" t="s">
        <v>21</v>
      </c>
      <c r="C9" s="36">
        <v>175</v>
      </c>
      <c r="D9" s="43">
        <v>5250</v>
      </c>
    </row>
    <row r="10" spans="1:4" ht="15.75" thickBot="1" x14ac:dyDescent="0.3">
      <c r="A10" s="26"/>
      <c r="B10" s="27" t="s">
        <v>7</v>
      </c>
      <c r="C10" s="32">
        <f>SUM(C6:C9)</f>
        <v>356</v>
      </c>
      <c r="D10" s="28">
        <f>SUM(D6:D9)</f>
        <v>10680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showGridLines="0" workbookViewId="0">
      <selection activeCell="I11" sqref="I11"/>
    </sheetView>
  </sheetViews>
  <sheetFormatPr defaultRowHeight="15" x14ac:dyDescent="0.25"/>
  <cols>
    <col min="1" max="1" width="13" customWidth="1"/>
    <col min="7" max="7" width="10" customWidth="1"/>
  </cols>
  <sheetData>
    <row r="1" spans="1:7" ht="40.5" customHeight="1" thickBot="1" x14ac:dyDescent="0.4">
      <c r="A1" s="45" t="s">
        <v>22</v>
      </c>
      <c r="B1" s="46"/>
      <c r="C1" s="46"/>
      <c r="D1" s="46"/>
      <c r="E1" s="46"/>
      <c r="F1" s="46"/>
      <c r="G1" s="47"/>
    </row>
    <row r="2" spans="1:7" ht="45.75" thickBot="1" x14ac:dyDescent="0.3">
      <c r="A2" s="67" t="s">
        <v>23</v>
      </c>
      <c r="B2" s="68">
        <v>0.2</v>
      </c>
      <c r="C2" s="69">
        <v>0.3</v>
      </c>
      <c r="D2" s="69">
        <v>0.1</v>
      </c>
      <c r="E2" s="69">
        <v>0.1</v>
      </c>
      <c r="F2" s="68">
        <v>0.3</v>
      </c>
      <c r="G2" s="48"/>
    </row>
    <row r="3" spans="1:7" ht="15.75" thickBot="1" x14ac:dyDescent="0.3">
      <c r="A3" s="25"/>
      <c r="B3" s="3"/>
      <c r="C3" s="3"/>
      <c r="D3" s="3"/>
      <c r="E3" s="3"/>
      <c r="F3" s="3"/>
      <c r="G3" s="48"/>
    </row>
    <row r="4" spans="1:7" x14ac:dyDescent="0.25">
      <c r="A4" s="65" t="s">
        <v>24</v>
      </c>
      <c r="B4" s="49" t="s">
        <v>25</v>
      </c>
      <c r="C4" s="49"/>
      <c r="D4" s="49"/>
      <c r="E4" s="49"/>
      <c r="F4" s="49"/>
      <c r="G4" s="63" t="s">
        <v>26</v>
      </c>
    </row>
    <row r="5" spans="1:7" ht="15.75" thickBot="1" x14ac:dyDescent="0.3">
      <c r="A5" s="66"/>
      <c r="B5" s="33">
        <v>1</v>
      </c>
      <c r="C5" s="30">
        <v>2</v>
      </c>
      <c r="D5" s="34">
        <v>3</v>
      </c>
      <c r="E5" s="30">
        <v>4</v>
      </c>
      <c r="F5" s="59">
        <v>5</v>
      </c>
      <c r="G5" s="64"/>
    </row>
    <row r="6" spans="1:7" ht="15.75" thickTop="1" x14ac:dyDescent="0.25">
      <c r="A6" s="56" t="s">
        <v>27</v>
      </c>
      <c r="B6" s="60">
        <v>45</v>
      </c>
      <c r="C6" s="57">
        <v>34</v>
      </c>
      <c r="D6" s="60">
        <v>40</v>
      </c>
      <c r="E6" s="57">
        <v>47</v>
      </c>
      <c r="F6" s="60">
        <v>39</v>
      </c>
      <c r="G6" s="58">
        <f>SUMPRODUCT($B$2:$F$2,B6:F6)</f>
        <v>39.599999999999994</v>
      </c>
    </row>
    <row r="7" spans="1:7" x14ac:dyDescent="0.25">
      <c r="A7" s="50" t="s">
        <v>28</v>
      </c>
      <c r="B7" s="61">
        <v>46</v>
      </c>
      <c r="C7" s="51">
        <v>38</v>
      </c>
      <c r="D7" s="61">
        <v>43</v>
      </c>
      <c r="E7" s="51">
        <v>44</v>
      </c>
      <c r="F7" s="61">
        <v>36</v>
      </c>
      <c r="G7" s="52">
        <f t="shared" ref="G7:G9" si="0">SUMPRODUCT($B$2:$F$2,B7:F7)</f>
        <v>40.1</v>
      </c>
    </row>
    <row r="8" spans="1:7" x14ac:dyDescent="0.25">
      <c r="A8" s="50" t="s">
        <v>29</v>
      </c>
      <c r="B8" s="61">
        <v>39</v>
      </c>
      <c r="C8" s="51">
        <v>40</v>
      </c>
      <c r="D8" s="61">
        <v>36</v>
      </c>
      <c r="E8" s="51">
        <v>47</v>
      </c>
      <c r="F8" s="61">
        <v>40</v>
      </c>
      <c r="G8" s="52">
        <f t="shared" si="0"/>
        <v>40.1</v>
      </c>
    </row>
    <row r="9" spans="1:7" ht="15.75" thickBot="1" x14ac:dyDescent="0.3">
      <c r="A9" s="53" t="s">
        <v>30</v>
      </c>
      <c r="B9" s="62">
        <v>50</v>
      </c>
      <c r="C9" s="54">
        <v>44</v>
      </c>
      <c r="D9" s="62">
        <v>39</v>
      </c>
      <c r="E9" s="54">
        <v>48</v>
      </c>
      <c r="F9" s="62">
        <v>42</v>
      </c>
      <c r="G9" s="55">
        <f t="shared" si="0"/>
        <v>44.5</v>
      </c>
    </row>
  </sheetData>
  <mergeCells count="4">
    <mergeCell ref="A1:G1"/>
    <mergeCell ref="A4:A5"/>
    <mergeCell ref="B4:F4"/>
    <mergeCell ref="G4:G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showGridLines="0" workbookViewId="0">
      <selection activeCell="G3" sqref="G3"/>
    </sheetView>
  </sheetViews>
  <sheetFormatPr defaultRowHeight="15" x14ac:dyDescent="0.25"/>
  <cols>
    <col min="2" max="2" width="10.5703125" bestFit="1" customWidth="1"/>
    <col min="3" max="3" width="9.5703125" bestFit="1" customWidth="1"/>
    <col min="4" max="4" width="10.5703125" bestFit="1" customWidth="1"/>
    <col min="5" max="5" width="3.5703125" customWidth="1"/>
  </cols>
  <sheetData>
    <row r="1" spans="1:5" x14ac:dyDescent="0.25">
      <c r="A1" s="81" t="s">
        <v>31</v>
      </c>
      <c r="B1" s="82"/>
      <c r="C1" s="82"/>
      <c r="D1" s="82"/>
      <c r="E1" s="85"/>
    </row>
    <row r="2" spans="1:5" x14ac:dyDescent="0.25">
      <c r="A2" s="71"/>
      <c r="B2" s="83" t="s">
        <v>32</v>
      </c>
      <c r="C2" s="83"/>
      <c r="D2" s="74">
        <v>10</v>
      </c>
      <c r="E2" s="75" t="s">
        <v>35</v>
      </c>
    </row>
    <row r="3" spans="1:5" x14ac:dyDescent="0.25">
      <c r="A3" s="71"/>
      <c r="B3" s="81" t="s">
        <v>33</v>
      </c>
      <c r="C3" s="82"/>
      <c r="D3" s="82"/>
      <c r="E3" s="85"/>
    </row>
    <row r="4" spans="1:5" x14ac:dyDescent="0.25">
      <c r="A4" s="84" t="s">
        <v>34</v>
      </c>
      <c r="B4" s="77">
        <v>10000</v>
      </c>
      <c r="C4" s="77">
        <v>20000</v>
      </c>
      <c r="D4" s="78">
        <v>30000</v>
      </c>
      <c r="E4" s="79"/>
    </row>
    <row r="5" spans="1:5" x14ac:dyDescent="0.25">
      <c r="A5" s="80">
        <v>7.0000000000000007E-2</v>
      </c>
      <c r="B5" s="72">
        <f>(B$4*A5*(1+A5)^период)/((1+A5)^период-1)</f>
        <v>1423.7750272736471</v>
      </c>
      <c r="C5" s="73">
        <f>(C$4*A5*(1+A5)^период)/((1+A5)^период-1)</f>
        <v>2847.5500545472942</v>
      </c>
      <c r="D5" s="76">
        <f>(D$4*A5*(1+A5)^период)/((1+A5)^период-1)</f>
        <v>4271.3250818209408</v>
      </c>
      <c r="E5" s="5"/>
    </row>
    <row r="6" spans="1:5" x14ac:dyDescent="0.25">
      <c r="A6" s="80">
        <v>0.08</v>
      </c>
      <c r="B6" s="72">
        <f>(B$4*A6*(1+A6)^период)/((1+A6)^период-1)</f>
        <v>1490.2948869707539</v>
      </c>
      <c r="C6" s="73">
        <f>(C$4*A6*(1+A6)^период)/((1+A6)^период-1)</f>
        <v>2980.5897739415077</v>
      </c>
      <c r="D6" s="76">
        <f>(D$4*A6*(1+A6)^период)/((1+A6)^период-1)</f>
        <v>4470.8846609122611</v>
      </c>
      <c r="E6" s="5"/>
    </row>
    <row r="7" spans="1:5" x14ac:dyDescent="0.25">
      <c r="A7" s="80">
        <v>0.09</v>
      </c>
      <c r="B7" s="72">
        <f>(B$4*A7*(1+A7)^период)/((1+A7)^период-1)</f>
        <v>1558.2008990903373</v>
      </c>
      <c r="C7" s="73">
        <f>(C$4*A7*(1+A7)^период)/((1+A7)^период-1)</f>
        <v>3116.4017981806746</v>
      </c>
      <c r="D7" s="76">
        <f>(D$4*A7*(1+A7)^период)/((1+A7)^период-1)</f>
        <v>4674.6026972710124</v>
      </c>
      <c r="E7" s="5"/>
    </row>
    <row r="8" spans="1:5" x14ac:dyDescent="0.25">
      <c r="A8" s="80">
        <v>0.1</v>
      </c>
      <c r="B8" s="72">
        <f>(B$4*A8*(1+A8)^период)/((1+A8)^период-1)</f>
        <v>1627.4539488251155</v>
      </c>
      <c r="C8" s="73">
        <f>(C$4*A8*(1+A8)^период)/((1+A8)^период-1)</f>
        <v>3254.907897650231</v>
      </c>
      <c r="D8" s="76">
        <f>(D$4*A8*(1+A8)^период)/((1+A8)^период-1)</f>
        <v>4882.3618464753454</v>
      </c>
      <c r="E8" s="5"/>
    </row>
    <row r="9" spans="1:5" x14ac:dyDescent="0.25">
      <c r="B9" s="70"/>
    </row>
  </sheetData>
  <mergeCells count="3">
    <mergeCell ref="B2:C2"/>
    <mergeCell ref="B3:E3"/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topLeftCell="B1" workbookViewId="0">
      <selection activeCell="B1" sqref="B1:B3"/>
    </sheetView>
  </sheetViews>
  <sheetFormatPr defaultRowHeight="15" x14ac:dyDescent="0.25"/>
  <cols>
    <col min="1" max="1" width="3.7109375" customWidth="1"/>
    <col min="2" max="2" width="14.85546875" customWidth="1"/>
    <col min="3" max="3" width="3.7109375" customWidth="1"/>
    <col min="4" max="4" width="3.85546875" customWidth="1"/>
    <col min="5" max="7" width="3.7109375" customWidth="1"/>
    <col min="8" max="8" width="5.85546875" customWidth="1"/>
    <col min="9" max="19" width="3.7109375" customWidth="1"/>
    <col min="20" max="20" width="8.7109375" customWidth="1"/>
  </cols>
  <sheetData>
    <row r="1" spans="1:20" ht="42.75" customHeight="1" thickTop="1" thickBot="1" x14ac:dyDescent="0.3">
      <c r="A1" s="86" t="s">
        <v>36</v>
      </c>
      <c r="B1" s="107" t="s">
        <v>37</v>
      </c>
      <c r="C1" s="110" t="s">
        <v>38</v>
      </c>
      <c r="D1" s="111"/>
      <c r="E1" s="111"/>
      <c r="F1" s="111"/>
      <c r="G1" s="111"/>
      <c r="H1" s="112"/>
      <c r="I1" s="103" t="s">
        <v>51</v>
      </c>
      <c r="J1" s="93"/>
      <c r="K1" s="93"/>
      <c r="L1" s="93"/>
      <c r="M1" s="93"/>
      <c r="N1" s="93"/>
      <c r="O1" s="93"/>
      <c r="P1" s="93"/>
      <c r="Q1" s="93"/>
      <c r="R1" s="93"/>
      <c r="S1" s="93"/>
      <c r="T1" s="94"/>
    </row>
    <row r="2" spans="1:20" ht="36.75" customHeight="1" thickTop="1" thickBot="1" x14ac:dyDescent="0.3">
      <c r="A2" s="86"/>
      <c r="B2" s="108"/>
      <c r="C2" s="104" t="s">
        <v>39</v>
      </c>
      <c r="D2" s="95" t="s">
        <v>40</v>
      </c>
      <c r="E2" s="95" t="s">
        <v>41</v>
      </c>
      <c r="F2" s="95" t="s">
        <v>42</v>
      </c>
      <c r="G2" s="95" t="s">
        <v>43</v>
      </c>
      <c r="H2" s="101" t="s">
        <v>44</v>
      </c>
      <c r="I2" s="100" t="s">
        <v>52</v>
      </c>
      <c r="J2" s="96"/>
      <c r="K2" s="96"/>
      <c r="L2" s="96"/>
      <c r="M2" s="97" t="s">
        <v>53</v>
      </c>
      <c r="N2" s="96"/>
      <c r="O2" s="96"/>
      <c r="P2" s="97" t="s">
        <v>54</v>
      </c>
      <c r="Q2" s="96"/>
      <c r="R2" s="96"/>
      <c r="S2" s="96"/>
      <c r="T2" s="98" t="s">
        <v>55</v>
      </c>
    </row>
    <row r="3" spans="1:20" ht="12.75" customHeight="1" thickTop="1" thickBot="1" x14ac:dyDescent="0.3">
      <c r="A3" s="86"/>
      <c r="B3" s="109"/>
      <c r="C3" s="105"/>
      <c r="D3" s="102"/>
      <c r="E3" s="102"/>
      <c r="F3" s="102"/>
      <c r="G3" s="102"/>
      <c r="H3" s="113"/>
      <c r="I3" s="117" t="s">
        <v>39</v>
      </c>
      <c r="J3" s="118" t="s">
        <v>40</v>
      </c>
      <c r="K3" s="118" t="s">
        <v>41</v>
      </c>
      <c r="L3" s="119" t="s">
        <v>42</v>
      </c>
      <c r="M3" s="117" t="s">
        <v>56</v>
      </c>
      <c r="N3" s="118" t="s">
        <v>57</v>
      </c>
      <c r="O3" s="119" t="s">
        <v>58</v>
      </c>
      <c r="P3" s="117" t="s">
        <v>43</v>
      </c>
      <c r="Q3" s="118" t="s">
        <v>57</v>
      </c>
      <c r="R3" s="118" t="s">
        <v>59</v>
      </c>
      <c r="S3" s="119" t="s">
        <v>60</v>
      </c>
      <c r="T3" s="126"/>
    </row>
    <row r="4" spans="1:20" ht="16.5" thickTop="1" thickBot="1" x14ac:dyDescent="0.3">
      <c r="A4" s="1">
        <v>1</v>
      </c>
      <c r="B4" s="106" t="s">
        <v>45</v>
      </c>
      <c r="C4" s="99">
        <v>17</v>
      </c>
      <c r="D4" s="99"/>
      <c r="E4" s="99">
        <v>17</v>
      </c>
      <c r="F4" s="99"/>
      <c r="G4" s="99"/>
      <c r="H4" s="26">
        <f>C4+E4</f>
        <v>34</v>
      </c>
      <c r="I4" s="120">
        <v>2</v>
      </c>
      <c r="J4" s="87"/>
      <c r="K4" s="87">
        <v>34</v>
      </c>
      <c r="L4" s="121"/>
      <c r="M4" s="120"/>
      <c r="N4" s="87"/>
      <c r="O4" s="121">
        <v>11</v>
      </c>
      <c r="P4" s="120"/>
      <c r="Q4" s="87"/>
      <c r="R4" s="87">
        <v>4</v>
      </c>
      <c r="S4" s="121"/>
      <c r="T4" s="127">
        <f>I4+K4+O4+R4</f>
        <v>51</v>
      </c>
    </row>
    <row r="5" spans="1:20" ht="30.75" thickBot="1" x14ac:dyDescent="0.3">
      <c r="A5" s="1">
        <v>2</v>
      </c>
      <c r="B5" s="88" t="s">
        <v>46</v>
      </c>
      <c r="C5" s="87">
        <v>34</v>
      </c>
      <c r="D5" s="87"/>
      <c r="E5" s="87">
        <v>17</v>
      </c>
      <c r="F5" s="87"/>
      <c r="G5" s="87" t="s">
        <v>50</v>
      </c>
      <c r="H5" s="114">
        <f>C5+E5</f>
        <v>51</v>
      </c>
      <c r="I5" s="120">
        <v>2</v>
      </c>
      <c r="J5" s="87"/>
      <c r="K5" s="87">
        <v>8</v>
      </c>
      <c r="L5" s="121"/>
      <c r="M5" s="120"/>
      <c r="N5" s="87"/>
      <c r="O5" s="121">
        <v>7</v>
      </c>
      <c r="P5" s="120"/>
      <c r="Q5" s="87">
        <v>17</v>
      </c>
      <c r="R5" s="87"/>
      <c r="S5" s="121"/>
      <c r="T5" s="127">
        <f>I5+K5+O5+Q5</f>
        <v>34</v>
      </c>
    </row>
    <row r="6" spans="1:20" ht="30.75" thickBot="1" x14ac:dyDescent="0.3">
      <c r="A6" s="1">
        <v>3</v>
      </c>
      <c r="B6" s="88" t="s">
        <v>47</v>
      </c>
      <c r="C6" s="87">
        <v>17</v>
      </c>
      <c r="D6" s="87"/>
      <c r="E6" s="87"/>
      <c r="F6" s="87"/>
      <c r="G6" s="87"/>
      <c r="H6" s="114">
        <f>C6</f>
        <v>17</v>
      </c>
      <c r="I6" s="120">
        <v>2</v>
      </c>
      <c r="J6" s="87"/>
      <c r="K6" s="87"/>
      <c r="L6" s="121"/>
      <c r="M6" s="120"/>
      <c r="N6" s="87"/>
      <c r="O6" s="121">
        <v>11</v>
      </c>
      <c r="P6" s="120"/>
      <c r="Q6" s="87"/>
      <c r="R6" s="87">
        <v>4</v>
      </c>
      <c r="S6" s="121"/>
      <c r="T6" s="127">
        <f>I6+O6+R6</f>
        <v>17</v>
      </c>
    </row>
    <row r="7" spans="1:20" ht="15.75" thickBot="1" x14ac:dyDescent="0.3">
      <c r="A7" s="1">
        <v>4</v>
      </c>
      <c r="B7" s="89" t="s">
        <v>48</v>
      </c>
      <c r="C7" s="90">
        <v>17</v>
      </c>
      <c r="D7" s="90"/>
      <c r="E7" s="90">
        <v>34</v>
      </c>
      <c r="F7" s="90"/>
      <c r="G7" s="90" t="s">
        <v>43</v>
      </c>
      <c r="H7" s="115">
        <f>C7+E7</f>
        <v>51</v>
      </c>
      <c r="I7" s="122">
        <v>2</v>
      </c>
      <c r="J7" s="90"/>
      <c r="K7" s="90">
        <v>17</v>
      </c>
      <c r="L7" s="123"/>
      <c r="M7" s="122"/>
      <c r="N7" s="90"/>
      <c r="O7" s="123"/>
      <c r="P7" s="122">
        <v>15</v>
      </c>
      <c r="Q7" s="90"/>
      <c r="R7" s="90"/>
      <c r="S7" s="123"/>
      <c r="T7" s="128">
        <f>I7+K7+P7</f>
        <v>34</v>
      </c>
    </row>
    <row r="8" spans="1:20" ht="30.75" thickBot="1" x14ac:dyDescent="0.3">
      <c r="A8" s="1">
        <v>5</v>
      </c>
      <c r="B8" s="91" t="s">
        <v>49</v>
      </c>
      <c r="C8" s="92"/>
      <c r="D8" s="92">
        <v>34</v>
      </c>
      <c r="E8" s="92"/>
      <c r="F8" s="92"/>
      <c r="G8" s="92"/>
      <c r="H8" s="116">
        <f>D8</f>
        <v>34</v>
      </c>
      <c r="I8" s="124"/>
      <c r="J8" s="92">
        <v>6</v>
      </c>
      <c r="K8" s="92"/>
      <c r="L8" s="125"/>
      <c r="M8" s="124"/>
      <c r="N8" s="92"/>
      <c r="O8" s="125">
        <v>2.5</v>
      </c>
      <c r="P8" s="124"/>
      <c r="Q8" s="92"/>
      <c r="R8" s="92"/>
      <c r="S8" s="125"/>
      <c r="T8" s="129">
        <f>J8+O8</f>
        <v>8.5</v>
      </c>
    </row>
    <row r="9" spans="1:20" ht="15.75" thickTop="1" x14ac:dyDescent="0.25"/>
  </sheetData>
  <mergeCells count="13">
    <mergeCell ref="I1:T1"/>
    <mergeCell ref="I2:L2"/>
    <mergeCell ref="M2:O2"/>
    <mergeCell ref="P2:S2"/>
    <mergeCell ref="A1:A3"/>
    <mergeCell ref="B1:B3"/>
    <mergeCell ref="C1:H1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  <ignoredErrors>
    <ignoredError sqref="H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="120" zoomScaleNormal="120" workbookViewId="0">
      <selection activeCell="H10" sqref="H10"/>
    </sheetView>
  </sheetViews>
  <sheetFormatPr defaultRowHeight="15" x14ac:dyDescent="0.25"/>
  <cols>
    <col min="2" max="2" width="8.28515625" customWidth="1"/>
    <col min="3" max="3" width="22.28515625" customWidth="1"/>
    <col min="4" max="4" width="19.28515625" customWidth="1"/>
    <col min="5" max="5" width="14.28515625" customWidth="1"/>
    <col min="6" max="6" width="12.140625" customWidth="1"/>
  </cols>
  <sheetData>
    <row r="1" spans="1:6" ht="22.5" x14ac:dyDescent="0.3">
      <c r="A1" s="130"/>
      <c r="B1" s="130"/>
      <c r="C1" s="157" t="s">
        <v>73</v>
      </c>
      <c r="D1" s="157"/>
      <c r="E1" s="130"/>
      <c r="F1" s="130"/>
    </row>
    <row r="2" spans="1:6" ht="18.75" x14ac:dyDescent="0.3">
      <c r="A2" s="130"/>
      <c r="B2" s="130"/>
      <c r="C2" s="158" t="s">
        <v>74</v>
      </c>
      <c r="D2" s="158"/>
      <c r="E2" s="130"/>
      <c r="F2" s="130"/>
    </row>
    <row r="3" spans="1:6" ht="18.75" x14ac:dyDescent="0.3">
      <c r="A3" s="130"/>
      <c r="B3" s="130"/>
      <c r="C3" s="159" t="s">
        <v>75</v>
      </c>
      <c r="D3" s="159"/>
      <c r="E3" s="130"/>
      <c r="F3" s="130"/>
    </row>
    <row r="4" spans="1:6" x14ac:dyDescent="0.25">
      <c r="A4" s="130" t="s">
        <v>76</v>
      </c>
      <c r="B4" s="130"/>
      <c r="C4" s="131" t="s">
        <v>72</v>
      </c>
      <c r="D4" s="130"/>
      <c r="E4" s="130"/>
      <c r="F4" s="130"/>
    </row>
    <row r="5" spans="1:6" x14ac:dyDescent="0.25">
      <c r="A5" s="130" t="s">
        <v>61</v>
      </c>
      <c r="B5" s="130"/>
      <c r="C5" s="132">
        <v>38438</v>
      </c>
      <c r="D5" s="130"/>
      <c r="E5" s="130"/>
      <c r="F5" s="130"/>
    </row>
    <row r="6" spans="1:6" ht="15.75" thickBot="1" x14ac:dyDescent="0.3">
      <c r="A6" s="130"/>
      <c r="B6" s="130"/>
      <c r="C6" s="130"/>
      <c r="D6" s="130"/>
      <c r="E6" s="130"/>
      <c r="F6" s="130"/>
    </row>
    <row r="7" spans="1:6" ht="16.5" thickTop="1" thickBot="1" x14ac:dyDescent="0.3">
      <c r="A7" s="133" t="s">
        <v>62</v>
      </c>
      <c r="B7" s="130"/>
      <c r="C7" s="134" t="s">
        <v>63</v>
      </c>
      <c r="D7" s="135"/>
      <c r="E7" s="136"/>
      <c r="F7" s="130"/>
    </row>
    <row r="8" spans="1:6" ht="16.5" thickTop="1" thickBot="1" x14ac:dyDescent="0.3">
      <c r="A8" s="130"/>
      <c r="B8" s="137"/>
      <c r="C8" s="138" t="s">
        <v>77</v>
      </c>
      <c r="D8" s="139">
        <v>0.01</v>
      </c>
      <c r="E8" s="136"/>
      <c r="F8" s="130"/>
    </row>
    <row r="9" spans="1:6" ht="16.5" thickTop="1" thickBot="1" x14ac:dyDescent="0.3">
      <c r="A9" s="130"/>
      <c r="B9" s="130"/>
      <c r="C9" s="140" t="s">
        <v>78</v>
      </c>
      <c r="D9" s="141">
        <v>0.02</v>
      </c>
      <c r="E9" s="130"/>
      <c r="F9" s="130"/>
    </row>
    <row r="10" spans="1:6" ht="16.5" thickTop="1" thickBot="1" x14ac:dyDescent="0.3">
      <c r="A10" s="130"/>
      <c r="B10" s="130"/>
      <c r="C10" s="142"/>
      <c r="D10" s="143"/>
      <c r="E10" s="130"/>
      <c r="F10" s="130"/>
    </row>
    <row r="11" spans="1:6" ht="16.5" thickTop="1" thickBot="1" x14ac:dyDescent="0.3">
      <c r="A11" s="133" t="s">
        <v>64</v>
      </c>
      <c r="B11" s="137"/>
      <c r="C11" s="144"/>
      <c r="D11" s="145" t="s">
        <v>79</v>
      </c>
      <c r="E11" s="146" t="s">
        <v>80</v>
      </c>
      <c r="F11" s="147" t="s">
        <v>81</v>
      </c>
    </row>
    <row r="12" spans="1:6" ht="16.5" thickTop="1" thickBot="1" x14ac:dyDescent="0.3">
      <c r="A12" s="130"/>
      <c r="B12" s="137"/>
      <c r="C12" s="148" t="s">
        <v>82</v>
      </c>
      <c r="D12" s="160">
        <v>32550</v>
      </c>
      <c r="E12" s="160">
        <v>33600</v>
      </c>
      <c r="F12" s="161">
        <f>SUM(D12,E12)</f>
        <v>66150</v>
      </c>
    </row>
    <row r="13" spans="1:6" ht="16.5" thickTop="1" thickBot="1" x14ac:dyDescent="0.3">
      <c r="A13" s="130"/>
      <c r="B13" s="137"/>
      <c r="C13" s="148" t="s">
        <v>66</v>
      </c>
      <c r="D13" s="160">
        <v>19250</v>
      </c>
      <c r="E13" s="160">
        <v>19500</v>
      </c>
      <c r="F13" s="161">
        <f t="shared" ref="F13:F14" si="0">SUM(D13,E13)</f>
        <v>38750</v>
      </c>
    </row>
    <row r="14" spans="1:6" ht="16.5" thickTop="1" thickBot="1" x14ac:dyDescent="0.3">
      <c r="A14" s="130"/>
      <c r="B14" s="137"/>
      <c r="C14" s="148" t="s">
        <v>67</v>
      </c>
      <c r="D14" s="160">
        <f>D12-D13</f>
        <v>13300</v>
      </c>
      <c r="E14" s="160">
        <f t="shared" ref="E14:F14" si="1">E12-E13</f>
        <v>14100</v>
      </c>
      <c r="F14" s="161">
        <f t="shared" si="0"/>
        <v>27400</v>
      </c>
    </row>
    <row r="15" spans="1:6" ht="15.75" thickTop="1" x14ac:dyDescent="0.25">
      <c r="A15" s="130"/>
      <c r="B15" s="130"/>
      <c r="C15" s="149"/>
      <c r="D15" s="162"/>
      <c r="E15" s="162"/>
      <c r="F15" s="163"/>
    </row>
    <row r="16" spans="1:6" x14ac:dyDescent="0.25">
      <c r="A16" s="130"/>
      <c r="B16" s="130"/>
      <c r="C16" s="150" t="s">
        <v>83</v>
      </c>
      <c r="D16" s="164"/>
      <c r="E16" s="164"/>
      <c r="F16" s="164"/>
    </row>
    <row r="17" spans="1:6" x14ac:dyDescent="0.25">
      <c r="A17" s="130"/>
      <c r="B17" s="151"/>
      <c r="C17" s="152" t="s">
        <v>68</v>
      </c>
      <c r="D17" s="164">
        <v>4000</v>
      </c>
      <c r="E17" s="164">
        <v>4500</v>
      </c>
      <c r="F17" s="164">
        <f>SUM(D17:E17)</f>
        <v>8500</v>
      </c>
    </row>
    <row r="18" spans="1:6" x14ac:dyDescent="0.25">
      <c r="A18" s="130"/>
      <c r="B18" s="151"/>
      <c r="C18" s="152" t="s">
        <v>69</v>
      </c>
      <c r="D18" s="164">
        <v>500</v>
      </c>
      <c r="E18" s="164">
        <v>500</v>
      </c>
      <c r="F18" s="164">
        <f t="shared" ref="F18:F20" si="2">SUM(D18:E18)</f>
        <v>1000</v>
      </c>
    </row>
    <row r="19" spans="1:6" x14ac:dyDescent="0.25">
      <c r="A19" s="130"/>
      <c r="B19" s="130"/>
      <c r="C19" s="153" t="s">
        <v>84</v>
      </c>
      <c r="D19" s="164">
        <v>250</v>
      </c>
      <c r="E19" s="164">
        <v>250</v>
      </c>
      <c r="F19" s="164">
        <f t="shared" si="2"/>
        <v>500</v>
      </c>
    </row>
    <row r="20" spans="1:6" ht="15.75" thickBot="1" x14ac:dyDescent="0.3">
      <c r="A20" s="130"/>
      <c r="B20" s="130"/>
      <c r="C20" s="153" t="s">
        <v>85</v>
      </c>
      <c r="D20" s="165">
        <v>800</v>
      </c>
      <c r="E20" s="164">
        <v>800</v>
      </c>
      <c r="F20" s="164">
        <f t="shared" si="2"/>
        <v>1600</v>
      </c>
    </row>
    <row r="21" spans="1:6" ht="15.75" thickBot="1" x14ac:dyDescent="0.3">
      <c r="A21" s="130"/>
      <c r="B21" s="130"/>
      <c r="C21" s="154" t="s">
        <v>70</v>
      </c>
      <c r="D21" s="166">
        <f>SUM(D17:D20)</f>
        <v>5550</v>
      </c>
      <c r="E21" s="166">
        <f t="shared" ref="E21:F21" si="3">SUM(E17:E20)</f>
        <v>6050</v>
      </c>
      <c r="F21" s="166">
        <f>SUM(D21:E21)</f>
        <v>11600</v>
      </c>
    </row>
    <row r="22" spans="1:6" ht="15.75" thickBot="1" x14ac:dyDescent="0.3">
      <c r="A22" s="130"/>
      <c r="B22" s="130"/>
      <c r="C22" s="155"/>
      <c r="D22" s="167"/>
      <c r="E22" s="167"/>
      <c r="F22" s="168"/>
    </row>
    <row r="23" spans="1:6" ht="15.75" thickBot="1" x14ac:dyDescent="0.3">
      <c r="A23" s="130"/>
      <c r="B23" s="130"/>
      <c r="C23" s="156" t="s">
        <v>71</v>
      </c>
      <c r="D23" s="169">
        <f>D14-D21</f>
        <v>7750</v>
      </c>
      <c r="E23" s="169">
        <f t="shared" ref="E23:F23" si="4">E14-E21</f>
        <v>8050</v>
      </c>
      <c r="F23" s="170">
        <f>F14-F21</f>
        <v>15800</v>
      </c>
    </row>
  </sheetData>
  <mergeCells count="4">
    <mergeCell ref="C1:D1"/>
    <mergeCell ref="C2:D2"/>
    <mergeCell ref="C3:D3"/>
    <mergeCell ref="C7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showGridLines="0" tabSelected="1" workbookViewId="0">
      <selection activeCell="I7" sqref="I7"/>
    </sheetView>
  </sheetViews>
  <sheetFormatPr defaultRowHeight="15" x14ac:dyDescent="0.25"/>
  <cols>
    <col min="1" max="1" width="3.28515625" customWidth="1"/>
    <col min="2" max="2" width="12.5703125" customWidth="1"/>
    <col min="7" max="8" width="9.5703125" bestFit="1" customWidth="1"/>
  </cols>
  <sheetData>
    <row r="1" spans="1:8" ht="19.5" thickBot="1" x14ac:dyDescent="0.35">
      <c r="A1" s="171" t="s">
        <v>86</v>
      </c>
      <c r="B1" s="172"/>
      <c r="C1" s="172"/>
      <c r="D1" s="172"/>
      <c r="E1" s="172"/>
      <c r="F1" s="172"/>
      <c r="G1" s="172"/>
      <c r="H1" s="173"/>
    </row>
    <row r="2" spans="1:8" ht="15.75" thickBot="1" x14ac:dyDescent="0.3">
      <c r="A2" s="25"/>
      <c r="B2" s="3"/>
      <c r="C2" s="3"/>
      <c r="D2" s="3"/>
      <c r="E2" s="3"/>
      <c r="F2" s="4"/>
      <c r="G2" s="4" t="s">
        <v>87</v>
      </c>
      <c r="H2" s="196">
        <v>0.1</v>
      </c>
    </row>
    <row r="3" spans="1:8" ht="15.75" thickBot="1" x14ac:dyDescent="0.3">
      <c r="A3" s="174" t="s">
        <v>88</v>
      </c>
      <c r="B3" s="175"/>
      <c r="C3" s="175"/>
      <c r="D3" s="175"/>
      <c r="E3" s="175"/>
      <c r="F3" s="175"/>
      <c r="G3" s="175"/>
      <c r="H3" s="176"/>
    </row>
    <row r="4" spans="1:8" ht="15.75" thickBot="1" x14ac:dyDescent="0.3">
      <c r="A4" s="193" t="s">
        <v>2</v>
      </c>
      <c r="B4" s="194" t="s">
        <v>89</v>
      </c>
      <c r="C4" s="194" t="s">
        <v>90</v>
      </c>
      <c r="D4" s="194" t="s">
        <v>91</v>
      </c>
      <c r="E4" s="194"/>
      <c r="F4" s="194"/>
      <c r="G4" s="194" t="s">
        <v>65</v>
      </c>
      <c r="H4" s="194" t="s">
        <v>95</v>
      </c>
    </row>
    <row r="5" spans="1:8" ht="15.75" thickBot="1" x14ac:dyDescent="0.3">
      <c r="A5" s="193"/>
      <c r="B5" s="194"/>
      <c r="C5" s="194"/>
      <c r="D5" s="195" t="s">
        <v>92</v>
      </c>
      <c r="E5" s="195" t="s">
        <v>93</v>
      </c>
      <c r="F5" s="195" t="s">
        <v>94</v>
      </c>
      <c r="G5" s="194"/>
      <c r="H5" s="194"/>
    </row>
    <row r="6" spans="1:8" ht="15.75" thickBot="1" x14ac:dyDescent="0.3">
      <c r="A6" s="178">
        <v>1</v>
      </c>
      <c r="B6" s="90" t="s">
        <v>96</v>
      </c>
      <c r="C6" s="186">
        <v>0.02</v>
      </c>
      <c r="D6" s="179">
        <v>10</v>
      </c>
      <c r="E6" s="179">
        <v>15</v>
      </c>
      <c r="F6" s="179">
        <v>25</v>
      </c>
      <c r="G6" s="182">
        <f>(D6*$D$10)+(E6*$E$10)+(F6*$F$10)</f>
        <v>836</v>
      </c>
      <c r="H6" s="182">
        <f>(G6+(G6*0.1)) *(1-0.02)</f>
        <v>901.20799999999997</v>
      </c>
    </row>
    <row r="7" spans="1:8" ht="15.75" thickBot="1" x14ac:dyDescent="0.3">
      <c r="A7" s="178">
        <v>2</v>
      </c>
      <c r="B7" s="185" t="s">
        <v>97</v>
      </c>
      <c r="C7" s="187">
        <v>0</v>
      </c>
      <c r="D7" s="180">
        <v>3</v>
      </c>
      <c r="E7" s="180">
        <v>40</v>
      </c>
      <c r="F7" s="180">
        <v>10</v>
      </c>
      <c r="G7" s="183">
        <f t="shared" ref="G7:G8" si="0">(D7*$D$10)+(E7*$E$10)+(F7*$F$10)</f>
        <v>474.7</v>
      </c>
      <c r="H7" s="183">
        <f>(G7+(G7*0.1)) *(1-0)</f>
        <v>522.16999999999996</v>
      </c>
    </row>
    <row r="8" spans="1:8" ht="15.75" thickBot="1" x14ac:dyDescent="0.3">
      <c r="A8" s="178">
        <v>3</v>
      </c>
      <c r="B8" s="99" t="s">
        <v>98</v>
      </c>
      <c r="C8" s="188">
        <v>0.05</v>
      </c>
      <c r="D8" s="181">
        <v>20</v>
      </c>
      <c r="E8" s="181">
        <v>5</v>
      </c>
      <c r="F8" s="181">
        <v>15</v>
      </c>
      <c r="G8" s="184">
        <f t="shared" si="0"/>
        <v>567</v>
      </c>
      <c r="H8" s="184">
        <f>(G8+(G8*0.1)) *(1-0.05)</f>
        <v>592.51499999999999</v>
      </c>
    </row>
    <row r="9" spans="1:8" ht="15.75" thickBot="1" x14ac:dyDescent="0.3">
      <c r="A9" s="25"/>
      <c r="B9" s="3"/>
      <c r="C9" s="3"/>
      <c r="D9" s="3"/>
      <c r="E9" s="3"/>
      <c r="F9" s="3"/>
      <c r="G9" s="3"/>
      <c r="H9" s="48"/>
    </row>
    <row r="10" spans="1:8" ht="15.75" thickBot="1" x14ac:dyDescent="0.3">
      <c r="A10" s="191" t="s">
        <v>99</v>
      </c>
      <c r="B10" s="191"/>
      <c r="C10" s="191"/>
      <c r="D10" s="192">
        <v>5.9</v>
      </c>
      <c r="E10" s="192">
        <v>4.3</v>
      </c>
      <c r="F10" s="192">
        <v>28.5</v>
      </c>
      <c r="G10" s="3"/>
      <c r="H10" s="48"/>
    </row>
    <row r="11" spans="1:8" ht="15.75" thickBot="1" x14ac:dyDescent="0.3">
      <c r="A11" s="25"/>
      <c r="B11" s="3"/>
      <c r="C11" s="3"/>
      <c r="D11" s="3"/>
      <c r="E11" s="3"/>
      <c r="F11" s="3"/>
      <c r="G11" s="3"/>
      <c r="H11" s="48"/>
    </row>
    <row r="12" spans="1:8" ht="16.5" thickTop="1" thickBot="1" x14ac:dyDescent="0.3">
      <c r="A12" s="26"/>
      <c r="B12" s="177"/>
      <c r="C12" s="177"/>
      <c r="D12" s="177"/>
      <c r="E12" s="177"/>
      <c r="F12" s="177" t="s">
        <v>7</v>
      </c>
      <c r="G12" s="189">
        <f>SUM(G6:G8)</f>
        <v>1877.7</v>
      </c>
      <c r="H12" s="190">
        <f>SUM(H6:H8)</f>
        <v>2015.893</v>
      </c>
    </row>
  </sheetData>
  <mergeCells count="9">
    <mergeCell ref="A10:C10"/>
    <mergeCell ref="A1:H1"/>
    <mergeCell ref="A4:A5"/>
    <mergeCell ref="B4:B5"/>
    <mergeCell ref="C4:C5"/>
    <mergeCell ref="D4:F4"/>
    <mergeCell ref="G4:G5"/>
    <mergeCell ref="H4:H5"/>
    <mergeCell ref="A3:H3"/>
  </mergeCells>
  <pageMargins left="0.7" right="0.7" top="0.75" bottom="0.75" header="0.3" footer="0.3"/>
  <ignoredErrors>
    <ignoredError sqref="H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Счёт за ремонт</vt:lpstr>
      <vt:lpstr>Счёт за оплату</vt:lpstr>
      <vt:lpstr>Баллы</vt:lpstr>
      <vt:lpstr>Займы</vt:lpstr>
      <vt:lpstr>Наименование дисциплины</vt:lpstr>
      <vt:lpstr>Бюджет</vt:lpstr>
      <vt:lpstr>Лист7</vt:lpstr>
      <vt:lpstr>период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2024-04-01T19:23:38Z</dcterms:modified>
</cp:coreProperties>
</file>