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Покупка краски." sheetId="1" r:id="rId1"/>
    <sheet name="Оценки." sheetId="2" r:id="rId2"/>
    <sheet name="Статистика" sheetId="3" r:id="rId3"/>
    <sheet name="Вклады" sheetId="4" r:id="rId4"/>
    <sheet name="Платежное поручение." sheetId="5" r:id="rId5"/>
  </sheets>
  <calcPr calcId="152511"/>
</workbook>
</file>

<file path=xl/calcChain.xml><?xml version="1.0" encoding="utf-8"?>
<calcChain xmlns="http://schemas.openxmlformats.org/spreadsheetml/2006/main">
  <c r="D16" i="5" l="1"/>
  <c r="E16" i="5" s="1"/>
  <c r="G16" i="5" s="1"/>
  <c r="D15" i="5"/>
  <c r="E15" i="5" s="1"/>
  <c r="G15" i="5" s="1"/>
  <c r="D14" i="5"/>
  <c r="E14" i="5" s="1"/>
  <c r="G14" i="5" s="1"/>
  <c r="D13" i="5"/>
  <c r="E13" i="5" s="1"/>
  <c r="G13" i="5" s="1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B7" i="4"/>
  <c r="B8" i="4"/>
  <c r="B9" i="4"/>
  <c r="B10" i="4"/>
  <c r="B11" i="4"/>
  <c r="B12" i="4"/>
  <c r="B6" i="4"/>
  <c r="C17" i="3"/>
  <c r="B17" i="3"/>
  <c r="E15" i="3"/>
  <c r="D15" i="3"/>
  <c r="E14" i="3"/>
  <c r="E16" i="3" s="1"/>
  <c r="D14" i="3"/>
  <c r="D16" i="3" s="1"/>
  <c r="C13" i="3"/>
  <c r="B13" i="3"/>
  <c r="C5" i="2"/>
  <c r="C4" i="2"/>
  <c r="C3" i="2"/>
  <c r="C11" i="1"/>
  <c r="D11" i="1"/>
  <c r="B11" i="1"/>
  <c r="D10" i="1"/>
  <c r="C10" i="1"/>
  <c r="B10" i="1"/>
  <c r="C8" i="1"/>
  <c r="D8" i="1"/>
  <c r="B8" i="1"/>
  <c r="H13" i="5" l="1"/>
  <c r="G18" i="5"/>
  <c r="I13" i="5"/>
  <c r="H15" i="5"/>
  <c r="J15" i="5" s="1"/>
  <c r="I15" i="5"/>
  <c r="H14" i="5"/>
  <c r="I14" i="5"/>
  <c r="J14" i="5" s="1"/>
  <c r="H16" i="5"/>
  <c r="J16" i="5" s="1"/>
  <c r="I16" i="5"/>
  <c r="I18" i="5" l="1"/>
  <c r="H18" i="5"/>
  <c r="J13" i="5"/>
  <c r="J18" i="5" s="1"/>
</calcChain>
</file>

<file path=xl/sharedStrings.xml><?xml version="1.0" encoding="utf-8"?>
<sst xmlns="http://schemas.openxmlformats.org/spreadsheetml/2006/main" count="59" uniqueCount="59">
  <si>
    <t>Расчет стоимости краски</t>
  </si>
  <si>
    <t>Вариант 1</t>
  </si>
  <si>
    <t>Вариант 2</t>
  </si>
  <si>
    <t>Вариант 3</t>
  </si>
  <si>
    <t>Площадь пола,м2</t>
  </si>
  <si>
    <t>Расход краски, м2</t>
  </si>
  <si>
    <t>Вес 1 банки краски, кг</t>
  </si>
  <si>
    <t>Цена 1 банки, руб</t>
  </si>
  <si>
    <t xml:space="preserve">Требуемое количество банок </t>
  </si>
  <si>
    <t>Нужно купить (банок)</t>
  </si>
  <si>
    <t>Нужно заплатить (рублей)</t>
  </si>
  <si>
    <t>Оценки судей</t>
  </si>
  <si>
    <t>Наибольшая оценка</t>
  </si>
  <si>
    <t>Наименьшая оценка</t>
  </si>
  <si>
    <t>Зачетная оценка</t>
  </si>
  <si>
    <t>Оценка углеродистой стали, кГ/мм2</t>
  </si>
  <si>
    <t>Дата измерения</t>
  </si>
  <si>
    <t>Предел текучести</t>
  </si>
  <si>
    <t>Временное сопротивление</t>
  </si>
  <si>
    <t>Отклонение текучести</t>
  </si>
  <si>
    <t>Отклонение сопротивления</t>
  </si>
  <si>
    <t>Математическое ожидание</t>
  </si>
  <si>
    <t>Максимальное отклонение</t>
  </si>
  <si>
    <t>Минимальное отклонение</t>
  </si>
  <si>
    <t>Размах</t>
  </si>
  <si>
    <t>Стандартное отклонение</t>
  </si>
  <si>
    <t>Расчёт вкладов по процентам</t>
  </si>
  <si>
    <t>Начальный вклад</t>
  </si>
  <si>
    <r>
      <rPr>
        <vertAlign val="subscript"/>
        <sz val="18"/>
        <color theme="1"/>
        <rFont val="Calibri"/>
        <family val="2"/>
        <charset val="204"/>
        <scheme val="minor"/>
      </rPr>
      <t xml:space="preserve">срок </t>
    </r>
    <r>
      <rPr>
        <sz val="18"/>
        <color theme="1"/>
        <rFont val="Calibri"/>
        <family val="2"/>
        <charset val="204"/>
        <scheme val="minor"/>
      </rPr>
      <t xml:space="preserve">     </t>
    </r>
    <r>
      <rPr>
        <vertAlign val="superscript"/>
        <sz val="18"/>
        <color theme="1"/>
        <rFont val="Calibri"/>
        <family val="2"/>
        <charset val="204"/>
        <scheme val="minor"/>
      </rPr>
      <t>процент</t>
    </r>
  </si>
  <si>
    <t>Платёжное поручение</t>
  </si>
  <si>
    <t>Грузоотправитель</t>
  </si>
  <si>
    <t>Станкозавод</t>
  </si>
  <si>
    <t>Станция отправления</t>
  </si>
  <si>
    <t>Москва</t>
  </si>
  <si>
    <t>Грузополучатель</t>
  </si>
  <si>
    <t>ЧТЗ</t>
  </si>
  <si>
    <t>Договор-заказ №</t>
  </si>
  <si>
    <t>от</t>
  </si>
  <si>
    <t>Оптовая цена, руб/т</t>
  </si>
  <si>
    <r>
      <t>Удел. Плотность, г/см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</si>
  <si>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Тариф перевозки</t>
  </si>
  <si>
    <t>Ставка НДС</t>
  </si>
  <si>
    <t>Отправка труб стальных бесшовных горячекатанных по ГОСТ 8732-78 из стали 20</t>
  </si>
  <si>
    <t>Наружный диаметр трубы, мм</t>
  </si>
  <si>
    <t>Толщина стенки трубы, мм</t>
  </si>
  <si>
    <t>Длина трубы, м</t>
  </si>
  <si>
    <r>
      <t>Объём трубы,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</si>
  <si>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Вес трубы, т</t>
  </si>
  <si>
    <t>Количество труб, шт</t>
  </si>
  <si>
    <t>Стоимость труб, руб</t>
  </si>
  <si>
    <t>Тариф перевозки, руб</t>
  </si>
  <si>
    <t>НДС, руб</t>
  </si>
  <si>
    <t>Всего, тыс.руб</t>
  </si>
  <si>
    <t>Всего к оплате</t>
  </si>
  <si>
    <t>Рководитель</t>
  </si>
  <si>
    <t>М.П.</t>
  </si>
  <si>
    <t>Гл.Бухгалтер</t>
  </si>
  <si>
    <t>ПОЛУЧИЛ</t>
  </si>
  <si>
    <t>ОТПРАВИЛ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</si>
</sst>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₽&quot;;[Red]\-#,##0.00\ &quot;₽&quot;"/>
    <numFmt numFmtId="165" formatCode="0.0000"/>
    <numFmt numFmtId="170" formatCode="0.00&quot;руб.&quot;"/>
    <numFmt numFmtId="172" formatCode="0&quot; мес.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vertAlign val="subscript"/>
      <sz val="18"/>
      <color theme="1"/>
      <name val="Calibri"/>
      <family val="2"/>
      <charset val="204"/>
      <scheme val="minor"/>
    </font>
    <font>
      <vertAlign val="superscript"/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7" xfId="0" applyNumberFormat="1" applyBorder="1"/>
    <xf numFmtId="0" fontId="0" fillId="0" borderId="24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17" xfId="0" applyFont="1" applyBorder="1" applyAlignment="1">
      <alignment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4" xfId="0" applyFont="1" applyBorder="1" applyAlignment="1">
      <alignment wrapText="1"/>
    </xf>
    <xf numFmtId="165" fontId="2" fillId="0" borderId="36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4" xfId="0" applyNumberFormat="1" applyFont="1" applyBorder="1" applyAlignment="1">
      <alignment horizontal="center" vertical="center"/>
    </xf>
    <xf numFmtId="165" fontId="2" fillId="0" borderId="3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1" xfId="0" applyNumberFormat="1" applyBorder="1"/>
    <xf numFmtId="9" fontId="0" fillId="0" borderId="1" xfId="0" applyNumberFormat="1" applyBorder="1"/>
    <xf numFmtId="170" fontId="0" fillId="0" borderId="0" xfId="0" applyNumberFormat="1" applyBorder="1"/>
    <xf numFmtId="0" fontId="3" fillId="0" borderId="39" xfId="0" applyFont="1" applyBorder="1"/>
    <xf numFmtId="9" fontId="0" fillId="0" borderId="18" xfId="0" applyNumberFormat="1" applyBorder="1"/>
    <xf numFmtId="172" fontId="0" fillId="0" borderId="17" xfId="0" applyNumberFormat="1" applyBorder="1"/>
    <xf numFmtId="8" fontId="0" fillId="0" borderId="0" xfId="0" applyNumberFormat="1" applyBorder="1"/>
    <xf numFmtId="8" fontId="0" fillId="0" borderId="9" xfId="0" applyNumberFormat="1" applyBorder="1"/>
    <xf numFmtId="172" fontId="0" fillId="0" borderId="14" xfId="0" applyNumberFormat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9" fontId="0" fillId="0" borderId="0" xfId="0" applyNumberForma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Суммы</a:t>
            </a:r>
            <a:r>
              <a:rPr lang="ru-RU" baseline="0"/>
              <a:t> вкладов на счёте</a:t>
            </a:r>
            <a:r>
              <a:rPr lang="ru-RU"/>
              <a:t> 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0378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Вклады!$B$5:$J$5</c:f>
              <c:numCache>
                <c:formatCode>0%</c:formatCode>
                <c:ptCount val="9"/>
                <c:pt idx="0" formatCode="0.00%">
                  <c:v>1E-3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 formatCode="0.00%">
                  <c:v>8.5000000000000006E-2</c:v>
                </c:pt>
                <c:pt idx="6">
                  <c:v>0.09</c:v>
                </c:pt>
                <c:pt idx="7" formatCode="0.00%">
                  <c:v>9.5000000000000001E-2</c:v>
                </c:pt>
                <c:pt idx="8">
                  <c:v>0.1</c:v>
                </c:pt>
              </c:numCache>
            </c:numRef>
          </c:xVal>
          <c:yVal>
            <c:numRef>
              <c:f>Вклады!$B$8:$J$8</c:f>
              <c:numCache>
                <c:formatCode>"₽"#,##0.00_);[Red]\("₽"#,##0.00\)</c:formatCode>
                <c:ptCount val="9"/>
                <c:pt idx="0">
                  <c:v>5005.002292303363</c:v>
                </c:pt>
                <c:pt idx="1">
                  <c:v>5050.2298044359031</c:v>
                </c:pt>
                <c:pt idx="2">
                  <c:v>5203.7077145989542</c:v>
                </c:pt>
                <c:pt idx="3">
                  <c:v>5308.3890593224878</c:v>
                </c:pt>
                <c:pt idx="4">
                  <c:v>5414.9975340375504</c:v>
                </c:pt>
                <c:pt idx="5">
                  <c:v>5441.954529463178</c:v>
                </c:pt>
                <c:pt idx="6">
                  <c:v>5469.0344883549215</c:v>
                </c:pt>
                <c:pt idx="7">
                  <c:v>5496.2379204050367</c:v>
                </c:pt>
                <c:pt idx="8">
                  <c:v>5523.5653372064844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32040"/>
        <c:axId val="394831648"/>
      </c:scatterChart>
      <c:valAx>
        <c:axId val="39483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31648"/>
        <c:crosses val="autoZero"/>
        <c:crossBetween val="midCat"/>
      </c:valAx>
      <c:valAx>
        <c:axId val="394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₽&quot;#,##0.00_);[Red]\(&quot;₽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3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14287</xdr:rowOff>
    </xdr:from>
    <xdr:to>
      <xdr:col>17</xdr:col>
      <xdr:colOff>447675</xdr:colOff>
      <xdr:row>13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4" sqref="B14"/>
    </sheetView>
  </sheetViews>
  <sheetFormatPr defaultRowHeight="15" x14ac:dyDescent="0.25"/>
  <cols>
    <col min="1" max="1" width="28.28515625" customWidth="1"/>
    <col min="2" max="2" width="9.7109375" customWidth="1"/>
    <col min="3" max="4" width="9.5703125" customWidth="1"/>
  </cols>
  <sheetData>
    <row r="1" spans="1:4" ht="15.75" thickBot="1" x14ac:dyDescent="0.3">
      <c r="A1" s="20" t="s">
        <v>0</v>
      </c>
      <c r="B1" s="21"/>
      <c r="C1" s="21"/>
      <c r="D1" s="22"/>
    </row>
    <row r="2" spans="1:4" x14ac:dyDescent="0.25">
      <c r="A2" s="10"/>
      <c r="B2" s="11" t="s">
        <v>1</v>
      </c>
      <c r="C2" s="11" t="s">
        <v>2</v>
      </c>
      <c r="D2" s="12" t="s">
        <v>3</v>
      </c>
    </row>
    <row r="3" spans="1:4" x14ac:dyDescent="0.25">
      <c r="A3" s="16" t="s">
        <v>4</v>
      </c>
      <c r="B3" s="8">
        <v>24.5</v>
      </c>
      <c r="C3" s="8"/>
      <c r="D3" s="17"/>
    </row>
    <row r="4" spans="1:4" x14ac:dyDescent="0.25">
      <c r="A4" s="16" t="s">
        <v>5</v>
      </c>
      <c r="B4" s="8">
        <v>0.12</v>
      </c>
      <c r="C4" s="8"/>
      <c r="D4" s="17"/>
    </row>
    <row r="5" spans="1:4" x14ac:dyDescent="0.25">
      <c r="A5" s="16" t="s">
        <v>6</v>
      </c>
      <c r="B5" s="8">
        <v>2.5</v>
      </c>
      <c r="C5" s="8">
        <v>1.5</v>
      </c>
      <c r="D5" s="17">
        <v>5</v>
      </c>
    </row>
    <row r="6" spans="1:4" x14ac:dyDescent="0.25">
      <c r="A6" s="16" t="s">
        <v>7</v>
      </c>
      <c r="B6" s="8">
        <v>167</v>
      </c>
      <c r="C6" s="8">
        <v>91</v>
      </c>
      <c r="D6" s="17">
        <v>320</v>
      </c>
    </row>
    <row r="7" spans="1:4" x14ac:dyDescent="0.25">
      <c r="A7" s="16"/>
      <c r="B7" s="8"/>
      <c r="C7" s="8"/>
      <c r="D7" s="17"/>
    </row>
    <row r="8" spans="1:4" x14ac:dyDescent="0.25">
      <c r="A8" s="16" t="s">
        <v>8</v>
      </c>
      <c r="B8" s="8">
        <f>$B$3*$B$4/B5</f>
        <v>1.1759999999999999</v>
      </c>
      <c r="C8" s="8">
        <f t="shared" ref="C8:D8" si="0">$B$3*$B$4/C5</f>
        <v>1.96</v>
      </c>
      <c r="D8" s="17">
        <f t="shared" si="0"/>
        <v>0.58799999999999997</v>
      </c>
    </row>
    <row r="9" spans="1:4" ht="15.75" thickBot="1" x14ac:dyDescent="0.3">
      <c r="A9" s="18"/>
      <c r="B9" s="9"/>
      <c r="C9" s="9"/>
      <c r="D9" s="19"/>
    </row>
    <row r="10" spans="1:4" x14ac:dyDescent="0.25">
      <c r="A10" s="10" t="s">
        <v>9</v>
      </c>
      <c r="B10" s="11">
        <f>ROUNDUP(B8,0)</f>
        <v>2</v>
      </c>
      <c r="C10" s="11">
        <f>ROUNDUP(C8,0)</f>
        <v>2</v>
      </c>
      <c r="D10" s="12">
        <f>ROUNDUP(D8,0)</f>
        <v>1</v>
      </c>
    </row>
    <row r="11" spans="1:4" ht="15.75" thickBot="1" x14ac:dyDescent="0.3">
      <c r="A11" s="13" t="s">
        <v>10</v>
      </c>
      <c r="B11" s="14">
        <f>B6*B10</f>
        <v>334</v>
      </c>
      <c r="C11" s="14">
        <f t="shared" ref="C11:D11" si="1">C6*C10</f>
        <v>182</v>
      </c>
      <c r="D11" s="15">
        <f t="shared" si="1"/>
        <v>320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defaultRowHeight="15" x14ac:dyDescent="0.25"/>
  <cols>
    <col min="1" max="1" width="16.7109375" customWidth="1"/>
    <col min="2" max="2" width="3.7109375" customWidth="1"/>
    <col min="3" max="3" width="4.28515625" customWidth="1"/>
    <col min="4" max="9" width="3.7109375" customWidth="1"/>
  </cols>
  <sheetData>
    <row r="1" spans="1:9" ht="15.75" thickBot="1" x14ac:dyDescent="0.3">
      <c r="A1" s="31" t="s">
        <v>11</v>
      </c>
      <c r="B1" s="32">
        <v>8.1</v>
      </c>
      <c r="C1" s="32">
        <v>9</v>
      </c>
      <c r="D1" s="32">
        <v>9.5</v>
      </c>
      <c r="E1" s="32">
        <v>7.8</v>
      </c>
      <c r="F1" s="32">
        <v>7.6</v>
      </c>
      <c r="G1" s="32">
        <v>9</v>
      </c>
      <c r="H1" s="32">
        <v>8.9</v>
      </c>
      <c r="I1" s="33">
        <v>8.6999999999999993</v>
      </c>
    </row>
    <row r="2" spans="1:9" ht="15.75" thickBot="1" x14ac:dyDescent="0.3">
      <c r="A2" s="6"/>
      <c r="B2" s="1"/>
      <c r="C2" s="1"/>
      <c r="D2" s="1"/>
      <c r="E2" s="1"/>
      <c r="F2" s="1"/>
      <c r="G2" s="1"/>
      <c r="H2" s="1"/>
      <c r="I2" s="7"/>
    </row>
    <row r="3" spans="1:9" x14ac:dyDescent="0.25">
      <c r="A3" s="26" t="s">
        <v>12</v>
      </c>
      <c r="B3" s="27"/>
      <c r="C3" s="2">
        <f>LARGE(B1:I1,1)</f>
        <v>9.5</v>
      </c>
      <c r="D3" s="1"/>
      <c r="E3" s="1"/>
      <c r="F3" s="1"/>
      <c r="G3" s="1"/>
      <c r="H3" s="1"/>
      <c r="I3" s="7"/>
    </row>
    <row r="4" spans="1:9" x14ac:dyDescent="0.25">
      <c r="A4" s="23" t="s">
        <v>13</v>
      </c>
      <c r="B4" s="28"/>
      <c r="C4" s="7">
        <f>SMALL(B1:I1,1)</f>
        <v>7.6</v>
      </c>
      <c r="D4" s="1"/>
      <c r="E4" s="1"/>
      <c r="F4" s="1"/>
      <c r="G4" s="1"/>
      <c r="H4" s="1"/>
      <c r="I4" s="7"/>
    </row>
    <row r="5" spans="1:9" ht="15.75" thickBot="1" x14ac:dyDescent="0.3">
      <c r="A5" s="25" t="s">
        <v>14</v>
      </c>
      <c r="B5" s="29"/>
      <c r="C5" s="30">
        <f>(SUM(B1:C1,E1,G1:I1))/(COUNT(B1:I1)-2)</f>
        <v>8.5833333333333339</v>
      </c>
      <c r="D5" s="4"/>
      <c r="E5" s="4"/>
      <c r="F5" s="4"/>
      <c r="G5" s="4"/>
      <c r="H5" s="4"/>
      <c r="I5" s="5"/>
    </row>
  </sheetData>
  <mergeCells count="3">
    <mergeCell ref="A3:B3"/>
    <mergeCell ref="A4:B4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6" sqref="E16"/>
    </sheetView>
  </sheetViews>
  <sheetFormatPr defaultRowHeight="15" x14ac:dyDescent="0.25"/>
  <cols>
    <col min="1" max="1" width="18.5703125" customWidth="1"/>
    <col min="2" max="2" width="10.5703125" customWidth="1"/>
    <col min="3" max="3" width="16.42578125" customWidth="1"/>
    <col min="4" max="4" width="12.7109375" customWidth="1"/>
    <col min="5" max="5" width="15.140625" customWidth="1"/>
  </cols>
  <sheetData>
    <row r="1" spans="1:5" x14ac:dyDescent="0.25">
      <c r="A1" s="34" t="s">
        <v>15</v>
      </c>
      <c r="B1" s="35"/>
      <c r="C1" s="35"/>
      <c r="D1" s="35"/>
      <c r="E1" s="36"/>
    </row>
    <row r="2" spans="1:5" ht="32.25" customHeight="1" x14ac:dyDescent="0.25">
      <c r="A2" s="37" t="s">
        <v>16</v>
      </c>
      <c r="B2" s="38" t="s">
        <v>17</v>
      </c>
      <c r="C2" s="38" t="s">
        <v>18</v>
      </c>
      <c r="D2" s="38" t="s">
        <v>19</v>
      </c>
      <c r="E2" s="39" t="s">
        <v>20</v>
      </c>
    </row>
    <row r="3" spans="1:5" x14ac:dyDescent="0.25">
      <c r="A3" s="40">
        <v>36038</v>
      </c>
      <c r="B3" s="41">
        <v>24.11</v>
      </c>
      <c r="C3" s="41">
        <v>40.15</v>
      </c>
      <c r="D3" s="41">
        <v>-0.29699999999999999</v>
      </c>
      <c r="E3" s="42">
        <v>0.26300000000000001</v>
      </c>
    </row>
    <row r="4" spans="1:5" x14ac:dyDescent="0.25">
      <c r="A4" s="43">
        <v>36039</v>
      </c>
      <c r="B4" s="44">
        <v>23.08</v>
      </c>
      <c r="C4" s="44">
        <v>39.869999999999997</v>
      </c>
      <c r="D4" s="44">
        <v>0.73299999999999998</v>
      </c>
      <c r="E4" s="45">
        <v>0.54300000000000004</v>
      </c>
    </row>
    <row r="5" spans="1:5" x14ac:dyDescent="0.25">
      <c r="A5" s="43">
        <v>36040</v>
      </c>
      <c r="B5" s="44">
        <v>23.8</v>
      </c>
      <c r="C5" s="44">
        <v>40.299999999999997</v>
      </c>
      <c r="D5" s="44">
        <v>1.2999999999999999E-2</v>
      </c>
      <c r="E5" s="45">
        <v>0.113</v>
      </c>
    </row>
    <row r="6" spans="1:5" x14ac:dyDescent="0.25">
      <c r="A6" s="43">
        <v>36041</v>
      </c>
      <c r="B6" s="44">
        <v>23.44</v>
      </c>
      <c r="C6" s="44">
        <v>40.57</v>
      </c>
      <c r="D6" s="44">
        <v>0.373</v>
      </c>
      <c r="E6" s="45">
        <v>-0.157</v>
      </c>
    </row>
    <row r="7" spans="1:5" x14ac:dyDescent="0.25">
      <c r="A7" s="43">
        <v>36042</v>
      </c>
      <c r="B7" s="44">
        <v>24.09</v>
      </c>
      <c r="C7" s="44">
        <v>41.02</v>
      </c>
      <c r="D7" s="44">
        <v>-0.27700000000000002</v>
      </c>
      <c r="E7" s="45">
        <v>-0.60699999999999998</v>
      </c>
    </row>
    <row r="8" spans="1:5" x14ac:dyDescent="0.25">
      <c r="A8" s="43">
        <v>36045</v>
      </c>
      <c r="B8" s="44">
        <v>23.91</v>
      </c>
      <c r="C8" s="44">
        <v>40.29</v>
      </c>
      <c r="D8" s="44">
        <v>-9.7000000000000003E-2</v>
      </c>
      <c r="E8" s="45">
        <v>0.123</v>
      </c>
    </row>
    <row r="9" spans="1:5" x14ac:dyDescent="0.25">
      <c r="A9" s="43">
        <v>36046</v>
      </c>
      <c r="B9" s="44">
        <v>24.2</v>
      </c>
      <c r="C9" s="44">
        <v>41.21</v>
      </c>
      <c r="D9" s="44">
        <v>-0.38700000000000001</v>
      </c>
      <c r="E9" s="45">
        <v>-0.79700000000000004</v>
      </c>
    </row>
    <row r="10" spans="1:5" x14ac:dyDescent="0.25">
      <c r="A10" s="43">
        <v>36047</v>
      </c>
      <c r="B10" s="44">
        <v>23.67</v>
      </c>
      <c r="C10" s="44">
        <v>40.11</v>
      </c>
      <c r="D10" s="44">
        <v>0.14299999999999999</v>
      </c>
      <c r="E10" s="45">
        <v>0.30299999999999999</v>
      </c>
    </row>
    <row r="11" spans="1:5" x14ac:dyDescent="0.25">
      <c r="A11" s="43">
        <v>36048</v>
      </c>
      <c r="B11" s="44">
        <v>23.96</v>
      </c>
      <c r="C11" s="44">
        <v>40.29</v>
      </c>
      <c r="D11" s="44">
        <v>-0.14699999999999999</v>
      </c>
      <c r="E11" s="45">
        <v>0.123</v>
      </c>
    </row>
    <row r="12" spans="1:5" x14ac:dyDescent="0.25">
      <c r="A12" s="46">
        <v>36049</v>
      </c>
      <c r="B12" s="47">
        <v>23.87</v>
      </c>
      <c r="C12" s="47">
        <v>40.32</v>
      </c>
      <c r="D12" s="47">
        <v>-5.7000000000000002E-2</v>
      </c>
      <c r="E12" s="48">
        <v>9.2999999999999999E-2</v>
      </c>
    </row>
    <row r="13" spans="1:5" ht="31.5" customHeight="1" x14ac:dyDescent="0.25">
      <c r="A13" s="49" t="s">
        <v>21</v>
      </c>
      <c r="B13" s="58">
        <f>AVERAGE(B3:B12)</f>
        <v>23.813000000000002</v>
      </c>
      <c r="C13" s="59">
        <f>AVERAGE(C3:C12)</f>
        <v>40.412999999999997</v>
      </c>
      <c r="D13" s="51"/>
      <c r="E13" s="52"/>
    </row>
    <row r="14" spans="1:5" ht="28.5" customHeight="1" x14ac:dyDescent="0.25">
      <c r="A14" s="49" t="s">
        <v>22</v>
      </c>
      <c r="B14" s="50"/>
      <c r="C14" s="51"/>
      <c r="D14" s="59">
        <f>MAX(D3:D12)</f>
        <v>0.73299999999999998</v>
      </c>
      <c r="E14" s="60">
        <f>MAX(E3:E12)</f>
        <v>0.54300000000000004</v>
      </c>
    </row>
    <row r="15" spans="1:5" ht="30.75" customHeight="1" x14ac:dyDescent="0.25">
      <c r="A15" s="49" t="s">
        <v>23</v>
      </c>
      <c r="B15" s="50"/>
      <c r="C15" s="51"/>
      <c r="D15" s="59">
        <f>MIN(D3:D12)</f>
        <v>-0.38700000000000001</v>
      </c>
      <c r="E15" s="60">
        <f>MIN(E3:E12)</f>
        <v>-0.79700000000000004</v>
      </c>
    </row>
    <row r="16" spans="1:5" x14ac:dyDescent="0.25">
      <c r="A16" s="49" t="s">
        <v>24</v>
      </c>
      <c r="B16" s="50"/>
      <c r="C16" s="51"/>
      <c r="D16" s="59">
        <f>D14-D15</f>
        <v>1.1200000000000001</v>
      </c>
      <c r="E16" s="60">
        <f>E14-E15</f>
        <v>1.34</v>
      </c>
    </row>
    <row r="17" spans="1:5" ht="31.5" customHeight="1" thickBot="1" x14ac:dyDescent="0.3">
      <c r="A17" s="53" t="s">
        <v>25</v>
      </c>
      <c r="B17" s="54">
        <f>STDEV(B3:B12)</f>
        <v>0.34091543428441812</v>
      </c>
      <c r="C17" s="55">
        <f>STDEV(C3:C12)</f>
        <v>0.4130926718734631</v>
      </c>
      <c r="D17" s="56"/>
      <c r="E17" s="57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L16" sqref="L16"/>
    </sheetView>
  </sheetViews>
  <sheetFormatPr defaultRowHeight="15" x14ac:dyDescent="0.25"/>
  <cols>
    <col min="1" max="1" width="16.85546875" customWidth="1"/>
    <col min="2" max="2" width="11.42578125" bestFit="1" customWidth="1"/>
    <col min="3" max="3" width="10.85546875" customWidth="1"/>
    <col min="4" max="5" width="10.28515625" customWidth="1"/>
    <col min="6" max="8" width="10.42578125" customWidth="1"/>
    <col min="9" max="9" width="10.28515625" customWidth="1"/>
    <col min="10" max="10" width="11.140625" customWidth="1"/>
  </cols>
  <sheetData>
    <row r="1" spans="1:10" ht="15.75" thickBot="1" x14ac:dyDescent="0.3">
      <c r="A1" s="61" t="s">
        <v>26</v>
      </c>
      <c r="B1" s="62"/>
      <c r="C1" s="62"/>
      <c r="D1" s="62"/>
      <c r="E1" s="62"/>
      <c r="F1" s="62"/>
      <c r="G1" s="62"/>
      <c r="H1" s="62"/>
      <c r="I1" s="62"/>
      <c r="J1" s="63"/>
    </row>
    <row r="2" spans="1:10" x14ac:dyDescent="0.25">
      <c r="A2" s="6"/>
      <c r="B2" s="1"/>
      <c r="C2" s="1"/>
      <c r="D2" s="1"/>
      <c r="E2" s="1"/>
      <c r="F2" s="1"/>
      <c r="G2" s="1"/>
      <c r="H2" s="1"/>
      <c r="I2" s="1"/>
      <c r="J2" s="7"/>
    </row>
    <row r="3" spans="1:10" x14ac:dyDescent="0.25">
      <c r="A3" s="6" t="s">
        <v>27</v>
      </c>
      <c r="B3" s="66">
        <v>5000</v>
      </c>
      <c r="C3" s="1"/>
      <c r="D3" s="1"/>
      <c r="E3" s="1"/>
      <c r="F3" s="1"/>
      <c r="G3" s="1"/>
      <c r="H3" s="1"/>
      <c r="I3" s="1"/>
      <c r="J3" s="7"/>
    </row>
    <row r="4" spans="1:10" x14ac:dyDescent="0.25">
      <c r="A4" s="6"/>
      <c r="B4" s="1"/>
      <c r="C4" s="1"/>
      <c r="D4" s="1"/>
      <c r="E4" s="1"/>
      <c r="F4" s="1"/>
      <c r="G4" s="1"/>
      <c r="H4" s="1"/>
      <c r="I4" s="1"/>
      <c r="J4" s="7"/>
    </row>
    <row r="5" spans="1:10" ht="30" customHeight="1" x14ac:dyDescent="0.45">
      <c r="A5" s="67" t="s">
        <v>28</v>
      </c>
      <c r="B5" s="64">
        <v>1E-3</v>
      </c>
      <c r="C5" s="65">
        <v>0.01</v>
      </c>
      <c r="D5" s="65">
        <v>0.04</v>
      </c>
      <c r="E5" s="65">
        <v>0.06</v>
      </c>
      <c r="F5" s="65">
        <v>0.08</v>
      </c>
      <c r="G5" s="64">
        <v>8.5000000000000006E-2</v>
      </c>
      <c r="H5" s="65">
        <v>0.09</v>
      </c>
      <c r="I5" s="64">
        <v>9.5000000000000001E-2</v>
      </c>
      <c r="J5" s="68">
        <v>0.1</v>
      </c>
    </row>
    <row r="6" spans="1:10" x14ac:dyDescent="0.25">
      <c r="A6" s="69">
        <v>1</v>
      </c>
      <c r="B6" s="70">
        <f>FV(B$5/12,$A6,,-$B$3)</f>
        <v>5000.416666666667</v>
      </c>
      <c r="C6" s="70">
        <f t="shared" ref="C6:J6" si="0">FV(C$5/12,$A6,,-$B$3)</f>
        <v>5004.1666666666661</v>
      </c>
      <c r="D6" s="70">
        <f t="shared" si="0"/>
        <v>5016.666666666667</v>
      </c>
      <c r="E6" s="70">
        <f t="shared" si="0"/>
        <v>5024.9999999999991</v>
      </c>
      <c r="F6" s="70">
        <f t="shared" si="0"/>
        <v>5033.333333333333</v>
      </c>
      <c r="G6" s="70">
        <f t="shared" si="0"/>
        <v>5035.416666666667</v>
      </c>
      <c r="H6" s="70">
        <f t="shared" si="0"/>
        <v>5037.5</v>
      </c>
      <c r="I6" s="70">
        <f t="shared" si="0"/>
        <v>5039.583333333333</v>
      </c>
      <c r="J6" s="71">
        <f t="shared" si="0"/>
        <v>5041.666666666667</v>
      </c>
    </row>
    <row r="7" spans="1:10" x14ac:dyDescent="0.25">
      <c r="A7" s="69">
        <v>6</v>
      </c>
      <c r="B7" s="70">
        <f t="shared" ref="B7:J12" si="1">FV(B$5/12,$A7,,-$B$3)</f>
        <v>5002.5005208912089</v>
      </c>
      <c r="C7" s="70">
        <f t="shared" si="1"/>
        <v>5025.0521412398812</v>
      </c>
      <c r="D7" s="70">
        <f t="shared" si="1"/>
        <v>5100.8370463086512</v>
      </c>
      <c r="E7" s="70">
        <f t="shared" si="1"/>
        <v>5151.8875469688228</v>
      </c>
      <c r="F7" s="70">
        <f t="shared" si="1"/>
        <v>5203.36311150661</v>
      </c>
      <c r="G7" s="70">
        <f t="shared" si="1"/>
        <v>5216.2987498144585</v>
      </c>
      <c r="H7" s="70">
        <f t="shared" si="1"/>
        <v>5229.2611755174948</v>
      </c>
      <c r="I7" s="70">
        <f t="shared" si="1"/>
        <v>5242.2504329748672</v>
      </c>
      <c r="J7" s="71">
        <f t="shared" si="1"/>
        <v>5255.2665666008243</v>
      </c>
    </row>
    <row r="8" spans="1:10" x14ac:dyDescent="0.25">
      <c r="A8" s="69">
        <v>12</v>
      </c>
      <c r="B8" s="70">
        <f t="shared" si="1"/>
        <v>5005.002292303363</v>
      </c>
      <c r="C8" s="70">
        <f t="shared" si="1"/>
        <v>5050.2298044359031</v>
      </c>
      <c r="D8" s="70">
        <f t="shared" si="1"/>
        <v>5203.7077145989542</v>
      </c>
      <c r="E8" s="70">
        <f t="shared" si="1"/>
        <v>5308.3890593224878</v>
      </c>
      <c r="F8" s="70">
        <f t="shared" si="1"/>
        <v>5414.9975340375504</v>
      </c>
      <c r="G8" s="70">
        <f t="shared" si="1"/>
        <v>5441.954529463178</v>
      </c>
      <c r="H8" s="70">
        <f t="shared" si="1"/>
        <v>5469.0344883549215</v>
      </c>
      <c r="I8" s="70">
        <f t="shared" si="1"/>
        <v>5496.2379204050367</v>
      </c>
      <c r="J8" s="71">
        <f t="shared" si="1"/>
        <v>5523.5653372064844</v>
      </c>
    </row>
    <row r="9" spans="1:10" x14ac:dyDescent="0.25">
      <c r="A9" s="69">
        <v>18</v>
      </c>
      <c r="B9" s="70">
        <f t="shared" si="1"/>
        <v>5007.5053148618545</v>
      </c>
      <c r="C9" s="70">
        <f t="shared" si="1"/>
        <v>5075.5336185068199</v>
      </c>
      <c r="D9" s="70">
        <f t="shared" si="1"/>
        <v>5308.6530177576942</v>
      </c>
      <c r="E9" s="70">
        <f t="shared" si="1"/>
        <v>5469.6446978378144</v>
      </c>
      <c r="F9" s="70">
        <f t="shared" si="1"/>
        <v>5635.23968350205</v>
      </c>
      <c r="G9" s="70">
        <f t="shared" si="1"/>
        <v>5677.3721217171806</v>
      </c>
      <c r="H9" s="70">
        <f t="shared" si="1"/>
        <v>5719.8019435041151</v>
      </c>
      <c r="I9" s="70">
        <f t="shared" si="1"/>
        <v>5762.5311235952395</v>
      </c>
      <c r="J9" s="71">
        <f t="shared" si="1"/>
        <v>5805.5616490112898</v>
      </c>
    </row>
    <row r="10" spans="1:10" x14ac:dyDescent="0.25">
      <c r="A10" s="69">
        <v>24</v>
      </c>
      <c r="B10" s="70">
        <f t="shared" si="1"/>
        <v>5010.0095891923847</v>
      </c>
      <c r="C10" s="70">
        <f t="shared" si="1"/>
        <v>5100.9642155225401</v>
      </c>
      <c r="D10" s="70">
        <f t="shared" si="1"/>
        <v>5415.714795795333</v>
      </c>
      <c r="E10" s="70">
        <f t="shared" si="1"/>
        <v>5635.7988810269389</v>
      </c>
      <c r="F10" s="70">
        <f t="shared" si="1"/>
        <v>5864.4396587265501</v>
      </c>
      <c r="G10" s="70">
        <f t="shared" si="1"/>
        <v>5922.9738201489581</v>
      </c>
      <c r="H10" s="70">
        <f t="shared" si="1"/>
        <v>5982.0676469631144</v>
      </c>
      <c r="I10" s="70">
        <f t="shared" si="1"/>
        <v>6041.7262555396574</v>
      </c>
      <c r="J10" s="71">
        <f t="shared" si="1"/>
        <v>6101.9548068777949</v>
      </c>
    </row>
    <row r="11" spans="1:10" x14ac:dyDescent="0.25">
      <c r="A11" s="69">
        <v>30</v>
      </c>
      <c r="B11" s="70">
        <f t="shared" si="1"/>
        <v>5012.5151159209699</v>
      </c>
      <c r="C11" s="70">
        <f t="shared" si="1"/>
        <v>5126.5222307199101</v>
      </c>
      <c r="D11" s="70">
        <f t="shared" si="1"/>
        <v>5524.9357325269457</v>
      </c>
      <c r="E11" s="70">
        <f t="shared" si="1"/>
        <v>5807.0004144767026</v>
      </c>
      <c r="F11" s="70">
        <f t="shared" si="1"/>
        <v>6102.9617979748282</v>
      </c>
      <c r="G11" s="70">
        <f t="shared" si="1"/>
        <v>6179.2001866453547</v>
      </c>
      <c r="H11" s="70">
        <f t="shared" si="1"/>
        <v>6256.3588191167019</v>
      </c>
      <c r="I11" s="70">
        <f t="shared" si="1"/>
        <v>6334.4484158036794</v>
      </c>
      <c r="J11" s="71">
        <f t="shared" si="1"/>
        <v>6413.4798174988136</v>
      </c>
    </row>
    <row r="12" spans="1:10" ht="15.75" thickBot="1" x14ac:dyDescent="0.3">
      <c r="A12" s="72">
        <v>36</v>
      </c>
      <c r="B12" s="73">
        <f t="shared" si="1"/>
        <v>5015.0218956739436</v>
      </c>
      <c r="C12" s="73">
        <f t="shared" si="1"/>
        <v>5152.2083025185884</v>
      </c>
      <c r="D12" s="73">
        <f t="shared" si="1"/>
        <v>5636.3593725895744</v>
      </c>
      <c r="E12" s="73">
        <f t="shared" si="1"/>
        <v>5983.4026241170632</v>
      </c>
      <c r="F12" s="73">
        <f t="shared" si="1"/>
        <v>6351.1852581032554</v>
      </c>
      <c r="G12" s="73">
        <f t="shared" si="1"/>
        <v>6446.5108416902876</v>
      </c>
      <c r="H12" s="73">
        <f t="shared" si="1"/>
        <v>6543.2268545826873</v>
      </c>
      <c r="I12" s="73">
        <f t="shared" si="1"/>
        <v>6641.3529900807607</v>
      </c>
      <c r="J12" s="74">
        <f t="shared" si="1"/>
        <v>6740.9092120941341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6" workbookViewId="0">
      <selection activeCell="M14" sqref="M14"/>
    </sheetView>
  </sheetViews>
  <sheetFormatPr defaultRowHeight="15" x14ac:dyDescent="0.25"/>
  <cols>
    <col min="1" max="1" width="12.5703125" customWidth="1"/>
    <col min="2" max="2" width="12.85546875" customWidth="1"/>
    <col min="4" max="4" width="11.140625" hidden="1" customWidth="1"/>
    <col min="5" max="5" width="0" hidden="1" customWidth="1"/>
    <col min="6" max="6" width="11.28515625" customWidth="1"/>
    <col min="7" max="7" width="10.7109375" customWidth="1"/>
    <col min="8" max="8" width="12.42578125" customWidth="1"/>
  </cols>
  <sheetData>
    <row r="1" spans="1:10" ht="26.25" x14ac:dyDescent="0.4">
      <c r="A1" s="81" t="s">
        <v>29</v>
      </c>
      <c r="B1" s="82"/>
      <c r="C1" s="82"/>
      <c r="D1" s="82"/>
      <c r="E1" s="82"/>
      <c r="F1" s="82"/>
      <c r="G1" s="82"/>
      <c r="H1" s="82"/>
      <c r="I1" s="82"/>
      <c r="J1" s="83"/>
    </row>
    <row r="2" spans="1:10" x14ac:dyDescent="0.25">
      <c r="A2" s="6"/>
      <c r="B2" s="1"/>
      <c r="C2" s="1"/>
      <c r="D2" s="1"/>
      <c r="E2" s="1"/>
      <c r="F2" s="1"/>
      <c r="G2" s="78" t="s">
        <v>30</v>
      </c>
      <c r="H2" s="78"/>
      <c r="I2" s="78" t="s">
        <v>31</v>
      </c>
      <c r="J2" s="79"/>
    </row>
    <row r="3" spans="1:10" x14ac:dyDescent="0.25">
      <c r="A3" s="6"/>
      <c r="B3" s="1"/>
      <c r="C3" s="1"/>
      <c r="D3" s="1"/>
      <c r="E3" s="1"/>
      <c r="F3" s="1"/>
      <c r="G3" s="78" t="s">
        <v>32</v>
      </c>
      <c r="H3" s="78"/>
      <c r="I3" s="78" t="s">
        <v>33</v>
      </c>
      <c r="J3" s="79"/>
    </row>
    <row r="4" spans="1:10" x14ac:dyDescent="0.25">
      <c r="A4" s="6"/>
      <c r="B4" s="1"/>
      <c r="C4" s="1"/>
      <c r="D4" s="1"/>
      <c r="E4" s="1"/>
      <c r="F4" s="1"/>
      <c r="G4" s="78" t="s">
        <v>34</v>
      </c>
      <c r="H4" s="78"/>
      <c r="I4" s="78" t="s">
        <v>35</v>
      </c>
      <c r="J4" s="79"/>
    </row>
    <row r="5" spans="1:10" ht="15.75" thickBot="1" x14ac:dyDescent="0.3">
      <c r="A5" s="6"/>
      <c r="B5" s="1"/>
      <c r="C5" s="1"/>
      <c r="D5" s="1"/>
      <c r="E5" s="1"/>
      <c r="F5" s="1"/>
      <c r="G5" s="78" t="s">
        <v>36</v>
      </c>
      <c r="H5" s="78"/>
      <c r="I5" s="1"/>
      <c r="J5" s="5"/>
    </row>
    <row r="6" spans="1:10" ht="15.75" thickBot="1" x14ac:dyDescent="0.3">
      <c r="A6" s="6"/>
      <c r="B6" s="1"/>
      <c r="C6" s="1"/>
      <c r="D6" s="1"/>
      <c r="E6" s="1"/>
      <c r="F6" s="1"/>
      <c r="G6" s="78" t="s">
        <v>37</v>
      </c>
      <c r="H6" s="78"/>
      <c r="I6" s="1"/>
      <c r="J6" s="5"/>
    </row>
    <row r="7" spans="1:10" x14ac:dyDescent="0.25">
      <c r="A7" s="23" t="s">
        <v>38</v>
      </c>
      <c r="B7" s="24"/>
      <c r="C7" s="1">
        <v>500</v>
      </c>
      <c r="D7" s="1"/>
      <c r="E7" s="1"/>
      <c r="F7" s="1"/>
      <c r="G7" s="1"/>
      <c r="H7" s="1"/>
      <c r="I7" s="1"/>
      <c r="J7" s="7"/>
    </row>
    <row r="8" spans="1:10" ht="17.25" x14ac:dyDescent="0.25">
      <c r="A8" s="23" t="s">
        <v>39</v>
      </c>
      <c r="B8" s="24"/>
      <c r="C8" s="1">
        <v>7.85</v>
      </c>
      <c r="D8" s="1"/>
      <c r="E8" s="1"/>
      <c r="F8" s="1"/>
      <c r="G8" s="1"/>
      <c r="H8" s="1"/>
      <c r="I8" s="1"/>
      <c r="J8" s="7"/>
    </row>
    <row r="9" spans="1:10" x14ac:dyDescent="0.25">
      <c r="A9" s="23" t="s">
        <v>40</v>
      </c>
      <c r="B9" s="24"/>
      <c r="C9" s="80">
        <v>0.05</v>
      </c>
      <c r="D9" s="1"/>
      <c r="E9" s="1"/>
      <c r="F9" s="1"/>
      <c r="G9" s="1"/>
      <c r="H9" s="1"/>
      <c r="I9" s="1"/>
      <c r="J9" s="7"/>
    </row>
    <row r="10" spans="1:10" x14ac:dyDescent="0.25">
      <c r="A10" s="23" t="s">
        <v>41</v>
      </c>
      <c r="B10" s="24"/>
      <c r="C10" s="80">
        <v>0.28000000000000003</v>
      </c>
      <c r="D10" s="1"/>
      <c r="E10" s="1"/>
      <c r="F10" s="1"/>
      <c r="G10" s="1"/>
      <c r="H10" s="1"/>
      <c r="I10" s="1"/>
      <c r="J10" s="7"/>
    </row>
    <row r="11" spans="1:10" ht="41.25" customHeight="1" thickBot="1" x14ac:dyDescent="0.4">
      <c r="A11" s="84" t="s">
        <v>42</v>
      </c>
      <c r="B11" s="85"/>
      <c r="C11" s="85"/>
      <c r="D11" s="85"/>
      <c r="E11" s="85"/>
      <c r="F11" s="85"/>
      <c r="G11" s="85"/>
      <c r="H11" s="85"/>
      <c r="I11" s="85"/>
      <c r="J11" s="86"/>
    </row>
    <row r="12" spans="1:10" ht="51.75" customHeight="1" thickBot="1" x14ac:dyDescent="0.3">
      <c r="A12" s="90" t="s">
        <v>43</v>
      </c>
      <c r="B12" s="91" t="s">
        <v>44</v>
      </c>
      <c r="C12" s="91" t="s">
        <v>45</v>
      </c>
      <c r="D12" s="91" t="s">
        <v>46</v>
      </c>
      <c r="E12" s="91" t="s">
        <v>47</v>
      </c>
      <c r="F12" s="91" t="s">
        <v>48</v>
      </c>
      <c r="G12" s="91" t="s">
        <v>49</v>
      </c>
      <c r="H12" s="91" t="s">
        <v>50</v>
      </c>
      <c r="I12" s="91" t="s">
        <v>51</v>
      </c>
      <c r="J12" s="92" t="s">
        <v>52</v>
      </c>
    </row>
    <row r="13" spans="1:10" x14ac:dyDescent="0.25">
      <c r="A13" s="87">
        <v>140</v>
      </c>
      <c r="B13" s="88">
        <v>10</v>
      </c>
      <c r="C13" s="88">
        <v>12</v>
      </c>
      <c r="D13" s="88">
        <f>PI()*(A13*A13-(A13-2*B13)^2)*C13*0.000001*0.25</f>
        <v>4.9008845396000769E-2</v>
      </c>
      <c r="E13" s="88">
        <f>$C$8*D13</f>
        <v>0.384719436358606</v>
      </c>
      <c r="F13" s="88">
        <v>40</v>
      </c>
      <c r="G13" s="88">
        <f>F13*E13*$C$7</f>
        <v>7694.3887271721196</v>
      </c>
      <c r="H13" s="88">
        <f>G13*$C$9</f>
        <v>384.719436358606</v>
      </c>
      <c r="I13" s="88">
        <f>G13*$C$10</f>
        <v>2154.4288436081938</v>
      </c>
      <c r="J13" s="89">
        <f>(G13+H13+I13)/1000</f>
        <v>10.233537007138919</v>
      </c>
    </row>
    <row r="14" spans="1:10" x14ac:dyDescent="0.25">
      <c r="A14" s="16">
        <v>114</v>
      </c>
      <c r="B14" s="8">
        <v>8</v>
      </c>
      <c r="C14" s="8">
        <v>6</v>
      </c>
      <c r="D14" s="8">
        <f t="shared" ref="D14:D16" si="0">PI()*(A14*A14-(A14-2*B14)^2)*C14*0.000001*0.25</f>
        <v>1.5984423421464868E-2</v>
      </c>
      <c r="E14" s="8">
        <f t="shared" ref="E14:E16" si="1">$C$8*D14</f>
        <v>0.1254777238584992</v>
      </c>
      <c r="F14" s="8">
        <v>50</v>
      </c>
      <c r="G14" s="8">
        <f t="shared" ref="G14:G16" si="2">F14*E14*$C$7</f>
        <v>3136.9430964624803</v>
      </c>
      <c r="H14" s="8">
        <f t="shared" ref="H14:H16" si="3">G14*$C$9</f>
        <v>156.84715482312401</v>
      </c>
      <c r="I14" s="8">
        <f t="shared" ref="I14:I16" si="4">G14*$C$10</f>
        <v>878.34406700949455</v>
      </c>
      <c r="J14" s="17">
        <f t="shared" ref="J14:J16" si="5">(G14+H14+I14)/1000</f>
        <v>4.1721343182950985</v>
      </c>
    </row>
    <row r="15" spans="1:10" x14ac:dyDescent="0.25">
      <c r="A15" s="16">
        <v>168</v>
      </c>
      <c r="B15" s="8">
        <v>12</v>
      </c>
      <c r="C15" s="8">
        <v>9</v>
      </c>
      <c r="D15" s="8">
        <f t="shared" si="0"/>
        <v>5.2929553027680834E-2</v>
      </c>
      <c r="E15" s="8">
        <f t="shared" si="1"/>
        <v>0.4154969912672945</v>
      </c>
      <c r="F15" s="8">
        <v>27</v>
      </c>
      <c r="G15" s="8">
        <f t="shared" si="2"/>
        <v>5609.2093821084754</v>
      </c>
      <c r="H15" s="8">
        <f t="shared" si="3"/>
        <v>280.46046910542378</v>
      </c>
      <c r="I15" s="8">
        <f t="shared" si="4"/>
        <v>1570.5786269903733</v>
      </c>
      <c r="J15" s="17">
        <f t="shared" si="5"/>
        <v>7.4602484782042717</v>
      </c>
    </row>
    <row r="16" spans="1:10" ht="15.75" thickBot="1" x14ac:dyDescent="0.3">
      <c r="A16" s="13">
        <v>203</v>
      </c>
      <c r="B16" s="14">
        <v>16</v>
      </c>
      <c r="C16" s="14">
        <v>6</v>
      </c>
      <c r="D16" s="14">
        <f t="shared" si="0"/>
        <v>5.6397871317243969E-2</v>
      </c>
      <c r="E16" s="14">
        <f t="shared" si="1"/>
        <v>0.44272328984036513</v>
      </c>
      <c r="F16" s="14">
        <v>10</v>
      </c>
      <c r="G16" s="14">
        <f t="shared" si="2"/>
        <v>2213.6164492018256</v>
      </c>
      <c r="H16" s="14">
        <f t="shared" si="3"/>
        <v>110.68082246009129</v>
      </c>
      <c r="I16" s="14">
        <f t="shared" si="4"/>
        <v>619.81260577651119</v>
      </c>
      <c r="J16" s="15">
        <f t="shared" si="5"/>
        <v>2.9441098774384282</v>
      </c>
    </row>
    <row r="17" spans="1:10" ht="15.75" thickBot="1" x14ac:dyDescent="0.3">
      <c r="A17" s="6"/>
      <c r="B17" s="1"/>
      <c r="C17" s="1"/>
      <c r="D17" s="1"/>
      <c r="E17" s="1"/>
      <c r="F17" s="1"/>
      <c r="G17" s="1"/>
      <c r="H17" s="1"/>
      <c r="I17" s="1"/>
      <c r="J17" s="7"/>
    </row>
    <row r="18" spans="1:10" ht="15.75" thickBot="1" x14ac:dyDescent="0.3">
      <c r="A18" s="6"/>
      <c r="B18" s="1"/>
      <c r="C18" s="75" t="s">
        <v>53</v>
      </c>
      <c r="D18" s="76"/>
      <c r="E18" s="76"/>
      <c r="F18" s="76"/>
      <c r="G18" s="76">
        <f>SUM(G13:G16)</f>
        <v>18654.157654944902</v>
      </c>
      <c r="H18" s="76">
        <f t="shared" ref="H18:I18" si="6">SUM(H13:H16)</f>
        <v>932.70788274724509</v>
      </c>
      <c r="I18" s="76">
        <f t="shared" si="6"/>
        <v>5223.1641433845725</v>
      </c>
      <c r="J18" s="77">
        <f>SUM(J13:J16)</f>
        <v>24.810029681076717</v>
      </c>
    </row>
    <row r="19" spans="1:10" x14ac:dyDescent="0.25">
      <c r="A19" s="6"/>
      <c r="B19" s="1"/>
      <c r="C19" s="1"/>
      <c r="D19" s="1"/>
      <c r="E19" s="1"/>
      <c r="F19" s="1"/>
      <c r="G19" s="1"/>
      <c r="H19" s="1"/>
      <c r="I19" s="1"/>
      <c r="J19" s="7"/>
    </row>
    <row r="20" spans="1:10" x14ac:dyDescent="0.25">
      <c r="A20" s="6" t="s">
        <v>54</v>
      </c>
      <c r="B20" s="1"/>
      <c r="C20" s="1"/>
      <c r="D20" s="1"/>
      <c r="E20" s="1"/>
      <c r="F20" s="1"/>
      <c r="G20" s="1" t="s">
        <v>55</v>
      </c>
      <c r="H20" s="1" t="s">
        <v>56</v>
      </c>
      <c r="I20" s="1"/>
      <c r="J20" s="7"/>
    </row>
    <row r="21" spans="1:10" ht="15.75" thickBot="1" x14ac:dyDescent="0.3">
      <c r="A21" s="3" t="s">
        <v>57</v>
      </c>
      <c r="B21" s="4"/>
      <c r="C21" s="4"/>
      <c r="D21" s="4"/>
      <c r="E21" s="4"/>
      <c r="F21" s="4"/>
      <c r="G21" s="4"/>
      <c r="H21" s="4" t="s">
        <v>58</v>
      </c>
      <c r="I21" s="4"/>
      <c r="J21" s="5"/>
    </row>
  </sheetData>
  <mergeCells count="14">
    <mergeCell ref="A11:J11"/>
    <mergeCell ref="G5:H5"/>
    <mergeCell ref="G6:H6"/>
    <mergeCell ref="A7:B7"/>
    <mergeCell ref="A8:B8"/>
    <mergeCell ref="A9:B9"/>
    <mergeCell ref="A10:B10"/>
    <mergeCell ref="A1:J1"/>
    <mergeCell ref="G2:H2"/>
    <mergeCell ref="I2:J2"/>
    <mergeCell ref="G3:H3"/>
    <mergeCell ref="I3:J3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Покупка краски.</vt:lpstr>
      <vt:lpstr>Оценки.</vt:lpstr>
      <vt:lpstr>Статистика</vt:lpstr>
      <vt:lpstr>Вклады</vt:lpstr>
      <vt:lpstr>Платежное поручение.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2024-04-02T17:57:20Z</dcterms:modified>
</cp:coreProperties>
</file>