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баллы" sheetId="6" r:id="rId6"/>
    <sheet name="Лист7" sheetId="7" r:id="rId7"/>
    <sheet name="Корни" sheetId="8" r:id="rId8"/>
    <sheet name="Лист8" sheetId="9" r:id="rId9"/>
  </sheets>
  <definedNames>
    <definedName name="a" localSheetId="7">Корни!$B$2</definedName>
    <definedName name="A">Лист5!$B$2:$K$2</definedName>
    <definedName name="b" localSheetId="7">Корни!$B$3</definedName>
    <definedName name="c_" localSheetId="7">Корни!$B$4</definedName>
    <definedName name="D">Корни!$B$5</definedName>
    <definedName name="x" localSheetId="1">Лист2!$A$2</definedName>
    <definedName name="X" localSheetId="2">Лист3!$A$2</definedName>
    <definedName name="X">Лист1!$A$2</definedName>
    <definedName name="x1_" localSheetId="7">Корни!$B$7</definedName>
    <definedName name="x1_">Корни!$B$7</definedName>
    <definedName name="x2_" localSheetId="7">Корни!$B$8</definedName>
  </definedNames>
  <calcPr calcId="152511"/>
</workbook>
</file>

<file path=xl/calcChain.xml><?xml version="1.0" encoding="utf-8"?>
<calcChain xmlns="http://schemas.openxmlformats.org/spreadsheetml/2006/main">
  <c r="K12" i="9" l="1"/>
  <c r="K13" i="9"/>
  <c r="K14" i="9"/>
  <c r="K16" i="9"/>
  <c r="K15" i="9"/>
  <c r="K9" i="9"/>
  <c r="K8" i="9"/>
  <c r="K7" i="9"/>
  <c r="K6" i="9"/>
  <c r="K5" i="9"/>
  <c r="B5" i="8" l="1"/>
  <c r="B7" i="8" s="1"/>
  <c r="A7" i="8"/>
  <c r="B6" i="7"/>
  <c r="B4" i="7"/>
  <c r="A8" i="8" l="1"/>
  <c r="B8" i="8"/>
  <c r="A6" i="8"/>
  <c r="K14" i="6"/>
  <c r="K13" i="6"/>
  <c r="K12" i="6"/>
  <c r="K11" i="6"/>
  <c r="K10" i="6"/>
  <c r="G7" i="6"/>
  <c r="G8" i="6"/>
  <c r="I8" i="6" s="1"/>
  <c r="J8" i="6" s="1"/>
  <c r="K8" i="6" s="1"/>
  <c r="G9" i="6"/>
  <c r="G6" i="6"/>
  <c r="I6" i="6" s="1"/>
  <c r="J6" i="6" s="1"/>
  <c r="K6" i="6" s="1"/>
  <c r="I7" i="6"/>
  <c r="J7" i="6" s="1"/>
  <c r="K7" i="6" s="1"/>
  <c r="I9" i="6"/>
  <c r="J9" i="6" s="1"/>
  <c r="K9" i="6" s="1"/>
  <c r="H4" i="5" l="1"/>
  <c r="H3" i="5"/>
  <c r="C2" i="5"/>
  <c r="D2" i="5"/>
  <c r="E2" i="5"/>
  <c r="F2" i="5"/>
  <c r="G2" i="5"/>
  <c r="H2" i="5"/>
  <c r="I2" i="5"/>
  <c r="J2" i="5"/>
  <c r="K2" i="5"/>
  <c r="B2" i="5"/>
  <c r="P3" i="4"/>
  <c r="B3" i="4"/>
  <c r="E3" i="4"/>
  <c r="C3" i="4"/>
  <c r="D3" i="4"/>
  <c r="F3" i="4"/>
  <c r="G3" i="4"/>
  <c r="H3" i="4"/>
  <c r="I3" i="4"/>
  <c r="J3" i="4"/>
  <c r="K3" i="4"/>
  <c r="L3" i="4"/>
  <c r="M3" i="4"/>
  <c r="N3" i="4"/>
  <c r="O3" i="4"/>
  <c r="B2" i="3"/>
  <c r="B2" i="2"/>
  <c r="B2" i="1"/>
  <c r="C2" i="1"/>
</calcChain>
</file>

<file path=xl/sharedStrings.xml><?xml version="1.0" encoding="utf-8"?>
<sst xmlns="http://schemas.openxmlformats.org/spreadsheetml/2006/main" count="71" uniqueCount="68">
  <si>
    <t>X</t>
  </si>
  <si>
    <t>Y1</t>
  </si>
  <si>
    <t>Y2</t>
  </si>
  <si>
    <t>Y</t>
  </si>
  <si>
    <t>x</t>
  </si>
  <si>
    <t>y</t>
  </si>
  <si>
    <t>Таблица функции</t>
  </si>
  <si>
    <t>I</t>
  </si>
  <si>
    <t>A</t>
  </si>
  <si>
    <t>Сумма отрицательных элементов</t>
  </si>
  <si>
    <t>Количество отрицательных элементов</t>
  </si>
  <si>
    <t>Веса контрольных точек</t>
  </si>
  <si>
    <t>ФИО</t>
  </si>
  <si>
    <t>Номера контрольных точек</t>
  </si>
  <si>
    <t>Средний балл</t>
  </si>
  <si>
    <t>Иванов</t>
  </si>
  <si>
    <t>Петров</t>
  </si>
  <si>
    <t>Сидоров</t>
  </si>
  <si>
    <t>Сергеев</t>
  </si>
  <si>
    <t>Кол-во пропуско</t>
  </si>
  <si>
    <t>Рейтинг</t>
  </si>
  <si>
    <t>Оценка</t>
  </si>
  <si>
    <t>Зачёт</t>
  </si>
  <si>
    <t>Баллы студентов за контрольные точки(к.т.) по информатике</t>
  </si>
  <si>
    <t>Средний рейтинг</t>
  </si>
  <si>
    <t>Количество студентов</t>
  </si>
  <si>
    <t>Количество сдавших</t>
  </si>
  <si>
    <t>Успеваемость</t>
  </si>
  <si>
    <t>Качество знаний</t>
  </si>
  <si>
    <t>Процент</t>
  </si>
  <si>
    <t>Период</t>
  </si>
  <si>
    <t>Начальный вклад</t>
  </si>
  <si>
    <t>Сумма на счете</t>
  </si>
  <si>
    <t>Стоимость дома</t>
  </si>
  <si>
    <t>Вывод:</t>
  </si>
  <si>
    <t>года</t>
  </si>
  <si>
    <t>Решение квадратного уравнения ax2+bx+c=0</t>
  </si>
  <si>
    <t>a</t>
  </si>
  <si>
    <t>b</t>
  </si>
  <si>
    <t>c</t>
  </si>
  <si>
    <t>Дискриминант</t>
  </si>
  <si>
    <t>Количество осадков(мм)</t>
  </si>
  <si>
    <t>Таблица построена на основе наблюдений</t>
  </si>
  <si>
    <t>метеостанции г.Екатеринбурга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</si>
  <si>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</si>
  <si>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</si>
  <si>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</si>
  <si>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</si>
  <si>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</si>
  <si>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</si>
  <si>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</si>
  <si>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</si>
  <si>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</si>
  <si>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</si>
  <si>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</si>
  <si>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</si>
  <si>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Данные за 2001-2003 годы</t>
  </si>
  <si>
    <t>Макс.кол-во осадков за 3 года</t>
  </si>
  <si>
    <t>Мин.кол-во осадков за 3 года</t>
  </si>
  <si>
    <t>Суммарное кол-во осадков за 3 года</t>
  </si>
  <si>
    <t>Среднемесячное кол-во осадков за 3 года</t>
  </si>
  <si>
    <t>Кол-во засушливых месяцев за 3 года</t>
  </si>
  <si>
    <t>Данные за год:</t>
  </si>
  <si>
    <t>Макс.кол-во осадков за год</t>
  </si>
  <si>
    <t>Мин.кол-во осадков за год</t>
  </si>
  <si>
    <t>Суммарное кол-во осадков за год</t>
  </si>
  <si>
    <t>Среднемесячное кол-во осадков за год</t>
  </si>
  <si>
    <t>Кол-во засушливых месяцев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</si>
</sst>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₽&quot;;[Red]\-#,##0.00\ &quot;₽&quot;"/>
    <numFmt numFmtId="164" formatCode="0.0"/>
    <numFmt numFmtId="165" formatCode="#,##0\ &quot;₽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2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2" xfId="0" applyNumberFormat="1" applyBorder="1" applyAlignment="1">
      <alignment horizontal="center" vertic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" xfId="0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0" fontId="0" fillId="0" borderId="25" xfId="0" applyBorder="1"/>
    <xf numFmtId="0" fontId="0" fillId="0" borderId="26" xfId="0" applyBorder="1"/>
    <xf numFmtId="0" fontId="0" fillId="0" borderId="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30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35" xfId="0" applyBorder="1"/>
    <xf numFmtId="0" fontId="0" fillId="0" borderId="3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2" borderId="38" xfId="0" applyNumberFormat="1" applyFill="1" applyBorder="1" applyAlignment="1">
      <alignment vertical="center"/>
    </xf>
    <xf numFmtId="0" fontId="0" fillId="0" borderId="6" xfId="0" applyBorder="1" applyAlignment="1">
      <alignment wrapText="1"/>
    </xf>
    <xf numFmtId="0" fontId="0" fillId="2" borderId="6" xfId="0" applyNumberForma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25" xfId="0" applyFill="1" applyBorder="1" applyAlignment="1">
      <alignment horizontal="center"/>
    </xf>
    <xf numFmtId="9" fontId="0" fillId="0" borderId="0" xfId="0" applyNumberFormat="1"/>
    <xf numFmtId="0" fontId="0" fillId="0" borderId="9" xfId="0" applyFill="1" applyBorder="1" applyAlignment="1">
      <alignment horizontal="center"/>
    </xf>
    <xf numFmtId="9" fontId="0" fillId="0" borderId="25" xfId="0" applyNumberFormat="1" applyBorder="1"/>
    <xf numFmtId="9" fontId="0" fillId="0" borderId="12" xfId="0" applyNumberFormat="1" applyBorder="1"/>
    <xf numFmtId="8" fontId="0" fillId="0" borderId="0" xfId="0" applyNumberFormat="1"/>
    <xf numFmtId="165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1" xfId="0" quotePrefix="1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1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/>
    <xf numFmtId="0" fontId="4" fillId="0" borderId="43" xfId="1" applyBorder="1"/>
    <xf numFmtId="0" fontId="1" fillId="3" borderId="20" xfId="1" applyFont="1" applyFill="1" applyBorder="1" applyAlignment="1">
      <alignment horizontal="left"/>
    </xf>
    <xf numFmtId="0" fontId="1" fillId="3" borderId="19" xfId="1" applyFont="1" applyFill="1" applyBorder="1" applyAlignment="1">
      <alignment horizontal="left"/>
    </xf>
    <xf numFmtId="0" fontId="1" fillId="3" borderId="0" xfId="1" applyFont="1" applyFill="1" applyBorder="1" applyAlignment="1">
      <alignment horizontal="left"/>
    </xf>
    <xf numFmtId="0" fontId="1" fillId="3" borderId="44" xfId="1" applyFont="1" applyFill="1" applyBorder="1" applyAlignment="1">
      <alignment horizontal="left"/>
    </xf>
    <xf numFmtId="0" fontId="1" fillId="3" borderId="4" xfId="1" applyFont="1" applyFill="1" applyBorder="1" applyAlignment="1">
      <alignment horizontal="left"/>
    </xf>
    <xf numFmtId="0" fontId="1" fillId="3" borderId="5" xfId="1" applyFont="1" applyFill="1" applyBorder="1" applyAlignment="1">
      <alignment horizontal="left"/>
    </xf>
    <xf numFmtId="0" fontId="4" fillId="0" borderId="22" xfId="1" applyBorder="1"/>
    <xf numFmtId="0" fontId="6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6" fillId="0" borderId="13" xfId="1" applyFont="1" applyBorder="1" applyAlignment="1">
      <alignment horizontal="right"/>
    </xf>
    <xf numFmtId="0" fontId="6" fillId="0" borderId="14" xfId="1" applyFont="1" applyBorder="1" applyAlignment="1">
      <alignment horizontal="right"/>
    </xf>
    <xf numFmtId="0" fontId="6" fillId="0" borderId="15" xfId="1" applyFont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Лист4!$B$2:$P$2</c:f>
              <c:numCache>
                <c:formatCode>General</c:formatCode>
                <c:ptCount val="1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Лист4!$B$3:$P$3</c:f>
              <c:numCache>
                <c:formatCode>0.0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-3</c:v>
                </c:pt>
                <c:pt idx="3">
                  <c:v>-4</c:v>
                </c:pt>
                <c:pt idx="4">
                  <c:v>-3</c:v>
                </c:pt>
                <c:pt idx="5">
                  <c:v>-0.76393202250021019</c:v>
                </c:pt>
                <c:pt idx="6">
                  <c:v>-0.17157287525380971</c:v>
                </c:pt>
                <c:pt idx="7">
                  <c:v>0</c:v>
                </c:pt>
                <c:pt idx="8">
                  <c:v>-0.17157287525380971</c:v>
                </c:pt>
                <c:pt idx="9">
                  <c:v>-0.76393202250021019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7176"/>
        <c:axId val="263243088"/>
      </c:scatterChart>
      <c:valAx>
        <c:axId val="26204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243088"/>
        <c:crosses val="autoZero"/>
        <c:crossBetween val="midCat"/>
      </c:valAx>
      <c:valAx>
        <c:axId val="2632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04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0</xdr:row>
      <xdr:rowOff>14287</xdr:rowOff>
    </xdr:from>
    <xdr:to>
      <xdr:col>23</xdr:col>
      <xdr:colOff>409575</xdr:colOff>
      <xdr:row>14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 x14ac:dyDescent="0.25"/>
  <cols>
    <col min="2" max="2" width="13.28515625" customWidth="1"/>
    <col min="3" max="3" width="11" customWidth="1"/>
  </cols>
  <sheetData>
    <row r="1" spans="1:3" x14ac:dyDescent="0.25">
      <c r="A1" s="14" t="s">
        <v>0</v>
      </c>
      <c r="B1" s="15" t="s">
        <v>1</v>
      </c>
      <c r="C1" s="16" t="s">
        <v>2</v>
      </c>
    </row>
    <row r="2" spans="1:3" ht="30.75" thickBot="1" x14ac:dyDescent="0.3">
      <c r="A2" s="8">
        <v>0</v>
      </c>
      <c r="B2" s="7" t="str">
        <f>IFERROR(LN(X^2-10*X),"Вычисление невозможно")</f>
        <v>Вычисление невозможно</v>
      </c>
      <c r="C2" s="6">
        <f>IFERROR((1/(X+7)),"Вычисление невозможно")</f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 x14ac:dyDescent="0.25"/>
  <cols>
    <col min="2" max="2" width="13.5703125" customWidth="1"/>
  </cols>
  <sheetData>
    <row r="1" spans="1:2" x14ac:dyDescent="0.25">
      <c r="A1" s="12" t="s">
        <v>4</v>
      </c>
      <c r="B1" s="13" t="s">
        <v>5</v>
      </c>
    </row>
    <row r="2" spans="1:2" ht="30" customHeight="1" thickBot="1" x14ac:dyDescent="0.3">
      <c r="A2" s="8">
        <v>6</v>
      </c>
      <c r="B2" s="17" t="str">
        <f>IFERROR((LN(x^2-10*x)/(x+7)),"Вычисление невозможно")</f>
        <v>Вычисление невозможно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7" sqref="D7"/>
    </sheetView>
  </sheetViews>
  <sheetFormatPr defaultRowHeight="15" x14ac:dyDescent="0.25"/>
  <cols>
    <col min="2" max="2" width="18.28515625" customWidth="1"/>
  </cols>
  <sheetData>
    <row r="1" spans="1:2" x14ac:dyDescent="0.25">
      <c r="A1" s="14" t="s">
        <v>0</v>
      </c>
      <c r="B1" s="16" t="s">
        <v>3</v>
      </c>
    </row>
    <row r="2" spans="1:2" ht="45.75" thickBot="1" x14ac:dyDescent="0.3">
      <c r="A2" s="8">
        <v>6</v>
      </c>
      <c r="B2" s="11" t="str">
        <f>IF(X+7=0,"Деление на ноль",IF((X^2-10*X)=0,"Нулевое значение под логарифмом",IF((X^2-10*X)&lt;0,"Отрицательное значение под логарифмом",((X^2-10*X)/(X+7)))))</f>
        <v>Отрицательное значение под логарифмом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U17" sqref="U17"/>
    </sheetView>
  </sheetViews>
  <sheetFormatPr defaultRowHeight="15" x14ac:dyDescent="0.25"/>
  <cols>
    <col min="1" max="16" width="5.7109375" customWidth="1"/>
  </cols>
  <sheetData>
    <row r="1" spans="1:16" x14ac:dyDescent="0.25">
      <c r="A1" s="57" t="s">
        <v>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</row>
    <row r="2" spans="1:16" x14ac:dyDescent="0.25">
      <c r="A2" s="21" t="s">
        <v>0</v>
      </c>
      <c r="B2" s="23">
        <v>-3</v>
      </c>
      <c r="C2" s="23">
        <v>-2</v>
      </c>
      <c r="D2" s="23">
        <v>-1</v>
      </c>
      <c r="E2" s="23">
        <v>0</v>
      </c>
      <c r="F2" s="23">
        <v>1</v>
      </c>
      <c r="G2" s="23">
        <v>2</v>
      </c>
      <c r="H2" s="23">
        <v>3</v>
      </c>
      <c r="I2" s="23">
        <v>4</v>
      </c>
      <c r="J2" s="23">
        <v>5</v>
      </c>
      <c r="K2" s="23">
        <v>6</v>
      </c>
      <c r="L2" s="23">
        <v>7</v>
      </c>
      <c r="M2" s="23">
        <v>8</v>
      </c>
      <c r="N2" s="23">
        <v>9</v>
      </c>
      <c r="O2" s="23">
        <v>10</v>
      </c>
      <c r="P2" s="10">
        <v>11</v>
      </c>
    </row>
    <row r="3" spans="1:16" x14ac:dyDescent="0.25">
      <c r="A3" s="22" t="s">
        <v>3</v>
      </c>
      <c r="B3" s="24">
        <f>IF(B2&lt;=1,B2^2-4,IF(((1&lt;B2)*(B2&lt;7)),(-3+SQRT(9-(B2-4)^2)),2*B2-17))</f>
        <v>5</v>
      </c>
      <c r="C3" s="24">
        <f t="shared" ref="C3:O3" si="0">IF(C2&lt;=1,C2^2-4,IF(((1&lt;C2)*(C2&lt;7)),(-3+SQRT(9-(C2-4)^2)),2*C2-17))</f>
        <v>0</v>
      </c>
      <c r="D3" s="24">
        <f t="shared" si="0"/>
        <v>-3</v>
      </c>
      <c r="E3" s="24">
        <f>IF(E2&lt;=1,E2^2-4,IF(((1&lt;E2)*(E2&lt;7)),(-3+SQRT(9-(E2-4)^2)),2*E2-17))</f>
        <v>-4</v>
      </c>
      <c r="F3" s="24">
        <f t="shared" si="0"/>
        <v>-3</v>
      </c>
      <c r="G3" s="24">
        <f t="shared" si="0"/>
        <v>-0.76393202250021019</v>
      </c>
      <c r="H3" s="24">
        <f t="shared" si="0"/>
        <v>-0.17157287525380971</v>
      </c>
      <c r="I3" s="24">
        <f t="shared" si="0"/>
        <v>0</v>
      </c>
      <c r="J3" s="24">
        <f t="shared" si="0"/>
        <v>-0.17157287525380971</v>
      </c>
      <c r="K3" s="24">
        <f t="shared" si="0"/>
        <v>-0.76393202250021019</v>
      </c>
      <c r="L3" s="24">
        <f t="shared" si="0"/>
        <v>-3</v>
      </c>
      <c r="M3" s="24">
        <f t="shared" si="0"/>
        <v>-1</v>
      </c>
      <c r="N3" s="24">
        <f t="shared" si="0"/>
        <v>1</v>
      </c>
      <c r="O3" s="24">
        <f t="shared" si="0"/>
        <v>3</v>
      </c>
      <c r="P3" s="25">
        <f>IF(P2&lt;=1,P2^2-4,IF(((1&lt;P2)*(P2&lt;7)),(-3+SQRT(9-(P2-4)^2)),2*P2-17))</f>
        <v>5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2" sqref="H12"/>
    </sheetView>
  </sheetViews>
  <sheetFormatPr defaultRowHeight="15" x14ac:dyDescent="0.25"/>
  <sheetData>
    <row r="1" spans="1:11" x14ac:dyDescent="0.25">
      <c r="A1" s="9" t="s">
        <v>7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10">
        <v>10</v>
      </c>
    </row>
    <row r="2" spans="1:11" ht="15.75" thickBot="1" x14ac:dyDescent="0.3">
      <c r="A2" s="18" t="s">
        <v>8</v>
      </c>
      <c r="B2" s="26">
        <f>COS(PI()+B1)</f>
        <v>-0.54030230586813977</v>
      </c>
      <c r="C2" s="26">
        <f t="shared" ref="C2:K2" si="0">COS(PI()+C1)</f>
        <v>0.4161468365471423</v>
      </c>
      <c r="D2" s="26">
        <f t="shared" si="0"/>
        <v>0.98999249660044542</v>
      </c>
      <c r="E2" s="26">
        <f t="shared" si="0"/>
        <v>0.65364362086361205</v>
      </c>
      <c r="F2" s="26">
        <f t="shared" si="0"/>
        <v>-0.28366218546322614</v>
      </c>
      <c r="G2" s="26">
        <f t="shared" si="0"/>
        <v>-0.96017028665036597</v>
      </c>
      <c r="H2" s="26">
        <f t="shared" si="0"/>
        <v>-0.75390225434330471</v>
      </c>
      <c r="I2" s="27">
        <f t="shared" si="0"/>
        <v>0.1455000338086134</v>
      </c>
      <c r="J2" s="27">
        <f t="shared" si="0"/>
        <v>0.91113026188467694</v>
      </c>
      <c r="K2" s="28">
        <f t="shared" si="0"/>
        <v>0.83907152907645255</v>
      </c>
    </row>
    <row r="3" spans="1:11" x14ac:dyDescent="0.25">
      <c r="A3" s="60" t="s">
        <v>9</v>
      </c>
      <c r="B3" s="61"/>
      <c r="C3" s="61"/>
      <c r="D3" s="61"/>
      <c r="E3" s="61"/>
      <c r="F3" s="61"/>
      <c r="G3" s="62"/>
      <c r="H3" s="29">
        <f>SUMIF(A,"&lt;0",A)</f>
        <v>-2.5380370323250365</v>
      </c>
      <c r="I3" s="19"/>
      <c r="J3" s="19"/>
      <c r="K3" s="20"/>
    </row>
    <row r="4" spans="1:11" ht="15.75" thickBot="1" x14ac:dyDescent="0.3">
      <c r="A4" s="63" t="s">
        <v>10</v>
      </c>
      <c r="B4" s="64"/>
      <c r="C4" s="64"/>
      <c r="D4" s="64"/>
      <c r="E4" s="64"/>
      <c r="F4" s="64"/>
      <c r="G4" s="65"/>
      <c r="H4" s="5">
        <f>COUNTIF(A,"&lt;0")</f>
        <v>4</v>
      </c>
      <c r="I4" s="1"/>
      <c r="J4" s="1"/>
      <c r="K4" s="2"/>
    </row>
  </sheetData>
  <mergeCells count="2">
    <mergeCell ref="A3:G3"/>
    <mergeCell ref="A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9" sqref="F19"/>
    </sheetView>
  </sheetViews>
  <sheetFormatPr defaultRowHeight="15" x14ac:dyDescent="0.25"/>
  <cols>
    <col min="1" max="1" width="14.7109375" customWidth="1"/>
    <col min="7" max="8" width="9.7109375" customWidth="1"/>
    <col min="9" max="9" width="9.42578125" customWidth="1"/>
    <col min="10" max="10" width="8.42578125" customWidth="1"/>
    <col min="11" max="11" width="9.85546875" customWidth="1"/>
  </cols>
  <sheetData>
    <row r="1" spans="1:11" ht="52.5" customHeight="1" thickBot="1" x14ac:dyDescent="0.4">
      <c r="A1" s="79" t="s">
        <v>23</v>
      </c>
      <c r="B1" s="80"/>
      <c r="C1" s="80"/>
      <c r="D1" s="80"/>
      <c r="E1" s="80"/>
      <c r="F1" s="80"/>
      <c r="G1" s="81"/>
      <c r="H1" s="19"/>
      <c r="I1" s="19"/>
      <c r="J1" s="19"/>
      <c r="K1" s="19"/>
    </row>
    <row r="2" spans="1:11" ht="43.5" customHeight="1" thickBot="1" x14ac:dyDescent="0.3">
      <c r="A2" s="47" t="s">
        <v>11</v>
      </c>
      <c r="B2" s="48">
        <v>0.2</v>
      </c>
      <c r="C2" s="48">
        <v>0.3</v>
      </c>
      <c r="D2" s="48">
        <v>0.1</v>
      </c>
      <c r="E2" s="48">
        <v>0.1</v>
      </c>
      <c r="F2" s="46">
        <v>0.3</v>
      </c>
      <c r="G2" s="30"/>
      <c r="H2" s="19"/>
      <c r="I2" s="19"/>
      <c r="J2" s="19"/>
      <c r="K2" s="19"/>
    </row>
    <row r="3" spans="1:11" ht="15.75" thickBot="1" x14ac:dyDescent="0.3">
      <c r="A3" s="31"/>
      <c r="B3" s="19"/>
      <c r="C3" s="19"/>
      <c r="D3" s="19"/>
      <c r="E3" s="19"/>
      <c r="F3" s="19"/>
      <c r="G3" s="30"/>
      <c r="H3" s="19"/>
      <c r="I3" s="19"/>
      <c r="J3" s="19"/>
      <c r="K3" s="19"/>
    </row>
    <row r="4" spans="1:11" x14ac:dyDescent="0.25">
      <c r="A4" s="82" t="s">
        <v>12</v>
      </c>
      <c r="B4" s="84" t="s">
        <v>13</v>
      </c>
      <c r="C4" s="84"/>
      <c r="D4" s="84"/>
      <c r="E4" s="84"/>
      <c r="F4" s="84"/>
      <c r="G4" s="85" t="s">
        <v>14</v>
      </c>
      <c r="H4" s="87" t="s">
        <v>19</v>
      </c>
      <c r="I4" s="75" t="s">
        <v>20</v>
      </c>
      <c r="J4" s="75" t="s">
        <v>21</v>
      </c>
      <c r="K4" s="77" t="s">
        <v>22</v>
      </c>
    </row>
    <row r="5" spans="1:11" ht="15.75" thickBot="1" x14ac:dyDescent="0.3">
      <c r="A5" s="83"/>
      <c r="B5" s="38">
        <v>1</v>
      </c>
      <c r="C5" s="38">
        <v>2</v>
      </c>
      <c r="D5" s="38">
        <v>3</v>
      </c>
      <c r="E5" s="38">
        <v>4</v>
      </c>
      <c r="F5" s="38">
        <v>5</v>
      </c>
      <c r="G5" s="86"/>
      <c r="H5" s="88"/>
      <c r="I5" s="76"/>
      <c r="J5" s="76"/>
      <c r="K5" s="78"/>
    </row>
    <row r="6" spans="1:11" x14ac:dyDescent="0.25">
      <c r="A6" s="39" t="s">
        <v>15</v>
      </c>
      <c r="B6" s="33">
        <v>45</v>
      </c>
      <c r="C6" s="32">
        <v>30</v>
      </c>
      <c r="D6" s="32">
        <v>40</v>
      </c>
      <c r="E6" s="32">
        <v>47</v>
      </c>
      <c r="F6" s="34">
        <v>39</v>
      </c>
      <c r="G6" s="35">
        <f>SUMPRODUCT($B$2:$F$2,B6:F6)</f>
        <v>38.4</v>
      </c>
      <c r="H6" s="36">
        <v>2</v>
      </c>
      <c r="I6" s="37">
        <f>IF(H6=0,G6,G6-5)</f>
        <v>33.4</v>
      </c>
      <c r="J6" s="37">
        <f>IF(((0&lt;I6)*(I6&lt;25)),2,IF(((24&lt;I6)*(I6&lt;50)),3,IF(((49&lt;I6)*(I6&lt;75)),4,5)))</f>
        <v>3</v>
      </c>
      <c r="K6" s="40" t="str">
        <f>IF(J6&gt;2,"сдано","не сдано")</f>
        <v>сдано</v>
      </c>
    </row>
    <row r="7" spans="1:11" x14ac:dyDescent="0.25">
      <c r="A7" s="39" t="s">
        <v>16</v>
      </c>
      <c r="B7" s="33">
        <v>46</v>
      </c>
      <c r="C7" s="32">
        <v>38</v>
      </c>
      <c r="D7" s="32">
        <v>42</v>
      </c>
      <c r="E7" s="32">
        <v>44</v>
      </c>
      <c r="F7" s="34">
        <v>36</v>
      </c>
      <c r="G7" s="35">
        <f t="shared" ref="G7:G9" si="0">SUMPRODUCT($B$2:$F$2,B7:F7)</f>
        <v>40</v>
      </c>
      <c r="H7" s="36">
        <v>0</v>
      </c>
      <c r="I7" s="35">
        <f t="shared" ref="I7:I9" si="1">IF(H7=0,G7,G7-5)</f>
        <v>40</v>
      </c>
      <c r="J7" s="37">
        <f>IF(((0&lt;I7)*(I7&lt;25)),2,IF(((24&lt;I7)*(I7&lt;50)),3,IF(((49&lt;I7)*(I7&lt;75)),4,5)))</f>
        <v>3</v>
      </c>
      <c r="K7" s="40" t="str">
        <f t="shared" ref="K7:K9" si="2">IF(J7&gt;2,"сдано","не сдано")</f>
        <v>сдано</v>
      </c>
    </row>
    <row r="8" spans="1:11" x14ac:dyDescent="0.25">
      <c r="A8" s="39" t="s">
        <v>17</v>
      </c>
      <c r="B8" s="33">
        <v>20</v>
      </c>
      <c r="C8" s="32">
        <v>25</v>
      </c>
      <c r="D8" s="32">
        <v>10</v>
      </c>
      <c r="E8" s="32">
        <v>30</v>
      </c>
      <c r="F8" s="34">
        <v>40</v>
      </c>
      <c r="G8" s="35">
        <f t="shared" si="0"/>
        <v>27.5</v>
      </c>
      <c r="H8" s="36">
        <v>3</v>
      </c>
      <c r="I8" s="37">
        <f t="shared" si="1"/>
        <v>22.5</v>
      </c>
      <c r="J8" s="37">
        <f t="shared" ref="J8:J9" si="3">IF(((0&lt;I8)*(I8&lt;25)),2,IF(((24&lt;I8)*(I8&lt;50)),3,IF(((49&lt;I8)*(I8&lt;75)),4,5)))</f>
        <v>2</v>
      </c>
      <c r="K8" s="40" t="str">
        <f t="shared" si="2"/>
        <v>не сдано</v>
      </c>
    </row>
    <row r="9" spans="1:11" ht="15.75" thickBot="1" x14ac:dyDescent="0.3">
      <c r="A9" s="41" t="s">
        <v>18</v>
      </c>
      <c r="B9" s="42">
        <v>50</v>
      </c>
      <c r="C9" s="43">
        <v>44</v>
      </c>
      <c r="D9" s="43">
        <v>39</v>
      </c>
      <c r="E9" s="43">
        <v>48</v>
      </c>
      <c r="F9" s="44">
        <v>42</v>
      </c>
      <c r="G9" s="45">
        <f t="shared" si="0"/>
        <v>44.5</v>
      </c>
      <c r="H9" s="36">
        <v>0</v>
      </c>
      <c r="I9" s="37">
        <f t="shared" si="1"/>
        <v>44.5</v>
      </c>
      <c r="J9" s="37">
        <f t="shared" si="3"/>
        <v>3</v>
      </c>
      <c r="K9" s="40" t="str">
        <f t="shared" si="2"/>
        <v>сдано</v>
      </c>
    </row>
    <row r="10" spans="1:11" x14ac:dyDescent="0.25">
      <c r="A10" s="31"/>
      <c r="B10" s="19"/>
      <c r="C10" s="19"/>
      <c r="D10" s="19"/>
      <c r="E10" s="19"/>
      <c r="F10" s="19"/>
      <c r="G10" s="19"/>
      <c r="H10" s="66" t="s">
        <v>24</v>
      </c>
      <c r="I10" s="67"/>
      <c r="J10" s="68"/>
      <c r="K10" s="52">
        <f>AVERAGE(I6:I9)</f>
        <v>35.1</v>
      </c>
    </row>
    <row r="11" spans="1:11" x14ac:dyDescent="0.25">
      <c r="A11" s="31"/>
      <c r="B11" s="19"/>
      <c r="C11" s="19"/>
      <c r="D11" s="19"/>
      <c r="E11" s="19"/>
      <c r="F11" s="19"/>
      <c r="G11" s="19"/>
      <c r="H11" s="69" t="s">
        <v>25</v>
      </c>
      <c r="I11" s="70"/>
      <c r="J11" s="71"/>
      <c r="K11" s="50">
        <f>COUNTA(A6:A9)</f>
        <v>4</v>
      </c>
    </row>
    <row r="12" spans="1:11" x14ac:dyDescent="0.25">
      <c r="A12" s="31"/>
      <c r="B12" s="19"/>
      <c r="C12" s="19"/>
      <c r="D12" s="19"/>
      <c r="E12" s="19"/>
      <c r="F12" s="19"/>
      <c r="G12" s="19"/>
      <c r="H12" s="69" t="s">
        <v>26</v>
      </c>
      <c r="I12" s="70"/>
      <c r="J12" s="71"/>
      <c r="K12" s="40">
        <f>COUNTIF(K6:K9,"сдано")</f>
        <v>3</v>
      </c>
    </row>
    <row r="13" spans="1:11" x14ac:dyDescent="0.25">
      <c r="A13" s="31"/>
      <c r="B13" s="19"/>
      <c r="C13" s="19"/>
      <c r="D13" s="19"/>
      <c r="E13" s="19"/>
      <c r="F13" s="19"/>
      <c r="G13" s="19"/>
      <c r="H13" s="69" t="s">
        <v>27</v>
      </c>
      <c r="I13" s="70"/>
      <c r="J13" s="71"/>
      <c r="K13" s="53">
        <f>K12/K11</f>
        <v>0.75</v>
      </c>
    </row>
    <row r="14" spans="1:11" ht="15.75" thickBot="1" x14ac:dyDescent="0.3">
      <c r="A14" s="3"/>
      <c r="B14" s="4"/>
      <c r="C14" s="4"/>
      <c r="D14" s="4"/>
      <c r="E14" s="4"/>
      <c r="F14" s="4"/>
      <c r="G14" s="4"/>
      <c r="H14" s="72" t="s">
        <v>28</v>
      </c>
      <c r="I14" s="73"/>
      <c r="J14" s="74"/>
      <c r="K14" s="54">
        <f>(COUNTIF(I6:I9,"&gt;34"))/K11</f>
        <v>0.5</v>
      </c>
    </row>
  </sheetData>
  <mergeCells count="13">
    <mergeCell ref="J4:J5"/>
    <mergeCell ref="K4:K5"/>
    <mergeCell ref="A1:G1"/>
    <mergeCell ref="A4:A5"/>
    <mergeCell ref="B4:F4"/>
    <mergeCell ref="G4:G5"/>
    <mergeCell ref="H4:H5"/>
    <mergeCell ref="I4:I5"/>
    <mergeCell ref="H10:J10"/>
    <mergeCell ref="H11:J11"/>
    <mergeCell ref="H12:J12"/>
    <mergeCell ref="H13:J13"/>
    <mergeCell ref="H14:J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18.28515625" customWidth="1"/>
    <col min="2" max="2" width="13.85546875" customWidth="1"/>
  </cols>
  <sheetData>
    <row r="1" spans="1:3" x14ac:dyDescent="0.25">
      <c r="A1" s="49" t="s">
        <v>29</v>
      </c>
      <c r="B1" s="51">
        <v>0.12</v>
      </c>
    </row>
    <row r="2" spans="1:3" x14ac:dyDescent="0.25">
      <c r="A2" s="49" t="s">
        <v>30</v>
      </c>
      <c r="B2">
        <v>3</v>
      </c>
      <c r="C2" t="s">
        <v>35</v>
      </c>
    </row>
    <row r="3" spans="1:3" x14ac:dyDescent="0.25">
      <c r="A3" s="49" t="s">
        <v>31</v>
      </c>
      <c r="B3" s="56">
        <v>150000</v>
      </c>
    </row>
    <row r="4" spans="1:3" x14ac:dyDescent="0.25">
      <c r="A4" s="49" t="s">
        <v>32</v>
      </c>
      <c r="B4" s="55">
        <f>FV(B1/2,B2*2,0,-B3)</f>
        <v>212777.86683840008</v>
      </c>
    </row>
    <row r="5" spans="1:3" x14ac:dyDescent="0.25">
      <c r="A5" s="49" t="s">
        <v>33</v>
      </c>
      <c r="B5" s="56">
        <v>250000</v>
      </c>
    </row>
    <row r="6" spans="1:3" x14ac:dyDescent="0.25">
      <c r="A6" s="49" t="s">
        <v>34</v>
      </c>
      <c r="B6" t="str">
        <f>IF(B4&gt;=B5,"Достаточно для покупки дома","Недостаточно для покупки дома")</f>
        <v>Недостаточно для покупки дома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defaultRowHeight="15" x14ac:dyDescent="0.25"/>
  <cols>
    <col min="1" max="1" width="17.140625" customWidth="1"/>
    <col min="2" max="2" width="15.42578125" customWidth="1"/>
  </cols>
  <sheetData>
    <row r="1" spans="1:2" ht="30.75" customHeight="1" x14ac:dyDescent="0.25">
      <c r="A1" s="90" t="s">
        <v>36</v>
      </c>
      <c r="B1" s="91"/>
    </row>
    <row r="2" spans="1:2" x14ac:dyDescent="0.25">
      <c r="A2" s="94" t="s">
        <v>37</v>
      </c>
      <c r="B2" s="30">
        <v>2</v>
      </c>
    </row>
    <row r="3" spans="1:2" x14ac:dyDescent="0.25">
      <c r="A3" s="95" t="s">
        <v>38</v>
      </c>
      <c r="B3" s="30">
        <v>-4</v>
      </c>
    </row>
    <row r="4" spans="1:2" x14ac:dyDescent="0.25">
      <c r="A4" s="95" t="s">
        <v>39</v>
      </c>
      <c r="B4" s="30">
        <v>-8</v>
      </c>
    </row>
    <row r="5" spans="1:2" x14ac:dyDescent="0.25">
      <c r="A5" s="96" t="s">
        <v>40</v>
      </c>
      <c r="B5" s="30">
        <f>b^2-4*a*c_</f>
        <v>80</v>
      </c>
    </row>
    <row r="6" spans="1:2" ht="29.25" customHeight="1" x14ac:dyDescent="0.25">
      <c r="A6" s="92" t="str">
        <f>IF(D&lt;0,"Уравнение не имеет 
действительных корней",IF(D&gt;0,"Уравнение имеет два действительных корня",IF(D=0,
"Уравнение имеет два одинаковых корня")))</f>
        <v>Уравнение имеет два действительных корня</v>
      </c>
      <c r="B6" s="93"/>
    </row>
    <row r="7" spans="1:2" x14ac:dyDescent="0.25">
      <c r="A7" s="97" t="str">
        <f>IF(D&gt;0,"x1",IF(D=0,"x"," "))</f>
        <v>x1</v>
      </c>
      <c r="B7" s="30">
        <f>IF(D&gt;=0,(-b+SQRT(D))/(2*a)," ")</f>
        <v>3.2360679774997898</v>
      </c>
    </row>
    <row r="8" spans="1:2" ht="15.75" thickBot="1" x14ac:dyDescent="0.3">
      <c r="A8" s="98" t="str">
        <f>IF(D&gt;0,"x2"," ")</f>
        <v>x2</v>
      </c>
      <c r="B8" s="5">
        <f>IF(D&gt;0,(-b-SQRT(D))/(2*a)," ")</f>
        <v>-1.2360679774997898</v>
      </c>
    </row>
  </sheetData>
  <mergeCells count="2">
    <mergeCell ref="A1:B1"/>
    <mergeCell ref="A6:B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2" sqref="K12"/>
    </sheetView>
  </sheetViews>
  <sheetFormatPr defaultRowHeight="15" x14ac:dyDescent="0.25"/>
  <sheetData>
    <row r="1" spans="1:11" x14ac:dyDescent="0.25">
      <c r="A1" s="99" t="s">
        <v>41</v>
      </c>
      <c r="B1" s="89"/>
      <c r="C1" s="89"/>
      <c r="D1" s="89"/>
    </row>
    <row r="2" spans="1:11" x14ac:dyDescent="0.25">
      <c r="A2" s="100" t="s">
        <v>42</v>
      </c>
      <c r="B2" s="89"/>
      <c r="C2" s="89"/>
      <c r="D2" s="89"/>
    </row>
    <row r="3" spans="1:11" x14ac:dyDescent="0.25">
      <c r="A3" s="89" t="s">
        <v>43</v>
      </c>
      <c r="B3" s="89"/>
      <c r="C3" s="89"/>
      <c r="D3" s="89"/>
    </row>
    <row r="4" spans="1:11" ht="15.75" x14ac:dyDescent="0.25">
      <c r="A4" s="101"/>
      <c r="B4" s="102">
        <v>2001</v>
      </c>
      <c r="C4" s="102">
        <v>2002</v>
      </c>
      <c r="D4" s="102">
        <v>2003</v>
      </c>
      <c r="F4" s="112" t="s">
        <v>56</v>
      </c>
      <c r="G4" s="113"/>
      <c r="H4" s="113"/>
      <c r="I4" s="113"/>
      <c r="J4" s="113"/>
      <c r="K4" s="114"/>
    </row>
    <row r="5" spans="1:11" x14ac:dyDescent="0.25">
      <c r="A5" s="103" t="s">
        <v>44</v>
      </c>
      <c r="B5" s="101">
        <v>37.200000000000003</v>
      </c>
      <c r="C5" s="101">
        <v>34.5</v>
      </c>
      <c r="D5" s="101">
        <v>8</v>
      </c>
      <c r="F5" s="106" t="s">
        <v>57</v>
      </c>
      <c r="G5" s="107"/>
      <c r="H5" s="107"/>
      <c r="I5" s="107"/>
      <c r="J5" s="105"/>
      <c r="K5" s="111">
        <f>MAX(B5:D16)</f>
        <v>152.9</v>
      </c>
    </row>
    <row r="6" spans="1:11" x14ac:dyDescent="0.25">
      <c r="A6" s="103" t="s">
        <v>45</v>
      </c>
      <c r="B6" s="101">
        <v>11.4</v>
      </c>
      <c r="C6" s="101">
        <v>51.3</v>
      </c>
      <c r="D6" s="101">
        <v>1.2</v>
      </c>
      <c r="F6" s="106" t="s">
        <v>58</v>
      </c>
      <c r="G6" s="107"/>
      <c r="H6" s="107"/>
      <c r="I6" s="107"/>
      <c r="J6" s="105"/>
      <c r="K6" s="104">
        <f>MIN(B5:D16)</f>
        <v>1.2</v>
      </c>
    </row>
    <row r="7" spans="1:11" x14ac:dyDescent="0.25">
      <c r="A7" s="103" t="s">
        <v>46</v>
      </c>
      <c r="B7" s="101">
        <v>16.5</v>
      </c>
      <c r="C7" s="101">
        <v>20.5</v>
      </c>
      <c r="D7" s="101">
        <v>3.6</v>
      </c>
      <c r="F7" s="106" t="s">
        <v>59</v>
      </c>
      <c r="G7" s="107"/>
      <c r="H7" s="107"/>
      <c r="I7" s="107"/>
      <c r="J7" s="105"/>
      <c r="K7" s="104">
        <f>SUM(B5:D16)</f>
        <v>1733.6000000000001</v>
      </c>
    </row>
    <row r="8" spans="1:11" x14ac:dyDescent="0.25">
      <c r="A8" s="103" t="s">
        <v>47</v>
      </c>
      <c r="B8" s="101">
        <v>19.5</v>
      </c>
      <c r="C8" s="101">
        <v>26.9</v>
      </c>
      <c r="D8" s="101">
        <v>11.9</v>
      </c>
      <c r="F8" s="106" t="s">
        <v>60</v>
      </c>
      <c r="G8" s="107"/>
      <c r="H8" s="107"/>
      <c r="I8" s="107"/>
      <c r="J8" s="105"/>
      <c r="K8" s="104">
        <f>AVERAGE(B5:D16)</f>
        <v>48.155555555555559</v>
      </c>
    </row>
    <row r="9" spans="1:11" x14ac:dyDescent="0.25">
      <c r="A9" s="103" t="s">
        <v>48</v>
      </c>
      <c r="B9" s="101">
        <v>11.7</v>
      </c>
      <c r="C9" s="101">
        <v>45.5</v>
      </c>
      <c r="D9" s="101">
        <v>66.3</v>
      </c>
      <c r="F9" s="108" t="s">
        <v>61</v>
      </c>
      <c r="G9" s="109"/>
      <c r="H9" s="109"/>
      <c r="I9" s="109"/>
      <c r="J9" s="110"/>
      <c r="K9" s="104">
        <f>COUNTIF(B5:D16,"&lt;10")</f>
        <v>4</v>
      </c>
    </row>
    <row r="10" spans="1:11" x14ac:dyDescent="0.25">
      <c r="A10" s="103" t="s">
        <v>49</v>
      </c>
      <c r="B10" s="101">
        <v>129.1</v>
      </c>
      <c r="C10" s="101">
        <v>71.5</v>
      </c>
      <c r="D10" s="101">
        <v>60</v>
      </c>
    </row>
    <row r="11" spans="1:11" ht="15.75" x14ac:dyDescent="0.25">
      <c r="A11" s="103" t="s">
        <v>50</v>
      </c>
      <c r="B11" s="101">
        <v>57.1</v>
      </c>
      <c r="C11" s="101">
        <v>152.9</v>
      </c>
      <c r="D11" s="101">
        <v>50.6</v>
      </c>
      <c r="F11" s="115" t="s">
        <v>62</v>
      </c>
      <c r="G11" s="116"/>
      <c r="H11" s="116"/>
      <c r="I11" s="116"/>
      <c r="J11" s="117"/>
      <c r="K11" s="104">
        <v>2003</v>
      </c>
    </row>
    <row r="12" spans="1:11" x14ac:dyDescent="0.25">
      <c r="A12" s="103" t="s">
        <v>51</v>
      </c>
      <c r="B12" s="101">
        <v>43.8</v>
      </c>
      <c r="C12" s="101">
        <v>96.6</v>
      </c>
      <c r="D12" s="101">
        <v>145.19999999999999</v>
      </c>
      <c r="F12" s="106" t="s">
        <v>63</v>
      </c>
      <c r="G12" s="107"/>
      <c r="H12" s="107"/>
      <c r="I12" s="107"/>
      <c r="J12" s="107"/>
      <c r="K12" s="104">
        <f>IF(K11=2001,MAX(B5:B16),IF(K11=2002,MAX(C5:C16),IF(K11=2003,MAX(D5:D16),"Данные отсутствуют")))</f>
        <v>145.19999999999999</v>
      </c>
    </row>
    <row r="13" spans="1:11" x14ac:dyDescent="0.25">
      <c r="A13" s="103" t="s">
        <v>52</v>
      </c>
      <c r="B13" s="101">
        <v>85.7</v>
      </c>
      <c r="C13" s="101">
        <v>74.8</v>
      </c>
      <c r="D13" s="101">
        <v>79.900000000000006</v>
      </c>
      <c r="F13" s="106" t="s">
        <v>64</v>
      </c>
      <c r="G13" s="107"/>
      <c r="H13" s="107"/>
      <c r="I13" s="107"/>
      <c r="J13" s="107"/>
      <c r="K13" s="104">
        <f>IF(K11=2001,MIN(B5:B16),IF(K11=2002,MIN(C5:C16),IF(K11=2003,MIN(D5:D16),"Данные отсутствуют")))</f>
        <v>1.2</v>
      </c>
    </row>
    <row r="14" spans="1:11" x14ac:dyDescent="0.25">
      <c r="A14" s="103" t="s">
        <v>53</v>
      </c>
      <c r="B14" s="101">
        <v>86</v>
      </c>
      <c r="C14" s="101">
        <v>14.5</v>
      </c>
      <c r="D14" s="101">
        <v>74.900000000000006</v>
      </c>
      <c r="F14" s="106" t="s">
        <v>65</v>
      </c>
      <c r="G14" s="107"/>
      <c r="H14" s="107"/>
      <c r="I14" s="107"/>
      <c r="J14" s="107"/>
      <c r="K14" s="104">
        <f>IF(K11=2001,SUM(B5:B16),IF(K11=2002,SUM(C5:C16),IF(K11=2003,SUM(D5:D16),"Данные отсутствуют")))</f>
        <v>569.59999999999991</v>
      </c>
    </row>
    <row r="15" spans="1:11" x14ac:dyDescent="0.25">
      <c r="A15" s="103" t="s">
        <v>54</v>
      </c>
      <c r="B15" s="101">
        <v>12.5</v>
      </c>
      <c r="C15" s="101">
        <v>21</v>
      </c>
      <c r="D15" s="101">
        <v>58.6</v>
      </c>
      <c r="F15" s="106" t="s">
        <v>66</v>
      </c>
      <c r="G15" s="107"/>
      <c r="H15" s="107"/>
      <c r="I15" s="107"/>
      <c r="J15" s="107"/>
      <c r="K15" s="104">
        <f>IF(K11=2001,AVERAGE(B5:B16),IF(K11=2002,AVERAGE(C5:C16),IF(K11=2003,AVERAGE(D5:D16))))</f>
        <v>47.466666666666661</v>
      </c>
    </row>
    <row r="16" spans="1:11" x14ac:dyDescent="0.25">
      <c r="A16" s="103" t="s">
        <v>55</v>
      </c>
      <c r="B16" s="101">
        <v>21.2</v>
      </c>
      <c r="C16" s="101">
        <v>22.3</v>
      </c>
      <c r="D16" s="101">
        <v>9.4</v>
      </c>
      <c r="F16" s="108" t="s">
        <v>67</v>
      </c>
      <c r="G16" s="109"/>
      <c r="H16" s="109"/>
      <c r="I16" s="109"/>
      <c r="J16" s="109"/>
      <c r="K16" s="104">
        <f>IF(K11=2001,COUNTIF(B5:B16,"&lt;10"),IF(K11=2002,COUNTIF(C5:C16,"&lt;10"),IF(K11=2003,COUNTIF(D5:D16,"&lt;10"),"Данные отсутствуют")))</f>
        <v>4</v>
      </c>
    </row>
  </sheetData>
  <mergeCells count="15">
    <mergeCell ref="F14:J14"/>
    <mergeCell ref="F15:J15"/>
    <mergeCell ref="F16:J16"/>
    <mergeCell ref="F7:J7"/>
    <mergeCell ref="F8:J8"/>
    <mergeCell ref="F9:J9"/>
    <mergeCell ref="F11:J11"/>
    <mergeCell ref="F12:J12"/>
    <mergeCell ref="F13:J13"/>
    <mergeCell ref="A1:D1"/>
    <mergeCell ref="A2:D2"/>
    <mergeCell ref="A3:D3"/>
    <mergeCell ref="F4:K4"/>
    <mergeCell ref="F5:J5"/>
    <mergeCell ref="F6:J6"/>
  </mergeCells>
  <pageMargins left="0.7" right="0.7" top="0.75" bottom="0.75" header="0.3" footer="0.3"/>
  <ignoredErrors>
    <ignoredError sqref="K12:K13 K15:K16 K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11</vt:i4>
      </vt:variant>
    </vt:vector>
  </HeadingPairs>
  <TitlesOfParts>
    <vt:vector size="20" baseType="lpstr">
      <vt:lpstr>Лист1</vt:lpstr>
      <vt:lpstr>Лист2</vt:lpstr>
      <vt:lpstr>Лист3</vt:lpstr>
      <vt:lpstr>Лист4</vt:lpstr>
      <vt:lpstr>Лист5</vt:lpstr>
      <vt:lpstr>баллы</vt:lpstr>
      <vt:lpstr>Лист7</vt:lpstr>
      <vt:lpstr>Корни</vt:lpstr>
      <vt:lpstr>Лист8</vt:lpstr>
      <vt:lpstr>Корни!a</vt:lpstr>
      <vt:lpstr>A</vt:lpstr>
      <vt:lpstr>Корни!b</vt:lpstr>
      <vt:lpstr>Корни!c_</vt:lpstr>
      <vt:lpstr>D</vt:lpstr>
      <vt:lpstr>Лист2!x</vt:lpstr>
      <vt:lpstr>Лист3!X</vt:lpstr>
      <vt:lpstr>X</vt:lpstr>
      <vt:lpstr>Корни!x1_</vt:lpstr>
      <vt:lpstr>x1_</vt:lpstr>
      <vt:lpstr>Корни!x2_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2024-04-04T17:46:18Z</dcterms:modified>
</cp:coreProperties>
</file>