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ac\Dropbox\Documentos\gabos-world\personal-proyects\talks\beamer\enfin_t3\"/>
    </mc:Choice>
  </mc:AlternateContent>
  <xr:revisionPtr revIDLastSave="0" documentId="13_ncr:1_{BC51E954-0094-48AD-A969-E7B22893D4BF}" xr6:coauthVersionLast="36" xr6:coauthVersionMax="36" xr10:uidLastSave="{00000000-0000-0000-0000-000000000000}"/>
  <bookViews>
    <workbookView xWindow="0" yWindow="0" windowWidth="28780" windowHeight="12170" xr2:uid="{030A4F9D-45EB-438A-978A-DA2291FF6BA9}"/>
  </bookViews>
  <sheets>
    <sheet name="Ejercic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8" i="1" l="1"/>
  <c r="B88" i="1"/>
  <c r="D83" i="1"/>
  <c r="B83" i="1"/>
  <c r="O62" i="1"/>
  <c r="O63" i="1"/>
  <c r="O64" i="1"/>
  <c r="O65" i="1"/>
  <c r="O66" i="1"/>
  <c r="O67" i="1"/>
  <c r="O68" i="1"/>
  <c r="O61" i="1"/>
  <c r="I62" i="1"/>
  <c r="I63" i="1"/>
  <c r="I64" i="1"/>
  <c r="I65" i="1"/>
  <c r="I66" i="1"/>
  <c r="I67" i="1"/>
  <c r="I68" i="1"/>
  <c r="I61" i="1"/>
  <c r="C25" i="1"/>
  <c r="C19" i="1"/>
  <c r="C20" i="1"/>
  <c r="C21" i="1"/>
  <c r="C22" i="1"/>
  <c r="C23" i="1"/>
  <c r="C24" i="1"/>
  <c r="C18" i="1"/>
  <c r="D18" i="1"/>
  <c r="B19" i="1"/>
  <c r="B20" i="1" s="1"/>
  <c r="D19" i="1" l="1"/>
  <c r="E19" i="1" s="1"/>
  <c r="E18" i="1"/>
  <c r="B21" i="1"/>
  <c r="D20" i="1"/>
  <c r="E20" i="1" s="1"/>
  <c r="B22" i="1" l="1"/>
  <c r="D21" i="1"/>
  <c r="E21" i="1" s="1"/>
  <c r="B23" i="1" l="1"/>
  <c r="D22" i="1"/>
  <c r="E22" i="1" s="1"/>
  <c r="B24" i="1" l="1"/>
  <c r="D23" i="1"/>
  <c r="E23" i="1" s="1"/>
  <c r="B25" i="1" l="1"/>
  <c r="D24" i="1"/>
  <c r="E24" i="1" s="1"/>
  <c r="D25" i="1" l="1"/>
  <c r="E25" i="1" s="1"/>
  <c r="E26" i="1" s="1"/>
  <c r="B60" i="1"/>
  <c r="B64" i="1" s="1"/>
  <c r="P61" i="1" l="1"/>
  <c r="P69" i="1" s="1"/>
  <c r="I69" i="1"/>
</calcChain>
</file>

<file path=xl/sharedStrings.xml><?xml version="1.0" encoding="utf-8"?>
<sst xmlns="http://schemas.openxmlformats.org/spreadsheetml/2006/main" count="33" uniqueCount="23">
  <si>
    <t>1. Calcule el precio del Bono.</t>
  </si>
  <si>
    <t>La empresa Finanzas I S.A. emitió deuda en forma de bono bullet, con valor nominal de $100, tasa cupón 3% y una madurez de 8 año. Este bono tiene clasificación Aaa por Moody (“DAAA”) y fue emitido el 30 de septiembre del 2016. Se determinó que la yield del bono es comparable con la yield de un bono con clasificación Aaa.</t>
  </si>
  <si>
    <t>r</t>
  </si>
  <si>
    <t>t</t>
  </si>
  <si>
    <t>pago</t>
  </si>
  <si>
    <t>Factor de descuento</t>
  </si>
  <si>
    <t>Valor presente</t>
  </si>
  <si>
    <t>Valor Nominal</t>
  </si>
  <si>
    <t>Precio Bono</t>
  </si>
  <si>
    <t>tc</t>
  </si>
  <si>
    <t xml:space="preserve"> 2. Calcule ambas duraciones y convexidad.</t>
  </si>
  <si>
    <t xml:space="preserve">Duracion de Macaulay Forma 1 </t>
  </si>
  <si>
    <t>Duracion de Macaulay Forma 2</t>
  </si>
  <si>
    <t>Duración</t>
  </si>
  <si>
    <t>Convexidad</t>
  </si>
  <si>
    <t>-</t>
  </si>
  <si>
    <t>Duracion Modificada</t>
  </si>
  <si>
    <t>3. Calcule el efecto dolar de la duración y convexidad en el precio ante un cambio del 1%.</t>
  </si>
  <si>
    <t>Cambio Duración Dolar</t>
  </si>
  <si>
    <t>Cambio Convexidad Dolar</t>
  </si>
  <si>
    <t>4. Estime el cambio en el precio y el nuevo precio</t>
  </si>
  <si>
    <t>Cambio Precio</t>
  </si>
  <si>
    <t>Nuevo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</si>
</sst>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70" formatCode="0.0000"/>
    <numFmt numFmtId="173" formatCode="_ &quot;$&quot;* #,##0.00_ ;_ &quot;$&quot;* \-#,##0.00_ ;_ &quot;$&quot;* &quot;-&quot;?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/>
    <xf numFmtId="4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10" fontId="0" fillId="2" borderId="1" xfId="2" applyNumberFormat="1" applyFont="1" applyFill="1" applyBorder="1" applyAlignment="1">
      <alignment horizontal="center" wrapText="1"/>
    </xf>
    <xf numFmtId="9" fontId="0" fillId="2" borderId="1" xfId="2" applyFont="1" applyFill="1" applyBorder="1" applyAlignment="1">
      <alignment horizontal="center"/>
    </xf>
    <xf numFmtId="42" fontId="0" fillId="2" borderId="1" xfId="1" applyFont="1" applyFill="1" applyBorder="1" applyAlignment="1">
      <alignment horizontal="center"/>
    </xf>
    <xf numFmtId="9" fontId="0" fillId="2" borderId="0" xfId="2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42" fontId="0" fillId="2" borderId="0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/>
    <xf numFmtId="173" fontId="0" fillId="2" borderId="6" xfId="0" applyNumberFormat="1" applyFill="1" applyBorder="1" applyAlignment="1"/>
    <xf numFmtId="0" fontId="0" fillId="2" borderId="0" xfId="0" applyFill="1" applyBorder="1" applyAlignment="1">
      <alignment vertical="center" wrapText="1"/>
    </xf>
    <xf numFmtId="2" fontId="0" fillId="2" borderId="5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wrapText="1"/>
    </xf>
    <xf numFmtId="0" fontId="0" fillId="2" borderId="4" xfId="0" applyFill="1" applyBorder="1"/>
    <xf numFmtId="17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vertical="center"/>
    </xf>
    <xf numFmtId="0" fontId="0" fillId="2" borderId="0" xfId="0" applyFill="1" applyBorder="1" applyAlignment="1"/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5" xfId="0" applyNumberFormat="1" applyFill="1" applyBorder="1" applyAlignment="1">
      <alignment horizont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9</xdr:row>
      <xdr:rowOff>6350</xdr:rowOff>
    </xdr:from>
    <xdr:to>
      <xdr:col>4</xdr:col>
      <xdr:colOff>355600</xdr:colOff>
      <xdr:row>12</xdr:row>
      <xdr:rowOff>146050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873039-FFAE-4076-8377-02AE84C55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" y="1663700"/>
          <a:ext cx="2597150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29</xdr:row>
      <xdr:rowOff>19050</xdr:rowOff>
    </xdr:from>
    <xdr:to>
      <xdr:col>6</xdr:col>
      <xdr:colOff>522102</xdr:colOff>
      <xdr:row>33</xdr:row>
      <xdr:rowOff>133350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725A2F8-D919-4B58-8683-76A9289B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5765800"/>
          <a:ext cx="4306702" cy="85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44450</xdr:colOff>
      <xdr:row>35</xdr:row>
      <xdr:rowOff>107950</xdr:rowOff>
    </xdr:from>
    <xdr:to>
      <xdr:col>6</xdr:col>
      <xdr:colOff>520700</xdr:colOff>
      <xdr:row>39</xdr:row>
      <xdr:rowOff>166682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CFB0D7-1196-4A7A-AC8D-984281D42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450" y="6959600"/>
          <a:ext cx="4286250" cy="795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158750</xdr:rowOff>
    </xdr:from>
    <xdr:to>
      <xdr:col>6</xdr:col>
      <xdr:colOff>546678</xdr:colOff>
      <xdr:row>44</xdr:row>
      <xdr:rowOff>133350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127223E-39C6-4F58-A074-B571A411B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115300"/>
          <a:ext cx="4318578" cy="52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101600</xdr:colOff>
      <xdr:row>47</xdr:row>
      <xdr:rowOff>82550</xdr:rowOff>
    </xdr:from>
    <xdr:to>
      <xdr:col>6</xdr:col>
      <xdr:colOff>520700</xdr:colOff>
      <xdr:row>51</xdr:row>
      <xdr:rowOff>1307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13E08CF-C591-4CF8-B98B-2A72195F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144000"/>
          <a:ext cx="4229100" cy="655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142875</xdr:colOff>
      <xdr:row>59</xdr:row>
      <xdr:rowOff>38100</xdr:rowOff>
    </xdr:from>
    <xdr:ext cx="579197" cy="2530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053A643-9B0F-4880-A3FC-F367DC9B247E}"/>
                </a:ext>
              </a:extLst>
            </xdr:cNvPr>
            <xdr:cNvSpPr txBox="1"/>
          </xdr:nvSpPr>
          <xdr:spPr>
            <a:xfrm>
              <a:off x="4714875" y="14509750"/>
              <a:ext cx="579197" cy="253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8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s-E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r>
                              <a:rPr lang="es-E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E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ES" sz="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8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053A643-9B0F-4880-A3FC-F367DC9B247E}"/>
                </a:ext>
              </a:extLst>
            </xdr:cNvPr>
            <xdr:cNvSpPr txBox="1"/>
          </xdr:nvSpPr>
          <xdr:spPr>
            <a:xfrm>
              <a:off x="4714875" y="14509750"/>
              <a:ext cx="579197" cy="253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800" b="0" i="0">
                  <a:latin typeface="Cambria Math" panose="02040503050406030204" pitchFamily="18" charset="0"/>
                </a:rPr>
                <a:t>1/(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𝑃×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〖(1+𝑦)〗^2 )</a:t>
              </a:r>
              <a:endParaRPr lang="es-CL" sz="800"/>
            </a:p>
          </xdr:txBody>
        </xdr:sp>
      </mc:Fallback>
    </mc:AlternateContent>
    <xdr:clientData/>
  </xdr:oneCellAnchor>
  <xdr:oneCellAnchor>
    <xdr:from>
      <xdr:col>5</xdr:col>
      <xdr:colOff>307975</xdr:colOff>
      <xdr:row>59</xdr:row>
      <xdr:rowOff>133350</xdr:rowOff>
    </xdr:from>
    <xdr:ext cx="214354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14B5C3E-94DF-41E5-90B7-595AEFC3BADA}"/>
                </a:ext>
              </a:extLst>
            </xdr:cNvPr>
            <xdr:cNvSpPr txBox="1"/>
          </xdr:nvSpPr>
          <xdr:spPr>
            <a:xfrm>
              <a:off x="4117975" y="11430000"/>
              <a:ext cx="214354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𝐶𝐹</m:t>
                        </m:r>
                      </m:e>
                      <m:sub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L" sz="10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614B5C3E-94DF-41E5-90B7-595AEFC3BADA}"/>
                </a:ext>
              </a:extLst>
            </xdr:cNvPr>
            <xdr:cNvSpPr txBox="1"/>
          </xdr:nvSpPr>
          <xdr:spPr>
            <a:xfrm>
              <a:off x="4117975" y="11430000"/>
              <a:ext cx="214354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𝐶𝐹</a:t>
              </a:r>
              <a:r>
                <a:rPr lang="es-C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endParaRPr lang="es-CL" sz="1000"/>
            </a:p>
          </xdr:txBody>
        </xdr:sp>
      </mc:Fallback>
    </mc:AlternateContent>
    <xdr:clientData/>
  </xdr:oneCellAnchor>
  <xdr:oneCellAnchor>
    <xdr:from>
      <xdr:col>4</xdr:col>
      <xdr:colOff>374650</xdr:colOff>
      <xdr:row>59</xdr:row>
      <xdr:rowOff>114300</xdr:rowOff>
    </xdr:from>
    <xdr:ext cx="42960" cy="156518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5EEEA68-04C9-4EA4-878D-64F9445E94E4}"/>
            </a:ext>
          </a:extLst>
        </xdr:cNvPr>
        <xdr:cNvSpPr txBox="1"/>
      </xdr:nvSpPr>
      <xdr:spPr>
        <a:xfrm>
          <a:off x="3422650" y="11410950"/>
          <a:ext cx="42960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CL" sz="1000"/>
            <a:t>t</a:t>
          </a:r>
        </a:p>
      </xdr:txBody>
    </xdr:sp>
    <xdr:clientData/>
  </xdr:oneCellAnchor>
  <xdr:oneCellAnchor>
    <xdr:from>
      <xdr:col>6</xdr:col>
      <xdr:colOff>165100</xdr:colOff>
      <xdr:row>59</xdr:row>
      <xdr:rowOff>25400</xdr:rowOff>
    </xdr:from>
    <xdr:ext cx="444500" cy="345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CA74A23-4122-4C64-BBDE-DC305FA68DCC}"/>
                </a:ext>
              </a:extLst>
            </xdr:cNvPr>
            <xdr:cNvSpPr txBox="1"/>
          </xdr:nvSpPr>
          <xdr:spPr>
            <a:xfrm>
              <a:off x="4737100" y="11322050"/>
              <a:ext cx="444500" cy="3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  <m:sub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L" sz="10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CA74A23-4122-4C64-BBDE-DC305FA68DCC}"/>
                </a:ext>
              </a:extLst>
            </xdr:cNvPr>
            <xdr:cNvSpPr txBox="1"/>
          </xdr:nvSpPr>
          <xdr:spPr>
            <a:xfrm>
              <a:off x="4737100" y="11322050"/>
              <a:ext cx="444500" cy="3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1/〖(1+𝑦)〗^𝑡 </a:t>
              </a:r>
              <a:r>
                <a:rPr lang="es-C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endParaRPr lang="es-CL" sz="1000"/>
            </a:p>
          </xdr:txBody>
        </xdr:sp>
      </mc:Fallback>
    </mc:AlternateContent>
    <xdr:clientData/>
  </xdr:oneCellAnchor>
  <xdr:oneCellAnchor>
    <xdr:from>
      <xdr:col>10</xdr:col>
      <xdr:colOff>0</xdr:colOff>
      <xdr:row>59</xdr:row>
      <xdr:rowOff>0</xdr:rowOff>
    </xdr:from>
    <xdr:ext cx="2133600" cy="156518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F6E28A1A-FDA0-43AB-88F2-FE9DCE4977D0}"/>
            </a:ext>
          </a:extLst>
        </xdr:cNvPr>
        <xdr:cNvSpPr txBox="1"/>
      </xdr:nvSpPr>
      <xdr:spPr>
        <a:xfrm>
          <a:off x="7620000" y="11296650"/>
          <a:ext cx="2133600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CL" sz="1000"/>
        </a:p>
      </xdr:txBody>
    </xdr:sp>
    <xdr:clientData/>
  </xdr:oneCellAnchor>
  <xdr:oneCellAnchor>
    <xdr:from>
      <xdr:col>10</xdr:col>
      <xdr:colOff>0</xdr:colOff>
      <xdr:row>59</xdr:row>
      <xdr:rowOff>0</xdr:rowOff>
    </xdr:from>
    <xdr:ext cx="2381250" cy="156518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4C6E7C73-D2F5-4347-B56B-683A7DADEB4F}"/>
            </a:ext>
          </a:extLst>
        </xdr:cNvPr>
        <xdr:cNvSpPr txBox="1"/>
      </xdr:nvSpPr>
      <xdr:spPr>
        <a:xfrm>
          <a:off x="7620000" y="11296650"/>
          <a:ext cx="2381250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s-CL" sz="1000"/>
        </a:p>
      </xdr:txBody>
    </xdr:sp>
    <xdr:clientData/>
  </xdr:oneCellAnchor>
  <xdr:oneCellAnchor>
    <xdr:from>
      <xdr:col>8</xdr:col>
      <xdr:colOff>149225</xdr:colOff>
      <xdr:row>59</xdr:row>
      <xdr:rowOff>19050</xdr:rowOff>
    </xdr:from>
    <xdr:ext cx="561975" cy="3480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D624E65-B527-42B7-B755-CF36CC366A11}"/>
                </a:ext>
              </a:extLst>
            </xdr:cNvPr>
            <xdr:cNvSpPr txBox="1"/>
          </xdr:nvSpPr>
          <xdr:spPr>
            <a:xfrm>
              <a:off x="6245225" y="11315700"/>
              <a:ext cx="561975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𝐶𝐹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  <m:r>
                      <a:rPr lang="es-ES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3D624E65-B527-42B7-B755-CF36CC366A11}"/>
                </a:ext>
              </a:extLst>
            </xdr:cNvPr>
            <xdr:cNvSpPr txBox="1"/>
          </xdr:nvSpPr>
          <xdr:spPr>
            <a:xfrm>
              <a:off x="6245225" y="11315700"/>
              <a:ext cx="561975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𝐶𝐹</a:t>
              </a:r>
              <a:r>
                <a:rPr lang="es-CL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CL" sz="1100" b="0" i="0">
                  <a:latin typeface="Cambria Math" panose="02040503050406030204" pitchFamily="18" charset="0"/>
                </a:rPr>
                <a:t>/〖</a:t>
              </a:r>
              <a:r>
                <a:rPr lang="es-ES" sz="1100" b="0" i="0">
                  <a:latin typeface="Cambria Math" panose="02040503050406030204" pitchFamily="18" charset="0"/>
                </a:rPr>
                <a:t>(1+𝑦)</a:t>
              </a:r>
              <a:r>
                <a:rPr lang="es-CL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 𝑡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7</xdr:col>
      <xdr:colOff>139700</xdr:colOff>
      <xdr:row>59</xdr:row>
      <xdr:rowOff>19050</xdr:rowOff>
    </xdr:from>
    <xdr:ext cx="561975" cy="3480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811BD3C-D445-4F83-BF4E-835EED6B9DFD}"/>
                </a:ext>
              </a:extLst>
            </xdr:cNvPr>
            <xdr:cNvSpPr txBox="1"/>
          </xdr:nvSpPr>
          <xdr:spPr>
            <a:xfrm>
              <a:off x="5473700" y="11315700"/>
              <a:ext cx="561975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𝐶𝐹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811BD3C-D445-4F83-BF4E-835EED6B9DFD}"/>
                </a:ext>
              </a:extLst>
            </xdr:cNvPr>
            <xdr:cNvSpPr txBox="1"/>
          </xdr:nvSpPr>
          <xdr:spPr>
            <a:xfrm>
              <a:off x="5473700" y="11315700"/>
              <a:ext cx="561975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𝐶𝐹</a:t>
              </a:r>
              <a:r>
                <a:rPr lang="es-CL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CL" sz="1100" b="0" i="0">
                  <a:latin typeface="Cambria Math" panose="02040503050406030204" pitchFamily="18" charset="0"/>
                </a:rPr>
                <a:t>/〖</a:t>
              </a:r>
              <a:r>
                <a:rPr lang="es-ES" sz="1100" b="0" i="0">
                  <a:latin typeface="Cambria Math" panose="02040503050406030204" pitchFamily="18" charset="0"/>
                </a:rPr>
                <a:t>(1+𝑦)</a:t>
              </a:r>
              <a:r>
                <a:rPr lang="es-CL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endParaRPr lang="es-CL" sz="1100"/>
            </a:p>
          </xdr:txBody>
        </xdr:sp>
      </mc:Fallback>
    </mc:AlternateContent>
    <xdr:clientData/>
  </xdr:oneCellAnchor>
  <xdr:oneCellAnchor>
    <xdr:from>
      <xdr:col>11</xdr:col>
      <xdr:colOff>307975</xdr:colOff>
      <xdr:row>59</xdr:row>
      <xdr:rowOff>133350</xdr:rowOff>
    </xdr:from>
    <xdr:ext cx="214354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7D45D925-7FFA-4364-BCB3-B5D88A8E528A}"/>
                </a:ext>
              </a:extLst>
            </xdr:cNvPr>
            <xdr:cNvSpPr txBox="1"/>
          </xdr:nvSpPr>
          <xdr:spPr>
            <a:xfrm>
              <a:off x="1831975" y="14605000"/>
              <a:ext cx="214354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𝐶𝐹</m:t>
                        </m:r>
                      </m:e>
                      <m:sub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L" sz="10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7D45D925-7FFA-4364-BCB3-B5D88A8E528A}"/>
                </a:ext>
              </a:extLst>
            </xdr:cNvPr>
            <xdr:cNvSpPr txBox="1"/>
          </xdr:nvSpPr>
          <xdr:spPr>
            <a:xfrm>
              <a:off x="1831975" y="14605000"/>
              <a:ext cx="214354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𝐶𝐹</a:t>
              </a:r>
              <a:r>
                <a:rPr lang="es-C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endParaRPr lang="es-CL" sz="1000"/>
            </a:p>
          </xdr:txBody>
        </xdr:sp>
      </mc:Fallback>
    </mc:AlternateContent>
    <xdr:clientData/>
  </xdr:oneCellAnchor>
  <xdr:oneCellAnchor>
    <xdr:from>
      <xdr:col>10</xdr:col>
      <xdr:colOff>374650</xdr:colOff>
      <xdr:row>59</xdr:row>
      <xdr:rowOff>114300</xdr:rowOff>
    </xdr:from>
    <xdr:ext cx="42960" cy="156518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4277FE31-9F51-444F-987D-166F4B695267}"/>
            </a:ext>
          </a:extLst>
        </xdr:cNvPr>
        <xdr:cNvSpPr txBox="1"/>
      </xdr:nvSpPr>
      <xdr:spPr>
        <a:xfrm>
          <a:off x="1136650" y="14585950"/>
          <a:ext cx="42960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CL" sz="1000"/>
            <a:t>t</a:t>
          </a:r>
        </a:p>
      </xdr:txBody>
    </xdr:sp>
    <xdr:clientData/>
  </xdr:oneCellAnchor>
  <xdr:oneCellAnchor>
    <xdr:from>
      <xdr:col>12</xdr:col>
      <xdr:colOff>165100</xdr:colOff>
      <xdr:row>59</xdr:row>
      <xdr:rowOff>25400</xdr:rowOff>
    </xdr:from>
    <xdr:ext cx="444500" cy="3458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44BF7083-D902-49B3-A862-F75081700EB3}"/>
                </a:ext>
              </a:extLst>
            </xdr:cNvPr>
            <xdr:cNvSpPr txBox="1"/>
          </xdr:nvSpPr>
          <xdr:spPr>
            <a:xfrm>
              <a:off x="2451100" y="14497050"/>
              <a:ext cx="444500" cy="3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L" sz="10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p>
                            </m:sSup>
                          </m:den>
                        </m:f>
                      </m:e>
                      <m:sub>
                        <m:r>
                          <a:rPr lang="es-ES" sz="10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L" sz="1000"/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44BF7083-D902-49B3-A862-F75081700EB3}"/>
                </a:ext>
              </a:extLst>
            </xdr:cNvPr>
            <xdr:cNvSpPr txBox="1"/>
          </xdr:nvSpPr>
          <xdr:spPr>
            <a:xfrm>
              <a:off x="2451100" y="14497050"/>
              <a:ext cx="444500" cy="3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1/〖(1+𝑦)〗^𝑡 </a:t>
              </a:r>
              <a:r>
                <a:rPr lang="es-CL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endParaRPr lang="es-CL" sz="1000"/>
            </a:p>
          </xdr:txBody>
        </xdr:sp>
      </mc:Fallback>
    </mc:AlternateContent>
    <xdr:clientData/>
  </xdr:oneCellAnchor>
  <xdr:oneCellAnchor>
    <xdr:from>
      <xdr:col>13</xdr:col>
      <xdr:colOff>752475</xdr:colOff>
      <xdr:row>59</xdr:row>
      <xdr:rowOff>63500</xdr:rowOff>
    </xdr:from>
    <xdr:ext cx="784225" cy="254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100EF345-BAA3-463B-9355-F432582F1A12}"/>
                </a:ext>
              </a:extLst>
            </xdr:cNvPr>
            <xdr:cNvSpPr txBox="1"/>
          </xdr:nvSpPr>
          <xdr:spPr>
            <a:xfrm>
              <a:off x="3800475" y="14535150"/>
              <a:ext cx="784225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L" sz="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800" b="0" i="1">
                                <a:latin typeface="Cambria Math" panose="02040503050406030204" pitchFamily="18" charset="0"/>
                              </a:rPr>
                              <m:t>𝐶𝐹</m:t>
                            </m:r>
                          </m:e>
                          <m:sub>
                            <m:r>
                              <a:rPr lang="es-E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CL" sz="8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8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ES" sz="8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ES" sz="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E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  <m:r>
                      <a:rPr lang="es-ES" sz="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p>
                        <m:r>
                          <a:rPr lang="es-ES" sz="8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s-ES" sz="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𝑡</m:t>
                    </m:r>
                    <m:r>
                      <a:rPr lang="es-ES" sz="8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CL" sz="800"/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100EF345-BAA3-463B-9355-F432582F1A12}"/>
                </a:ext>
              </a:extLst>
            </xdr:cNvPr>
            <xdr:cNvSpPr txBox="1"/>
          </xdr:nvSpPr>
          <xdr:spPr>
            <a:xfrm>
              <a:off x="3800475" y="14535150"/>
              <a:ext cx="784225" cy="254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800" i="0">
                  <a:latin typeface="Cambria Math" panose="02040503050406030204" pitchFamily="18" charset="0"/>
                </a:rPr>
                <a:t>〖</a:t>
              </a:r>
              <a:r>
                <a:rPr lang="es-ES" sz="800" b="0" i="0">
                  <a:latin typeface="Cambria Math" panose="02040503050406030204" pitchFamily="18" charset="0"/>
                </a:rPr>
                <a:t>𝐶𝐹</a:t>
              </a:r>
              <a:r>
                <a:rPr lang="es-CL" sz="800" b="0" i="0">
                  <a:latin typeface="Cambria Math" panose="02040503050406030204" pitchFamily="18" charset="0"/>
                </a:rPr>
                <a:t>〗_</a:t>
              </a:r>
              <a:r>
                <a:rPr lang="es-ES" sz="800" b="0" i="0">
                  <a:latin typeface="Cambria Math" panose="02040503050406030204" pitchFamily="18" charset="0"/>
                </a:rPr>
                <a:t>𝑡</a:t>
              </a:r>
              <a:r>
                <a:rPr lang="es-CL" sz="800" b="0" i="0">
                  <a:latin typeface="Cambria Math" panose="02040503050406030204" pitchFamily="18" charset="0"/>
                </a:rPr>
                <a:t>/〖</a:t>
              </a:r>
              <a:r>
                <a:rPr lang="es-ES" sz="800" b="0" i="0">
                  <a:latin typeface="Cambria Math" panose="02040503050406030204" pitchFamily="18" charset="0"/>
                </a:rPr>
                <a:t>(1+𝑦)</a:t>
              </a:r>
              <a:r>
                <a:rPr lang="es-CL" sz="800" b="0" i="0">
                  <a:latin typeface="Cambria Math" panose="02040503050406030204" pitchFamily="18" charset="0"/>
                </a:rPr>
                <a:t>〗^</a:t>
              </a:r>
              <a:r>
                <a:rPr lang="es-ES" sz="800" b="0" i="0">
                  <a:latin typeface="Cambria Math" panose="02040503050406030204" pitchFamily="18" charset="0"/>
                </a:rPr>
                <a:t>𝑡</a:t>
              </a:r>
              <a:r>
                <a:rPr lang="es-CL" sz="800" b="0" i="0">
                  <a:latin typeface="Cambria Math" panose="02040503050406030204" pitchFamily="18" charset="0"/>
                </a:rPr>
                <a:t> </a:t>
              </a:r>
              <a:r>
                <a:rPr lang="es-ES" sz="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(𝑡^2+𝑡)</a:t>
              </a:r>
              <a:endParaRPr lang="es-CL" sz="800"/>
            </a:p>
          </xdr:txBody>
        </xdr:sp>
      </mc:Fallback>
    </mc:AlternateContent>
    <xdr:clientData/>
  </xdr:oneCellAnchor>
  <xdr:oneCellAnchor>
    <xdr:from>
      <xdr:col>13</xdr:col>
      <xdr:colOff>139700</xdr:colOff>
      <xdr:row>59</xdr:row>
      <xdr:rowOff>19050</xdr:rowOff>
    </xdr:from>
    <xdr:ext cx="561975" cy="3480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BD169BC5-51CA-4808-990C-FC0316F63D04}"/>
                </a:ext>
              </a:extLst>
            </xdr:cNvPr>
            <xdr:cNvSpPr txBox="1"/>
          </xdr:nvSpPr>
          <xdr:spPr>
            <a:xfrm>
              <a:off x="3187700" y="14490700"/>
              <a:ext cx="561975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𝐶𝐹</m:t>
                            </m:r>
                          </m:e>
                          <m: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s-C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L" sz="1100"/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BD169BC5-51CA-4808-990C-FC0316F63D04}"/>
                </a:ext>
              </a:extLst>
            </xdr:cNvPr>
            <xdr:cNvSpPr txBox="1"/>
          </xdr:nvSpPr>
          <xdr:spPr>
            <a:xfrm>
              <a:off x="3187700" y="14490700"/>
              <a:ext cx="561975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L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𝐶𝐹</a:t>
              </a:r>
              <a:r>
                <a:rPr lang="es-CL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CL" sz="1100" b="0" i="0">
                  <a:latin typeface="Cambria Math" panose="02040503050406030204" pitchFamily="18" charset="0"/>
                </a:rPr>
                <a:t>/〖</a:t>
              </a:r>
              <a:r>
                <a:rPr lang="es-ES" sz="1100" b="0" i="0">
                  <a:latin typeface="Cambria Math" panose="02040503050406030204" pitchFamily="18" charset="0"/>
                </a:rPr>
                <a:t>(1+𝑦)</a:t>
              </a:r>
              <a:r>
                <a:rPr lang="es-CL" sz="1100" b="0" i="0">
                  <a:latin typeface="Cambria Math" panose="02040503050406030204" pitchFamily="18" charset="0"/>
                </a:rPr>
                <a:t>〗^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r>
                <a:rPr lang="es-CL" sz="1100" b="0" i="0">
                  <a:latin typeface="Cambria Math" panose="02040503050406030204" pitchFamily="18" charset="0"/>
                </a:rPr>
                <a:t> </a:t>
              </a:r>
              <a:endParaRPr lang="es-CL" sz="11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72</xdr:row>
      <xdr:rowOff>1</xdr:rowOff>
    </xdr:from>
    <xdr:to>
      <xdr:col>6</xdr:col>
      <xdr:colOff>101600</xdr:colOff>
      <xdr:row>79</xdr:row>
      <xdr:rowOff>147443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44C0EA8-9507-4D41-8857-13EED8564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906501"/>
          <a:ext cx="3911600" cy="1436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AB8F-0A80-497E-B318-1D3B95851A96}">
  <dimension ref="B2:P88"/>
  <sheetViews>
    <sheetView tabSelected="1" topLeftCell="A61" workbookViewId="0">
      <selection activeCell="G89" sqref="G89"/>
    </sheetView>
  </sheetViews>
  <sheetFormatPr baseColWidth="10" defaultRowHeight="14.5" x14ac:dyDescent="0.35"/>
  <cols>
    <col min="1" max="15" width="10.90625" style="1"/>
    <col min="16" max="16" width="11.26953125" style="1" bestFit="1" customWidth="1"/>
    <col min="17" max="16384" width="10.90625" style="1"/>
  </cols>
  <sheetData>
    <row r="2" spans="2:8" x14ac:dyDescent="0.35">
      <c r="B2" s="3" t="s">
        <v>1</v>
      </c>
      <c r="C2" s="3"/>
      <c r="D2" s="3"/>
      <c r="E2" s="3"/>
      <c r="F2" s="3"/>
    </row>
    <row r="3" spans="2:8" x14ac:dyDescent="0.35">
      <c r="B3" s="3"/>
      <c r="C3" s="3"/>
      <c r="D3" s="3"/>
      <c r="E3" s="3"/>
      <c r="F3" s="3"/>
    </row>
    <row r="4" spans="2:8" x14ac:dyDescent="0.35">
      <c r="B4" s="3"/>
      <c r="C4" s="3"/>
      <c r="D4" s="3"/>
      <c r="E4" s="3"/>
      <c r="F4" s="3"/>
    </row>
    <row r="5" spans="2:8" x14ac:dyDescent="0.35">
      <c r="B5" s="3"/>
      <c r="C5" s="3"/>
      <c r="D5" s="3"/>
      <c r="E5" s="3"/>
      <c r="F5" s="3"/>
    </row>
    <row r="6" spans="2:8" x14ac:dyDescent="0.35">
      <c r="B6" s="3"/>
      <c r="C6" s="3"/>
      <c r="D6" s="3"/>
      <c r="E6" s="3"/>
      <c r="F6" s="3"/>
    </row>
    <row r="8" spans="2:8" x14ac:dyDescent="0.35">
      <c r="B8" s="39" t="s">
        <v>0</v>
      </c>
      <c r="C8" s="39"/>
      <c r="D8" s="39"/>
      <c r="E8" s="39"/>
      <c r="F8" s="39"/>
      <c r="G8" s="39"/>
      <c r="H8" s="39"/>
    </row>
    <row r="14" spans="2:8" ht="29.5" thickBot="1" x14ac:dyDescent="0.4">
      <c r="B14" s="4" t="s">
        <v>2</v>
      </c>
      <c r="C14" s="17" t="s">
        <v>9</v>
      </c>
      <c r="D14" s="4" t="s">
        <v>7</v>
      </c>
    </row>
    <row r="15" spans="2:8" ht="15.5" thickTop="1" thickBot="1" x14ac:dyDescent="0.4">
      <c r="B15" s="11">
        <v>3.44E-2</v>
      </c>
      <c r="C15" s="12">
        <v>0.03</v>
      </c>
      <c r="D15" s="13">
        <v>100</v>
      </c>
      <c r="E15" s="14"/>
      <c r="F15" s="15"/>
      <c r="G15" s="16"/>
    </row>
    <row r="16" spans="2:8" ht="15" thickTop="1" x14ac:dyDescent="0.35"/>
    <row r="17" spans="2:8" ht="29.5" thickBot="1" x14ac:dyDescent="0.4">
      <c r="B17" s="4" t="s">
        <v>3</v>
      </c>
      <c r="C17" s="4" t="s">
        <v>4</v>
      </c>
      <c r="D17" s="4" t="s">
        <v>5</v>
      </c>
      <c r="E17" s="4" t="s">
        <v>6</v>
      </c>
    </row>
    <row r="18" spans="2:8" ht="15" thickTop="1" x14ac:dyDescent="0.35">
      <c r="B18" s="2">
        <v>1</v>
      </c>
      <c r="C18" s="6">
        <f>$D$15*$C$15</f>
        <v>3</v>
      </c>
      <c r="D18" s="9">
        <f>1/(1+$B$15)^(B18)</f>
        <v>0.96674400618716161</v>
      </c>
      <c r="E18" s="9">
        <f>D18*C18</f>
        <v>2.9002320185614847</v>
      </c>
    </row>
    <row r="19" spans="2:8" x14ac:dyDescent="0.35">
      <c r="B19" s="2">
        <f>1+B18</f>
        <v>2</v>
      </c>
      <c r="C19" s="6">
        <f>$D$15*$C$15</f>
        <v>3</v>
      </c>
      <c r="D19" s="9">
        <f>1/(1+$B$15)^(B19)</f>
        <v>0.93459397349880291</v>
      </c>
      <c r="E19" s="9">
        <f t="shared" ref="E19:E25" si="0">D19*C19</f>
        <v>2.8037819204964087</v>
      </c>
    </row>
    <row r="20" spans="2:8" x14ac:dyDescent="0.35">
      <c r="B20" s="2">
        <f t="shared" ref="B20:B24" si="1">1+B19</f>
        <v>3</v>
      </c>
      <c r="C20" s="6">
        <f>$D$15*$C$15</f>
        <v>3</v>
      </c>
      <c r="D20" s="9">
        <f>1/(1+$B$15)^(B20)</f>
        <v>0.90351312209861068</v>
      </c>
      <c r="E20" s="9">
        <f t="shared" si="0"/>
        <v>2.7105393662958321</v>
      </c>
    </row>
    <row r="21" spans="2:8" x14ac:dyDescent="0.35">
      <c r="B21" s="2">
        <f t="shared" si="1"/>
        <v>4</v>
      </c>
      <c r="C21" s="6">
        <f>$D$15*$C$15</f>
        <v>3</v>
      </c>
      <c r="D21" s="9">
        <f>1/(1+$B$15)^(B21)</f>
        <v>0.87346589530028107</v>
      </c>
      <c r="E21" s="9">
        <f t="shared" si="0"/>
        <v>2.6203976859008433</v>
      </c>
    </row>
    <row r="22" spans="2:8" x14ac:dyDescent="0.35">
      <c r="B22" s="2">
        <f t="shared" si="1"/>
        <v>5</v>
      </c>
      <c r="C22" s="6">
        <f>$D$15*$C$15</f>
        <v>3</v>
      </c>
      <c r="D22" s="9">
        <f>1/(1+$B$15)^(B22)</f>
        <v>0.8444179188904497</v>
      </c>
      <c r="E22" s="9">
        <f t="shared" si="0"/>
        <v>2.5332537566713489</v>
      </c>
    </row>
    <row r="23" spans="2:8" x14ac:dyDescent="0.35">
      <c r="B23" s="2">
        <f t="shared" si="1"/>
        <v>6</v>
      </c>
      <c r="C23" s="6">
        <f>$D$15*$C$15</f>
        <v>3</v>
      </c>
      <c r="D23" s="9">
        <f>1/(1+$B$15)^(B23)</f>
        <v>0.81633596180437906</v>
      </c>
      <c r="E23" s="9">
        <f t="shared" si="0"/>
        <v>2.4490078854131374</v>
      </c>
    </row>
    <row r="24" spans="2:8" x14ac:dyDescent="0.35">
      <c r="B24" s="2">
        <f t="shared" si="1"/>
        <v>7</v>
      </c>
      <c r="C24" s="6">
        <f>$D$15*$C$15</f>
        <v>3</v>
      </c>
      <c r="D24" s="9">
        <f>1/(1+$B$15)^(B24)</f>
        <v>0.78918789810941514</v>
      </c>
      <c r="E24" s="9">
        <f t="shared" si="0"/>
        <v>2.3675636943282452</v>
      </c>
    </row>
    <row r="25" spans="2:8" x14ac:dyDescent="0.35">
      <c r="B25" s="7">
        <f>1+B24</f>
        <v>8</v>
      </c>
      <c r="C25" s="8">
        <f>D15*C15+D15</f>
        <v>103</v>
      </c>
      <c r="D25" s="10">
        <f>1/(1+$B$15)^(B25)</f>
        <v>0.76294267025272167</v>
      </c>
      <c r="E25" s="10">
        <f t="shared" si="0"/>
        <v>78.583095036030329</v>
      </c>
    </row>
    <row r="26" spans="2:8" x14ac:dyDescent="0.35">
      <c r="B26" s="24"/>
      <c r="C26" s="24"/>
      <c r="D26" s="25" t="s">
        <v>8</v>
      </c>
      <c r="E26" s="26">
        <f>SUM(E18:E25)</f>
        <v>96.96787136369764</v>
      </c>
    </row>
    <row r="28" spans="2:8" x14ac:dyDescent="0.35">
      <c r="B28" s="40" t="s">
        <v>10</v>
      </c>
      <c r="C28" s="40"/>
      <c r="D28" s="40"/>
      <c r="E28" s="40"/>
      <c r="F28" s="40"/>
      <c r="G28" s="40"/>
      <c r="H28" s="40"/>
    </row>
    <row r="55" spans="2:16" ht="14.5" customHeight="1" thickBot="1" x14ac:dyDescent="0.4">
      <c r="B55" s="4" t="s">
        <v>2</v>
      </c>
      <c r="C55" s="17" t="s">
        <v>9</v>
      </c>
      <c r="D55" s="4" t="s">
        <v>7</v>
      </c>
    </row>
    <row r="56" spans="2:16" ht="15.5" thickTop="1" thickBot="1" x14ac:dyDescent="0.4">
      <c r="B56" s="11">
        <v>3.44E-2</v>
      </c>
      <c r="C56" s="12">
        <v>0.03</v>
      </c>
      <c r="D56" s="13">
        <v>100</v>
      </c>
    </row>
    <row r="57" spans="2:16" ht="15" thickTop="1" x14ac:dyDescent="0.35">
      <c r="B57" s="20"/>
      <c r="C57" s="20"/>
      <c r="J57" s="21"/>
    </row>
    <row r="58" spans="2:16" ht="14.5" customHeight="1" x14ac:dyDescent="0.35">
      <c r="B58" s="18" t="s">
        <v>11</v>
      </c>
      <c r="C58" s="18"/>
      <c r="E58" s="18" t="s">
        <v>12</v>
      </c>
      <c r="F58" s="18"/>
      <c r="G58" s="18"/>
      <c r="H58" s="18"/>
      <c r="I58" s="18"/>
      <c r="J58" s="27"/>
      <c r="K58" s="18" t="s">
        <v>14</v>
      </c>
      <c r="L58" s="18"/>
      <c r="M58" s="18"/>
      <c r="N58" s="18"/>
      <c r="O58" s="18"/>
      <c r="P58" s="18"/>
    </row>
    <row r="59" spans="2:16" ht="15" thickBot="1" x14ac:dyDescent="0.4">
      <c r="B59" s="19"/>
      <c r="C59" s="19"/>
      <c r="E59" s="19"/>
      <c r="F59" s="19"/>
      <c r="G59" s="19"/>
      <c r="H59" s="19"/>
      <c r="I59" s="19"/>
      <c r="J59" s="27"/>
      <c r="K59" s="19"/>
      <c r="L59" s="19"/>
      <c r="M59" s="19"/>
      <c r="N59" s="19"/>
      <c r="O59" s="19"/>
      <c r="P59" s="19"/>
    </row>
    <row r="60" spans="2:16" ht="30" customHeight="1" thickTop="1" thickBot="1" x14ac:dyDescent="0.4">
      <c r="B60" s="28">
        <f>((1+B56)/B56) - (1+B56+(B25*(C56-B56)))/(C56*((1+B56)^(B25) - 1)+B56)</f>
        <v>7.2159883176354604</v>
      </c>
      <c r="C60" s="28"/>
      <c r="E60" s="29"/>
      <c r="F60" s="29"/>
      <c r="G60" s="22"/>
      <c r="H60" s="30"/>
      <c r="I60" s="31"/>
      <c r="J60" s="21"/>
      <c r="K60" s="29"/>
      <c r="L60" s="29"/>
      <c r="M60" s="22"/>
      <c r="N60" s="30"/>
      <c r="O60" s="31"/>
      <c r="P60" s="29"/>
    </row>
    <row r="61" spans="2:16" ht="15" thickTop="1" x14ac:dyDescent="0.35">
      <c r="E61" s="33">
        <v>1</v>
      </c>
      <c r="F61" s="33">
        <v>3</v>
      </c>
      <c r="G61" s="9">
        <v>0.96674400618716161</v>
      </c>
      <c r="H61" s="9">
        <v>2.9002320185614847</v>
      </c>
      <c r="I61" s="9">
        <f>H61*E61</f>
        <v>2.9002320185614847</v>
      </c>
      <c r="K61" s="33">
        <v>1</v>
      </c>
      <c r="L61" s="33">
        <v>3</v>
      </c>
      <c r="M61" s="9">
        <v>0.96674400618716161</v>
      </c>
      <c r="N61" s="9">
        <v>2.9002320185614847</v>
      </c>
      <c r="O61" s="9">
        <f>N61*(K61^2 + K61)</f>
        <v>5.8004640371229694</v>
      </c>
      <c r="P61" s="32">
        <f>1/(E26*(1+B56)^2)</f>
        <v>9.6381818055324628E-3</v>
      </c>
    </row>
    <row r="62" spans="2:16" x14ac:dyDescent="0.35">
      <c r="B62" s="18" t="s">
        <v>16</v>
      </c>
      <c r="C62" s="18"/>
      <c r="E62" s="33">
        <v>2</v>
      </c>
      <c r="F62" s="33">
        <v>3</v>
      </c>
      <c r="G62" s="9">
        <v>0.93459397349880291</v>
      </c>
      <c r="H62" s="9">
        <v>2.8037819204964087</v>
      </c>
      <c r="I62" s="9">
        <f t="shared" ref="I62:I68" si="2">H62*E62</f>
        <v>5.6075638409928175</v>
      </c>
      <c r="K62" s="33">
        <v>2</v>
      </c>
      <c r="L62" s="33">
        <v>3</v>
      </c>
      <c r="M62" s="9">
        <v>0.93459397349880291</v>
      </c>
      <c r="N62" s="9">
        <v>2.8037819204964087</v>
      </c>
      <c r="O62" s="9">
        <f>N62*(K62^2 + K62)</f>
        <v>16.822691522978452</v>
      </c>
      <c r="P62" s="2" t="s">
        <v>15</v>
      </c>
    </row>
    <row r="63" spans="2:16" ht="15" thickBot="1" x14ac:dyDescent="0.4">
      <c r="B63" s="19"/>
      <c r="C63" s="19"/>
      <c r="E63" s="33">
        <v>3</v>
      </c>
      <c r="F63" s="33">
        <v>3</v>
      </c>
      <c r="G63" s="9">
        <v>0.90351312209861068</v>
      </c>
      <c r="H63" s="9">
        <v>2.7105393662958321</v>
      </c>
      <c r="I63" s="9">
        <f t="shared" si="2"/>
        <v>8.1316180988874969</v>
      </c>
      <c r="K63" s="33">
        <v>3</v>
      </c>
      <c r="L63" s="33">
        <v>3</v>
      </c>
      <c r="M63" s="9">
        <v>0.90351312209861068</v>
      </c>
      <c r="N63" s="9">
        <v>2.7105393662958321</v>
      </c>
      <c r="O63" s="9">
        <f>N63*(K63^2 + K63)</f>
        <v>32.526472395549987</v>
      </c>
      <c r="P63" s="2" t="s">
        <v>15</v>
      </c>
    </row>
    <row r="64" spans="2:16" ht="15" thickTop="1" x14ac:dyDescent="0.35">
      <c r="B64" s="28">
        <f>B60/(1+B56)</f>
        <v>6.976013454790662</v>
      </c>
      <c r="C64" s="28"/>
      <c r="E64" s="33">
        <v>4</v>
      </c>
      <c r="F64" s="33">
        <v>3</v>
      </c>
      <c r="G64" s="9">
        <v>0.87346589530028107</v>
      </c>
      <c r="H64" s="9">
        <v>2.6203976859008433</v>
      </c>
      <c r="I64" s="9">
        <f t="shared" si="2"/>
        <v>10.481590743603373</v>
      </c>
      <c r="K64" s="33">
        <v>4</v>
      </c>
      <c r="L64" s="33">
        <v>3</v>
      </c>
      <c r="M64" s="9">
        <v>0.87346589530028107</v>
      </c>
      <c r="N64" s="9">
        <v>2.6203976859008433</v>
      </c>
      <c r="O64" s="9">
        <f>N64*(K64^2 + K64)</f>
        <v>52.40795371801687</v>
      </c>
      <c r="P64" s="2" t="s">
        <v>15</v>
      </c>
    </row>
    <row r="65" spans="2:16" x14ac:dyDescent="0.35">
      <c r="E65" s="33">
        <v>5</v>
      </c>
      <c r="F65" s="33">
        <v>3</v>
      </c>
      <c r="G65" s="9">
        <v>0.8444179188904497</v>
      </c>
      <c r="H65" s="9">
        <v>2.5332537566713489</v>
      </c>
      <c r="I65" s="9">
        <f t="shared" si="2"/>
        <v>12.666268783356745</v>
      </c>
      <c r="K65" s="33">
        <v>5</v>
      </c>
      <c r="L65" s="33">
        <v>3</v>
      </c>
      <c r="M65" s="9">
        <v>0.8444179188904497</v>
      </c>
      <c r="N65" s="9">
        <v>2.5332537566713489</v>
      </c>
      <c r="O65" s="9">
        <f>N65*(K65^2 + K65)</f>
        <v>75.997612700140465</v>
      </c>
      <c r="P65" s="2" t="s">
        <v>15</v>
      </c>
    </row>
    <row r="66" spans="2:16" x14ac:dyDescent="0.35">
      <c r="E66" s="33">
        <v>6</v>
      </c>
      <c r="F66" s="33">
        <v>3</v>
      </c>
      <c r="G66" s="9">
        <v>0.81633596180437906</v>
      </c>
      <c r="H66" s="9">
        <v>2.4490078854131374</v>
      </c>
      <c r="I66" s="9">
        <f t="shared" si="2"/>
        <v>14.694047312478824</v>
      </c>
      <c r="K66" s="33">
        <v>6</v>
      </c>
      <c r="L66" s="33">
        <v>3</v>
      </c>
      <c r="M66" s="9">
        <v>0.81633596180437906</v>
      </c>
      <c r="N66" s="9">
        <v>2.4490078854131374</v>
      </c>
      <c r="O66" s="9">
        <f>N66*(K66^2 + K66)</f>
        <v>102.85833118735177</v>
      </c>
      <c r="P66" s="2" t="s">
        <v>15</v>
      </c>
    </row>
    <row r="67" spans="2:16" x14ac:dyDescent="0.35">
      <c r="E67" s="33">
        <v>7</v>
      </c>
      <c r="F67" s="33">
        <v>3</v>
      </c>
      <c r="G67" s="9">
        <v>0.78918789810941514</v>
      </c>
      <c r="H67" s="9">
        <v>2.3675636943282452</v>
      </c>
      <c r="I67" s="9">
        <f t="shared" si="2"/>
        <v>16.572945860297715</v>
      </c>
      <c r="K67" s="33">
        <v>7</v>
      </c>
      <c r="L67" s="33">
        <v>3</v>
      </c>
      <c r="M67" s="9">
        <v>0.78918789810941514</v>
      </c>
      <c r="N67" s="9">
        <v>2.3675636943282452</v>
      </c>
      <c r="O67" s="9">
        <f>N67*(K67^2 + K67)</f>
        <v>132.58356688238172</v>
      </c>
      <c r="P67" s="2" t="s">
        <v>15</v>
      </c>
    </row>
    <row r="68" spans="2:16" x14ac:dyDescent="0.35">
      <c r="E68" s="34">
        <v>8</v>
      </c>
      <c r="F68" s="34">
        <v>103</v>
      </c>
      <c r="G68" s="10">
        <v>0.76294267025272167</v>
      </c>
      <c r="H68" s="10">
        <v>78.583095036030329</v>
      </c>
      <c r="I68" s="9">
        <f t="shared" si="2"/>
        <v>628.66476028824263</v>
      </c>
      <c r="K68" s="34">
        <v>8</v>
      </c>
      <c r="L68" s="34">
        <v>103</v>
      </c>
      <c r="M68" s="10">
        <v>0.76294267025272167</v>
      </c>
      <c r="N68" s="10">
        <v>78.583095036030329</v>
      </c>
      <c r="O68" s="9">
        <f>N68*(K68^2 + K68)</f>
        <v>5657.9828425941832</v>
      </c>
      <c r="P68" s="7" t="s">
        <v>15</v>
      </c>
    </row>
    <row r="69" spans="2:16" x14ac:dyDescent="0.35">
      <c r="E69" s="24"/>
      <c r="F69" s="24"/>
      <c r="G69" s="24"/>
      <c r="H69" s="37" t="s">
        <v>13</v>
      </c>
      <c r="I69" s="38">
        <f>SUM(I61:I68)/E26</f>
        <v>7.2159883176354684</v>
      </c>
      <c r="K69" s="24"/>
      <c r="L69" s="24"/>
      <c r="M69" s="24"/>
      <c r="N69" s="37"/>
      <c r="O69" s="38" t="s">
        <v>14</v>
      </c>
      <c r="P69" s="10">
        <f>SUM(O61:O68)*P61</f>
        <v>58.571037442466448</v>
      </c>
    </row>
    <row r="70" spans="2:16" x14ac:dyDescent="0.35">
      <c r="H70" s="36"/>
      <c r="I70" s="35"/>
    </row>
    <row r="71" spans="2:16" x14ac:dyDescent="0.35">
      <c r="B71" s="39" t="s">
        <v>17</v>
      </c>
      <c r="C71" s="39"/>
      <c r="D71" s="39"/>
      <c r="E71" s="39"/>
      <c r="F71" s="39"/>
      <c r="G71" s="39"/>
      <c r="H71" s="39"/>
      <c r="I71" s="5"/>
    </row>
    <row r="82" spans="2:8" ht="15" thickBot="1" x14ac:dyDescent="0.4">
      <c r="B82" s="41" t="s">
        <v>18</v>
      </c>
      <c r="C82" s="41"/>
      <c r="D82" s="41" t="s">
        <v>19</v>
      </c>
      <c r="E82" s="41"/>
    </row>
    <row r="83" spans="2:8" ht="15" thickTop="1" x14ac:dyDescent="0.35">
      <c r="B83" s="23">
        <f>-B64*0.01*E26</f>
        <v>-6.7644917531556494</v>
      </c>
      <c r="C83" s="23"/>
      <c r="D83" s="42">
        <f>0.5*P69*(0.01^2)*E26</f>
        <v>0.28397544121797025</v>
      </c>
      <c r="E83" s="42"/>
    </row>
    <row r="85" spans="2:8" x14ac:dyDescent="0.35">
      <c r="B85" s="39" t="s">
        <v>20</v>
      </c>
      <c r="C85" s="39"/>
      <c r="D85" s="39"/>
      <c r="E85" s="39"/>
      <c r="F85" s="39"/>
      <c r="G85" s="39"/>
      <c r="H85" s="39"/>
    </row>
    <row r="87" spans="2:8" ht="15" thickBot="1" x14ac:dyDescent="0.4">
      <c r="B87" s="41" t="s">
        <v>21</v>
      </c>
      <c r="C87" s="41"/>
      <c r="D87" s="41" t="s">
        <v>22</v>
      </c>
      <c r="E87" s="41"/>
    </row>
    <row r="88" spans="2:8" ht="15" thickTop="1" x14ac:dyDescent="0.35">
      <c r="B88" s="23">
        <f>B83+D83</f>
        <v>-6.480516311937679</v>
      </c>
      <c r="C88" s="43"/>
      <c r="D88" s="44">
        <f>B88+E26</f>
        <v>90.487355051759963</v>
      </c>
      <c r="E88" s="43"/>
    </row>
  </sheetData>
  <mergeCells count="17">
    <mergeCell ref="B87:C87"/>
    <mergeCell ref="B88:C88"/>
    <mergeCell ref="D87:E87"/>
    <mergeCell ref="D88:E88"/>
    <mergeCell ref="B82:C82"/>
    <mergeCell ref="B83:C83"/>
    <mergeCell ref="D82:E82"/>
    <mergeCell ref="D83:E83"/>
    <mergeCell ref="B62:C63"/>
    <mergeCell ref="B64:C64"/>
    <mergeCell ref="B28:H28"/>
    <mergeCell ref="K58:P59"/>
    <mergeCell ref="B58:C59"/>
    <mergeCell ref="B60:C60"/>
    <mergeCell ref="E58:I59"/>
    <mergeCell ref="B2:F6"/>
    <mergeCell ref="B57:C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Cabrera</dc:creator>
  <cp:lastModifiedBy>Gabriel Cabrera</cp:lastModifiedBy>
  <dcterms:created xsi:type="dcterms:W3CDTF">2019-05-15T01:37:09Z</dcterms:created>
  <dcterms:modified xsi:type="dcterms:W3CDTF">2019-05-15T03:02:24Z</dcterms:modified>
</cp:coreProperties>
</file>