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Masters-Case-Study\Reconfig-Experiments\Results\"/>
    </mc:Choice>
  </mc:AlternateContent>
  <xr:revisionPtr revIDLastSave="0" documentId="13_ncr:1_{988A8D8C-A80A-4AA9-9697-1607B59BA8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eriment_1" sheetId="1" r:id="rId1"/>
    <sheet name="Experiement_2" sheetId="3" r:id="rId2"/>
    <sheet name="Experiment_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" i="3" l="1"/>
  <c r="Q5" i="3"/>
  <c r="P5" i="3" s="1"/>
  <c r="Q2" i="3"/>
  <c r="Q8" i="3" s="1"/>
  <c r="B7" i="2"/>
  <c r="E7" i="2"/>
  <c r="C7" i="2"/>
  <c r="B21" i="2"/>
  <c r="Q19" i="2"/>
  <c r="D21" i="2"/>
  <c r="P18" i="2"/>
  <c r="P17" i="2"/>
  <c r="P16" i="2"/>
  <c r="Q9" i="2"/>
  <c r="P8" i="2"/>
  <c r="E10" i="2" s="1"/>
  <c r="P7" i="2"/>
  <c r="P6" i="2"/>
  <c r="B10" i="2" s="1"/>
  <c r="B13" i="2" s="1"/>
  <c r="P5" i="2"/>
  <c r="P4" i="2"/>
  <c r="P3" i="2"/>
  <c r="P2" i="2"/>
  <c r="Q16" i="3"/>
  <c r="Q17" i="3"/>
  <c r="B21" i="3"/>
  <c r="D7" i="3"/>
  <c r="P4" i="3"/>
  <c r="P6" i="3"/>
  <c r="P7" i="3"/>
  <c r="P3" i="3"/>
  <c r="P19" i="3"/>
  <c r="P18" i="3"/>
  <c r="P17" i="3"/>
  <c r="P16" i="3"/>
  <c r="P2" i="3"/>
  <c r="Q16" i="1"/>
  <c r="P16" i="1"/>
  <c r="P19" i="1" s="1"/>
  <c r="B24" i="1" s="1"/>
  <c r="P17" i="1"/>
  <c r="Q17" i="1"/>
  <c r="P18" i="1"/>
  <c r="Q18" i="1"/>
  <c r="B10" i="1"/>
  <c r="D13" i="1"/>
  <c r="F13" i="1"/>
  <c r="Q7" i="1"/>
  <c r="P7" i="1" s="1"/>
  <c r="Q2" i="1"/>
  <c r="P2" i="1" s="1"/>
  <c r="B13" i="1"/>
  <c r="D7" i="1"/>
  <c r="B7" i="1"/>
  <c r="P10" i="1"/>
  <c r="Q10" i="1"/>
  <c r="P9" i="1"/>
  <c r="P8" i="1"/>
  <c r="P5" i="1"/>
  <c r="Q6" i="1"/>
  <c r="P6" i="1"/>
  <c r="D21" i="3"/>
  <c r="D21" i="1"/>
  <c r="F7" i="2"/>
  <c r="O8" i="2"/>
  <c r="O18" i="2"/>
  <c r="O17" i="2"/>
  <c r="O16" i="2"/>
  <c r="O7" i="2"/>
  <c r="O6" i="2"/>
  <c r="O5" i="2"/>
  <c r="O4" i="2"/>
  <c r="O3" i="2"/>
  <c r="O2" i="2"/>
  <c r="O18" i="3"/>
  <c r="B7" i="3"/>
  <c r="O3" i="3"/>
  <c r="O4" i="3"/>
  <c r="O5" i="3"/>
  <c r="O6" i="3"/>
  <c r="O7" i="3"/>
  <c r="O2" i="3"/>
  <c r="O19" i="3"/>
  <c r="O17" i="3"/>
  <c r="O16" i="3"/>
  <c r="O18" i="1"/>
  <c r="O17" i="1"/>
  <c r="O16" i="1"/>
  <c r="O3" i="1"/>
  <c r="O4" i="1"/>
  <c r="O5" i="1"/>
  <c r="O6" i="1"/>
  <c r="O7" i="1"/>
  <c r="O8" i="1"/>
  <c r="O9" i="1"/>
  <c r="O10" i="1"/>
  <c r="O2" i="1"/>
  <c r="D10" i="3" l="1"/>
  <c r="B10" i="3"/>
  <c r="F10" i="3" s="1"/>
  <c r="P8" i="3"/>
  <c r="P9" i="2"/>
  <c r="C10" i="2"/>
  <c r="F10" i="2" s="1"/>
  <c r="F13" i="2" s="1"/>
  <c r="P19" i="2"/>
  <c r="B24" i="2" s="1"/>
  <c r="D24" i="2" s="1"/>
  <c r="D27" i="2" s="1"/>
  <c r="B27" i="2"/>
  <c r="Q20" i="3"/>
  <c r="P20" i="3"/>
  <c r="B24" i="3" s="1"/>
  <c r="D24" i="3" s="1"/>
  <c r="D27" i="3" s="1"/>
  <c r="B13" i="3"/>
  <c r="D13" i="3"/>
  <c r="Q19" i="1"/>
  <c r="B27" i="1"/>
  <c r="D24" i="1"/>
  <c r="D27" i="1" s="1"/>
  <c r="P11" i="1"/>
  <c r="D10" i="1"/>
  <c r="F10" i="1" s="1"/>
  <c r="Q11" i="1"/>
  <c r="O19" i="2"/>
  <c r="O9" i="2"/>
  <c r="O20" i="3"/>
  <c r="O8" i="3"/>
  <c r="F7" i="3" s="1"/>
  <c r="O19" i="1"/>
  <c r="B21" i="1" s="1"/>
  <c r="F7" i="1"/>
  <c r="O11" i="1"/>
  <c r="B27" i="3" l="1"/>
  <c r="F13" i="3"/>
</calcChain>
</file>

<file path=xl/sharedStrings.xml><?xml version="1.0" encoding="utf-8"?>
<sst xmlns="http://schemas.openxmlformats.org/spreadsheetml/2006/main" count="186" uniqueCount="53">
  <si>
    <t>Description:</t>
  </si>
  <si>
    <t>Adding max energy usage service to DTs (gives the max energy usage reading for a given day or current day)</t>
  </si>
  <si>
    <t>Metrics</t>
  </si>
  <si>
    <t>Lines of code added</t>
  </si>
  <si>
    <t>Unity code</t>
  </si>
  <si>
    <t>Services Code</t>
  </si>
  <si>
    <t>DT code</t>
  </si>
  <si>
    <t>Configuration File</t>
  </si>
  <si>
    <t>Amount of Code reused</t>
  </si>
  <si>
    <t>Scripts</t>
  </si>
  <si>
    <t>Start Line Amount</t>
  </si>
  <si>
    <t>End Line Amount</t>
  </si>
  <si>
    <t>New lines added</t>
  </si>
  <si>
    <t>Building.cs</t>
  </si>
  <si>
    <t>EnergyMeterData.cs</t>
  </si>
  <si>
    <t>EnergyMeterModel.cs</t>
  </si>
  <si>
    <t>BuildingDBDataAccess.cs</t>
  </si>
  <si>
    <t>Campus.cs</t>
  </si>
  <si>
    <t>Precinct.cs</t>
  </si>
  <si>
    <t>MenuManager.cs</t>
  </si>
  <si>
    <t>Time Taken (hrs:min)</t>
  </si>
  <si>
    <t>Total Lines added</t>
  </si>
  <si>
    <t>Adding max energy usage service to conv (gives the max energy usage reading for a given day or current day)</t>
  </si>
  <si>
    <t>InformationHandler.cs</t>
  </si>
  <si>
    <t>EnergyAPIScript.cs</t>
  </si>
  <si>
    <t>Adding energy usage cost service to DTs (gives the cost of energy usage for a given day based off average)</t>
  </si>
  <si>
    <t>Adding energy usage cost service to Conv (gives the cost of energy usage for a given day based off average)</t>
  </si>
  <si>
    <t>Website for prices</t>
  </si>
  <si>
    <t>https://www.globalpetrolprices.com/South-Africa/electricity_prices/</t>
  </si>
  <si>
    <t>https://www.businessinsider.co.za/how-south-africas-electricity-price-compares-to-other-countries-around-the-world-2022-2</t>
  </si>
  <si>
    <t>Mention complexity of electricity pricing in South Africa so an average amount will be used: R1.209</t>
  </si>
  <si>
    <t>SpawnOnMap.cs</t>
  </si>
  <si>
    <t>Adding total energy usage service to DTs (gives the total energy usage reading for a given period)</t>
  </si>
  <si>
    <t>Adding total energy usage service to conv (gives the total energy usage reading for a given period)</t>
  </si>
  <si>
    <t>EnergyCostService.cs</t>
  </si>
  <si>
    <t>ServiceGateway.cs</t>
  </si>
  <si>
    <t>ServerSocket.cs</t>
  </si>
  <si>
    <t>Bootstrap.cs</t>
  </si>
  <si>
    <t>ConfigurationFile</t>
  </si>
  <si>
    <t>Percentage Code Reused</t>
  </si>
  <si>
    <t>Total Code Reused</t>
  </si>
  <si>
    <t>Lines Reused</t>
  </si>
  <si>
    <t>Completely new lines</t>
  </si>
  <si>
    <t>Source Code</t>
  </si>
  <si>
    <t>Total Lines Added</t>
  </si>
  <si>
    <t>PrecinctDBDataAccess.cs</t>
  </si>
  <si>
    <t>CampusDBDataAccess.cs</t>
  </si>
  <si>
    <t>Unity code (%)</t>
  </si>
  <si>
    <t>Services Code (%)</t>
  </si>
  <si>
    <t>DT code (%)</t>
  </si>
  <si>
    <t>Configuration File (%)</t>
  </si>
  <si>
    <t>Percentage Code Reused (%)</t>
  </si>
  <si>
    <t>Source Code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</si>
</sst>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selection activeCell="F12" sqref="F12"/>
    </sheetView>
  </sheetViews>
  <sheetFormatPr defaultRowHeight="14.4" x14ac:dyDescent="0.3"/>
  <cols>
    <col min="1" max="1" width="22.44140625" bestFit="1" customWidth="1"/>
    <col min="2" max="2" width="13.88671875" customWidth="1"/>
    <col min="3" max="3" width="16.5546875" bestFit="1" customWidth="1"/>
    <col min="4" max="4" width="22.77734375" bestFit="1" customWidth="1"/>
    <col min="5" max="5" width="16.5546875" bestFit="1" customWidth="1"/>
    <col min="6" max="6" width="22.77734375" bestFit="1" customWidth="1"/>
    <col min="7" max="9" width="9.109375" customWidth="1"/>
    <col min="12" max="12" width="23.33203125" bestFit="1" customWidth="1"/>
    <col min="13" max="13" width="17" bestFit="1" customWidth="1"/>
    <col min="14" max="14" width="16.109375" bestFit="1" customWidth="1"/>
    <col min="15" max="15" width="16" bestFit="1" customWidth="1"/>
    <col min="16" max="16" width="12.21875" bestFit="1" customWidth="1"/>
    <col min="17" max="17" width="20" bestFit="1" customWidth="1"/>
  </cols>
  <sheetData>
    <row r="1" spans="1:17" x14ac:dyDescent="0.3">
      <c r="A1" t="s">
        <v>0</v>
      </c>
      <c r="B1" t="s">
        <v>1</v>
      </c>
      <c r="L1" t="s">
        <v>9</v>
      </c>
      <c r="M1" t="s">
        <v>10</v>
      </c>
      <c r="N1" t="s">
        <v>11</v>
      </c>
      <c r="O1" t="s">
        <v>12</v>
      </c>
      <c r="P1" t="s">
        <v>41</v>
      </c>
      <c r="Q1" t="s">
        <v>42</v>
      </c>
    </row>
    <row r="2" spans="1:17" x14ac:dyDescent="0.3">
      <c r="L2" t="s">
        <v>13</v>
      </c>
      <c r="M2">
        <v>697</v>
      </c>
      <c r="N2">
        <v>881</v>
      </c>
      <c r="O2">
        <f>N2-M2</f>
        <v>184</v>
      </c>
      <c r="P2">
        <f>O2-Q2</f>
        <v>114</v>
      </c>
      <c r="Q2">
        <f>39+15+9+3+4</f>
        <v>70</v>
      </c>
    </row>
    <row r="3" spans="1:17" x14ac:dyDescent="0.3">
      <c r="A3" t="s">
        <v>2</v>
      </c>
      <c r="L3" t="s">
        <v>14</v>
      </c>
      <c r="M3">
        <v>26</v>
      </c>
      <c r="N3">
        <v>29</v>
      </c>
      <c r="O3">
        <f t="shared" ref="O3:O10" si="0">N3-M3</f>
        <v>3</v>
      </c>
      <c r="P3">
        <v>0</v>
      </c>
      <c r="Q3">
        <v>3</v>
      </c>
    </row>
    <row r="4" spans="1:17" x14ac:dyDescent="0.3">
      <c r="A4" t="s">
        <v>20</v>
      </c>
      <c r="B4" s="1">
        <v>0.11458333333333333</v>
      </c>
      <c r="L4" t="s">
        <v>15</v>
      </c>
      <c r="M4">
        <v>33</v>
      </c>
      <c r="N4">
        <v>35</v>
      </c>
      <c r="O4">
        <f t="shared" si="0"/>
        <v>2</v>
      </c>
      <c r="P4">
        <v>0</v>
      </c>
      <c r="Q4">
        <v>2</v>
      </c>
    </row>
    <row r="5" spans="1:17" x14ac:dyDescent="0.3">
      <c r="L5" t="s">
        <v>16</v>
      </c>
      <c r="M5">
        <v>123</v>
      </c>
      <c r="N5">
        <v>138</v>
      </c>
      <c r="O5">
        <f t="shared" si="0"/>
        <v>15</v>
      </c>
      <c r="P5">
        <f>O5-Q5</f>
        <v>2</v>
      </c>
      <c r="Q5">
        <v>13</v>
      </c>
    </row>
    <row r="6" spans="1:17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21</v>
      </c>
      <c r="L6" t="s">
        <v>17</v>
      </c>
      <c r="M6">
        <v>636</v>
      </c>
      <c r="N6">
        <v>819</v>
      </c>
      <c r="O6">
        <f t="shared" si="0"/>
        <v>183</v>
      </c>
      <c r="P6">
        <f>51+9+63+17</f>
        <v>140</v>
      </c>
      <c r="Q6">
        <f>O6-P6</f>
        <v>43</v>
      </c>
    </row>
    <row r="7" spans="1:17" x14ac:dyDescent="0.3">
      <c r="B7" s="2">
        <f>O10</f>
        <v>9</v>
      </c>
      <c r="C7" s="2">
        <v>0</v>
      </c>
      <c r="D7" s="2">
        <f>SUM(O2:O9)</f>
        <v>690</v>
      </c>
      <c r="E7" s="2">
        <v>0</v>
      </c>
      <c r="F7" s="2">
        <f>SUM(B7:E7)</f>
        <v>699</v>
      </c>
      <c r="L7" t="s">
        <v>18</v>
      </c>
      <c r="M7">
        <v>1023</v>
      </c>
      <c r="N7">
        <v>1310</v>
      </c>
      <c r="O7">
        <f t="shared" si="0"/>
        <v>287</v>
      </c>
      <c r="P7">
        <f>O7-Q7</f>
        <v>211</v>
      </c>
      <c r="Q7">
        <f>3+3+33+12+12+9+4</f>
        <v>76</v>
      </c>
    </row>
    <row r="8" spans="1:17" x14ac:dyDescent="0.3">
      <c r="L8" t="s">
        <v>45</v>
      </c>
      <c r="M8">
        <v>68</v>
      </c>
      <c r="N8">
        <v>76</v>
      </c>
      <c r="O8">
        <f t="shared" si="0"/>
        <v>8</v>
      </c>
      <c r="P8">
        <f>O8-Q8</f>
        <v>1</v>
      </c>
      <c r="Q8">
        <v>7</v>
      </c>
    </row>
    <row r="9" spans="1:17" x14ac:dyDescent="0.3">
      <c r="A9" t="s">
        <v>8</v>
      </c>
      <c r="B9" t="s">
        <v>4</v>
      </c>
      <c r="C9" t="s">
        <v>5</v>
      </c>
      <c r="D9" t="s">
        <v>6</v>
      </c>
      <c r="E9" t="s">
        <v>7</v>
      </c>
      <c r="F9" t="s">
        <v>40</v>
      </c>
      <c r="L9" t="s">
        <v>46</v>
      </c>
      <c r="M9">
        <v>68</v>
      </c>
      <c r="N9">
        <v>76</v>
      </c>
      <c r="O9">
        <f t="shared" si="0"/>
        <v>8</v>
      </c>
      <c r="P9">
        <f>O9-Q9</f>
        <v>1</v>
      </c>
      <c r="Q9">
        <v>7</v>
      </c>
    </row>
    <row r="10" spans="1:17" x14ac:dyDescent="0.3">
      <c r="B10" s="2">
        <f>P10</f>
        <v>6</v>
      </c>
      <c r="C10" s="2">
        <v>0</v>
      </c>
      <c r="D10" s="2">
        <f>SUM(P2:P9)</f>
        <v>469</v>
      </c>
      <c r="E10" s="2">
        <v>0</v>
      </c>
      <c r="F10" s="2">
        <f>SUM(B10:E10)</f>
        <v>475</v>
      </c>
      <c r="L10" t="s">
        <v>19</v>
      </c>
      <c r="M10">
        <v>413</v>
      </c>
      <c r="N10">
        <v>422</v>
      </c>
      <c r="O10">
        <f t="shared" si="0"/>
        <v>9</v>
      </c>
      <c r="P10">
        <f>O10-Q10</f>
        <v>6</v>
      </c>
      <c r="Q10">
        <f>2+1</f>
        <v>3</v>
      </c>
    </row>
    <row r="11" spans="1:17" x14ac:dyDescent="0.3">
      <c r="O11">
        <f>SUM(O2:O10)</f>
        <v>699</v>
      </c>
      <c r="P11">
        <f t="shared" ref="P11:Q11" si="1">SUM(P2:P10)</f>
        <v>475</v>
      </c>
      <c r="Q11">
        <f t="shared" si="1"/>
        <v>224</v>
      </c>
    </row>
    <row r="12" spans="1:17" x14ac:dyDescent="0.3">
      <c r="A12" t="s">
        <v>39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17" x14ac:dyDescent="0.3">
      <c r="B13" s="2">
        <f>(B10/B7)*100</f>
        <v>66.666666666666657</v>
      </c>
      <c r="C13" s="2">
        <v>0</v>
      </c>
      <c r="D13" s="2">
        <f>(D10/D7)*100</f>
        <v>67.971014492753625</v>
      </c>
      <c r="E13" s="2">
        <v>0</v>
      </c>
      <c r="F13" s="2">
        <f>(F10/F7)*100</f>
        <v>67.954220314735338</v>
      </c>
    </row>
    <row r="15" spans="1:17" x14ac:dyDescent="0.3">
      <c r="A15" t="s">
        <v>0</v>
      </c>
      <c r="B15" t="s">
        <v>22</v>
      </c>
      <c r="L15" t="s">
        <v>9</v>
      </c>
      <c r="M15" t="s">
        <v>10</v>
      </c>
      <c r="N15" t="s">
        <v>11</v>
      </c>
      <c r="O15" t="s">
        <v>12</v>
      </c>
      <c r="P15" t="s">
        <v>41</v>
      </c>
      <c r="Q15" t="s">
        <v>42</v>
      </c>
    </row>
    <row r="16" spans="1:17" x14ac:dyDescent="0.3">
      <c r="L16" t="s">
        <v>23</v>
      </c>
      <c r="M16">
        <v>694</v>
      </c>
      <c r="N16">
        <v>953</v>
      </c>
      <c r="O16">
        <f>N16-M16</f>
        <v>259</v>
      </c>
      <c r="P16">
        <f>O16-Q16</f>
        <v>226</v>
      </c>
      <c r="Q16">
        <f>5+14+14</f>
        <v>33</v>
      </c>
    </row>
    <row r="17" spans="1:17" x14ac:dyDescent="0.3">
      <c r="A17" t="s">
        <v>2</v>
      </c>
      <c r="L17" t="s">
        <v>24</v>
      </c>
      <c r="M17">
        <v>170</v>
      </c>
      <c r="N17">
        <v>308</v>
      </c>
      <c r="O17">
        <f t="shared" ref="O17:O18" si="2">N17-M17</f>
        <v>138</v>
      </c>
      <c r="P17">
        <f>O17-Q17</f>
        <v>109</v>
      </c>
      <c r="Q17">
        <f>5+24</f>
        <v>29</v>
      </c>
    </row>
    <row r="18" spans="1:17" x14ac:dyDescent="0.3">
      <c r="A18" t="s">
        <v>20</v>
      </c>
      <c r="B18" s="1">
        <v>1.4583333333333332E-2</v>
      </c>
      <c r="L18" t="s">
        <v>19</v>
      </c>
      <c r="M18">
        <v>709</v>
      </c>
      <c r="N18">
        <v>718</v>
      </c>
      <c r="O18">
        <f t="shared" si="2"/>
        <v>9</v>
      </c>
      <c r="P18">
        <f>O18-Q18</f>
        <v>6</v>
      </c>
      <c r="Q18">
        <f>3</f>
        <v>3</v>
      </c>
    </row>
    <row r="19" spans="1:17" x14ac:dyDescent="0.3">
      <c r="O19">
        <f>SUM(O16:O18)</f>
        <v>406</v>
      </c>
      <c r="P19">
        <f>SUM(P16:P18)</f>
        <v>341</v>
      </c>
      <c r="Q19">
        <f>SUM(Q16:Q18)</f>
        <v>65</v>
      </c>
    </row>
    <row r="20" spans="1:17" x14ac:dyDescent="0.3">
      <c r="A20" t="s">
        <v>3</v>
      </c>
      <c r="B20" t="s">
        <v>43</v>
      </c>
      <c r="C20" t="s">
        <v>7</v>
      </c>
      <c r="D20" t="s">
        <v>44</v>
      </c>
    </row>
    <row r="21" spans="1:17" x14ac:dyDescent="0.3">
      <c r="B21" s="2">
        <f>O19</f>
        <v>406</v>
      </c>
      <c r="C21" s="2">
        <v>0</v>
      </c>
      <c r="D21" s="2">
        <f>SUM(B21:C21)</f>
        <v>406</v>
      </c>
    </row>
    <row r="23" spans="1:17" x14ac:dyDescent="0.3">
      <c r="A23" t="s">
        <v>8</v>
      </c>
      <c r="B23" t="s">
        <v>43</v>
      </c>
      <c r="C23" t="s">
        <v>7</v>
      </c>
      <c r="D23" t="s">
        <v>40</v>
      </c>
    </row>
    <row r="24" spans="1:17" x14ac:dyDescent="0.3">
      <c r="B24" s="2">
        <f>P19</f>
        <v>341</v>
      </c>
      <c r="C24" s="2">
        <v>0</v>
      </c>
      <c r="D24" s="2">
        <f>SUM(B24:C24)</f>
        <v>341</v>
      </c>
    </row>
    <row r="26" spans="1:17" x14ac:dyDescent="0.3">
      <c r="A26" t="s">
        <v>39</v>
      </c>
      <c r="B26" t="s">
        <v>52</v>
      </c>
      <c r="C26" t="s">
        <v>50</v>
      </c>
      <c r="D26" t="s">
        <v>51</v>
      </c>
    </row>
    <row r="27" spans="1:17" x14ac:dyDescent="0.3">
      <c r="B27" s="2">
        <f>(B24/B21)*100</f>
        <v>83.990147783251231</v>
      </c>
      <c r="C27" s="2">
        <v>0</v>
      </c>
      <c r="D27" s="2">
        <f t="shared" ref="D27" si="3">(D24/D21)*100</f>
        <v>83.990147783251231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0277-57A0-4EF2-8822-31D6A11004EC}">
  <dimension ref="A1:Q27"/>
  <sheetViews>
    <sheetView workbookViewId="0">
      <selection activeCell="D26" sqref="D26"/>
    </sheetView>
  </sheetViews>
  <sheetFormatPr defaultRowHeight="14.4" x14ac:dyDescent="0.3"/>
  <cols>
    <col min="1" max="1" width="22.77734375" bestFit="1" customWidth="1"/>
    <col min="2" max="2" width="14.44140625" customWidth="1"/>
    <col min="3" max="3" width="16.5546875" bestFit="1" customWidth="1"/>
    <col min="4" max="4" width="22.77734375" bestFit="1" customWidth="1"/>
    <col min="5" max="5" width="16.5546875" bestFit="1" customWidth="1"/>
    <col min="6" max="6" width="17.21875" bestFit="1" customWidth="1"/>
    <col min="12" max="12" width="20.5546875" bestFit="1" customWidth="1"/>
    <col min="16" max="16" width="12.21875" bestFit="1" customWidth="1"/>
    <col min="17" max="17" width="20" bestFit="1" customWidth="1"/>
  </cols>
  <sheetData>
    <row r="1" spans="1:17" x14ac:dyDescent="0.3">
      <c r="A1" t="s">
        <v>0</v>
      </c>
      <c r="B1" t="s">
        <v>32</v>
      </c>
      <c r="L1" t="s">
        <v>9</v>
      </c>
      <c r="M1" t="s">
        <v>10</v>
      </c>
      <c r="N1" t="s">
        <v>11</v>
      </c>
      <c r="O1" t="s">
        <v>12</v>
      </c>
      <c r="P1" t="s">
        <v>41</v>
      </c>
      <c r="Q1" t="s">
        <v>42</v>
      </c>
    </row>
    <row r="2" spans="1:17" x14ac:dyDescent="0.3">
      <c r="L2" t="s">
        <v>13</v>
      </c>
      <c r="M2">
        <v>883</v>
      </c>
      <c r="N2">
        <v>992</v>
      </c>
      <c r="O2">
        <f>N2-M2</f>
        <v>109</v>
      </c>
      <c r="P2">
        <f>O2-Q2</f>
        <v>56</v>
      </c>
      <c r="Q2">
        <f>6+15+15+9+4+4</f>
        <v>53</v>
      </c>
    </row>
    <row r="3" spans="1:17" x14ac:dyDescent="0.3">
      <c r="A3" t="s">
        <v>2</v>
      </c>
      <c r="L3" t="s">
        <v>14</v>
      </c>
      <c r="M3">
        <v>29</v>
      </c>
      <c r="N3">
        <v>32</v>
      </c>
      <c r="O3">
        <f t="shared" ref="O3:O7" si="0">N3-M3</f>
        <v>3</v>
      </c>
      <c r="P3">
        <f>O3-Q3</f>
        <v>0</v>
      </c>
      <c r="Q3">
        <v>3</v>
      </c>
    </row>
    <row r="4" spans="1:17" x14ac:dyDescent="0.3">
      <c r="A4" t="s">
        <v>20</v>
      </c>
      <c r="B4" s="1">
        <v>2.7777777777777776E-2</v>
      </c>
      <c r="L4" t="s">
        <v>17</v>
      </c>
      <c r="M4">
        <v>819</v>
      </c>
      <c r="N4">
        <v>1023</v>
      </c>
      <c r="O4">
        <f t="shared" si="0"/>
        <v>204</v>
      </c>
      <c r="P4">
        <f t="shared" ref="P4:P7" si="1">O4-Q4</f>
        <v>169</v>
      </c>
      <c r="Q4">
        <f>25+10</f>
        <v>35</v>
      </c>
    </row>
    <row r="5" spans="1:17" x14ac:dyDescent="0.3">
      <c r="L5" t="s">
        <v>18</v>
      </c>
      <c r="M5">
        <v>1310</v>
      </c>
      <c r="N5">
        <v>1599</v>
      </c>
      <c r="O5">
        <f t="shared" si="0"/>
        <v>289</v>
      </c>
      <c r="P5">
        <f t="shared" si="1"/>
        <v>207</v>
      </c>
      <c r="Q5">
        <f>3+19+27+16+9+8</f>
        <v>82</v>
      </c>
    </row>
    <row r="6" spans="1:17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21</v>
      </c>
      <c r="L6" t="s">
        <v>31</v>
      </c>
      <c r="M6">
        <v>191</v>
      </c>
      <c r="N6">
        <v>195</v>
      </c>
      <c r="O6">
        <f t="shared" si="0"/>
        <v>4</v>
      </c>
      <c r="P6">
        <f t="shared" si="1"/>
        <v>2</v>
      </c>
      <c r="Q6">
        <v>2</v>
      </c>
    </row>
    <row r="7" spans="1:17" x14ac:dyDescent="0.3">
      <c r="B7" s="2">
        <f>O6+O7</f>
        <v>8</v>
      </c>
      <c r="C7" s="2">
        <v>0</v>
      </c>
      <c r="D7" s="2">
        <f>SUM(O2:O5)</f>
        <v>605</v>
      </c>
      <c r="E7" s="2">
        <v>0</v>
      </c>
      <c r="F7" s="2">
        <f>SUM(B7:E7)</f>
        <v>613</v>
      </c>
      <c r="L7" t="s">
        <v>19</v>
      </c>
      <c r="M7">
        <v>422</v>
      </c>
      <c r="N7">
        <v>426</v>
      </c>
      <c r="O7">
        <f t="shared" si="0"/>
        <v>4</v>
      </c>
      <c r="P7">
        <f t="shared" si="1"/>
        <v>2</v>
      </c>
      <c r="Q7">
        <v>2</v>
      </c>
    </row>
    <row r="8" spans="1:17" x14ac:dyDescent="0.3">
      <c r="O8">
        <f>SUM(O2:O7)</f>
        <v>613</v>
      </c>
      <c r="P8">
        <f>SUM(P2:P7)</f>
        <v>436</v>
      </c>
      <c r="Q8">
        <f>SUM(Q2:Q7)</f>
        <v>177</v>
      </c>
    </row>
    <row r="9" spans="1:17" x14ac:dyDescent="0.3">
      <c r="A9" t="s">
        <v>8</v>
      </c>
      <c r="B9" t="s">
        <v>4</v>
      </c>
      <c r="C9" t="s">
        <v>5</v>
      </c>
      <c r="D9" t="s">
        <v>6</v>
      </c>
      <c r="E9" t="s">
        <v>7</v>
      </c>
      <c r="F9" t="s">
        <v>40</v>
      </c>
    </row>
    <row r="10" spans="1:17" x14ac:dyDescent="0.3">
      <c r="B10" s="2">
        <f>P7+P6</f>
        <v>4</v>
      </c>
      <c r="C10" s="2">
        <v>0</v>
      </c>
      <c r="D10" s="2">
        <f>SUM(P2:P5)</f>
        <v>432</v>
      </c>
      <c r="E10" s="2">
        <v>0</v>
      </c>
      <c r="F10" s="2">
        <f>SUM(B10:E10)</f>
        <v>436</v>
      </c>
    </row>
    <row r="12" spans="1:17" x14ac:dyDescent="0.3">
      <c r="A12" t="s">
        <v>39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17" x14ac:dyDescent="0.3">
      <c r="B13" s="2">
        <f>(B10/B7)*100</f>
        <v>50</v>
      </c>
      <c r="C13" s="2">
        <v>0</v>
      </c>
      <c r="D13" s="2">
        <f>(D10/D7)*100</f>
        <v>71.404958677685954</v>
      </c>
      <c r="E13" s="2">
        <v>0</v>
      </c>
      <c r="F13" s="2">
        <f>(F10/F7)*100</f>
        <v>71.125611745513865</v>
      </c>
    </row>
    <row r="15" spans="1:17" x14ac:dyDescent="0.3">
      <c r="A15" t="s">
        <v>0</v>
      </c>
      <c r="B15" t="s">
        <v>33</v>
      </c>
      <c r="L15" t="s">
        <v>9</v>
      </c>
      <c r="M15" t="s">
        <v>10</v>
      </c>
      <c r="N15" t="s">
        <v>11</v>
      </c>
      <c r="O15" t="s">
        <v>12</v>
      </c>
      <c r="P15" t="s">
        <v>41</v>
      </c>
      <c r="Q15" t="s">
        <v>42</v>
      </c>
    </row>
    <row r="16" spans="1:17" x14ac:dyDescent="0.3">
      <c r="L16" t="s">
        <v>23</v>
      </c>
      <c r="M16">
        <v>953</v>
      </c>
      <c r="N16">
        <v>1212</v>
      </c>
      <c r="O16">
        <f>N16-M16</f>
        <v>259</v>
      </c>
      <c r="P16">
        <f>O16-Q16</f>
        <v>224</v>
      </c>
      <c r="Q16">
        <f>9+17+9</f>
        <v>35</v>
      </c>
    </row>
    <row r="17" spans="1:17" x14ac:dyDescent="0.3">
      <c r="A17" t="s">
        <v>2</v>
      </c>
      <c r="L17" t="s">
        <v>24</v>
      </c>
      <c r="M17">
        <v>308</v>
      </c>
      <c r="N17">
        <v>437</v>
      </c>
      <c r="O17">
        <f t="shared" ref="O17:O18" si="2">N17-M17</f>
        <v>129</v>
      </c>
      <c r="P17">
        <f>O17-Q17</f>
        <v>107</v>
      </c>
      <c r="Q17">
        <f>5+17</f>
        <v>22</v>
      </c>
    </row>
    <row r="18" spans="1:17" x14ac:dyDescent="0.3">
      <c r="A18" t="s">
        <v>20</v>
      </c>
      <c r="B18" s="1">
        <v>1.0416666666666666E-2</v>
      </c>
      <c r="L18" t="s">
        <v>31</v>
      </c>
      <c r="M18">
        <v>184</v>
      </c>
      <c r="N18">
        <v>188</v>
      </c>
      <c r="O18">
        <f t="shared" si="2"/>
        <v>4</v>
      </c>
      <c r="P18">
        <f>O18-Q18</f>
        <v>2</v>
      </c>
      <c r="Q18">
        <v>2</v>
      </c>
    </row>
    <row r="19" spans="1:17" x14ac:dyDescent="0.3">
      <c r="L19" t="s">
        <v>19</v>
      </c>
      <c r="M19">
        <v>718</v>
      </c>
      <c r="N19">
        <v>722</v>
      </c>
      <c r="O19">
        <f>N19-M19</f>
        <v>4</v>
      </c>
      <c r="P19">
        <f>O19-Q19</f>
        <v>2</v>
      </c>
      <c r="Q19">
        <v>2</v>
      </c>
    </row>
    <row r="20" spans="1:17" x14ac:dyDescent="0.3">
      <c r="A20" t="s">
        <v>3</v>
      </c>
      <c r="B20" t="s">
        <v>43</v>
      </c>
      <c r="C20" t="s">
        <v>7</v>
      </c>
      <c r="D20" t="s">
        <v>44</v>
      </c>
      <c r="O20">
        <f>SUM(O16:O19)</f>
        <v>396</v>
      </c>
      <c r="P20">
        <f>SUM(P16:P19)</f>
        <v>335</v>
      </c>
      <c r="Q20">
        <f>SUM(Q16:Q18)</f>
        <v>59</v>
      </c>
    </row>
    <row r="21" spans="1:17" x14ac:dyDescent="0.3">
      <c r="B21" s="2">
        <f>O20</f>
        <v>396</v>
      </c>
      <c r="C21" s="2">
        <v>0</v>
      </c>
      <c r="D21" s="2">
        <f>SUM(B21:C21)</f>
        <v>396</v>
      </c>
    </row>
    <row r="23" spans="1:17" x14ac:dyDescent="0.3">
      <c r="A23" t="s">
        <v>8</v>
      </c>
      <c r="B23" t="s">
        <v>43</v>
      </c>
      <c r="C23" t="s">
        <v>7</v>
      </c>
      <c r="D23" t="s">
        <v>40</v>
      </c>
    </row>
    <row r="24" spans="1:17" x14ac:dyDescent="0.3">
      <c r="B24" s="2">
        <f>P20</f>
        <v>335</v>
      </c>
      <c r="C24" s="2">
        <v>0</v>
      </c>
      <c r="D24" s="2">
        <f>SUM(B24:C24)</f>
        <v>335</v>
      </c>
    </row>
    <row r="26" spans="1:17" x14ac:dyDescent="0.3">
      <c r="A26" t="s">
        <v>39</v>
      </c>
      <c r="B26" t="s">
        <v>52</v>
      </c>
      <c r="C26" t="s">
        <v>50</v>
      </c>
      <c r="D26" t="s">
        <v>51</v>
      </c>
    </row>
    <row r="27" spans="1:17" x14ac:dyDescent="0.3">
      <c r="B27" s="2">
        <f>(B24/B21)*100</f>
        <v>84.595959595959584</v>
      </c>
      <c r="C27" s="2">
        <v>0</v>
      </c>
      <c r="D27" s="2">
        <f t="shared" ref="D27" si="3">(D24/D21)*100</f>
        <v>84.595959595959584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8638-9121-4684-A529-585405CEBDCF}">
  <dimension ref="A1:Q27"/>
  <sheetViews>
    <sheetView workbookViewId="0">
      <selection activeCell="B23" sqref="B23"/>
    </sheetView>
  </sheetViews>
  <sheetFormatPr defaultRowHeight="14.4" x14ac:dyDescent="0.3"/>
  <cols>
    <col min="1" max="1" width="22.44140625" bestFit="1" customWidth="1"/>
    <col min="2" max="2" width="18" customWidth="1"/>
    <col min="3" max="3" width="16.5546875" bestFit="1" customWidth="1"/>
    <col min="4" max="4" width="22.77734375" bestFit="1" customWidth="1"/>
    <col min="5" max="5" width="16.5546875" bestFit="1" customWidth="1"/>
    <col min="6" max="6" width="17.21875" bestFit="1" customWidth="1"/>
    <col min="12" max="12" width="20.21875" customWidth="1"/>
    <col min="13" max="13" width="16.5546875" bestFit="1" customWidth="1"/>
    <col min="14" max="14" width="15.6640625" bestFit="1" customWidth="1"/>
    <col min="15" max="15" width="15.5546875" bestFit="1" customWidth="1"/>
    <col min="16" max="16" width="12.21875" bestFit="1" customWidth="1"/>
    <col min="17" max="17" width="20" bestFit="1" customWidth="1"/>
    <col min="18" max="18" width="17.44140625" bestFit="1" customWidth="1"/>
  </cols>
  <sheetData>
    <row r="1" spans="1:17" x14ac:dyDescent="0.3">
      <c r="A1" t="s">
        <v>0</v>
      </c>
      <c r="B1" t="s">
        <v>25</v>
      </c>
      <c r="L1" t="s">
        <v>9</v>
      </c>
      <c r="M1" t="s">
        <v>10</v>
      </c>
      <c r="N1" t="s">
        <v>11</v>
      </c>
      <c r="O1" t="s">
        <v>12</v>
      </c>
      <c r="P1" t="s">
        <v>41</v>
      </c>
      <c r="Q1" t="s">
        <v>42</v>
      </c>
    </row>
    <row r="2" spans="1:17" x14ac:dyDescent="0.3">
      <c r="L2" t="s">
        <v>34</v>
      </c>
      <c r="M2">
        <v>0</v>
      </c>
      <c r="N2">
        <v>84</v>
      </c>
      <c r="O2">
        <f>N2-M2</f>
        <v>84</v>
      </c>
      <c r="P2">
        <f>O2-Q2</f>
        <v>69</v>
      </c>
      <c r="Q2">
        <v>15</v>
      </c>
    </row>
    <row r="3" spans="1:17" x14ac:dyDescent="0.3">
      <c r="A3" t="s">
        <v>2</v>
      </c>
      <c r="L3" t="s">
        <v>35</v>
      </c>
      <c r="M3">
        <v>74</v>
      </c>
      <c r="N3">
        <v>86</v>
      </c>
      <c r="O3">
        <f t="shared" ref="O3:O8" si="0">N3-M3</f>
        <v>12</v>
      </c>
      <c r="P3">
        <f>O3-Q3</f>
        <v>10</v>
      </c>
      <c r="Q3">
        <v>2</v>
      </c>
    </row>
    <row r="4" spans="1:17" x14ac:dyDescent="0.3">
      <c r="A4" t="s">
        <v>20</v>
      </c>
      <c r="B4" s="1">
        <v>7.6388888888888886E-3</v>
      </c>
      <c r="L4" t="s">
        <v>36</v>
      </c>
      <c r="M4">
        <v>127</v>
      </c>
      <c r="N4">
        <v>133</v>
      </c>
      <c r="O4">
        <f t="shared" si="0"/>
        <v>6</v>
      </c>
      <c r="P4">
        <f t="shared" ref="P4:P8" si="1">O4-Q4</f>
        <v>2</v>
      </c>
      <c r="Q4">
        <v>4</v>
      </c>
    </row>
    <row r="5" spans="1:17" x14ac:dyDescent="0.3">
      <c r="L5" t="s">
        <v>37</v>
      </c>
      <c r="M5">
        <v>21</v>
      </c>
      <c r="N5">
        <v>24</v>
      </c>
      <c r="O5">
        <f t="shared" si="0"/>
        <v>3</v>
      </c>
      <c r="P5">
        <f t="shared" si="1"/>
        <v>0</v>
      </c>
      <c r="Q5">
        <v>3</v>
      </c>
    </row>
    <row r="6" spans="1:17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21</v>
      </c>
      <c r="L6" t="s">
        <v>31</v>
      </c>
      <c r="M6">
        <v>195</v>
      </c>
      <c r="N6">
        <v>199</v>
      </c>
      <c r="O6">
        <f t="shared" si="0"/>
        <v>4</v>
      </c>
      <c r="P6">
        <f t="shared" si="1"/>
        <v>2</v>
      </c>
      <c r="Q6">
        <v>2</v>
      </c>
    </row>
    <row r="7" spans="1:17" x14ac:dyDescent="0.3">
      <c r="B7" s="2">
        <f>O6+O7</f>
        <v>17</v>
      </c>
      <c r="C7" s="2">
        <f>SUM(O2:O5)</f>
        <v>105</v>
      </c>
      <c r="D7" s="2">
        <v>0</v>
      </c>
      <c r="E7" s="2">
        <f>O8</f>
        <v>1</v>
      </c>
      <c r="F7" s="2">
        <f>SUM(B7:E7)</f>
        <v>123</v>
      </c>
      <c r="L7" t="s">
        <v>19</v>
      </c>
      <c r="M7">
        <v>426</v>
      </c>
      <c r="N7">
        <v>439</v>
      </c>
      <c r="O7">
        <f t="shared" si="0"/>
        <v>13</v>
      </c>
      <c r="P7">
        <f t="shared" si="1"/>
        <v>4</v>
      </c>
      <c r="Q7">
        <v>9</v>
      </c>
    </row>
    <row r="8" spans="1:17" x14ac:dyDescent="0.3">
      <c r="L8" t="s">
        <v>38</v>
      </c>
      <c r="M8">
        <v>4</v>
      </c>
      <c r="N8">
        <v>5</v>
      </c>
      <c r="O8">
        <f t="shared" si="0"/>
        <v>1</v>
      </c>
      <c r="P8">
        <f t="shared" si="1"/>
        <v>0</v>
      </c>
      <c r="Q8">
        <v>1</v>
      </c>
    </row>
    <row r="9" spans="1:17" x14ac:dyDescent="0.3">
      <c r="A9" t="s">
        <v>8</v>
      </c>
      <c r="B9" t="s">
        <v>4</v>
      </c>
      <c r="C9" t="s">
        <v>5</v>
      </c>
      <c r="D9" t="s">
        <v>6</v>
      </c>
      <c r="E9" t="s">
        <v>7</v>
      </c>
      <c r="F9" t="s">
        <v>40</v>
      </c>
      <c r="O9">
        <f>SUM(O2:O8)</f>
        <v>123</v>
      </c>
      <c r="P9">
        <f>SUM(P2:P8)</f>
        <v>87</v>
      </c>
      <c r="Q9">
        <f>SUM(Q2:Q8)</f>
        <v>36</v>
      </c>
    </row>
    <row r="10" spans="1:17" x14ac:dyDescent="0.3">
      <c r="B10" s="2">
        <f>P7+P6</f>
        <v>6</v>
      </c>
      <c r="C10" s="2">
        <f>SUM(P2:P5)</f>
        <v>81</v>
      </c>
      <c r="D10" s="2">
        <v>0</v>
      </c>
      <c r="E10" s="2">
        <f>P8</f>
        <v>0</v>
      </c>
      <c r="F10" s="2">
        <f>SUM(B10:E10)</f>
        <v>87</v>
      </c>
    </row>
    <row r="12" spans="1:17" x14ac:dyDescent="0.3">
      <c r="A12" t="s">
        <v>39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17" x14ac:dyDescent="0.3">
      <c r="B13" s="2">
        <f>(B10/B7)*100</f>
        <v>35.294117647058826</v>
      </c>
      <c r="C13" s="2">
        <v>0</v>
      </c>
      <c r="D13" s="2">
        <v>0</v>
      </c>
      <c r="E13" s="2">
        <v>0</v>
      </c>
      <c r="F13" s="2">
        <f>(F10/F7)*100</f>
        <v>70.731707317073173</v>
      </c>
    </row>
    <row r="15" spans="1:17" x14ac:dyDescent="0.3">
      <c r="A15" t="s">
        <v>0</v>
      </c>
      <c r="B15" t="s">
        <v>26</v>
      </c>
      <c r="L15" t="s">
        <v>9</v>
      </c>
      <c r="M15" t="s">
        <v>10</v>
      </c>
      <c r="N15" t="s">
        <v>11</v>
      </c>
      <c r="O15" t="s">
        <v>12</v>
      </c>
      <c r="P15" t="s">
        <v>41</v>
      </c>
      <c r="Q15" t="s">
        <v>42</v>
      </c>
    </row>
    <row r="16" spans="1:17" x14ac:dyDescent="0.3">
      <c r="L16" t="s">
        <v>23</v>
      </c>
      <c r="M16">
        <v>1214</v>
      </c>
      <c r="N16">
        <v>1257</v>
      </c>
      <c r="O16">
        <f>N16-M16</f>
        <v>43</v>
      </c>
      <c r="P16">
        <f>O16-Q16</f>
        <v>30</v>
      </c>
      <c r="Q16">
        <v>13</v>
      </c>
    </row>
    <row r="17" spans="1:17" x14ac:dyDescent="0.3">
      <c r="A17" t="s">
        <v>2</v>
      </c>
      <c r="L17" t="s">
        <v>31</v>
      </c>
      <c r="M17">
        <v>188</v>
      </c>
      <c r="N17">
        <v>192</v>
      </c>
      <c r="O17">
        <f t="shared" ref="O17" si="2">N17-M17</f>
        <v>4</v>
      </c>
      <c r="P17">
        <f>O17-Q17</f>
        <v>2</v>
      </c>
      <c r="Q17">
        <v>2</v>
      </c>
    </row>
    <row r="18" spans="1:17" x14ac:dyDescent="0.3">
      <c r="A18" t="s">
        <v>20</v>
      </c>
      <c r="B18" s="1">
        <v>8.3333333333333332E-3</v>
      </c>
      <c r="L18" t="s">
        <v>19</v>
      </c>
      <c r="M18">
        <v>722</v>
      </c>
      <c r="N18">
        <v>726</v>
      </c>
      <c r="O18">
        <f>N18-M18</f>
        <v>4</v>
      </c>
      <c r="P18">
        <f>O18-Q18</f>
        <v>2</v>
      </c>
      <c r="Q18">
        <v>2</v>
      </c>
    </row>
    <row r="19" spans="1:17" x14ac:dyDescent="0.3">
      <c r="O19">
        <f>SUM(O16:O18)</f>
        <v>51</v>
      </c>
      <c r="P19">
        <f t="shared" ref="P19:Q19" si="3">SUM(P16:P18)</f>
        <v>34</v>
      </c>
      <c r="Q19">
        <f t="shared" si="3"/>
        <v>17</v>
      </c>
    </row>
    <row r="20" spans="1:17" x14ac:dyDescent="0.3">
      <c r="A20" t="s">
        <v>3</v>
      </c>
      <c r="B20" t="s">
        <v>43</v>
      </c>
      <c r="C20" t="s">
        <v>7</v>
      </c>
      <c r="D20" t="s">
        <v>44</v>
      </c>
    </row>
    <row r="21" spans="1:17" x14ac:dyDescent="0.3">
      <c r="B21" s="2">
        <f>O19</f>
        <v>51</v>
      </c>
      <c r="C21" s="2">
        <v>0</v>
      </c>
      <c r="D21" s="2">
        <f>SUM(B21:C21)</f>
        <v>51</v>
      </c>
    </row>
    <row r="23" spans="1:17" x14ac:dyDescent="0.3">
      <c r="A23" t="s">
        <v>8</v>
      </c>
      <c r="B23" t="s">
        <v>43</v>
      </c>
      <c r="C23" t="s">
        <v>7</v>
      </c>
      <c r="D23" t="s">
        <v>44</v>
      </c>
    </row>
    <row r="24" spans="1:17" x14ac:dyDescent="0.3">
      <c r="B24" s="2">
        <f>P19</f>
        <v>34</v>
      </c>
      <c r="C24" s="2">
        <v>0</v>
      </c>
      <c r="D24" s="2">
        <f>SUM(B24:C24)</f>
        <v>34</v>
      </c>
      <c r="L24" t="s">
        <v>27</v>
      </c>
      <c r="M24" t="s">
        <v>28</v>
      </c>
    </row>
    <row r="25" spans="1:17" x14ac:dyDescent="0.3">
      <c r="M25" t="s">
        <v>29</v>
      </c>
    </row>
    <row r="26" spans="1:17" x14ac:dyDescent="0.3">
      <c r="A26" t="s">
        <v>39</v>
      </c>
      <c r="B26" t="s">
        <v>52</v>
      </c>
      <c r="C26" t="s">
        <v>50</v>
      </c>
      <c r="D26" t="s">
        <v>51</v>
      </c>
    </row>
    <row r="27" spans="1:17" x14ac:dyDescent="0.3">
      <c r="B27" s="2">
        <f>(B24/B21)*100</f>
        <v>66.666666666666657</v>
      </c>
      <c r="C27" s="2">
        <v>0</v>
      </c>
      <c r="D27" s="2">
        <f t="shared" ref="D27" si="4">(D24/D21)*100</f>
        <v>66.666666666666657</v>
      </c>
      <c r="L2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Experiment_1</vt:lpstr>
      <vt:lpstr>Experiement_2</vt:lpstr>
      <vt:lpstr>Experiment_3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Silva, GS, Mnr [20935927@sun.ac.za]</dc:creator>
  <cp:lastModifiedBy>User</cp:lastModifiedBy>
  <dcterms:created xsi:type="dcterms:W3CDTF">2015-06-05T18:17:20Z</dcterms:created>
  <dcterms:modified xsi:type="dcterms:W3CDTF">2022-06-21T09:07:13Z</dcterms:modified>
</cp:coreProperties>
</file>