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3BE8B6CC0544A2C8E30AE107C923BEE3B4C64E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squisa Inicial" sheetId="1" r:id="rId1"/>
    <sheet name="Previsão Demada" sheetId="2" r:id="rId2"/>
    <sheet name="Distribuição das Vendas" sheetId="3" r:id="rId3"/>
    <sheet name="Pesquisa venda Celular" sheetId="4" r:id="rId4"/>
    <sheet name="IBGE" sheetId="5" r:id="rId5"/>
    <sheet name="Planilha2" sheetId="6" r:id="rId6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3" l="1"/>
  <c r="U16" i="3"/>
  <c r="T16" i="3"/>
  <c r="S16" i="3"/>
  <c r="R16" i="3"/>
  <c r="I14" i="3"/>
  <c r="H14" i="3"/>
  <c r="G14" i="3"/>
  <c r="F14" i="3"/>
  <c r="E14" i="3"/>
  <c r="D14" i="3"/>
  <c r="Q13" i="3"/>
  <c r="I13" i="3"/>
  <c r="H13" i="3"/>
  <c r="G13" i="3"/>
  <c r="F13" i="3"/>
  <c r="Q12" i="3"/>
  <c r="I12" i="3"/>
  <c r="H12" i="3"/>
  <c r="G12" i="3"/>
  <c r="F12" i="3"/>
  <c r="Q11" i="3"/>
  <c r="I11" i="3"/>
  <c r="H11" i="3"/>
  <c r="G11" i="3"/>
  <c r="F11" i="3"/>
  <c r="Q10" i="3"/>
  <c r="I10" i="3"/>
  <c r="H10" i="3"/>
  <c r="G10" i="3"/>
  <c r="F10" i="3"/>
  <c r="Q9" i="3"/>
  <c r="I9" i="3"/>
  <c r="H9" i="3"/>
  <c r="G9" i="3"/>
  <c r="F9" i="3"/>
  <c r="Q8" i="3"/>
  <c r="I8" i="3"/>
  <c r="H8" i="3"/>
  <c r="G8" i="3"/>
  <c r="F8" i="3"/>
  <c r="Q7" i="3"/>
  <c r="I7" i="3"/>
  <c r="H7" i="3"/>
  <c r="G7" i="3"/>
  <c r="F7" i="3"/>
  <c r="Q6" i="3"/>
  <c r="I6" i="3"/>
  <c r="H6" i="3"/>
  <c r="G6" i="3"/>
  <c r="F6" i="3"/>
  <c r="Q5" i="3"/>
  <c r="I5" i="3"/>
  <c r="H5" i="3"/>
  <c r="G5" i="3"/>
  <c r="F5" i="3"/>
  <c r="Q4" i="3"/>
  <c r="I4" i="3"/>
  <c r="H4" i="3"/>
  <c r="G4" i="3"/>
  <c r="F4" i="3"/>
  <c r="Q3" i="3"/>
  <c r="I3" i="3"/>
  <c r="H3" i="3"/>
  <c r="G3" i="3"/>
  <c r="F3" i="3"/>
  <c r="Q2" i="3"/>
  <c r="I2" i="3"/>
  <c r="H2" i="3"/>
  <c r="G2" i="3"/>
  <c r="F2" i="3"/>
  <c r="I1" i="3"/>
  <c r="H1" i="3"/>
  <c r="G1" i="3"/>
  <c r="F1" i="3"/>
  <c r="G16" i="2"/>
  <c r="F16" i="2"/>
  <c r="E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F8" i="2"/>
  <c r="E8" i="2"/>
  <c r="D8" i="2"/>
  <c r="C8" i="2"/>
  <c r="D7" i="2"/>
  <c r="C7" i="2"/>
  <c r="D6" i="2"/>
  <c r="C6" i="2"/>
  <c r="D5" i="2"/>
  <c r="C5" i="2"/>
  <c r="D4" i="2"/>
  <c r="C4" i="2"/>
  <c r="D51" i="1"/>
  <c r="C51" i="1"/>
  <c r="D49" i="1"/>
  <c r="C49" i="1" a="1"/>
  <c r="C49" i="1"/>
  <c r="A49" i="1" a="1"/>
  <c r="A49" i="1"/>
  <c r="D48" i="1"/>
  <c r="C48" i="1" a="1"/>
  <c r="C48" i="1"/>
  <c r="A48" i="1" a="1"/>
  <c r="A48" i="1"/>
  <c r="D47" i="1"/>
  <c r="C47" i="1" a="1"/>
  <c r="C47" i="1"/>
  <c r="A47" i="1" a="1"/>
  <c r="A47" i="1"/>
  <c r="D46" i="1"/>
  <c r="C46" i="1" a="1"/>
  <c r="C46" i="1"/>
  <c r="A46" i="1" a="1"/>
  <c r="A46" i="1"/>
  <c r="D45" i="1"/>
  <c r="C45" i="1" a="1"/>
  <c r="C45" i="1"/>
  <c r="A45" i="1" a="1"/>
  <c r="A45" i="1"/>
  <c r="D44" i="1"/>
  <c r="C44" i="1" a="1"/>
  <c r="C44" i="1"/>
  <c r="A44" i="1" a="1"/>
  <c r="A44" i="1"/>
  <c r="D43" i="1"/>
  <c r="C43" i="1" a="1"/>
  <c r="C43" i="1"/>
  <c r="A43" i="1" a="1"/>
  <c r="A43" i="1"/>
  <c r="D42" i="1"/>
  <c r="C42" i="1" a="1"/>
  <c r="C42" i="1"/>
  <c r="A42" i="1" a="1"/>
  <c r="A42" i="1"/>
  <c r="D41" i="1"/>
  <c r="C41" i="1" a="1"/>
  <c r="C41" i="1"/>
  <c r="A41" i="1" a="1"/>
  <c r="A41" i="1"/>
  <c r="D40" i="1"/>
  <c r="C40" i="1" a="1"/>
  <c r="C40" i="1"/>
  <c r="A40" i="1" a="1"/>
  <c r="A40" i="1"/>
  <c r="D39" i="1"/>
  <c r="C39" i="1" a="1"/>
  <c r="C39" i="1"/>
  <c r="A39" i="1" a="1"/>
  <c r="A39" i="1"/>
  <c r="D38" i="1"/>
  <c r="C38" i="1" a="1"/>
  <c r="C38" i="1"/>
  <c r="A38" i="1" a="1"/>
  <c r="A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100-000001000000}">
      <text>
        <r>
          <rPr>
            <sz val="11"/>
            <rFont val="Arial"/>
            <scheme val="minor"/>
          </rPr>
          <t>Entre com valor de Alfa: 0 a 1</t>
        </r>
      </text>
    </comment>
  </commentList>
</comments>
</file>

<file path=xl/sharedStrings.xml><?xml version="1.0" encoding="utf-8"?>
<sst xmlns="http://schemas.openxmlformats.org/spreadsheetml/2006/main" count="197" uniqueCount="116">
  <si>
    <t>PROJ INTEG I - GPI -  2024 2</t>
  </si>
  <si>
    <t>Demanda Nacional 2024</t>
  </si>
  <si>
    <t>Previsão do número total de celulares em unidade a serem comercializados no país neste ano corrente.</t>
  </si>
  <si>
    <t>Fonte(s):</t>
  </si>
  <si>
    <t>Mercado de smartphones na América Latina cresce 14,5% em 2024 (mobiletime.com.br)</t>
  </si>
  <si>
    <t>Mercado de Smartphones - Mobile, Celular Análise da Indústria &amp; Tamanho (mordorintelligence.com)</t>
  </si>
  <si>
    <t>Pesquisa de Preços</t>
  </si>
  <si>
    <t>Aparelho</t>
  </si>
  <si>
    <t>Modelo</t>
  </si>
  <si>
    <t>Preço</t>
  </si>
  <si>
    <t>No Jogo será:</t>
  </si>
  <si>
    <t>Galaxy Z Fold 5 de TB</t>
  </si>
  <si>
    <t>O Importado mais caro</t>
  </si>
  <si>
    <t>Fonte:</t>
  </si>
  <si>
    <t>https://www.apple.com/br/shop/buy-iphone/iphone-16-pro</t>
  </si>
  <si>
    <t>Iphone 15 pro Max</t>
  </si>
  <si>
    <t> R$ 7.299</t>
  </si>
  <si>
    <t>O Nacional mais caro</t>
  </si>
  <si>
    <t>https://www.terra.com.br/amp/story/byte/estes-sao-os-celulares-mais-caros-do-brasil,044976cce80062694f395302ac89b8a1d27rid4c.html</t>
  </si>
  <si>
    <t>Xiaomi POCO C65</t>
  </si>
  <si>
    <t>O Importado mais barato</t>
  </si>
  <si>
    <t>https://www.amazon.com.br/dp/B0CMRWYF9P?th=1&amp;psc=1&amp;linkCode=sl1&amp;tag=promodica01-20&amp;linkId</t>
  </si>
  <si>
    <t>Motorola Moto G24 Power</t>
  </si>
  <si>
    <t>O Nacional mais barato</t>
  </si>
  <si>
    <t>https://www.tudocelular.com/Motorola/fichas-tecnicas/n9130/Motorola-Moto-G24-Power.html</t>
  </si>
  <si>
    <t>Obs: ordenar os preços de 1 a 4 por ordem de valor, sendo o 1 mais caro e o 4 mais barato</t>
  </si>
  <si>
    <t>Demografia e dados Sócio-Econômicos</t>
  </si>
  <si>
    <t>População</t>
  </si>
  <si>
    <t>Classes sociais em %</t>
  </si>
  <si>
    <t>A</t>
  </si>
  <si>
    <t>B</t>
  </si>
  <si>
    <t>C</t>
  </si>
  <si>
    <t>D</t>
  </si>
  <si>
    <t>E</t>
  </si>
  <si>
    <t>1) Região Sul</t>
  </si>
  <si>
    <t>29 MILHÕES</t>
  </si>
  <si>
    <t>2) Região Sudeste</t>
  </si>
  <si>
    <t>85 MILHÕES</t>
  </si>
  <si>
    <t>3) Região Nordeste</t>
  </si>
  <si>
    <t>56,1 MILHÕES</t>
  </si>
  <si>
    <t xml:space="preserve">4) Região Cento-Oeste </t>
  </si>
  <si>
    <t>15,2 MILHÕES</t>
  </si>
  <si>
    <t>5) Região Norte</t>
  </si>
  <si>
    <t>17,3 MILHÕES</t>
  </si>
  <si>
    <t>https://agenciabrasil.ebc.com.br/geral/noticia/2014-12/brasil-tem-202-milhoes-de-habitantes-diz-ibge#:~:text=A%20Regi%C3%A3o%20Sudeste%20%C3%A9%20a,com%2029%20milh%C3%B5es%20de%20habitantes.</t>
  </si>
  <si>
    <t>Classe Social: https://gente.globo.com/infografico-pesquisa-panorama-das-classes-abcde/</t>
  </si>
  <si>
    <t>Obs: Para o desenvolvimento do Planejamento Estratégico da Empresa, pesquisem mais informações que considerarem relevantes!</t>
  </si>
  <si>
    <t>Sazonalidade</t>
  </si>
  <si>
    <t xml:space="preserve">Comportamento de vendas ao longo do ano no varejo. </t>
  </si>
  <si>
    <t>Considerando datas comemorativas e períodos especifícos (janeiro menos circulação de dinheiro e dezembro mais, por exemplo).</t>
  </si>
  <si>
    <t>Obs</t>
  </si>
  <si>
    <t>Mês</t>
  </si>
  <si>
    <t>%</t>
  </si>
  <si>
    <t>Qtde</t>
  </si>
  <si>
    <t>Selecione a Região:</t>
  </si>
  <si>
    <t>Brasil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</si>
  <si>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</si>
  <si>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</si>
  <si>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</si>
  <si>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</si>
  <si>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</si>
  <si>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</si>
  <si>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</si>
  <si>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</si>
  <si>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</si>
  <si>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</si>
  <si>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</si>
  <si>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</si>
  <si>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</si>
  <si>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forbes.com.br/forbes-money/2023/03/venda-de-smartphones-no-brasil-deve-ter-outro-ano-desafiador/</t>
  </si>
  <si>
    <t>https://www.ibge.gov.br/estatisticas/economicas/comercio/9227-pesquisa-mensal-de-comercio.html</t>
  </si>
  <si>
    <t>Obs: Ao inserir as porcentagens mensais, a soma deve corresponder a 100% da Demanda!</t>
  </si>
  <si>
    <t>Na coluna Qtde será realizada o cálculo automático sobre o item 1 da pesquisa</t>
  </si>
  <si>
    <t>MARKET SHARE</t>
  </si>
  <si>
    <t>Com estes números pesquisados proponha um valor inicial de Market Share Nacional para a sua Empresa.</t>
  </si>
  <si>
    <t>Empresa:</t>
  </si>
  <si>
    <t>Salestech</t>
  </si>
  <si>
    <t>Se já definiu o nome</t>
  </si>
  <si>
    <r>
      <rPr>
        <b/>
        <sz val="11"/>
        <rFont val="Calibri"/>
      </rPr>
      <t>42 milhões</t>
    </r>
    <r>
      <rPr>
        <sz val="11"/>
        <rFont val="Calibri"/>
      </rPr>
      <t xml:space="preserve">, seria aproximadamente </t>
    </r>
    <r>
      <rPr>
        <b/>
        <sz val="11"/>
        <rFont val="Calibri"/>
      </rPr>
      <t>0,198%</t>
    </r>
    <r>
      <rPr>
        <sz val="11"/>
        <rFont val="Calibri"/>
      </rPr>
      <t>.</t>
    </r>
  </si>
  <si>
    <t>Market Share</t>
  </si>
  <si>
    <t>Obs: No desenvolvimento do Planej. Estratégico vcs definirão em algumas semanas o valor definitivo a ser colocado como objetivo!</t>
  </si>
  <si>
    <t>Previsão de Vendas</t>
  </si>
  <si>
    <t>A: 
Média Móvel = N4</t>
  </si>
  <si>
    <t>B:
Média Ponderada</t>
  </si>
  <si>
    <t>C:
Suavizamento Exponencial</t>
  </si>
  <si>
    <t>Ano</t>
  </si>
  <si>
    <t>Vendas</t>
  </si>
  <si>
    <t>Forecast</t>
  </si>
  <si>
    <t>Ano 2023</t>
  </si>
  <si>
    <t>Sul</t>
  </si>
  <si>
    <t>Modelos:</t>
  </si>
  <si>
    <t>Regiões</t>
  </si>
  <si>
    <t>Chat GPT em 20set24</t>
  </si>
  <si>
    <t>Total de vendas (em milhões)</t>
  </si>
  <si>
    <t>Sudeste</t>
  </si>
  <si>
    <t>Norte</t>
  </si>
  <si>
    <t>Nordeste</t>
  </si>
  <si>
    <t>Centro-Oeste</t>
  </si>
  <si>
    <t>Geral</t>
  </si>
  <si>
    <t>Modelo1</t>
  </si>
  <si>
    <t>Modelo2</t>
  </si>
  <si>
    <t>Modelo3</t>
  </si>
  <si>
    <t>Modelo4</t>
  </si>
  <si>
    <t>Black Friday</t>
  </si>
  <si>
    <t>Natal</t>
  </si>
  <si>
    <t>Total:</t>
  </si>
  <si>
    <t>https://www.ecommercebrasil.com.br/artigos/analise-detalhada-do-mercado-de-smartphones-e-maiores-vendas-de-2023</t>
  </si>
  <si>
    <t xml:space="preserve">IBGE - </t>
  </si>
  <si>
    <t>30,1 MILHÕES</t>
  </si>
  <si>
    <t>84,8 MILHÕES</t>
  </si>
  <si>
    <t>57 MILHÕES</t>
  </si>
  <si>
    <t>IBGE -</t>
  </si>
  <si>
    <t>16 MILHÕES</t>
  </si>
  <si>
    <t>17 MILHÕES</t>
  </si>
  <si>
    <t>IBGE</t>
  </si>
  <si>
    <t>INFO-MONEY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</si>
</sst>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R$&quot;\ #,##0;[Red]\-&quot;R$&quot;\ #,##0"/>
    <numFmt numFmtId="166" formatCode="_-&quot;R$&quot;\ * #,##0.00_-;\-&quot;R$&quot;\ * #,##0.00_-;_-&quot;R$&quot;\ * &quot;-&quot;??_-;_-@"/>
    <numFmt numFmtId="167" formatCode="&quot;R$&quot;\ #,##0.00;[Red]\-&quot;R$&quot;\ #,##0.00"/>
    <numFmt numFmtId="168" formatCode="0.0%"/>
    <numFmt numFmtId="169" formatCode="_(&quot;$&quot;* #,##0_);_(&quot;$&quot;* \(#,##0\);_(&quot;$&quot;* &quot;-&quot;??_);_(@_)"/>
  </numFmts>
  <fonts count="12">
    <font>
      <sz val="11"/>
      <name val="Arial"/>
      <scheme val="minor"/>
    </font>
    <font>
      <b/>
      <sz val="11"/>
      <name val="Calibri"/>
    </font>
    <font>
      <sz val="11"/>
      <name val="Calibri"/>
    </font>
    <font>
      <u/>
      <sz val="11"/>
      <name val="Calibri"/>
    </font>
    <font>
      <b/>
      <sz val="11"/>
      <name val="Quattrocento Sans"/>
    </font>
    <font>
      <b/>
      <sz val="12"/>
      <name val="Calibri"/>
    </font>
    <font>
      <sz val="11"/>
      <name val="Arial"/>
    </font>
    <font>
      <sz val="11"/>
      <color rgb="FF000000"/>
      <name val="Calibri"/>
    </font>
    <font>
      <sz val="12"/>
      <name val="Calibri"/>
    </font>
    <font>
      <b/>
      <sz val="14"/>
      <name val="Calibri"/>
    </font>
    <font>
      <sz val="14"/>
      <name val="Calibri"/>
    </font>
    <font>
      <sz val="14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AEDF1"/>
        <bgColor rgb="FFEAEDF1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/>
    <xf numFmtId="10" fontId="1" fillId="0" borderId="0" xfId="0" applyNumberFormat="1" applyFont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6" fontId="2" fillId="0" borderId="0" xfId="0" applyNumberFormat="1" applyFont="1"/>
    <xf numFmtId="168" fontId="2" fillId="2" borderId="1" xfId="0" applyNumberFormat="1" applyFont="1" applyFill="1" applyBorder="1" applyAlignment="1">
      <alignment horizontal="center"/>
    </xf>
    <xf numFmtId="168" fontId="2" fillId="0" borderId="0" xfId="0" applyNumberFormat="1" applyFont="1"/>
    <xf numFmtId="168" fontId="2" fillId="0" borderId="0" xfId="0" applyNumberFormat="1" applyFont="1" applyAlignment="1">
      <alignment horizontal="center"/>
    </xf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5" fillId="0" borderId="2" xfId="0" applyFont="1" applyBorder="1" applyAlignment="1">
      <alignment horizontal="center"/>
    </xf>
    <xf numFmtId="10" fontId="7" fillId="4" borderId="2" xfId="0" applyNumberFormat="1" applyFont="1" applyFill="1" applyBorder="1" applyAlignment="1">
      <alignment horizontal="center" vertical="center"/>
    </xf>
    <xf numFmtId="169" fontId="2" fillId="4" borderId="2" xfId="0" applyNumberFormat="1" applyFont="1" applyFill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9" fontId="8" fillId="0" borderId="2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9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" fontId="11" fillId="6" borderId="2" xfId="0" applyNumberFormat="1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 vertical="center" wrapText="1"/>
    </xf>
    <xf numFmtId="164" fontId="11" fillId="5" borderId="2" xfId="0" applyNumberFormat="1" applyFont="1" applyFill="1" applyBorder="1" applyAlignment="1">
      <alignment horizontal="center"/>
    </xf>
    <xf numFmtId="164" fontId="11" fillId="6" borderId="2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 vertical="center" wrapText="1"/>
    </xf>
    <xf numFmtId="164" fontId="11" fillId="7" borderId="2" xfId="0" applyNumberFormat="1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1" fontId="9" fillId="4" borderId="7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7" fontId="2" fillId="0" borderId="2" xfId="0" applyNumberFormat="1" applyFont="1" applyBorder="1"/>
    <xf numFmtId="10" fontId="2" fillId="0" borderId="2" xfId="0" applyNumberFormat="1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/>
    <xf numFmtId="0" fontId="6" fillId="0" borderId="4" xfId="0" applyFont="1" applyBorder="1" applyAlignment="1"/>
    <xf numFmtId="0" fontId="6" fillId="0" borderId="5" xfId="0" applyFont="1" applyBorder="1" applyAlignment="1"/>
    <xf numFmtId="0" fontId="9" fillId="0" borderId="7" xfId="0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Vendas</c:v>
          </c:tx>
          <c:spPr>
            <a:ln w="28575"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'Previsão Demada'!$C$4:$C$16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Janeiro</c:v>
                </c:pt>
              </c:strCache>
            </c:strRef>
          </c:cat>
          <c:val>
            <c:numRef>
              <c:f>'Previsão Demada'!$D$4:$D$16</c:f>
              <c:numCache>
                <c:formatCode>"$"#,##0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2-4801-9163-68C3B37BB32A}"/>
            </c:ext>
          </c:extLst>
        </c:ser>
        <c:ser>
          <c:idx val="1"/>
          <c:order val="1"/>
          <c:tx>
            <c:v>Previsão de Vendas</c:v>
          </c:tx>
          <c:spPr>
            <a:ln w="28575"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'Previsão Demada'!$C$4:$C$16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Janeiro</c:v>
                </c:pt>
              </c:strCache>
            </c:strRef>
          </c:cat>
          <c:val>
            <c:numRef>
              <c:f>'Previsão Demada'!$E$4:$E$16</c:f>
              <c:numCache>
                <c:formatCode>General</c:formatCode>
                <c:ptCount val="13"/>
                <c:pt idx="4" formatCode="&quot;$&quot;#,##0">
                  <c:v>0</c:v>
                </c:pt>
                <c:pt idx="5" formatCode="&quot;$&quot;#,##0">
                  <c:v>0</c:v>
                </c:pt>
                <c:pt idx="6" formatCode="&quot;$&quot;#,##0">
                  <c:v>0</c:v>
                </c:pt>
                <c:pt idx="7" formatCode="&quot;$&quot;#,##0">
                  <c:v>0</c:v>
                </c:pt>
                <c:pt idx="8" formatCode="&quot;$&quot;#,##0">
                  <c:v>0</c:v>
                </c:pt>
                <c:pt idx="9" formatCode="&quot;$&quot;#,##0">
                  <c:v>0</c:v>
                </c:pt>
                <c:pt idx="10" formatCode="&quot;$&quot;#,##0">
                  <c:v>0</c:v>
                </c:pt>
                <c:pt idx="11" formatCode="&quot;$&quot;#,##0">
                  <c:v>0</c:v>
                </c:pt>
                <c:pt idx="12" formatCode="&quot;$&quot;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2-4801-9163-68C3B37BB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921744"/>
        <c:axId val="952097526"/>
      </c:lineChart>
      <c:catAx>
        <c:axId val="146892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2097526"/>
        <c:crosses val="autoZero"/>
        <c:auto val="1"/>
        <c:lblAlgn val="ctr"/>
        <c:lblOffset val="100"/>
        <c:noMultiLvlLbl val="1"/>
      </c:catAx>
      <c:valAx>
        <c:axId val="952097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892174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Vendas</c:v>
          </c:tx>
          <c:spPr>
            <a:ln w="28575"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'Previsão Demada'!$C$4:$C$16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Janeiro</c:v>
                </c:pt>
              </c:strCache>
            </c:strRef>
          </c:cat>
          <c:val>
            <c:numRef>
              <c:f>'Previsão Demada'!$D$4:$D$16</c:f>
              <c:numCache>
                <c:formatCode>"$"#,##0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C-41A6-9524-C0411A46CA19}"/>
            </c:ext>
          </c:extLst>
        </c:ser>
        <c:ser>
          <c:idx val="1"/>
          <c:order val="1"/>
          <c:tx>
            <c:v>Previsão de Vendas</c:v>
          </c:tx>
          <c:spPr>
            <a:ln w="28575"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'Previsão Demada'!$C$4:$C$16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Janeiro</c:v>
                </c:pt>
              </c:strCache>
            </c:strRef>
          </c:cat>
          <c:val>
            <c:numRef>
              <c:f>'Previsão Demada'!$F$4:$F$16</c:f>
              <c:numCache>
                <c:formatCode>#,##0.00</c:formatCode>
                <c:ptCount val="13"/>
                <c:pt idx="4" formatCode="&quot;$&quot;#,##0">
                  <c:v>0</c:v>
                </c:pt>
                <c:pt idx="5" formatCode="&quot;$&quot;#,##0">
                  <c:v>0</c:v>
                </c:pt>
                <c:pt idx="6" formatCode="&quot;$&quot;#,##0">
                  <c:v>0</c:v>
                </c:pt>
                <c:pt idx="7" formatCode="&quot;$&quot;#,##0">
                  <c:v>0</c:v>
                </c:pt>
                <c:pt idx="8" formatCode="&quot;$&quot;#,##0">
                  <c:v>0</c:v>
                </c:pt>
                <c:pt idx="9" formatCode="&quot;$&quot;#,##0">
                  <c:v>0</c:v>
                </c:pt>
                <c:pt idx="10" formatCode="&quot;$&quot;#,##0">
                  <c:v>0</c:v>
                </c:pt>
                <c:pt idx="11" formatCode="&quot;$&quot;#,##0">
                  <c:v>0</c:v>
                </c:pt>
                <c:pt idx="12" formatCode="&quot;$&quot;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C-41A6-9524-C0411A46C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353245"/>
        <c:axId val="1041763036"/>
      </c:lineChart>
      <c:catAx>
        <c:axId val="1235353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1763036"/>
        <c:crosses val="autoZero"/>
        <c:auto val="1"/>
        <c:lblAlgn val="ctr"/>
        <c:lblOffset val="100"/>
        <c:noMultiLvlLbl val="1"/>
      </c:catAx>
      <c:valAx>
        <c:axId val="1041763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535324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Vendas</c:v>
          </c:tx>
          <c:spPr>
            <a:ln w="28575"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'Previsão Demada'!$C$4:$C$16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Janeiro</c:v>
                </c:pt>
              </c:strCache>
            </c:strRef>
          </c:cat>
          <c:val>
            <c:numRef>
              <c:f>'Previsão Demada'!$D$4:$D$16</c:f>
              <c:numCache>
                <c:formatCode>"$"#,##0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9-4E22-9856-E682701F3B16}"/>
            </c:ext>
          </c:extLst>
        </c:ser>
        <c:ser>
          <c:idx val="1"/>
          <c:order val="1"/>
          <c:tx>
            <c:v>Forecast</c:v>
          </c:tx>
          <c:spPr>
            <a:ln w="28575"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'Previsão Demada'!$C$4:$C$16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Janeiro</c:v>
                </c:pt>
              </c:strCache>
            </c:strRef>
          </c:cat>
          <c:val>
            <c:numRef>
              <c:f>'Previsão Demada'!$G$4:$G$16</c:f>
              <c:numCache>
                <c:formatCode>General</c:formatCode>
                <c:ptCount val="13"/>
                <c:pt idx="5" formatCode="&quot;$&quot;#,##0">
                  <c:v>0</c:v>
                </c:pt>
                <c:pt idx="6" formatCode="&quot;$&quot;#,##0">
                  <c:v>0</c:v>
                </c:pt>
                <c:pt idx="7" formatCode="&quot;$&quot;#,##0">
                  <c:v>0</c:v>
                </c:pt>
                <c:pt idx="8" formatCode="&quot;$&quot;#,##0">
                  <c:v>0</c:v>
                </c:pt>
                <c:pt idx="9" formatCode="&quot;$&quot;#,##0">
                  <c:v>0</c:v>
                </c:pt>
                <c:pt idx="10" formatCode="&quot;$&quot;#,##0">
                  <c:v>0</c:v>
                </c:pt>
                <c:pt idx="11" formatCode="&quot;$&quot;#,##0">
                  <c:v>0</c:v>
                </c:pt>
                <c:pt idx="12" formatCode="&quot;$&quot;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9-4E22-9856-E682701F3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689617"/>
        <c:axId val="313147562"/>
      </c:lineChart>
      <c:catAx>
        <c:axId val="638689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3147562"/>
        <c:crosses val="autoZero"/>
        <c:auto val="1"/>
        <c:lblAlgn val="ctr"/>
        <c:lblOffset val="100"/>
        <c:noMultiLvlLbl val="1"/>
      </c:catAx>
      <c:valAx>
        <c:axId val="313147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868961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390525</xdr:colOff>
      <xdr:row>16</xdr:row>
      <xdr:rowOff>123825</xdr:rowOff>
    </xdr:from>
    <xdr:ext cx="4572000" cy="2333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504825</xdr:colOff>
      <xdr:row>16</xdr:row>
      <xdr:rowOff>228600</xdr:rowOff>
    </xdr:from>
    <xdr:ext cx="4400550" cy="23336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161925</xdr:colOff>
      <xdr:row>16</xdr:row>
      <xdr:rowOff>171450</xdr:rowOff>
    </xdr:from>
    <xdr:ext cx="4371975" cy="23336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1</xdr:row>
      <xdr:rowOff>38100</xdr:rowOff>
    </xdr:from>
    <xdr:ext cx="12553950" cy="6648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49800" cy="97631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bes.com.br/forbes-money/2023/03/venda-de-smartphones-no-brasil-deve-ter-outro-ano-desafiador/" TargetMode="External"/><Relationship Id="rId3" Type="http://schemas.openxmlformats.org/officeDocument/2006/relationships/hyperlink" Target="https://www.apple.com/br/shop/buy-iphone/iphone-16-pro" TargetMode="External"/><Relationship Id="rId7" Type="http://schemas.openxmlformats.org/officeDocument/2006/relationships/hyperlink" Target="https://gente.globo.com/infografico-pesquisa-panorama-das-classes-abcde/" TargetMode="External"/><Relationship Id="rId2" Type="http://schemas.openxmlformats.org/officeDocument/2006/relationships/hyperlink" Target="https://www.mordorintelligence.com/pt/industry-reports/smartphones-market" TargetMode="External"/><Relationship Id="rId1" Type="http://schemas.openxmlformats.org/officeDocument/2006/relationships/hyperlink" Target="https://www.mobiletime.com.br/noticias/23/08/2024/mercado-de-smartphones-na-america-latina-cresce-145-em-2024/" TargetMode="External"/><Relationship Id="rId6" Type="http://schemas.openxmlformats.org/officeDocument/2006/relationships/hyperlink" Target="https://www.tudocelular.com/Motorola/fichas-tecnicas/n9130/Motorola-Moto-G24-Power.html" TargetMode="External"/><Relationship Id="rId5" Type="http://schemas.openxmlformats.org/officeDocument/2006/relationships/hyperlink" Target="https://www.amazon.com.br/dp/B0CMRWYF9P?th=1&amp;psc=1&amp;linkCode=sl1&amp;tag=promodica01-20&amp;linkId" TargetMode="External"/><Relationship Id="rId4" Type="http://schemas.openxmlformats.org/officeDocument/2006/relationships/hyperlink" Target="https://www.terra.com.br/amp/story/byte/estes-sao-os-celulares-mais-caros-do-brasil,044976cce80062694f395302ac89b8a1d27rid4c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ecommercebrasil.com.br/artigos/analise-detalhada-do-mercado-de-smartphones-e-maiores-vendas-de-20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showGridLines="0" tabSelected="1" workbookViewId="0"/>
  </sheetViews>
  <sheetFormatPr defaultColWidth="11.25" defaultRowHeight="15" customHeight="1"/>
  <cols>
    <col min="1" max="1" width="10.75" customWidth="1"/>
    <col min="2" max="2" width="21.5" customWidth="1"/>
    <col min="3" max="3" width="19.375" customWidth="1"/>
    <col min="4" max="4" width="14.5" customWidth="1"/>
    <col min="5" max="5" width="10.25" customWidth="1"/>
    <col min="6" max="7" width="6.75" customWidth="1"/>
    <col min="8" max="8" width="11.5" customWidth="1"/>
    <col min="9" max="11" width="6.75" customWidth="1"/>
  </cols>
  <sheetData>
    <row r="1" spans="1:11" ht="14.25" customHeight="1">
      <c r="B1" s="1" t="s">
        <v>0</v>
      </c>
    </row>
    <row r="2" spans="1:11" ht="14.25" customHeight="1">
      <c r="B2" s="1"/>
    </row>
    <row r="3" spans="1:11" ht="14.25" customHeight="1">
      <c r="A3" s="2">
        <v>1</v>
      </c>
      <c r="B3" s="1" t="s">
        <v>1</v>
      </c>
    </row>
    <row r="4" spans="1:11" ht="14.25" customHeight="1">
      <c r="A4" s="2"/>
      <c r="B4" s="3">
        <v>38000000</v>
      </c>
      <c r="C4" t="s">
        <v>2</v>
      </c>
    </row>
    <row r="5" spans="1:11" ht="14.25" customHeight="1">
      <c r="A5" s="2"/>
      <c r="B5" s="4" t="s">
        <v>3</v>
      </c>
      <c r="C5" s="5" t="s">
        <v>4</v>
      </c>
      <c r="D5" s="6"/>
      <c r="E5" s="6"/>
      <c r="F5" s="6"/>
      <c r="G5" s="6"/>
      <c r="H5" s="6"/>
    </row>
    <row r="6" spans="1:11" ht="14.25" customHeight="1">
      <c r="C6" s="5" t="s">
        <v>5</v>
      </c>
      <c r="D6" s="6"/>
      <c r="E6" s="6"/>
      <c r="F6" s="6"/>
      <c r="G6" s="6"/>
      <c r="H6" s="6"/>
    </row>
    <row r="7" spans="1:11" ht="14.25" customHeight="1">
      <c r="A7" s="2">
        <v>2</v>
      </c>
      <c r="B7" s="1" t="s">
        <v>6</v>
      </c>
    </row>
    <row r="8" spans="1:11" ht="14.25" customHeight="1">
      <c r="B8" s="2"/>
      <c r="C8" s="2"/>
      <c r="D8" s="2"/>
      <c r="E8" s="2"/>
    </row>
    <row r="9" spans="1:11" ht="15" customHeight="1">
      <c r="A9" s="2"/>
      <c r="B9" s="7" t="s">
        <v>7</v>
      </c>
      <c r="C9" s="2" t="s">
        <v>8</v>
      </c>
      <c r="D9" s="2" t="s">
        <v>9</v>
      </c>
      <c r="E9" s="1" t="s">
        <v>10</v>
      </c>
      <c r="F9" s="8"/>
      <c r="G9" s="8"/>
    </row>
    <row r="10" spans="1:11" ht="14.25" customHeight="1">
      <c r="B10" s="2">
        <v>1</v>
      </c>
      <c r="C10" s="9" t="s">
        <v>11</v>
      </c>
      <c r="D10" s="10">
        <v>15799</v>
      </c>
      <c r="E10" s="50" t="s">
        <v>12</v>
      </c>
      <c r="F10" s="54"/>
      <c r="G10" s="54"/>
      <c r="H10" s="1" t="s">
        <v>13</v>
      </c>
      <c r="I10" s="55" t="s">
        <v>14</v>
      </c>
      <c r="K10" s="55"/>
    </row>
    <row r="11" spans="1:11" ht="15" customHeight="1">
      <c r="B11" s="7">
        <v>2</v>
      </c>
      <c r="C11" s="9" t="s">
        <v>15</v>
      </c>
      <c r="D11" s="11" t="s">
        <v>16</v>
      </c>
      <c r="E11" s="50" t="s">
        <v>17</v>
      </c>
      <c r="F11" s="54"/>
      <c r="G11" s="54"/>
      <c r="H11" s="1" t="s">
        <v>13</v>
      </c>
      <c r="I11" s="55" t="s">
        <v>18</v>
      </c>
    </row>
    <row r="12" spans="1:11" ht="14.25" customHeight="1">
      <c r="B12" s="7">
        <v>3</v>
      </c>
      <c r="C12" s="9" t="s">
        <v>19</v>
      </c>
      <c r="D12" s="12">
        <v>968</v>
      </c>
      <c r="E12" s="50" t="s">
        <v>20</v>
      </c>
      <c r="F12" s="54"/>
      <c r="G12" s="54"/>
      <c r="H12" s="1" t="s">
        <v>13</v>
      </c>
      <c r="I12" s="55" t="s">
        <v>21</v>
      </c>
    </row>
    <row r="13" spans="1:11" ht="14.25" customHeight="1">
      <c r="B13" s="7">
        <v>4</v>
      </c>
      <c r="C13" s="9" t="s">
        <v>22</v>
      </c>
      <c r="D13" s="12">
        <v>719</v>
      </c>
      <c r="E13" s="50" t="s">
        <v>23</v>
      </c>
      <c r="F13" s="54"/>
      <c r="G13" s="54"/>
      <c r="H13" s="1" t="s">
        <v>13</v>
      </c>
      <c r="I13" s="55" t="s">
        <v>24</v>
      </c>
    </row>
    <row r="14" spans="1:11" ht="14.25" customHeight="1">
      <c r="B14" s="7"/>
      <c r="D14" s="13"/>
      <c r="E14" s="1"/>
    </row>
    <row r="15" spans="1:11" ht="14.25" customHeight="1">
      <c r="B15" t="s">
        <v>25</v>
      </c>
    </row>
    <row r="16" spans="1:11" ht="14.25" customHeight="1"/>
    <row r="17" spans="1:10" ht="14.25" customHeight="1">
      <c r="A17" s="2">
        <v>3</v>
      </c>
      <c r="B17" s="1" t="s">
        <v>26</v>
      </c>
    </row>
    <row r="18" spans="1:10" ht="14.25" customHeight="1">
      <c r="C18" t="s">
        <v>27</v>
      </c>
      <c r="D18" t="s">
        <v>28</v>
      </c>
      <c r="E18" s="8" t="s">
        <v>29</v>
      </c>
      <c r="F18" s="8" t="s">
        <v>30</v>
      </c>
      <c r="G18" s="8" t="s">
        <v>31</v>
      </c>
      <c r="H18" s="8" t="s">
        <v>32</v>
      </c>
      <c r="I18" s="8" t="s">
        <v>33</v>
      </c>
    </row>
    <row r="19" spans="1:10" ht="14.25" customHeight="1">
      <c r="B19" t="s">
        <v>34</v>
      </c>
      <c r="C19" s="6" t="s">
        <v>35</v>
      </c>
      <c r="E19" s="14">
        <v>0.05</v>
      </c>
      <c r="F19" s="14">
        <v>0.22</v>
      </c>
      <c r="G19" s="14">
        <v>0.48</v>
      </c>
      <c r="H19" s="14">
        <v>0.21</v>
      </c>
      <c r="I19" s="14">
        <v>0.04</v>
      </c>
      <c r="J19" s="15"/>
    </row>
    <row r="20" spans="1:10" ht="14.25" customHeight="1">
      <c r="E20" s="16"/>
      <c r="F20" s="16"/>
      <c r="G20" s="16"/>
      <c r="H20" s="16"/>
      <c r="I20" s="16"/>
    </row>
    <row r="21" spans="1:10" ht="14.25" customHeight="1">
      <c r="B21" t="s">
        <v>36</v>
      </c>
      <c r="C21" s="6" t="s">
        <v>37</v>
      </c>
      <c r="E21" s="14">
        <v>0.28000000000000003</v>
      </c>
      <c r="F21" s="14">
        <v>0.13200000000000001</v>
      </c>
      <c r="G21" s="14">
        <v>0.33300000000000002</v>
      </c>
      <c r="H21" s="14">
        <v>0.50700000000000001</v>
      </c>
      <c r="I21" s="14"/>
    </row>
    <row r="22" spans="1:10" ht="14.25" customHeight="1">
      <c r="E22" s="16"/>
      <c r="F22" s="16"/>
      <c r="G22" s="16"/>
      <c r="H22" s="16"/>
      <c r="I22" s="16"/>
    </row>
    <row r="23" spans="1:10" ht="14.25" customHeight="1">
      <c r="B23" t="s">
        <v>38</v>
      </c>
      <c r="C23" s="6" t="s">
        <v>39</v>
      </c>
      <c r="E23" s="14">
        <v>0.02</v>
      </c>
      <c r="F23" s="14">
        <v>0.08</v>
      </c>
      <c r="G23" s="14">
        <v>0.4</v>
      </c>
      <c r="H23" s="14">
        <v>0.35</v>
      </c>
      <c r="I23" s="14">
        <v>0.15</v>
      </c>
      <c r="J23" s="15"/>
    </row>
    <row r="24" spans="1:10" ht="14.25" customHeight="1">
      <c r="E24" s="16"/>
      <c r="F24" s="16"/>
      <c r="G24" s="16"/>
      <c r="H24" s="16"/>
      <c r="I24" s="16"/>
    </row>
    <row r="25" spans="1:10" ht="14.25" customHeight="1">
      <c r="B25" t="s">
        <v>40</v>
      </c>
      <c r="C25" s="6" t="s">
        <v>41</v>
      </c>
      <c r="E25" s="14">
        <v>0.04</v>
      </c>
      <c r="F25" s="14">
        <v>0.12</v>
      </c>
      <c r="G25" s="14">
        <v>0.5</v>
      </c>
      <c r="H25" s="14">
        <v>0.25</v>
      </c>
      <c r="I25" s="14">
        <v>0.09</v>
      </c>
      <c r="J25" s="15"/>
    </row>
    <row r="26" spans="1:10" ht="14.25" customHeight="1">
      <c r="E26" s="16"/>
      <c r="F26" s="16"/>
      <c r="G26" s="16"/>
      <c r="H26" s="16"/>
      <c r="I26" s="16"/>
    </row>
    <row r="27" spans="1:10" ht="14.25" customHeight="1">
      <c r="B27" t="s">
        <v>42</v>
      </c>
      <c r="C27" s="6" t="s">
        <v>43</v>
      </c>
      <c r="E27" s="14">
        <v>2.8000000000000001E-2</v>
      </c>
      <c r="F27" s="14">
        <v>0.18099999999999999</v>
      </c>
      <c r="G27" s="14">
        <v>0.29499999999999998</v>
      </c>
      <c r="H27" s="14">
        <v>0.26100000000000001</v>
      </c>
      <c r="I27" s="14">
        <v>0.23499999999999999</v>
      </c>
    </row>
    <row r="28" spans="1:10" ht="14.25" customHeight="1">
      <c r="E28" s="17"/>
      <c r="F28" s="17"/>
      <c r="G28" s="17"/>
      <c r="H28" s="17"/>
      <c r="I28" s="17"/>
      <c r="J28" s="17"/>
    </row>
    <row r="29" spans="1:10" ht="14.25" customHeight="1">
      <c r="B29" s="1" t="s">
        <v>3</v>
      </c>
      <c r="C29" t="s">
        <v>44</v>
      </c>
    </row>
    <row r="30" spans="1:10" ht="14.25" customHeight="1">
      <c r="B30" s="1"/>
      <c r="C30" s="55" t="s">
        <v>45</v>
      </c>
      <c r="D30" s="55"/>
      <c r="E30" s="55"/>
      <c r="F30" s="55"/>
      <c r="G30" s="55"/>
      <c r="H30" s="55"/>
      <c r="I30" s="55"/>
      <c r="J30" s="55"/>
    </row>
    <row r="31" spans="1:10" ht="14.25" customHeight="1"/>
    <row r="32" spans="1:10" ht="14.25" customHeight="1">
      <c r="B32" t="s">
        <v>46</v>
      </c>
    </row>
    <row r="33" spans="1:8" ht="14.25" customHeight="1"/>
    <row r="34" spans="1:8" ht="14.25" customHeight="1">
      <c r="A34" s="2">
        <v>4</v>
      </c>
      <c r="B34" s="1" t="s">
        <v>47</v>
      </c>
      <c r="C34" t="s">
        <v>48</v>
      </c>
    </row>
    <row r="35" spans="1:8" ht="14.25" customHeight="1">
      <c r="A35" s="2"/>
      <c r="C35" t="s">
        <v>49</v>
      </c>
    </row>
    <row r="36" spans="1:8" ht="14.25" customHeight="1"/>
    <row r="37" spans="1:8" ht="14.25" customHeight="1">
      <c r="A37" s="18" t="s">
        <v>50</v>
      </c>
      <c r="B37" s="19" t="s">
        <v>51</v>
      </c>
      <c r="C37" s="19" t="s">
        <v>52</v>
      </c>
      <c r="D37" s="18" t="s">
        <v>53</v>
      </c>
      <c r="F37" s="51" t="s">
        <v>54</v>
      </c>
      <c r="G37" s="56"/>
      <c r="H37" s="20" t="s">
        <v>55</v>
      </c>
    </row>
    <row r="38" spans="1:8" ht="14.25" customHeight="1">
      <c r="A38" s="21" t="str">
        <f t="array" ref="A38">IF(_xludf.XLOOKUP($B38,'Distribuição das Vendas'!$C$1:$C$13,'Distribuição das Vendas'!$A$1:$A$13)=0,"",_xludf.XLOOKUP($B38,'Distribuição das Vendas'!$C$1:$C$13,'Distribuição das Vendas'!$A$1:$A$13))</f>
        <v/>
      </c>
      <c r="B38" s="22" t="s">
        <v>56</v>
      </c>
      <c r="C38" s="23" t="str">
        <f t="array" ref="C38">_xludf.XLOOKUP($H$37,'Distribuição das Vendas'!$D$1:$I$1,_xludf.XLOOKUP($B38,'Distribuição das Vendas'!$C$2:$C$13,'Distribuição das Vendas'!$D$2:$I$13))</f>
        <v>8.30%</v>
      </c>
      <c r="D38" s="24" t="str">
        <f>B4*C38</f>
        <v>$ 3,154,000</v>
      </c>
      <c r="E38" s="25"/>
    </row>
    <row r="39" spans="1:8" ht="14.25" customHeight="1">
      <c r="A39" s="21" t="str">
        <f t="array" ref="A39">IF(_xludf.XLOOKUP($B39,'Distribuição das Vendas'!$C$1:$C$13,'Distribuição das Vendas'!$A$1:$A$13)=0,"",_xludf.XLOOKUP($B39,'Distribuição das Vendas'!$C$1:$C$13,'Distribuição das Vendas'!$A$1:$A$13))</f>
        <v/>
      </c>
      <c r="B39" s="22" t="s">
        <v>57</v>
      </c>
      <c r="C39" s="23" t="str">
        <f t="array" ref="C39">_xludf.XLOOKUP($H$37,'Distribuição das Vendas'!$D$1:$I$1,_xludf.XLOOKUP($B39,'Distribuição das Vendas'!$C$2:$C$13,'Distribuição das Vendas'!$D$2:$I$13))</f>
        <v>7.50%</v>
      </c>
      <c r="D39" s="24" t="str">
        <f>B4*C39</f>
        <v>$ 2,850,000</v>
      </c>
    </row>
    <row r="40" spans="1:8" ht="14.25" customHeight="1">
      <c r="A40" s="21" t="str">
        <f t="array" ref="A40">IF(_xludf.XLOOKUP($B40,'Distribuição das Vendas'!$C$1:$C$13,'Distribuição das Vendas'!$A$1:$A$13)=0,"",_xludf.XLOOKUP($B40,'Distribuição das Vendas'!$C$1:$C$13,'Distribuição das Vendas'!$A$1:$A$13))</f>
        <v/>
      </c>
      <c r="B40" s="22" t="s">
        <v>58</v>
      </c>
      <c r="C40" s="23" t="str">
        <f t="array" ref="C40">_xludf.XLOOKUP($H$37,'Distribuição das Vendas'!$D$1:$I$1,_xludf.XLOOKUP($B40,'Distribuição das Vendas'!$C$2:$C$13,'Distribuição das Vendas'!$D$2:$I$13))</f>
        <v>8.20%</v>
      </c>
      <c r="D40" s="24" t="str">
        <f>B4*C40</f>
        <v>$ 3,116,000</v>
      </c>
    </row>
    <row r="41" spans="1:8" ht="14.25" customHeight="1">
      <c r="A41" s="21" t="str">
        <f t="array" ref="A41">IF(_xludf.XLOOKUP($B41,'Distribuição das Vendas'!$C$1:$C$13,'Distribuição das Vendas'!$A$1:$A$13)=0,"",_xludf.XLOOKUP($B41,'Distribuição das Vendas'!$C$1:$C$13,'Distribuição das Vendas'!$A$1:$A$13))</f>
        <v/>
      </c>
      <c r="B41" s="22" t="s">
        <v>59</v>
      </c>
      <c r="C41" s="23" t="str">
        <f t="array" ref="C41">_xludf.XLOOKUP($H$37,'Distribuição das Vendas'!$D$1:$I$1,_xludf.XLOOKUP($B41,'Distribuição das Vendas'!$C$2:$C$13,'Distribuição das Vendas'!$D$2:$I$13))</f>
        <v>7.80%</v>
      </c>
      <c r="D41" s="24" t="str">
        <f>B4*C41</f>
        <v>$ 2,964,000</v>
      </c>
    </row>
    <row r="42" spans="1:8" ht="14.25" customHeight="1">
      <c r="A42" s="21" t="str">
        <f t="array" ref="A42">IF(_xludf.XLOOKUP($B42,'Distribuição das Vendas'!$C$1:$C$13,'Distribuição das Vendas'!$A$1:$A$13)=0,"",_xludf.XLOOKUP($B42,'Distribuição das Vendas'!$C$1:$C$13,'Distribuição das Vendas'!$A$1:$A$13))</f>
        <v/>
      </c>
      <c r="B42" s="22" t="s">
        <v>60</v>
      </c>
      <c r="C42" s="23" t="str">
        <f t="array" ref="C42">_xludf.XLOOKUP($H$37,'Distribuição das Vendas'!$D$1:$I$1,_xludf.XLOOKUP($B42,'Distribuição das Vendas'!$C$2:$C$13,'Distribuição das Vendas'!$D$2:$I$13))</f>
        <v>8.10%</v>
      </c>
      <c r="D42" s="24" t="str">
        <f>B4*C42</f>
        <v>$ 3,078,000</v>
      </c>
    </row>
    <row r="43" spans="1:8" ht="14.25" customHeight="1">
      <c r="A43" s="21" t="str">
        <f t="array" ref="A43">IF(_xludf.XLOOKUP($B43,'Distribuição das Vendas'!$C$1:$C$13,'Distribuição das Vendas'!$A$1:$A$13)=0,"",_xludf.XLOOKUP($B43,'Distribuição das Vendas'!$C$1:$C$13,'Distribuição das Vendas'!$A$1:$A$13))</f>
        <v/>
      </c>
      <c r="B43" s="22" t="s">
        <v>61</v>
      </c>
      <c r="C43" s="23" t="str">
        <f t="array" ref="C43">_xludf.XLOOKUP($H$37,'Distribuição das Vendas'!$D$1:$I$1,_xludf.XLOOKUP($B43,'Distribuição das Vendas'!$C$2:$C$13,'Distribuição das Vendas'!$D$2:$I$13))</f>
        <v>7.90%</v>
      </c>
      <c r="D43" s="24" t="str">
        <f>B4*C43</f>
        <v>$ 3,002,000</v>
      </c>
    </row>
    <row r="44" spans="1:8" ht="14.25" customHeight="1">
      <c r="A44" s="21" t="str">
        <f t="array" ref="A44">IF(_xludf.XLOOKUP($B44,'Distribuição das Vendas'!$C$1:$C$13,'Distribuição das Vendas'!$A$1:$A$13)=0,"",_xludf.XLOOKUP($B44,'Distribuição das Vendas'!$C$1:$C$13,'Distribuição das Vendas'!$A$1:$A$13))</f>
        <v/>
      </c>
      <c r="B44" s="22" t="s">
        <v>62</v>
      </c>
      <c r="C44" s="23" t="str">
        <f t="array" ref="C44">_xludf.XLOOKUP($H$37,'Distribuição das Vendas'!$D$1:$I$1,_xludf.XLOOKUP($B44,'Distribuição das Vendas'!$C$2:$C$13,'Distribuição das Vendas'!$D$2:$I$13))</f>
        <v>8.40%</v>
      </c>
      <c r="D44" s="24" t="str">
        <f>B4*C44</f>
        <v>$ 3,192,000</v>
      </c>
    </row>
    <row r="45" spans="1:8" ht="14.25" customHeight="1">
      <c r="A45" s="21" t="str">
        <f t="array" ref="A45">IF(_xludf.XLOOKUP($B45,'Distribuição das Vendas'!$C$1:$C$13,'Distribuição das Vendas'!$A$1:$A$13)=0,"",_xludf.XLOOKUP($B45,'Distribuição das Vendas'!$C$1:$C$13,'Distribuição das Vendas'!$A$1:$A$13))</f>
        <v/>
      </c>
      <c r="B45" s="22" t="s">
        <v>63</v>
      </c>
      <c r="C45" s="23" t="str">
        <f t="array" ref="C45">_xludf.XLOOKUP($H$37,'Distribuição das Vendas'!$D$1:$I$1,_xludf.XLOOKUP($B45,'Distribuição das Vendas'!$C$2:$C$13,'Distribuição das Vendas'!$D$2:$I$13))</f>
        <v>8.60%</v>
      </c>
      <c r="D45" s="24" t="str">
        <f>B4*C45</f>
        <v>$ 3,268,000</v>
      </c>
    </row>
    <row r="46" spans="1:8" ht="14.25" customHeight="1">
      <c r="A46" s="21" t="str">
        <f t="array" ref="A46">IF(_xludf.XLOOKUP($B46,'Distribuição das Vendas'!$C$1:$C$13,'Distribuição das Vendas'!$A$1:$A$13)=0,"",_xludf.XLOOKUP($B46,'Distribuição das Vendas'!$C$1:$C$13,'Distribuição das Vendas'!$A$1:$A$13))</f>
        <v/>
      </c>
      <c r="B46" s="22" t="s">
        <v>64</v>
      </c>
      <c r="C46" s="23" t="str">
        <f t="array" ref="C46">_xludf.XLOOKUP($H$37,'Distribuição das Vendas'!$D$1:$I$1,_xludf.XLOOKUP($B46,'Distribuição das Vendas'!$C$2:$C$13,'Distribuição das Vendas'!$D$2:$I$13))</f>
        <v>8.30%</v>
      </c>
      <c r="D46" s="24" t="str">
        <f>B4*C46</f>
        <v>$ 3,154,000</v>
      </c>
    </row>
    <row r="47" spans="1:8" ht="14.25" customHeight="1">
      <c r="A47" s="21" t="str">
        <f t="array" ref="A47">IF(_xludf.XLOOKUP($B47,'Distribuição das Vendas'!$C$1:$C$13,'Distribuição das Vendas'!$A$1:$A$13)=0,"",_xludf.XLOOKUP($B47,'Distribuição das Vendas'!$C$1:$C$13,'Distribuição das Vendas'!$A$1:$A$13))</f>
        <v/>
      </c>
      <c r="B47" s="22" t="s">
        <v>65</v>
      </c>
      <c r="C47" s="23" t="str">
        <f t="array" ref="C47">_xludf.XLOOKUP($H$37,'Distribuição das Vendas'!$D$1:$I$1,_xludf.XLOOKUP($B47,'Distribuição das Vendas'!$C$2:$C$13,'Distribuição das Vendas'!$D$2:$I$13))</f>
        <v>8.50%</v>
      </c>
      <c r="D47" s="24" t="str">
        <f>B4*C47</f>
        <v>$ 3,230,000</v>
      </c>
    </row>
    <row r="48" spans="1:8" ht="14.25" customHeight="1">
      <c r="A48" s="21" t="str">
        <f t="array" ref="A48">IF(_xludf.XLOOKUP($B48,'Distribuição das Vendas'!$C$1:$C$13,'Distribuição das Vendas'!$A$1:$A$13)=0,"",_xludf.XLOOKUP($B48,'Distribuição das Vendas'!$C$1:$C$13,'Distribuição das Vendas'!$A$1:$A$13))</f>
        <v>Black Friday</v>
      </c>
      <c r="B48" s="22" t="s">
        <v>66</v>
      </c>
      <c r="C48" s="23" t="str">
        <f t="array" ref="C48">_xludf.XLOOKUP($H$37,'Distribuição das Vendas'!$D$1:$I$1,_xludf.XLOOKUP($B48,'Distribuição das Vendas'!$C$2:$C$13,'Distribuição das Vendas'!$D$2:$I$13))</f>
        <v>9.20%</v>
      </c>
      <c r="D48" s="24" t="str">
        <f>B4*C48</f>
        <v>$ 3,496,000</v>
      </c>
    </row>
    <row r="49" spans="1:4" ht="14.25" customHeight="1">
      <c r="A49" s="21" t="str">
        <f t="array" ref="A49">IF(_xludf.XLOOKUP($B49,'Distribuição das Vendas'!$C$1:$C$13,'Distribuição das Vendas'!$A$1:$A$13)=0,"",_xludf.XLOOKUP($B49,'Distribuição das Vendas'!$C$1:$C$13,'Distribuição das Vendas'!$A$1:$A$13))</f>
        <v>Natal</v>
      </c>
      <c r="B49" s="22" t="s">
        <v>67</v>
      </c>
      <c r="C49" s="23" t="str">
        <f t="array" ref="C49">_xludf.XLOOKUP($H$37,'Distribuição das Vendas'!$D$1:$I$1,_xludf.XLOOKUP($B49,'Distribuição das Vendas'!$C$2:$C$13,'Distribuição das Vendas'!$D$2:$I$13))</f>
        <v>9.20%</v>
      </c>
      <c r="D49" s="24" t="str">
        <f>B4*C49</f>
        <v>$ 3,496,000</v>
      </c>
    </row>
    <row r="50" spans="1:4" ht="14.25" customHeight="1"/>
    <row r="51" spans="1:4" ht="14.25" customHeight="1">
      <c r="B51" s="22" t="s">
        <v>68</v>
      </c>
      <c r="C51" s="26" t="str">
        <f t="shared" ref="C51:D51" si="0">SUM(C38:C49)</f>
        <v>100%</v>
      </c>
      <c r="D51" s="27" t="str">
        <f t="shared" si="0"/>
        <v>38,000,000</v>
      </c>
    </row>
    <row r="52" spans="1:4" ht="14.25" customHeight="1"/>
    <row r="53" spans="1:4" ht="14.25" customHeight="1">
      <c r="B53" s="28" t="s">
        <v>3</v>
      </c>
      <c r="C53" s="55"/>
    </row>
    <row r="54" spans="1:4" ht="14.25" customHeight="1">
      <c r="B54" s="55" t="s">
        <v>69</v>
      </c>
      <c r="C54" s="28"/>
      <c r="D54" s="28"/>
    </row>
    <row r="55" spans="1:4" ht="14.25" customHeight="1">
      <c r="B55" t="s">
        <v>70</v>
      </c>
      <c r="C55" s="28"/>
      <c r="D55" s="28"/>
    </row>
    <row r="56" spans="1:4" ht="14.25" customHeight="1">
      <c r="B56" s="28"/>
      <c r="C56" s="28"/>
      <c r="D56" s="28"/>
    </row>
    <row r="57" spans="1:4" ht="14.25" customHeight="1"/>
    <row r="58" spans="1:4" ht="14.25" customHeight="1">
      <c r="B58" t="s">
        <v>71</v>
      </c>
    </row>
    <row r="59" spans="1:4" ht="14.25" customHeight="1">
      <c r="B59" t="s">
        <v>72</v>
      </c>
    </row>
    <row r="60" spans="1:4" ht="14.25" customHeight="1"/>
    <row r="61" spans="1:4" ht="14.25" customHeight="1">
      <c r="A61" s="2">
        <v>5</v>
      </c>
      <c r="B61" s="1" t="s">
        <v>73</v>
      </c>
    </row>
    <row r="62" spans="1:4" ht="14.25" customHeight="1"/>
    <row r="63" spans="1:4" ht="14.25" customHeight="1">
      <c r="B63" t="s">
        <v>74</v>
      </c>
    </row>
    <row r="64" spans="1:4" ht="14.25" customHeight="1">
      <c r="B64" t="s">
        <v>75</v>
      </c>
    </row>
    <row r="65" spans="2:3" ht="14.25" customHeight="1">
      <c r="B65" s="9" t="s">
        <v>76</v>
      </c>
      <c r="C65" t="s">
        <v>77</v>
      </c>
    </row>
    <row r="66" spans="2:3" ht="14.25" customHeight="1"/>
    <row r="67" spans="2:3" ht="14.25" customHeight="1">
      <c r="B67" s="29" t="s">
        <v>78</v>
      </c>
      <c r="C67" s="6" t="s">
        <v>79</v>
      </c>
    </row>
    <row r="68" spans="2:3" ht="14.25" customHeight="1"/>
    <row r="69" spans="2:3" ht="14.25" customHeight="1">
      <c r="B69" t="s">
        <v>80</v>
      </c>
    </row>
    <row r="70" spans="2:3" ht="14.25" customHeight="1"/>
    <row r="71" spans="2:3" ht="14.25" customHeight="1"/>
    <row r="72" spans="2:3" ht="14.25" customHeight="1"/>
    <row r="73" spans="2:3" ht="14.25" customHeight="1"/>
    <row r="74" spans="2:3" ht="14.25" customHeight="1"/>
    <row r="75" spans="2:3" ht="14.25" customHeight="1"/>
    <row r="76" spans="2:3" ht="14.25" customHeight="1"/>
    <row r="77" spans="2:3" ht="14.25" customHeight="1"/>
    <row r="78" spans="2:3" ht="14.25" customHeight="1"/>
    <row r="79" spans="2:3" ht="14.25" customHeight="1"/>
    <row r="80" spans="2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">
    <mergeCell ref="E10:G10"/>
    <mergeCell ref="E11:G11"/>
    <mergeCell ref="E12:G12"/>
    <mergeCell ref="E13:G13"/>
    <mergeCell ref="F37:G37"/>
  </mergeCells>
  <hyperlinks>
    <hyperlink ref="C5" r:id="rId1" xr:uid="{00000000-0004-0000-0000-000000000000}"/>
    <hyperlink ref="C6" r:id="rId2" xr:uid="{00000000-0004-0000-0000-000001000000}"/>
    <hyperlink ref="I10" r:id="rId3" xr:uid="{00000000-0004-0000-0000-000002000000}"/>
    <hyperlink ref="I11" r:id="rId4" xr:uid="{00000000-0004-0000-0000-000003000000}"/>
    <hyperlink ref="I12" r:id="rId5" xr:uid="{00000000-0004-0000-0000-000004000000}"/>
    <hyperlink ref="I13" r:id="rId6" xr:uid="{00000000-0004-0000-0000-000005000000}"/>
    <hyperlink ref="C30" r:id="rId7" xr:uid="{00000000-0004-0000-0000-000006000000}"/>
    <hyperlink ref="B54" r:id="rId8" xr:uid="{00000000-0004-0000-0000-000007000000}"/>
  </hyperlinks>
  <pageMargins left="0.511811024" right="0.511811024" top="0.78740157499999996" bottom="0.78740157499999996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'Distribuição das Vendas'!$D$1:$I$1</xm:f>
          </x14:formula1>
          <xm:sqref>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1.25" defaultRowHeight="15" customHeight="1"/>
  <cols>
    <col min="1" max="2" width="6.75" customWidth="1"/>
    <col min="3" max="4" width="13.875" customWidth="1"/>
    <col min="5" max="5" width="19" customWidth="1"/>
    <col min="6" max="6" width="19.125" customWidth="1"/>
    <col min="7" max="8" width="14.5" customWidth="1"/>
    <col min="9" max="22" width="6.75" customWidth="1"/>
  </cols>
  <sheetData>
    <row r="1" spans="2:8" ht="18.75" customHeight="1">
      <c r="E1" s="52" t="s">
        <v>81</v>
      </c>
      <c r="F1" s="57"/>
      <c r="G1" s="57"/>
      <c r="H1" s="56"/>
    </row>
    <row r="2" spans="2:8" ht="37.5" customHeight="1">
      <c r="E2" s="30" t="s">
        <v>82</v>
      </c>
      <c r="F2" s="31" t="s">
        <v>83</v>
      </c>
      <c r="G2" s="53" t="s">
        <v>84</v>
      </c>
      <c r="H2" s="56"/>
    </row>
    <row r="3" spans="2:8">
      <c r="B3" s="32" t="s">
        <v>85</v>
      </c>
      <c r="C3" s="32"/>
      <c r="D3" s="58" t="s">
        <v>86</v>
      </c>
      <c r="E3" s="30" t="s">
        <v>81</v>
      </c>
      <c r="F3" s="31" t="s">
        <v>81</v>
      </c>
      <c r="G3" s="33" t="s">
        <v>87</v>
      </c>
      <c r="H3" s="33">
        <v>0.9</v>
      </c>
    </row>
    <row r="4" spans="2:8">
      <c r="B4" s="32">
        <v>2023</v>
      </c>
      <c r="C4" s="32" t="str">
        <f>'Pesquisa Inicial'!B38</f>
        <v>Janeiro</v>
      </c>
      <c r="D4" s="59" t="str">
        <f>'Pesquisa Inicial'!D38</f>
        <v>$3,154,000</v>
      </c>
      <c r="E4" s="34"/>
      <c r="F4" s="35"/>
      <c r="G4" s="36"/>
      <c r="H4" s="36"/>
    </row>
    <row r="5" spans="2:8">
      <c r="B5" s="32">
        <v>2023</v>
      </c>
      <c r="C5" s="32" t="str">
        <f>'Pesquisa Inicial'!B39</f>
        <v>Fevereiro</v>
      </c>
      <c r="D5" s="37" t="str">
        <f>'Pesquisa Inicial'!D39</f>
        <v>$2,850,000</v>
      </c>
      <c r="E5" s="34"/>
      <c r="F5" s="35"/>
      <c r="G5" s="36"/>
      <c r="H5" s="36"/>
    </row>
    <row r="6" spans="2:8">
      <c r="B6" s="32">
        <v>2023</v>
      </c>
      <c r="C6" s="32" t="str">
        <f>'Pesquisa Inicial'!B40</f>
        <v>Março</v>
      </c>
      <c r="D6" s="37" t="str">
        <f>'Pesquisa Inicial'!D40</f>
        <v>$3,116,000</v>
      </c>
      <c r="E6" s="34"/>
      <c r="F6" s="35"/>
      <c r="G6" s="36"/>
      <c r="H6" s="36"/>
    </row>
    <row r="7" spans="2:8">
      <c r="B7" s="32">
        <v>2023</v>
      </c>
      <c r="C7" s="32" t="str">
        <f>'Pesquisa Inicial'!B41</f>
        <v>Abril</v>
      </c>
      <c r="D7" s="37" t="str">
        <f>'Pesquisa Inicial'!D41</f>
        <v>$2,964,000</v>
      </c>
      <c r="E7" s="34"/>
      <c r="F7" s="35"/>
      <c r="G7" s="36"/>
      <c r="H7" s="36"/>
    </row>
    <row r="8" spans="2:8">
      <c r="B8" s="32">
        <v>2023</v>
      </c>
      <c r="C8" s="32" t="str">
        <f>'Pesquisa Inicial'!B42</f>
        <v>Maio</v>
      </c>
      <c r="D8" s="37" t="str">
        <f>'Pesquisa Inicial'!D42</f>
        <v>$3,078,000</v>
      </c>
      <c r="E8" s="38" t="str">
        <f t="shared" ref="E8:E16" si="0">AVERAGE(D4:D7)</f>
        <v>$3,021,000</v>
      </c>
      <c r="F8" s="39" t="str">
        <f t="shared" ref="F8:F16" si="1">(D4*0.1)+(D5*0.2)+(D6*0.3)+(D7*0.4)</f>
        <v>$3,005,800</v>
      </c>
      <c r="G8" s="36"/>
      <c r="H8" s="36"/>
    </row>
    <row r="9" spans="2:8">
      <c r="B9" s="32">
        <v>2023</v>
      </c>
      <c r="C9" s="32" t="str">
        <f>'Pesquisa Inicial'!B43</f>
        <v>Junho</v>
      </c>
      <c r="D9" s="40" t="str">
        <f>'Pesquisa Inicial'!D43</f>
        <v>$3,002,000</v>
      </c>
      <c r="E9" s="38" t="str">
        <f t="shared" si="0"/>
        <v>$3,002,000</v>
      </c>
      <c r="F9" s="39" t="str">
        <f t="shared" si="1"/>
        <v>$3,028,600</v>
      </c>
      <c r="G9" s="41" t="str">
        <f t="shared" ref="G9:G16" si="2">ROUND(G8+$H$3*(D8-G8),2)</f>
        <v>$2,770,200</v>
      </c>
      <c r="H9" s="41"/>
    </row>
    <row r="10" spans="2:8">
      <c r="B10" s="32">
        <v>2023</v>
      </c>
      <c r="C10" s="32" t="str">
        <f>'Pesquisa Inicial'!B44</f>
        <v>Julho</v>
      </c>
      <c r="D10" s="40" t="str">
        <f>'Pesquisa Inicial'!D44</f>
        <v>$3,192,000</v>
      </c>
      <c r="E10" s="38" t="str">
        <f t="shared" si="0"/>
        <v>$3,040,000</v>
      </c>
      <c r="F10" s="39" t="str">
        <f t="shared" si="1"/>
        <v>$3,028,600</v>
      </c>
      <c r="G10" s="41" t="str">
        <f t="shared" si="2"/>
        <v>$2,978,820</v>
      </c>
      <c r="H10" s="41"/>
    </row>
    <row r="11" spans="2:8">
      <c r="B11" s="32">
        <v>2023</v>
      </c>
      <c r="C11" s="32" t="str">
        <f>'Pesquisa Inicial'!B45</f>
        <v>Agosto</v>
      </c>
      <c r="D11" s="40" t="str">
        <f>'Pesquisa Inicial'!D45</f>
        <v>$3,268,000</v>
      </c>
      <c r="E11" s="38" t="str">
        <f t="shared" si="0"/>
        <v>$3,059,000</v>
      </c>
      <c r="F11" s="39" t="str">
        <f t="shared" si="1"/>
        <v>$3,089,400</v>
      </c>
      <c r="G11" s="41" t="str">
        <f t="shared" si="2"/>
        <v>$3,170,682</v>
      </c>
      <c r="H11" s="41"/>
    </row>
    <row r="12" spans="2:8">
      <c r="B12" s="32">
        <v>2023</v>
      </c>
      <c r="C12" s="32" t="str">
        <f>'Pesquisa Inicial'!B46</f>
        <v>Setembro</v>
      </c>
      <c r="D12" s="40" t="str">
        <f>'Pesquisa Inicial'!D46</f>
        <v>$3,154,000</v>
      </c>
      <c r="E12" s="38" t="str">
        <f t="shared" si="0"/>
        <v>$3,135,000</v>
      </c>
      <c r="F12" s="39" t="str">
        <f t="shared" si="1"/>
        <v>$3,173,000</v>
      </c>
      <c r="G12" s="41" t="str">
        <f t="shared" si="2"/>
        <v>$3,258,268</v>
      </c>
      <c r="H12" s="41"/>
    </row>
    <row r="13" spans="2:8">
      <c r="B13" s="32">
        <v>2023</v>
      </c>
      <c r="C13" s="32" t="str">
        <f>'Pesquisa Inicial'!B47</f>
        <v>Outubro</v>
      </c>
      <c r="D13" s="40" t="str">
        <f>'Pesquisa Inicial'!D47</f>
        <v>$3,230,000</v>
      </c>
      <c r="E13" s="38" t="str">
        <f t="shared" si="0"/>
        <v>$3,154,000</v>
      </c>
      <c r="F13" s="39" t="str">
        <f t="shared" si="1"/>
        <v>$3,180,600</v>
      </c>
      <c r="G13" s="41" t="str">
        <f t="shared" si="2"/>
        <v>$3,164,427</v>
      </c>
      <c r="H13" s="41"/>
    </row>
    <row r="14" spans="2:8">
      <c r="B14" s="32">
        <v>2023</v>
      </c>
      <c r="C14" s="32" t="str">
        <f>'Pesquisa Inicial'!B48</f>
        <v>Novembro</v>
      </c>
      <c r="D14" s="40" t="str">
        <f>'Pesquisa Inicial'!D48</f>
        <v>$3,496,000</v>
      </c>
      <c r="E14" s="38" t="str">
        <f t="shared" si="0"/>
        <v>$3,211,000</v>
      </c>
      <c r="F14" s="39" t="str">
        <f t="shared" si="1"/>
        <v>$3,211,000</v>
      </c>
      <c r="G14" s="41" t="str">
        <f t="shared" si="2"/>
        <v>$3,223,443</v>
      </c>
      <c r="H14" s="41"/>
    </row>
    <row r="15" spans="2:8">
      <c r="B15" s="32">
        <v>2023</v>
      </c>
      <c r="C15" s="32" t="str">
        <f>'Pesquisa Inicial'!B49</f>
        <v>Dezembro</v>
      </c>
      <c r="D15" s="40" t="str">
        <f>'Pesquisa Inicial'!D49</f>
        <v>$3,496,000</v>
      </c>
      <c r="E15" s="38" t="str">
        <f t="shared" si="0"/>
        <v>$3,287,000</v>
      </c>
      <c r="F15" s="39" t="str">
        <f t="shared" si="1"/>
        <v>$3,325,000</v>
      </c>
      <c r="G15" s="41" t="str">
        <f t="shared" si="2"/>
        <v>$3,468,744</v>
      </c>
      <c r="H15" s="41"/>
    </row>
    <row r="16" spans="2:8">
      <c r="B16" s="42">
        <v>2024</v>
      </c>
      <c r="C16" s="42" t="s">
        <v>56</v>
      </c>
      <c r="D16" s="43"/>
      <c r="E16" s="38" t="str">
        <f t="shared" si="0"/>
        <v>$3,344,000</v>
      </c>
      <c r="F16" s="39" t="str">
        <f t="shared" si="1"/>
        <v>$3,408,600</v>
      </c>
      <c r="G16" s="41" t="str">
        <f t="shared" si="2"/>
        <v>$3,493,274</v>
      </c>
      <c r="H16" s="41"/>
    </row>
    <row r="17" spans="2:4">
      <c r="B17" s="42">
        <v>2024</v>
      </c>
      <c r="C17" s="42" t="s">
        <v>57</v>
      </c>
      <c r="D17" s="43"/>
    </row>
    <row r="18" spans="2:4">
      <c r="B18" s="42">
        <v>2024</v>
      </c>
      <c r="C18" s="42" t="s">
        <v>58</v>
      </c>
      <c r="D18" s="43"/>
    </row>
    <row r="19" spans="2:4">
      <c r="B19" s="42">
        <v>2024</v>
      </c>
      <c r="C19" s="42" t="s">
        <v>59</v>
      </c>
      <c r="D19" s="43"/>
    </row>
    <row r="20" spans="2:4">
      <c r="B20" s="42">
        <v>2024</v>
      </c>
      <c r="C20" s="42" t="s">
        <v>60</v>
      </c>
      <c r="D20" s="43"/>
    </row>
    <row r="21" spans="2:4" ht="15.75" customHeight="1">
      <c r="B21" s="42">
        <v>2024</v>
      </c>
      <c r="C21" s="42" t="s">
        <v>61</v>
      </c>
      <c r="D21" s="43"/>
    </row>
    <row r="22" spans="2:4" ht="15.75" customHeight="1">
      <c r="B22" s="42">
        <v>2024</v>
      </c>
      <c r="C22" s="42" t="s">
        <v>62</v>
      </c>
      <c r="D22" s="43"/>
    </row>
    <row r="23" spans="2:4" ht="15.75" customHeight="1">
      <c r="B23" s="42">
        <v>2024</v>
      </c>
      <c r="C23" s="42" t="s">
        <v>63</v>
      </c>
      <c r="D23" s="43"/>
    </row>
    <row r="24" spans="2:4" ht="15.75" customHeight="1">
      <c r="B24" s="42">
        <v>2024</v>
      </c>
      <c r="C24" s="42" t="s">
        <v>64</v>
      </c>
      <c r="D24" s="43"/>
    </row>
    <row r="25" spans="2:4" ht="15.75" customHeight="1">
      <c r="B25" s="42">
        <v>2024</v>
      </c>
      <c r="C25" s="42" t="s">
        <v>65</v>
      </c>
      <c r="D25" s="43"/>
    </row>
    <row r="26" spans="2:4" ht="15.75" customHeight="1">
      <c r="B26" s="42">
        <v>2024</v>
      </c>
      <c r="C26" s="42" t="s">
        <v>66</v>
      </c>
      <c r="D26" s="43"/>
    </row>
    <row r="27" spans="2:4" ht="15.75" customHeight="1">
      <c r="B27" s="42">
        <v>2024</v>
      </c>
      <c r="C27" s="42" t="s">
        <v>67</v>
      </c>
      <c r="D27" s="43"/>
    </row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E1:H1"/>
    <mergeCell ref="G2:H2"/>
  </mergeCells>
  <pageMargins left="0.511811024" right="0.511811024" top="0.78740157499999996" bottom="0.78740157499999996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"/>
  <sheetViews>
    <sheetView showGridLines="0" workbookViewId="0"/>
  </sheetViews>
  <sheetFormatPr defaultColWidth="11.25" defaultRowHeight="15" customHeight="1"/>
  <cols>
    <col min="1" max="2" width="8.875" customWidth="1"/>
    <col min="3" max="3" width="8.125" customWidth="1"/>
    <col min="4" max="5" width="7.125" customWidth="1"/>
    <col min="6" max="6" width="6.75" customWidth="1"/>
    <col min="7" max="7" width="10.25" customWidth="1"/>
    <col min="8" max="8" width="6.75" customWidth="1"/>
    <col min="9" max="9" width="10.125" customWidth="1"/>
    <col min="10" max="12" width="6.75" customWidth="1"/>
    <col min="13" max="13" width="10.625" customWidth="1"/>
    <col min="14" max="14" width="10.25" customWidth="1"/>
    <col min="15" max="15" width="6.75" customWidth="1"/>
    <col min="16" max="16" width="15.875" customWidth="1"/>
    <col min="17" max="17" width="21.125" customWidth="1"/>
    <col min="18" max="21" width="6.75" customWidth="1"/>
    <col min="22" max="22" width="10.125" customWidth="1"/>
  </cols>
  <sheetData>
    <row r="1" spans="1:22" ht="14.25" customHeight="1">
      <c r="A1" s="44" t="s">
        <v>50</v>
      </c>
      <c r="B1" s="44" t="s">
        <v>8</v>
      </c>
      <c r="C1" s="44" t="s">
        <v>88</v>
      </c>
      <c r="D1" s="44" t="s">
        <v>55</v>
      </c>
      <c r="E1" s="44" t="s">
        <v>89</v>
      </c>
      <c r="F1" s="44" t="str">
        <f t="shared" ref="F1:I1" si="0">S1</f>
        <v>Sudeste</v>
      </c>
      <c r="G1" s="44" t="str">
        <f t="shared" si="0"/>
        <v>Norte</v>
      </c>
      <c r="H1" s="44" t="str">
        <f t="shared" si="0"/>
        <v>Nordeste</v>
      </c>
      <c r="I1" s="44" t="str">
        <f t="shared" si="0"/>
        <v>Centro-Oeste</v>
      </c>
      <c r="M1" s="44" t="s">
        <v>90</v>
      </c>
      <c r="N1" s="44" t="s">
        <v>91</v>
      </c>
      <c r="P1" s="44" t="s">
        <v>92</v>
      </c>
      <c r="Q1" s="44" t="s">
        <v>93</v>
      </c>
      <c r="R1" s="44" t="s">
        <v>55</v>
      </c>
      <c r="S1" s="44" t="s">
        <v>94</v>
      </c>
      <c r="T1" s="44" t="s">
        <v>95</v>
      </c>
      <c r="U1" s="44" t="s">
        <v>96</v>
      </c>
      <c r="V1" s="44" t="s">
        <v>97</v>
      </c>
    </row>
    <row r="2" spans="1:22" ht="14.25" customHeight="1">
      <c r="A2" s="21"/>
      <c r="B2" s="21" t="s">
        <v>98</v>
      </c>
      <c r="C2" s="45" t="s">
        <v>56</v>
      </c>
      <c r="D2" s="46">
        <v>8.3000000000000004E-2</v>
      </c>
      <c r="E2" s="46">
        <v>7.4999999999999997E-2</v>
      </c>
      <c r="F2" s="46" t="str">
        <f t="shared" ref="F2:F13" si="1">S2/$S$16</f>
        <v>7.45%</v>
      </c>
      <c r="G2" s="46" t="str">
        <f t="shared" ref="G2:G13" si="2">T2/$T$16</f>
        <v>7.14%</v>
      </c>
      <c r="H2" s="46" t="str">
        <f t="shared" ref="H2:H13" si="3">U2/$U$16</f>
        <v>7.45%</v>
      </c>
      <c r="I2" s="46" t="str">
        <f t="shared" ref="I2:I13" si="4">V2/$V$16</f>
        <v>7.14%</v>
      </c>
      <c r="M2" s="21" t="s">
        <v>98</v>
      </c>
      <c r="N2" s="21" t="s">
        <v>89</v>
      </c>
      <c r="Q2" s="47" t="str">
        <f t="shared" ref="Q2:Q13" si="5">C2</f>
        <v>Janeiro</v>
      </c>
      <c r="R2" s="48">
        <v>3.5</v>
      </c>
      <c r="S2" s="48">
        <v>1.75</v>
      </c>
      <c r="T2" s="48">
        <v>0.25</v>
      </c>
      <c r="U2" s="48">
        <v>0.7</v>
      </c>
      <c r="V2" s="48">
        <v>0.25</v>
      </c>
    </row>
    <row r="3" spans="1:22" ht="14.25" customHeight="1">
      <c r="A3" s="21"/>
      <c r="B3" s="21" t="s">
        <v>98</v>
      </c>
      <c r="C3" s="45" t="s">
        <v>57</v>
      </c>
      <c r="D3" s="46">
        <v>7.4999999999999997E-2</v>
      </c>
      <c r="E3" s="46">
        <v>7.3999999999999996E-2</v>
      </c>
      <c r="F3" s="46" t="str">
        <f t="shared" si="1"/>
        <v>6.38%</v>
      </c>
      <c r="G3" s="46" t="str">
        <f t="shared" si="2"/>
        <v>5.71%</v>
      </c>
      <c r="H3" s="46" t="str">
        <f t="shared" si="3"/>
        <v>6.38%</v>
      </c>
      <c r="I3" s="46" t="str">
        <f t="shared" si="4"/>
        <v>5.71%</v>
      </c>
      <c r="M3" s="21" t="s">
        <v>99</v>
      </c>
      <c r="N3" s="21" t="s">
        <v>94</v>
      </c>
      <c r="Q3" s="47" t="str">
        <f t="shared" si="5"/>
        <v>Fevereiro</v>
      </c>
      <c r="R3" s="48">
        <v>3</v>
      </c>
      <c r="S3" s="48">
        <v>1.5</v>
      </c>
      <c r="T3" s="48">
        <v>0.2</v>
      </c>
      <c r="U3" s="48">
        <v>0.6</v>
      </c>
      <c r="V3" s="48">
        <v>0.2</v>
      </c>
    </row>
    <row r="4" spans="1:22" ht="14.25" customHeight="1">
      <c r="A4" s="21"/>
      <c r="B4" s="21" t="s">
        <v>98</v>
      </c>
      <c r="C4" s="45" t="s">
        <v>58</v>
      </c>
      <c r="D4" s="46">
        <v>8.2000000000000003E-2</v>
      </c>
      <c r="E4" s="46">
        <v>7.8E-2</v>
      </c>
      <c r="F4" s="46" t="str">
        <f t="shared" si="1"/>
        <v>7.45%</v>
      </c>
      <c r="G4" s="46" t="str">
        <f t="shared" si="2"/>
        <v>7.14%</v>
      </c>
      <c r="H4" s="46" t="str">
        <f t="shared" si="3"/>
        <v>7.45%</v>
      </c>
      <c r="I4" s="46" t="str">
        <f t="shared" si="4"/>
        <v>7.14%</v>
      </c>
      <c r="M4" s="21" t="s">
        <v>100</v>
      </c>
      <c r="N4" s="21" t="s">
        <v>97</v>
      </c>
      <c r="Q4" s="47" t="str">
        <f t="shared" si="5"/>
        <v>Março</v>
      </c>
      <c r="R4" s="48">
        <v>3.5</v>
      </c>
      <c r="S4" s="48">
        <v>1.75</v>
      </c>
      <c r="T4" s="48">
        <v>0.25</v>
      </c>
      <c r="U4" s="48">
        <v>0.7</v>
      </c>
      <c r="V4" s="48">
        <v>0.25</v>
      </c>
    </row>
    <row r="5" spans="1:22" ht="14.25" customHeight="1">
      <c r="A5" s="21"/>
      <c r="B5" s="21" t="s">
        <v>98</v>
      </c>
      <c r="C5" s="45" t="s">
        <v>59</v>
      </c>
      <c r="D5" s="46">
        <v>7.8E-2</v>
      </c>
      <c r="E5" s="46">
        <v>7.5999999999999998E-2</v>
      </c>
      <c r="F5" s="46" t="str">
        <f t="shared" si="1"/>
        <v>6.38%</v>
      </c>
      <c r="G5" s="46" t="str">
        <f t="shared" si="2"/>
        <v>5.71%</v>
      </c>
      <c r="H5" s="46" t="str">
        <f t="shared" si="3"/>
        <v>6.38%</v>
      </c>
      <c r="I5" s="46" t="str">
        <f t="shared" si="4"/>
        <v>5.71%</v>
      </c>
      <c r="M5" s="21" t="s">
        <v>101</v>
      </c>
      <c r="N5" s="21" t="s">
        <v>95</v>
      </c>
      <c r="Q5" s="47" t="str">
        <f t="shared" si="5"/>
        <v>Abril</v>
      </c>
      <c r="R5" s="48">
        <v>3</v>
      </c>
      <c r="S5" s="48">
        <v>1.5</v>
      </c>
      <c r="T5" s="48">
        <v>0.2</v>
      </c>
      <c r="U5" s="48">
        <v>0.6</v>
      </c>
      <c r="V5" s="48">
        <v>0.2</v>
      </c>
    </row>
    <row r="6" spans="1:22" ht="14.25" customHeight="1">
      <c r="A6" s="21"/>
      <c r="B6" s="21" t="s">
        <v>98</v>
      </c>
      <c r="C6" s="45" t="s">
        <v>60</v>
      </c>
      <c r="D6" s="46">
        <v>8.1000000000000003E-2</v>
      </c>
      <c r="E6" s="46">
        <v>8.2000000000000003E-2</v>
      </c>
      <c r="F6" s="46" t="str">
        <f t="shared" si="1"/>
        <v>8.51%</v>
      </c>
      <c r="G6" s="46" t="str">
        <f t="shared" si="2"/>
        <v>8.57%</v>
      </c>
      <c r="H6" s="46" t="str">
        <f t="shared" si="3"/>
        <v>8.51%</v>
      </c>
      <c r="I6" s="46" t="str">
        <f t="shared" si="4"/>
        <v>8.57%</v>
      </c>
      <c r="M6" s="21" t="s">
        <v>102</v>
      </c>
      <c r="N6" s="21" t="s">
        <v>96</v>
      </c>
      <c r="Q6" s="47" t="str">
        <f t="shared" si="5"/>
        <v>Maio</v>
      </c>
      <c r="R6" s="48">
        <v>4</v>
      </c>
      <c r="S6" s="48">
        <v>2</v>
      </c>
      <c r="T6" s="48">
        <v>0.3</v>
      </c>
      <c r="U6" s="48">
        <v>0.8</v>
      </c>
      <c r="V6" s="48">
        <v>0.3</v>
      </c>
    </row>
    <row r="7" spans="1:22" ht="14.25" customHeight="1">
      <c r="A7" s="21"/>
      <c r="B7" s="21" t="s">
        <v>98</v>
      </c>
      <c r="C7" s="45" t="s">
        <v>61</v>
      </c>
      <c r="D7" s="46">
        <v>7.9000000000000001E-2</v>
      </c>
      <c r="E7" s="46">
        <v>7.9000000000000001E-2</v>
      </c>
      <c r="F7" s="46" t="str">
        <f t="shared" si="1"/>
        <v>8.51%</v>
      </c>
      <c r="G7" s="46" t="str">
        <f t="shared" si="2"/>
        <v>8.57%</v>
      </c>
      <c r="H7" s="46" t="str">
        <f t="shared" si="3"/>
        <v>8.51%</v>
      </c>
      <c r="I7" s="46" t="str">
        <f t="shared" si="4"/>
        <v>8.57%</v>
      </c>
      <c r="Q7" s="47" t="str">
        <f t="shared" si="5"/>
        <v>Junho</v>
      </c>
      <c r="R7" s="48">
        <v>4</v>
      </c>
      <c r="S7" s="48">
        <v>2</v>
      </c>
      <c r="T7" s="48">
        <v>0.3</v>
      </c>
      <c r="U7" s="48">
        <v>0.8</v>
      </c>
      <c r="V7" s="48">
        <v>0.3</v>
      </c>
    </row>
    <row r="8" spans="1:22" ht="14.25" customHeight="1">
      <c r="A8" s="21"/>
      <c r="B8" s="21" t="s">
        <v>98</v>
      </c>
      <c r="C8" s="45" t="s">
        <v>62</v>
      </c>
      <c r="D8" s="46">
        <v>8.4000000000000005E-2</v>
      </c>
      <c r="E8" s="46">
        <v>8.4000000000000005E-2</v>
      </c>
      <c r="F8" s="46" t="str">
        <f t="shared" si="1"/>
        <v>9.57%</v>
      </c>
      <c r="G8" s="46" t="str">
        <f t="shared" si="2"/>
        <v>10.00%</v>
      </c>
      <c r="H8" s="46" t="str">
        <f t="shared" si="3"/>
        <v>9.57%</v>
      </c>
      <c r="I8" s="46" t="str">
        <f t="shared" si="4"/>
        <v>10.00%</v>
      </c>
      <c r="Q8" s="47" t="str">
        <f t="shared" si="5"/>
        <v>Julho</v>
      </c>
      <c r="R8" s="48">
        <v>4.5</v>
      </c>
      <c r="S8" s="48">
        <v>2.25</v>
      </c>
      <c r="T8" s="48">
        <v>0.35</v>
      </c>
      <c r="U8" s="48">
        <v>0.9</v>
      </c>
      <c r="V8" s="48">
        <v>0.35</v>
      </c>
    </row>
    <row r="9" spans="1:22" ht="14.25" customHeight="1">
      <c r="A9" s="21"/>
      <c r="B9" s="21" t="s">
        <v>98</v>
      </c>
      <c r="C9" s="45" t="s">
        <v>63</v>
      </c>
      <c r="D9" s="46">
        <v>8.5999999999999993E-2</v>
      </c>
      <c r="E9" s="46">
        <v>8.5000000000000006E-2</v>
      </c>
      <c r="F9" s="46" t="str">
        <f t="shared" si="1"/>
        <v>9.57%</v>
      </c>
      <c r="G9" s="46" t="str">
        <f t="shared" si="2"/>
        <v>10.00%</v>
      </c>
      <c r="H9" s="46" t="str">
        <f t="shared" si="3"/>
        <v>9.57%</v>
      </c>
      <c r="I9" s="46" t="str">
        <f t="shared" si="4"/>
        <v>10.00%</v>
      </c>
      <c r="Q9" s="47" t="str">
        <f t="shared" si="5"/>
        <v>Agosto</v>
      </c>
      <c r="R9" s="48">
        <v>4.5</v>
      </c>
      <c r="S9" s="48">
        <v>2.25</v>
      </c>
      <c r="T9" s="48">
        <v>0.35</v>
      </c>
      <c r="U9" s="48">
        <v>0.9</v>
      </c>
      <c r="V9" s="48">
        <v>0.35</v>
      </c>
    </row>
    <row r="10" spans="1:22" ht="14.25" customHeight="1">
      <c r="A10" s="21"/>
      <c r="B10" s="21" t="s">
        <v>98</v>
      </c>
      <c r="C10" s="45" t="s">
        <v>64</v>
      </c>
      <c r="D10" s="46">
        <v>8.3000000000000004E-2</v>
      </c>
      <c r="E10" s="46">
        <v>8.2000000000000003E-2</v>
      </c>
      <c r="F10" s="46" t="str">
        <f t="shared" si="1"/>
        <v>7.45%</v>
      </c>
      <c r="G10" s="46" t="str">
        <f t="shared" si="2"/>
        <v>7.14%</v>
      </c>
      <c r="H10" s="46" t="str">
        <f t="shared" si="3"/>
        <v>7.45%</v>
      </c>
      <c r="I10" s="46" t="str">
        <f t="shared" si="4"/>
        <v>7.14%</v>
      </c>
      <c r="Q10" s="47" t="str">
        <f t="shared" si="5"/>
        <v>Setembro</v>
      </c>
      <c r="R10" s="48">
        <v>3.5</v>
      </c>
      <c r="S10" s="48">
        <v>1.75</v>
      </c>
      <c r="T10" s="48">
        <v>0.25</v>
      </c>
      <c r="U10" s="48">
        <v>0.7</v>
      </c>
      <c r="V10" s="48">
        <v>0.25</v>
      </c>
    </row>
    <row r="11" spans="1:22" ht="14.25" customHeight="1">
      <c r="A11" s="21"/>
      <c r="B11" s="21" t="s">
        <v>98</v>
      </c>
      <c r="C11" s="45" t="s">
        <v>65</v>
      </c>
      <c r="D11" s="46">
        <v>8.5000000000000006E-2</v>
      </c>
      <c r="E11" s="46">
        <v>8.5999999999999993E-2</v>
      </c>
      <c r="F11" s="46" t="str">
        <f t="shared" si="1"/>
        <v>8.51%</v>
      </c>
      <c r="G11" s="46" t="str">
        <f t="shared" si="2"/>
        <v>8.57%</v>
      </c>
      <c r="H11" s="46" t="str">
        <f t="shared" si="3"/>
        <v>8.51%</v>
      </c>
      <c r="I11" s="46" t="str">
        <f t="shared" si="4"/>
        <v>8.57%</v>
      </c>
      <c r="Q11" s="47" t="str">
        <f t="shared" si="5"/>
        <v>Outubro</v>
      </c>
      <c r="R11" s="48">
        <v>4</v>
      </c>
      <c r="S11" s="48">
        <v>2</v>
      </c>
      <c r="T11" s="48">
        <v>0.3</v>
      </c>
      <c r="U11" s="48">
        <v>0.8</v>
      </c>
      <c r="V11" s="48">
        <v>0.3</v>
      </c>
    </row>
    <row r="12" spans="1:22" ht="14.25" customHeight="1">
      <c r="A12" s="21" t="s">
        <v>103</v>
      </c>
      <c r="B12" s="21" t="s">
        <v>98</v>
      </c>
      <c r="C12" s="45" t="s">
        <v>66</v>
      </c>
      <c r="D12" s="46">
        <v>9.1999999999999998E-2</v>
      </c>
      <c r="E12" s="46">
        <v>9.9000000000000005E-2</v>
      </c>
      <c r="F12" s="46" t="str">
        <f t="shared" si="1"/>
        <v>9.57%</v>
      </c>
      <c r="G12" s="46" t="str">
        <f t="shared" si="2"/>
        <v>10.00%</v>
      </c>
      <c r="H12" s="46" t="str">
        <f t="shared" si="3"/>
        <v>9.57%</v>
      </c>
      <c r="I12" s="46" t="str">
        <f t="shared" si="4"/>
        <v>10.00%</v>
      </c>
      <c r="Q12" s="47" t="str">
        <f t="shared" si="5"/>
        <v>Novembro</v>
      </c>
      <c r="R12" s="48">
        <v>4.5</v>
      </c>
      <c r="S12" s="48">
        <v>2.25</v>
      </c>
      <c r="T12" s="48">
        <v>0.35</v>
      </c>
      <c r="U12" s="48">
        <v>0.9</v>
      </c>
      <c r="V12" s="48">
        <v>0.35</v>
      </c>
    </row>
    <row r="13" spans="1:22" ht="14.25" customHeight="1">
      <c r="A13" s="21" t="s">
        <v>104</v>
      </c>
      <c r="B13" s="21" t="s">
        <v>98</v>
      </c>
      <c r="C13" s="45" t="s">
        <v>67</v>
      </c>
      <c r="D13" s="46">
        <v>9.1999999999999998E-2</v>
      </c>
      <c r="E13" s="46">
        <v>0.1</v>
      </c>
      <c r="F13" s="46" t="str">
        <f t="shared" si="1"/>
        <v>10.64%</v>
      </c>
      <c r="G13" s="46" t="str">
        <f t="shared" si="2"/>
        <v>11.43%</v>
      </c>
      <c r="H13" s="46" t="str">
        <f t="shared" si="3"/>
        <v>10.64%</v>
      </c>
      <c r="I13" s="46" t="str">
        <f t="shared" si="4"/>
        <v>11.43%</v>
      </c>
      <c r="Q13" s="47" t="str">
        <f t="shared" si="5"/>
        <v>Dezembro</v>
      </c>
      <c r="R13" s="48">
        <v>5</v>
      </c>
      <c r="S13" s="48">
        <v>2.5</v>
      </c>
      <c r="T13" s="48">
        <v>0.4</v>
      </c>
      <c r="U13" s="48">
        <v>1</v>
      </c>
      <c r="V13" s="48">
        <v>0.4</v>
      </c>
    </row>
    <row r="14" spans="1:22" ht="14.25" customHeight="1">
      <c r="D14" s="46" t="str">
        <f t="shared" ref="D14:I14" si="6">SUM(D2:D13)</f>
        <v>100.00%</v>
      </c>
      <c r="E14" s="46" t="str">
        <f t="shared" si="6"/>
        <v>100.00%</v>
      </c>
      <c r="F14" s="46" t="str">
        <f t="shared" si="6"/>
        <v>100.00%</v>
      </c>
      <c r="G14" s="46" t="str">
        <f t="shared" si="6"/>
        <v>100.00%</v>
      </c>
      <c r="H14" s="46" t="str">
        <f t="shared" si="6"/>
        <v>100.00%</v>
      </c>
      <c r="I14" s="46" t="str">
        <f t="shared" si="6"/>
        <v>100.00%</v>
      </c>
    </row>
    <row r="15" spans="1:22" ht="14.25" customHeight="1">
      <c r="D15" s="8"/>
      <c r="E15" s="8"/>
    </row>
    <row r="16" spans="1:22" ht="14.25" customHeight="1">
      <c r="A16" s="21"/>
      <c r="B16" s="21" t="s">
        <v>99</v>
      </c>
      <c r="C16" s="45">
        <v>44927</v>
      </c>
      <c r="D16" s="46"/>
      <c r="E16" s="46"/>
      <c r="F16" s="46"/>
      <c r="G16" s="46"/>
      <c r="H16" s="46"/>
      <c r="I16" s="46"/>
      <c r="Q16" s="49" t="s">
        <v>105</v>
      </c>
      <c r="R16" s="48" t="str">
        <f t="shared" ref="R16:V16" si="7">SUM(R2:R13)</f>
        <v>47.00</v>
      </c>
      <c r="S16" s="48" t="str">
        <f t="shared" si="7"/>
        <v>23.50</v>
      </c>
      <c r="T16" s="48" t="str">
        <f t="shared" si="7"/>
        <v>3.50</v>
      </c>
      <c r="U16" s="48" t="str">
        <f t="shared" si="7"/>
        <v>9.40</v>
      </c>
      <c r="V16" s="48" t="str">
        <f t="shared" si="7"/>
        <v>3.50</v>
      </c>
    </row>
    <row r="17" spans="1:9" ht="14.25" customHeight="1">
      <c r="A17" s="21"/>
      <c r="B17" s="21" t="s">
        <v>99</v>
      </c>
      <c r="C17" s="45">
        <v>44958</v>
      </c>
      <c r="D17" s="46"/>
      <c r="E17" s="46"/>
      <c r="F17" s="46"/>
      <c r="G17" s="46"/>
      <c r="H17" s="46"/>
      <c r="I17" s="46"/>
    </row>
    <row r="18" spans="1:9" ht="14.25" customHeight="1">
      <c r="A18" s="21"/>
      <c r="B18" s="21" t="s">
        <v>99</v>
      </c>
      <c r="C18" s="45">
        <v>44986</v>
      </c>
      <c r="D18" s="46"/>
      <c r="E18" s="46"/>
      <c r="F18" s="46"/>
      <c r="G18" s="46"/>
      <c r="H18" s="46"/>
      <c r="I18" s="46"/>
    </row>
    <row r="19" spans="1:9" ht="14.25" customHeight="1">
      <c r="A19" s="21"/>
      <c r="B19" s="21" t="s">
        <v>99</v>
      </c>
      <c r="C19" s="45">
        <v>45017</v>
      </c>
      <c r="D19" s="46"/>
      <c r="E19" s="46"/>
      <c r="F19" s="46"/>
      <c r="G19" s="46"/>
      <c r="H19" s="46"/>
      <c r="I19" s="46"/>
    </row>
    <row r="20" spans="1:9" ht="14.25" customHeight="1">
      <c r="A20" s="21"/>
      <c r="B20" s="21" t="s">
        <v>99</v>
      </c>
      <c r="C20" s="45">
        <v>45047</v>
      </c>
      <c r="D20" s="46"/>
      <c r="E20" s="46"/>
      <c r="F20" s="46"/>
      <c r="G20" s="46"/>
      <c r="H20" s="46"/>
      <c r="I20" s="46"/>
    </row>
    <row r="21" spans="1:9" ht="14.25" customHeight="1">
      <c r="A21" s="21"/>
      <c r="B21" s="21" t="s">
        <v>99</v>
      </c>
      <c r="C21" s="45">
        <v>45078</v>
      </c>
      <c r="D21" s="46"/>
      <c r="E21" s="46"/>
      <c r="F21" s="46"/>
      <c r="G21" s="46"/>
      <c r="H21" s="46"/>
      <c r="I21" s="46"/>
    </row>
    <row r="22" spans="1:9" ht="14.25" customHeight="1">
      <c r="A22" s="21"/>
      <c r="B22" s="21" t="s">
        <v>99</v>
      </c>
      <c r="C22" s="45">
        <v>45108</v>
      </c>
      <c r="D22" s="46"/>
      <c r="E22" s="46"/>
      <c r="F22" s="46"/>
      <c r="G22" s="46"/>
      <c r="H22" s="46"/>
      <c r="I22" s="46"/>
    </row>
    <row r="23" spans="1:9" ht="14.25" customHeight="1">
      <c r="A23" s="21"/>
      <c r="B23" s="21" t="s">
        <v>99</v>
      </c>
      <c r="C23" s="45">
        <v>45139</v>
      </c>
      <c r="D23" s="46"/>
      <c r="E23" s="46"/>
      <c r="F23" s="46"/>
      <c r="G23" s="46"/>
      <c r="H23" s="46"/>
      <c r="I23" s="46"/>
    </row>
    <row r="24" spans="1:9" ht="14.25" customHeight="1">
      <c r="A24" s="21"/>
      <c r="B24" s="21" t="s">
        <v>99</v>
      </c>
      <c r="C24" s="45">
        <v>45170</v>
      </c>
      <c r="D24" s="46"/>
      <c r="E24" s="46"/>
      <c r="F24" s="46"/>
      <c r="G24" s="46"/>
      <c r="H24" s="46"/>
      <c r="I24" s="46"/>
    </row>
    <row r="25" spans="1:9" ht="14.25" customHeight="1">
      <c r="A25" s="21"/>
      <c r="B25" s="21" t="s">
        <v>99</v>
      </c>
      <c r="C25" s="45">
        <v>45200</v>
      </c>
      <c r="D25" s="46"/>
      <c r="E25" s="46"/>
      <c r="F25" s="46"/>
      <c r="G25" s="46"/>
      <c r="H25" s="46"/>
      <c r="I25" s="46"/>
    </row>
    <row r="26" spans="1:9" ht="14.25" customHeight="1">
      <c r="A26" s="21" t="s">
        <v>103</v>
      </c>
      <c r="B26" s="21" t="s">
        <v>99</v>
      </c>
      <c r="C26" s="45">
        <v>45231</v>
      </c>
      <c r="D26" s="46"/>
      <c r="E26" s="46"/>
      <c r="F26" s="46"/>
      <c r="G26" s="46"/>
      <c r="H26" s="46"/>
      <c r="I26" s="46"/>
    </row>
    <row r="27" spans="1:9" ht="14.25" customHeight="1">
      <c r="A27" s="21" t="s">
        <v>104</v>
      </c>
      <c r="B27" s="21" t="s">
        <v>99</v>
      </c>
      <c r="C27" s="45">
        <v>45261</v>
      </c>
      <c r="D27" s="46"/>
      <c r="E27" s="46"/>
      <c r="F27" s="46"/>
      <c r="G27" s="46"/>
      <c r="H27" s="46"/>
      <c r="I27" s="46"/>
    </row>
    <row r="28" spans="1:9" ht="14.25" customHeight="1">
      <c r="D28" s="8"/>
      <c r="E28" s="8"/>
    </row>
    <row r="29" spans="1:9" ht="14.25" customHeight="1">
      <c r="D29" s="8"/>
      <c r="E29" s="8"/>
    </row>
    <row r="30" spans="1:9" ht="14.25" customHeight="1">
      <c r="D30" s="8"/>
      <c r="E30" s="8"/>
    </row>
    <row r="31" spans="1:9" ht="14.25" customHeight="1">
      <c r="D31" s="8"/>
      <c r="E31" s="8"/>
    </row>
    <row r="32" spans="1:9" ht="14.25" customHeight="1">
      <c r="D32" s="8"/>
      <c r="E32" s="8"/>
    </row>
    <row r="33" spans="4:5" ht="14.25" customHeight="1">
      <c r="D33" s="8"/>
      <c r="E33" s="8"/>
    </row>
    <row r="34" spans="4:5" ht="14.25" customHeight="1">
      <c r="D34" s="8"/>
      <c r="E34" s="8"/>
    </row>
    <row r="35" spans="4:5" ht="14.25" customHeight="1">
      <c r="D35" s="8"/>
      <c r="E35" s="8"/>
    </row>
    <row r="36" spans="4:5" ht="14.25" customHeight="1">
      <c r="D36" s="8"/>
      <c r="E36" s="8"/>
    </row>
    <row r="37" spans="4:5" ht="14.25" customHeight="1">
      <c r="D37" s="8"/>
      <c r="E37" s="8"/>
    </row>
    <row r="38" spans="4:5" ht="14.25" customHeight="1">
      <c r="D38" s="8"/>
      <c r="E38" s="8"/>
    </row>
    <row r="39" spans="4:5" ht="14.25" customHeight="1">
      <c r="D39" s="8"/>
      <c r="E39" s="8"/>
    </row>
    <row r="40" spans="4:5" ht="14.25" customHeight="1">
      <c r="D40" s="8"/>
      <c r="E40" s="8"/>
    </row>
    <row r="41" spans="4:5" ht="14.25" customHeight="1">
      <c r="D41" s="8"/>
      <c r="E41" s="8"/>
    </row>
    <row r="42" spans="4:5" ht="14.25" customHeight="1">
      <c r="D42" s="8"/>
      <c r="E42" s="8"/>
    </row>
    <row r="43" spans="4:5" ht="14.25" customHeight="1">
      <c r="D43" s="8"/>
      <c r="E43" s="8"/>
    </row>
    <row r="44" spans="4:5" ht="14.25" customHeight="1">
      <c r="D44" s="8"/>
      <c r="E44" s="8"/>
    </row>
    <row r="45" spans="4:5" ht="14.25" customHeight="1">
      <c r="D45" s="8"/>
      <c r="E45" s="8"/>
    </row>
    <row r="46" spans="4:5" ht="14.25" customHeight="1">
      <c r="D46" s="8"/>
      <c r="E46" s="8"/>
    </row>
    <row r="47" spans="4:5" ht="14.25" customHeight="1">
      <c r="D47" s="8"/>
      <c r="E47" s="8"/>
    </row>
    <row r="48" spans="4:5" ht="14.25" customHeight="1">
      <c r="D48" s="8"/>
      <c r="E48" s="8"/>
    </row>
    <row r="49" spans="4:5" ht="14.25" customHeight="1">
      <c r="D49" s="8"/>
      <c r="E49" s="8"/>
    </row>
    <row r="50" spans="4:5" ht="14.25" customHeight="1">
      <c r="D50" s="8"/>
      <c r="E50" s="8"/>
    </row>
    <row r="51" spans="4:5" ht="14.25" customHeight="1">
      <c r="D51" s="8"/>
      <c r="E51" s="8"/>
    </row>
    <row r="52" spans="4:5" ht="14.25" customHeight="1">
      <c r="D52" s="8"/>
      <c r="E52" s="8"/>
    </row>
    <row r="53" spans="4:5" ht="14.25" customHeight="1">
      <c r="D53" s="8"/>
      <c r="E53" s="8"/>
    </row>
    <row r="54" spans="4:5" ht="14.25" customHeight="1">
      <c r="D54" s="8"/>
      <c r="E54" s="8"/>
    </row>
    <row r="55" spans="4:5" ht="14.25" customHeight="1">
      <c r="D55" s="8"/>
      <c r="E55" s="8"/>
    </row>
    <row r="56" spans="4:5" ht="14.25" customHeight="1">
      <c r="D56" s="8"/>
      <c r="E56" s="8"/>
    </row>
    <row r="57" spans="4:5" ht="14.25" customHeight="1">
      <c r="D57" s="8"/>
      <c r="E57" s="8"/>
    </row>
    <row r="58" spans="4:5" ht="14.25" customHeight="1">
      <c r="D58" s="8"/>
      <c r="E58" s="8"/>
    </row>
    <row r="59" spans="4:5" ht="14.25" customHeight="1">
      <c r="D59" s="8"/>
      <c r="E59" s="8"/>
    </row>
    <row r="60" spans="4:5" ht="14.25" customHeight="1">
      <c r="D60" s="8"/>
      <c r="E60" s="8"/>
    </row>
    <row r="61" spans="4:5" ht="14.25" customHeight="1">
      <c r="D61" s="8"/>
      <c r="E61" s="8"/>
    </row>
    <row r="62" spans="4:5" ht="14.25" customHeight="1">
      <c r="D62" s="8"/>
      <c r="E62" s="8"/>
    </row>
    <row r="63" spans="4:5" ht="14.25" customHeight="1">
      <c r="D63" s="8"/>
      <c r="E63" s="8"/>
    </row>
    <row r="64" spans="4:5" ht="14.25" customHeight="1">
      <c r="D64" s="8"/>
      <c r="E64" s="8"/>
    </row>
    <row r="65" spans="4:5" ht="14.25" customHeight="1">
      <c r="D65" s="8"/>
      <c r="E65" s="8"/>
    </row>
    <row r="66" spans="4:5" ht="14.25" customHeight="1">
      <c r="D66" s="8"/>
      <c r="E66" s="8"/>
    </row>
    <row r="67" spans="4:5" ht="14.25" customHeight="1">
      <c r="D67" s="8"/>
      <c r="E67" s="8"/>
    </row>
    <row r="68" spans="4:5" ht="14.25" customHeight="1">
      <c r="D68" s="8"/>
      <c r="E68" s="8"/>
    </row>
    <row r="69" spans="4:5" ht="14.25" customHeight="1">
      <c r="D69" s="8"/>
      <c r="E69" s="8"/>
    </row>
    <row r="70" spans="4:5" ht="14.25" customHeight="1">
      <c r="D70" s="8"/>
      <c r="E70" s="8"/>
    </row>
    <row r="71" spans="4:5" ht="14.25" customHeight="1">
      <c r="D71" s="8"/>
      <c r="E71" s="8"/>
    </row>
    <row r="72" spans="4:5" ht="14.25" customHeight="1">
      <c r="D72" s="8"/>
      <c r="E72" s="8"/>
    </row>
    <row r="73" spans="4:5" ht="14.25" customHeight="1">
      <c r="D73" s="8"/>
      <c r="E73" s="8"/>
    </row>
    <row r="74" spans="4:5" ht="14.25" customHeight="1">
      <c r="D74" s="8"/>
      <c r="E74" s="8"/>
    </row>
    <row r="75" spans="4:5" ht="14.25" customHeight="1">
      <c r="D75" s="8"/>
      <c r="E75" s="8"/>
    </row>
    <row r="76" spans="4:5" ht="14.25" customHeight="1">
      <c r="D76" s="8"/>
      <c r="E76" s="8"/>
    </row>
    <row r="77" spans="4:5" ht="14.25" customHeight="1">
      <c r="D77" s="8"/>
      <c r="E77" s="8"/>
    </row>
    <row r="78" spans="4:5" ht="14.25" customHeight="1">
      <c r="D78" s="8"/>
      <c r="E78" s="8"/>
    </row>
    <row r="79" spans="4:5" ht="14.25" customHeight="1">
      <c r="D79" s="8"/>
      <c r="E79" s="8"/>
    </row>
    <row r="80" spans="4:5" ht="14.25" customHeight="1">
      <c r="D80" s="8"/>
      <c r="E80" s="8"/>
    </row>
    <row r="81" spans="4:5" ht="14.25" customHeight="1">
      <c r="D81" s="8"/>
      <c r="E81" s="8"/>
    </row>
    <row r="82" spans="4:5" ht="14.25" customHeight="1">
      <c r="D82" s="8"/>
      <c r="E82" s="8"/>
    </row>
    <row r="83" spans="4:5" ht="14.25" customHeight="1">
      <c r="D83" s="8"/>
      <c r="E83" s="8"/>
    </row>
    <row r="84" spans="4:5" ht="14.25" customHeight="1">
      <c r="D84" s="8"/>
      <c r="E84" s="8"/>
    </row>
    <row r="85" spans="4:5" ht="14.25" customHeight="1">
      <c r="D85" s="8"/>
      <c r="E85" s="8"/>
    </row>
    <row r="86" spans="4:5" ht="14.25" customHeight="1">
      <c r="D86" s="8"/>
      <c r="E86" s="8"/>
    </row>
    <row r="87" spans="4:5" ht="14.25" customHeight="1">
      <c r="D87" s="8"/>
      <c r="E87" s="8"/>
    </row>
    <row r="88" spans="4:5" ht="14.25" customHeight="1">
      <c r="D88" s="8"/>
      <c r="E88" s="8"/>
    </row>
    <row r="89" spans="4:5" ht="14.25" customHeight="1">
      <c r="D89" s="8"/>
      <c r="E89" s="8"/>
    </row>
    <row r="90" spans="4:5" ht="14.25" customHeight="1">
      <c r="D90" s="8"/>
      <c r="E90" s="8"/>
    </row>
    <row r="91" spans="4:5" ht="14.25" customHeight="1">
      <c r="D91" s="8"/>
      <c r="E91" s="8"/>
    </row>
    <row r="92" spans="4:5" ht="14.25" customHeight="1">
      <c r="D92" s="8"/>
      <c r="E92" s="8"/>
    </row>
    <row r="93" spans="4:5" ht="14.25" customHeight="1">
      <c r="D93" s="8"/>
      <c r="E93" s="8"/>
    </row>
    <row r="94" spans="4:5" ht="14.25" customHeight="1">
      <c r="D94" s="8"/>
      <c r="E94" s="8"/>
    </row>
    <row r="95" spans="4:5" ht="14.25" customHeight="1">
      <c r="D95" s="8"/>
      <c r="E95" s="8"/>
    </row>
    <row r="96" spans="4:5" ht="14.25" customHeight="1">
      <c r="D96" s="8"/>
      <c r="E96" s="8"/>
    </row>
    <row r="97" spans="4:5" ht="14.25" customHeight="1">
      <c r="D97" s="8"/>
      <c r="E97" s="8"/>
    </row>
    <row r="98" spans="4:5" ht="14.25" customHeight="1">
      <c r="D98" s="8"/>
      <c r="E98" s="8"/>
    </row>
    <row r="99" spans="4:5" ht="14.25" customHeight="1">
      <c r="D99" s="8"/>
      <c r="E99" s="8"/>
    </row>
    <row r="100" spans="4:5" ht="14.25" customHeight="1">
      <c r="D100" s="8"/>
      <c r="E100" s="8"/>
    </row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"/>
  <sheetViews>
    <sheetView showGridLines="0" workbookViewId="0"/>
  </sheetViews>
  <sheetFormatPr defaultColWidth="11.25" defaultRowHeight="15" customHeight="1"/>
  <cols>
    <col min="1" max="26" width="6.75" customWidth="1"/>
  </cols>
  <sheetData>
    <row r="1" spans="1:2" ht="14.25" customHeight="1">
      <c r="A1" t="s">
        <v>13</v>
      </c>
      <c r="B1" s="55" t="s">
        <v>106</v>
      </c>
    </row>
    <row r="2" spans="1:2" ht="14.25" customHeight="1"/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B1" r:id="rId1" xr:uid="{00000000-0004-0000-0300-000000000000}"/>
  </hyperlinks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"/>
  <sheetViews>
    <sheetView workbookViewId="0"/>
  </sheetViews>
  <sheetFormatPr defaultColWidth="11.25" defaultRowHeight="15" customHeight="1"/>
  <cols>
    <col min="1" max="1" width="11.875" customWidth="1"/>
    <col min="2" max="4" width="6.75" customWidth="1"/>
    <col min="5" max="5" width="16.875" customWidth="1"/>
    <col min="6" max="6" width="10" customWidth="1"/>
    <col min="7" max="13" width="6.75" customWidth="1"/>
  </cols>
  <sheetData>
    <row r="1" spans="1:13" ht="14.25" customHeight="1">
      <c r="F1" t="s">
        <v>27</v>
      </c>
      <c r="H1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</row>
    <row r="2" spans="1:13" ht="14.25" customHeight="1">
      <c r="A2" t="s">
        <v>107</v>
      </c>
      <c r="E2" t="s">
        <v>34</v>
      </c>
      <c r="F2" s="6" t="s">
        <v>108</v>
      </c>
      <c r="I2" s="14">
        <v>0.05</v>
      </c>
      <c r="J2" s="14">
        <v>0.22</v>
      </c>
      <c r="K2" s="14">
        <v>0.48</v>
      </c>
      <c r="L2" s="14">
        <v>0.21</v>
      </c>
      <c r="M2" s="14">
        <v>0.04</v>
      </c>
    </row>
    <row r="3" spans="1:13" ht="14.25" customHeight="1">
      <c r="I3" s="16"/>
      <c r="J3" s="16"/>
      <c r="K3" s="16"/>
      <c r="L3" s="16"/>
      <c r="M3" s="16"/>
    </row>
    <row r="4" spans="1:13" ht="14.25" customHeight="1">
      <c r="E4" t="s">
        <v>36</v>
      </c>
      <c r="F4" s="6" t="s">
        <v>109</v>
      </c>
      <c r="I4" s="14">
        <v>2.8000000000000001E-2</v>
      </c>
      <c r="J4" s="14">
        <v>0.13200000000000001</v>
      </c>
      <c r="K4" s="14">
        <v>0.33300000000000002</v>
      </c>
      <c r="L4" s="14">
        <v>0.50700000000000001</v>
      </c>
      <c r="M4" s="14"/>
    </row>
    <row r="5" spans="1:13" ht="14.25" customHeight="1">
      <c r="I5" s="16"/>
      <c r="J5" s="16"/>
      <c r="K5" s="16"/>
      <c r="L5" s="16"/>
      <c r="M5" s="16"/>
    </row>
    <row r="6" spans="1:13" ht="14.25" customHeight="1">
      <c r="A6" t="s">
        <v>107</v>
      </c>
      <c r="E6" t="s">
        <v>38</v>
      </c>
      <c r="F6" s="6" t="s">
        <v>110</v>
      </c>
      <c r="I6" s="14">
        <v>0.02</v>
      </c>
      <c r="J6" s="14">
        <v>0.08</v>
      </c>
      <c r="K6" s="14">
        <v>0.4</v>
      </c>
      <c r="L6" s="14">
        <v>0.35</v>
      </c>
      <c r="M6" s="14">
        <v>0.15</v>
      </c>
    </row>
    <row r="7" spans="1:13" ht="14.25" customHeight="1">
      <c r="I7" s="16"/>
      <c r="J7" s="16"/>
      <c r="K7" s="16"/>
      <c r="L7" s="16"/>
      <c r="M7" s="16"/>
    </row>
    <row r="8" spans="1:13" ht="14.25" customHeight="1">
      <c r="A8" t="s">
        <v>111</v>
      </c>
      <c r="E8" t="s">
        <v>40</v>
      </c>
      <c r="F8" s="6" t="s">
        <v>112</v>
      </c>
      <c r="I8" s="14">
        <v>0.04</v>
      </c>
      <c r="J8" s="14">
        <v>0.12</v>
      </c>
      <c r="K8" s="14">
        <v>0.5</v>
      </c>
      <c r="L8" s="14">
        <v>0.25</v>
      </c>
      <c r="M8" s="14">
        <v>0.09</v>
      </c>
    </row>
    <row r="9" spans="1:13" ht="14.25" customHeight="1">
      <c r="I9" s="16"/>
      <c r="J9" s="16"/>
      <c r="K9" s="16"/>
      <c r="L9" s="16"/>
      <c r="M9" s="16"/>
    </row>
    <row r="10" spans="1:13" ht="14.25" customHeight="1">
      <c r="E10" t="s">
        <v>42</v>
      </c>
      <c r="F10" s="6" t="s">
        <v>113</v>
      </c>
      <c r="I10" s="14">
        <v>2.8000000000000001E-2</v>
      </c>
      <c r="J10" s="14">
        <v>0.18099999999999999</v>
      </c>
      <c r="K10" s="14">
        <v>0.29499999999999998</v>
      </c>
      <c r="L10" s="14">
        <v>0.26100000000000001</v>
      </c>
      <c r="M10" s="14">
        <v>0.23499999999999999</v>
      </c>
    </row>
    <row r="11" spans="1:13" ht="14.25" customHeight="1">
      <c r="A11" s="17"/>
    </row>
    <row r="12" spans="1:13" ht="14.25" customHeight="1">
      <c r="E12" s="1" t="s">
        <v>3</v>
      </c>
      <c r="F12" s="6" t="s">
        <v>114</v>
      </c>
    </row>
    <row r="13" spans="1:13" ht="14.25" customHeight="1">
      <c r="A13" s="55"/>
      <c r="E13" s="1"/>
      <c r="F13" s="6" t="s">
        <v>115</v>
      </c>
    </row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1.25" defaultRowHeight="15" customHeight="1"/>
  <cols>
    <col min="1" max="31" width="6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E5A8D4D7243C4CBCC6AA0FCBED033E" ma:contentTypeVersion="4" ma:contentTypeDescription="Crie um novo documento." ma:contentTypeScope="" ma:versionID="f431170d93483ac1e4836b2bc9b403f0">
  <xsd:schema xmlns:xsd="http://www.w3.org/2001/XMLSchema" xmlns:xs="http://www.w3.org/2001/XMLSchema" xmlns:p="http://schemas.microsoft.com/office/2006/metadata/properties" xmlns:ns2="dfba2410-b85e-433c-a78b-aa92d0110406" targetNamespace="http://schemas.microsoft.com/office/2006/metadata/properties" ma:root="true" ma:fieldsID="02903dff0e56758e5d78473414750bf4" ns2:_="">
    <xsd:import namespace="dfba2410-b85e-433c-a78b-aa92d0110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a2410-b85e-433c-a78b-aa92d0110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C8974-C615-4AB4-8E4F-88D2B08E96BA}"/>
</file>

<file path=customXml/itemProps2.xml><?xml version="1.0" encoding="utf-8"?>
<ds:datastoreItem xmlns:ds="http://schemas.openxmlformats.org/officeDocument/2006/customXml" ds:itemID="{BE873408-103B-4D92-B5E0-176B29EF8EE0}"/>
</file>

<file path=customXml/itemProps3.xml><?xml version="1.0" encoding="utf-8"?>
<ds:datastoreItem xmlns:ds="http://schemas.openxmlformats.org/officeDocument/2006/customXml" ds:itemID="{883D3D86-9F08-4ACB-84AC-2F25B1436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Fundação de Apoio à Pesquisa FAPG</dc:creator>
  <cp:keywords/>
  <dc:description/>
  <cp:lastModifiedBy>RUBENS BARRETO DA SILVA</cp:lastModifiedBy>
  <cp:revision/>
  <dcterms:created xsi:type="dcterms:W3CDTF">2023-02-28T13:25:41Z</dcterms:created>
  <dcterms:modified xsi:type="dcterms:W3CDTF">2024-10-29T21:37:36Z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0x010100F7E5A8D4D7243C4CBCC6AA0FCBED033E</vt:lpwstr>
  </property>
</Properties>
</file>