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drawings/drawing2.xml" ContentType="application/vnd.openxmlformats-officedocument.drawing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tisgroupe.sharepoint.com/teams/2025-AF283Ormo/Documents partages/General/01 - Etudes/1.1 - LBE/"/>
    </mc:Choice>
  </mc:AlternateContent>
  <xr:revisionPtr revIDLastSave="425" documentId="13_ncr:1_{C341670D-F6CC-4A06-8462-81FA79072FD2}" xr6:coauthVersionLast="47" xr6:coauthVersionMax="47" xr10:uidLastSave="{74BD2C43-F67A-4490-B9F7-674CB55C6F58}"/>
  <bookViews>
    <workbookView xWindow="-28920" yWindow="-120" windowWidth="29040" windowHeight="15720" activeTab="2" xr2:uid="{00000000-000D-0000-FFFF-FFFF00000000}"/>
  </bookViews>
  <sheets>
    <sheet name="Page de Garde" sheetId="4" r:id="rId1"/>
    <sheet name="Actions - Liste des livrables" sheetId="5" r:id="rId2"/>
    <sheet name="Liste des lignes" sheetId="2" r:id="rId3"/>
    <sheet name="Données Techniques" sheetId="6" r:id="rId4"/>
    <sheet name="Suivi des plans client" sheetId="8" state="hidden" r:id="rId5"/>
    <sheet name="Heures BE" sheetId="9" r:id="rId6"/>
  </sheets>
  <definedNames>
    <definedName name="_xlnm.Print_Area" localSheetId="1">'Actions - Liste des livrables'!$A$1:$H$50</definedName>
    <definedName name="_xlnm.Print_Area" localSheetId="3">'Données Techniques'!$A$1:$V$28</definedName>
    <definedName name="_xlnm.Print_Area" localSheetId="2">'Liste des lignes'!$A$1:$K$38</definedName>
    <definedName name="_xlnm.Print_Area" localSheetId="0">'Page de Garde'!$A$1:$J$31</definedName>
    <definedName name="_xlnm.Print_Area" localSheetId="4">'Suivi des plans client'!$A$5:$L$17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5" l="1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V20" i="8"/>
  <c r="V19" i="8"/>
  <c r="V18" i="8"/>
  <c r="V17" i="8"/>
  <c r="V16" i="8"/>
  <c r="V15" i="8"/>
  <c r="V14" i="8"/>
  <c r="V13" i="8"/>
  <c r="V12" i="8"/>
  <c r="V11" i="8"/>
  <c r="V10" i="8"/>
  <c r="V9" i="8"/>
  <c r="W10" i="8" l="1"/>
  <c r="W12" i="8"/>
  <c r="W17" i="8"/>
  <c r="W13" i="8"/>
  <c r="W20" i="8"/>
  <c r="W16" i="8"/>
  <c r="W9" i="8"/>
  <c r="W19" i="8"/>
  <c r="W15" i="8"/>
  <c r="W11" i="8"/>
  <c r="W18" i="8"/>
  <c r="W14" i="8"/>
  <c r="P18" i="8"/>
  <c r="R18" i="8"/>
  <c r="P19" i="8"/>
  <c r="R19" i="8"/>
  <c r="P20" i="8"/>
  <c r="R20" i="8"/>
  <c r="P17" i="8"/>
  <c r="R17" i="8"/>
  <c r="B9" i="8" l="1"/>
  <c r="C10" i="8" s="1"/>
  <c r="J4" i="8"/>
  <c r="H4" i="8"/>
  <c r="I4" i="2"/>
  <c r="G4" i="2"/>
  <c r="R4" i="6"/>
  <c r="P4" i="6"/>
  <c r="B10" i="8" l="1"/>
  <c r="D4" i="5"/>
  <c r="F4" i="5"/>
  <c r="C11" i="8" l="1"/>
  <c r="B11" i="8"/>
  <c r="K26" i="5"/>
  <c r="K27" i="5"/>
  <c r="K28" i="5"/>
  <c r="K29" i="5"/>
  <c r="K30" i="5"/>
  <c r="K31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L17" i="5" l="1"/>
  <c r="L40" i="5"/>
  <c r="L23" i="5"/>
  <c r="L35" i="5"/>
  <c r="L12" i="5"/>
  <c r="L24" i="5"/>
  <c r="L36" i="5"/>
  <c r="L11" i="5"/>
  <c r="L13" i="5"/>
  <c r="L25" i="5"/>
  <c r="L37" i="5"/>
  <c r="L14" i="5"/>
  <c r="L26" i="5"/>
  <c r="L38" i="5"/>
  <c r="L15" i="5"/>
  <c r="L27" i="5"/>
  <c r="L39" i="5"/>
  <c r="L16" i="5"/>
  <c r="L28" i="5"/>
  <c r="L29" i="5"/>
  <c r="L41" i="5"/>
  <c r="L18" i="5"/>
  <c r="L30" i="5"/>
  <c r="L42" i="5"/>
  <c r="L19" i="5"/>
  <c r="L31" i="5"/>
  <c r="L43" i="5"/>
  <c r="L20" i="5"/>
  <c r="L32" i="5"/>
  <c r="L44" i="5"/>
  <c r="L21" i="5"/>
  <c r="L33" i="5"/>
  <c r="L45" i="5"/>
  <c r="L22" i="5"/>
  <c r="L34" i="5"/>
  <c r="L46" i="5"/>
  <c r="B12" i="8"/>
  <c r="C12" i="8"/>
  <c r="C11" i="5" l="1"/>
  <c r="B47" i="5"/>
  <c r="B11" i="5"/>
  <c r="C12" i="5" s="1"/>
  <c r="C13" i="8"/>
  <c r="B13" i="8"/>
  <c r="B12" i="5" l="1"/>
  <c r="B14" i="8"/>
  <c r="C15" i="8" s="1"/>
  <c r="C14" i="8"/>
  <c r="B13" i="5" l="1"/>
  <c r="C13" i="5"/>
  <c r="B15" i="8"/>
  <c r="C16" i="8" s="1"/>
  <c r="B14" i="5" l="1"/>
  <c r="C14" i="5"/>
  <c r="B16" i="8"/>
  <c r="B15" i="5" l="1"/>
  <c r="C15" i="5"/>
  <c r="C17" i="8"/>
  <c r="B17" i="8"/>
  <c r="B16" i="5" l="1"/>
  <c r="C16" i="5"/>
  <c r="C18" i="8"/>
  <c r="B18" i="8"/>
  <c r="C17" i="5" l="1"/>
  <c r="B17" i="5"/>
  <c r="B19" i="8"/>
  <c r="C19" i="8"/>
  <c r="B18" i="5" l="1"/>
  <c r="C18" i="5"/>
  <c r="C20" i="8"/>
  <c r="B20" i="8"/>
  <c r="C8" i="4"/>
  <c r="C19" i="5" l="1"/>
  <c r="B19" i="5"/>
  <c r="P9" i="8"/>
  <c r="R9" i="8"/>
  <c r="P10" i="8"/>
  <c r="R10" i="8"/>
  <c r="P11" i="8"/>
  <c r="R11" i="8"/>
  <c r="P12" i="8"/>
  <c r="R12" i="8"/>
  <c r="B20" i="5" l="1"/>
  <c r="C20" i="5"/>
  <c r="C6" i="4"/>
  <c r="G6" i="4"/>
  <c r="B21" i="5" l="1"/>
  <c r="C21" i="5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8" i="6"/>
  <c r="C22" i="5" l="1"/>
  <c r="B22" i="5"/>
  <c r="R13" i="8"/>
  <c r="R14" i="8"/>
  <c r="R15" i="8"/>
  <c r="R16" i="8"/>
  <c r="P13" i="8"/>
  <c r="P14" i="8"/>
  <c r="P15" i="8"/>
  <c r="P16" i="8"/>
  <c r="AA18" i="6"/>
  <c r="AB18" i="6" s="1"/>
  <c r="AA19" i="6"/>
  <c r="AB19" i="6" s="1"/>
  <c r="AA20" i="6"/>
  <c r="AB20" i="6" s="1"/>
  <c r="AA21" i="6"/>
  <c r="AB21" i="6" s="1"/>
  <c r="AA22" i="6"/>
  <c r="AB22" i="6" s="1"/>
  <c r="AA23" i="6"/>
  <c r="AB23" i="6" s="1"/>
  <c r="AA24" i="6"/>
  <c r="AB24" i="6" s="1"/>
  <c r="AA25" i="6"/>
  <c r="AB25" i="6" s="1"/>
  <c r="AA26" i="6"/>
  <c r="AB26" i="6" s="1"/>
  <c r="AA27" i="6"/>
  <c r="AB27" i="6" s="1"/>
  <c r="Y18" i="6"/>
  <c r="Y19" i="6"/>
  <c r="Y20" i="6"/>
  <c r="Y21" i="6"/>
  <c r="Y22" i="6"/>
  <c r="Y23" i="6"/>
  <c r="Y24" i="6"/>
  <c r="Y25" i="6"/>
  <c r="Y26" i="6"/>
  <c r="Y27" i="6"/>
  <c r="AA9" i="6"/>
  <c r="AB9" i="6" s="1"/>
  <c r="AA10" i="6"/>
  <c r="AB10" i="6" s="1"/>
  <c r="AA11" i="6"/>
  <c r="AB11" i="6" s="1"/>
  <c r="AA12" i="6"/>
  <c r="AB12" i="6" s="1"/>
  <c r="AA13" i="6"/>
  <c r="AB13" i="6" s="1"/>
  <c r="AA14" i="6"/>
  <c r="AB14" i="6" s="1"/>
  <c r="AA15" i="6"/>
  <c r="AB15" i="6" s="1"/>
  <c r="AA16" i="6"/>
  <c r="AB16" i="6" s="1"/>
  <c r="AA17" i="6"/>
  <c r="AB17" i="6" s="1"/>
  <c r="Y9" i="6"/>
  <c r="Y10" i="6"/>
  <c r="Y11" i="6"/>
  <c r="Y12" i="6"/>
  <c r="Y13" i="6"/>
  <c r="Y14" i="6"/>
  <c r="Y15" i="6"/>
  <c r="Y16" i="6"/>
  <c r="Y17" i="6"/>
  <c r="C23" i="5" l="1"/>
  <c r="B23" i="5"/>
  <c r="AA8" i="6"/>
  <c r="AB8" i="6" s="1"/>
  <c r="Y8" i="6"/>
  <c r="B24" i="5" l="1"/>
  <c r="C24" i="5"/>
  <c r="I4" i="4"/>
  <c r="H4" i="4"/>
  <c r="B25" i="5" l="1"/>
  <c r="C25" i="5"/>
  <c r="J4" i="2"/>
  <c r="T4" i="6"/>
  <c r="K4" i="8"/>
  <c r="G4" i="5"/>
  <c r="B12" i="2"/>
  <c r="C26" i="5" l="1"/>
  <c r="B26" i="5"/>
  <c r="C9" i="8"/>
  <c r="C27" i="5" l="1"/>
  <c r="B27" i="5"/>
  <c r="C28" i="5" l="1"/>
  <c r="B28" i="5"/>
  <c r="C29" i="5" l="1"/>
  <c r="B29" i="5"/>
  <c r="B30" i="5" l="1"/>
  <c r="C30" i="5"/>
  <c r="C31" i="5" l="1"/>
  <c r="B31" i="5"/>
  <c r="C32" i="5" l="1"/>
  <c r="B32" i="5"/>
  <c r="C33" i="5" l="1"/>
  <c r="B33" i="5"/>
  <c r="C34" i="5" l="1"/>
  <c r="B34" i="5"/>
  <c r="B35" i="5" l="1"/>
  <c r="C35" i="5"/>
  <c r="B36" i="5" l="1"/>
  <c r="C36" i="5"/>
  <c r="B37" i="5" l="1"/>
  <c r="C37" i="5"/>
  <c r="B38" i="5" l="1"/>
  <c r="C38" i="5"/>
  <c r="C39" i="5" l="1"/>
  <c r="B39" i="5"/>
  <c r="C40" i="5" l="1"/>
  <c r="B40" i="5"/>
  <c r="C41" i="5" l="1"/>
  <c r="B41" i="5"/>
  <c r="B42" i="5" l="1"/>
  <c r="C42" i="5"/>
  <c r="C43" i="5" l="1"/>
  <c r="B43" i="5"/>
  <c r="B44" i="5" l="1"/>
  <c r="C44" i="5"/>
  <c r="C45" i="5" l="1"/>
  <c r="B45" i="5"/>
  <c r="C46" i="5" l="1"/>
  <c r="B46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Requête - affaire" description="Connexion à la requête « affaire » dans le classeur." type="5" refreshedVersion="6" background="1" saveData="1">
    <dbPr connection="Provider=Microsoft.Mashup.OleDb.1;Data Source=$Workbook$;Location=affaire;Extended Properties=&quot;&quot;" command="SELECT * FROM [affaire]"/>
  </connection>
  <connection id="2" xr16:uid="{00000000-0015-0000-FFFF-FFFF01000000}" keepAlive="1" name="Requête - client" description="Connexion à la requête « client » dans le classeur." type="5" refreshedVersion="6" background="1" saveData="1">
    <dbPr connection="Provider=Microsoft.Mashup.OleDb.1;Data Source=$Workbook$;Location=client;Extended Properties=&quot;&quot;" command="SELECT * FROM [client]"/>
  </connection>
  <connection id="3" xr16:uid="{00000000-0015-0000-FFFF-FFFF02000000}" keepAlive="1" name="Requête - corresp" description="Connexion à la requête « corresp » dans le classeur." type="5" refreshedVersion="6" background="1" saveData="1">
    <dbPr connection="Provider=Microsoft.Mashup.OleDb.1;Data Source=$Workbook$;Location=corresp;Extended Properties=&quot;&quot;" command="SELECT * FROM [corresp]"/>
  </connection>
</connections>
</file>

<file path=xl/sharedStrings.xml><?xml version="1.0" encoding="utf-8"?>
<sst xmlns="http://schemas.openxmlformats.org/spreadsheetml/2006/main" count="366" uniqueCount="236">
  <si>
    <t>DN</t>
  </si>
  <si>
    <t>PN</t>
  </si>
  <si>
    <t>N°</t>
  </si>
  <si>
    <t>DOMAINE D'APPLICATION</t>
  </si>
  <si>
    <t>NATURE</t>
  </si>
  <si>
    <t>N° D'ORDRE</t>
  </si>
  <si>
    <t>VERSION</t>
  </si>
  <si>
    <t>01</t>
  </si>
  <si>
    <t>NOM DE LA LIGNE</t>
  </si>
  <si>
    <t>Type</t>
  </si>
  <si>
    <t>FLUIDE</t>
  </si>
  <si>
    <t xml:space="preserve">VENANT DE </t>
  </si>
  <si>
    <t>ALLANT VERS</t>
  </si>
  <si>
    <t>CONDITIONS OPERATOIRES</t>
  </si>
  <si>
    <t>LONGUEUR</t>
  </si>
  <si>
    <t>SENS DU FLUIDE</t>
  </si>
  <si>
    <t>REGLEMENTATION</t>
  </si>
  <si>
    <t>INSPECTION /CONDITIONS EH</t>
  </si>
  <si>
    <t>PLAQUE CE</t>
  </si>
  <si>
    <t>CONTROLES</t>
  </si>
  <si>
    <t>MATIERE</t>
  </si>
  <si>
    <t>NB DE PAGES</t>
  </si>
  <si>
    <t xml:space="preserve">N° Affaire </t>
  </si>
  <si>
    <t>Version</t>
  </si>
  <si>
    <t>Date</t>
  </si>
  <si>
    <t/>
  </si>
  <si>
    <t>Modification</t>
  </si>
  <si>
    <t>Nom - Prénom</t>
  </si>
  <si>
    <t>Fonction</t>
  </si>
  <si>
    <t>Adresse</t>
  </si>
  <si>
    <t>Téléphone fixe</t>
  </si>
  <si>
    <t>Téléphone mobile</t>
  </si>
  <si>
    <t>E-mail</t>
  </si>
  <si>
    <t>Interlocuteur ARTIS</t>
  </si>
  <si>
    <t>Carnet de soudures</t>
  </si>
  <si>
    <t>Maquette 3D</t>
  </si>
  <si>
    <t>Plans GC</t>
  </si>
  <si>
    <t>Plans Levage</t>
  </si>
  <si>
    <t>Plans de manchettes délardées</t>
  </si>
  <si>
    <t>Plans de terrassement</t>
  </si>
  <si>
    <t>Données Techniques : Appareils - Points de raccordements</t>
  </si>
  <si>
    <t xml:space="preserve">Désignation </t>
  </si>
  <si>
    <t>Peinture</t>
  </si>
  <si>
    <t>Reçu</t>
  </si>
  <si>
    <t>Traité</t>
  </si>
  <si>
    <t>Emplacement</t>
  </si>
  <si>
    <t>Plans PID</t>
  </si>
  <si>
    <t>Cahier des Charges</t>
  </si>
  <si>
    <t xml:space="preserve">Type de plans </t>
  </si>
  <si>
    <t>Révisions</t>
  </si>
  <si>
    <t>Références du plan</t>
  </si>
  <si>
    <t>Quantité</t>
  </si>
  <si>
    <t>Sur site</t>
  </si>
  <si>
    <t>Plans isométriques - Repérage pièces</t>
  </si>
  <si>
    <t>Plans isométriques - Repérage soudures</t>
  </si>
  <si>
    <t>Autres</t>
  </si>
  <si>
    <t>PT</t>
  </si>
  <si>
    <t>Matière</t>
  </si>
  <si>
    <t>Observations</t>
  </si>
  <si>
    <t>Lancement Affaire - Bureau d'Etudes</t>
  </si>
  <si>
    <t>Intitulé</t>
  </si>
  <si>
    <t>Révisions du document</t>
  </si>
  <si>
    <t>LBE</t>
  </si>
  <si>
    <t>SW</t>
  </si>
  <si>
    <t>BW</t>
  </si>
  <si>
    <t>SOUDAGE</t>
  </si>
  <si>
    <t>NON</t>
  </si>
  <si>
    <t>OUI</t>
  </si>
  <si>
    <t>I</t>
  </si>
  <si>
    <t>II</t>
  </si>
  <si>
    <t>III</t>
  </si>
  <si>
    <t>DMOS / QMOS /QS</t>
  </si>
  <si>
    <t>Cahier de soudage avec validation pré-soudage</t>
  </si>
  <si>
    <t>Repère</t>
  </si>
  <si>
    <t>Epaisseur</t>
  </si>
  <si>
    <t>Derval</t>
  </si>
  <si>
    <t>ARTIS</t>
  </si>
  <si>
    <t>CLIENT</t>
  </si>
  <si>
    <t>RJ/BW</t>
  </si>
  <si>
    <t>RJ</t>
  </si>
  <si>
    <t>RF</t>
  </si>
  <si>
    <t>FAITE</t>
  </si>
  <si>
    <t>A FAIRE</t>
  </si>
  <si>
    <t>Schémas / Croquis</t>
  </si>
  <si>
    <t>Plans Isométriques</t>
  </si>
  <si>
    <t>Plans Tuyauterie</t>
  </si>
  <si>
    <t>Plans DREAL Existant</t>
  </si>
  <si>
    <t>Plans d'Implantation</t>
  </si>
  <si>
    <t>Interlocuteur Client 1</t>
  </si>
  <si>
    <t>T°C Min</t>
  </si>
  <si>
    <t>T°C Max</t>
  </si>
  <si>
    <t>DN MAX</t>
  </si>
  <si>
    <t>ENTERRE ou AERIEN</t>
  </si>
  <si>
    <t>RAL PEINTURE</t>
  </si>
  <si>
    <t>SPECIFICATION PEINTURE</t>
  </si>
  <si>
    <t>TYPE ENROBAGE</t>
  </si>
  <si>
    <t>SPECIFICATION ENROBAGE</t>
  </si>
  <si>
    <t>TYPE DE SUPPORTAGE</t>
  </si>
  <si>
    <t>COMMENTAIRES</t>
  </si>
  <si>
    <t>LISTE DES LIGNES</t>
  </si>
  <si>
    <t>CARACTERISTIQUES DES LIGNES</t>
  </si>
  <si>
    <t>ACIER</t>
  </si>
  <si>
    <t>Gaz Naturel</t>
  </si>
  <si>
    <t>AFGAS</t>
  </si>
  <si>
    <t>JET-A1</t>
  </si>
  <si>
    <t>Azote</t>
  </si>
  <si>
    <t>Oxygène</t>
  </si>
  <si>
    <t>Eau glacée</t>
  </si>
  <si>
    <t>Eau Chaude</t>
  </si>
  <si>
    <t>Entrerré</t>
  </si>
  <si>
    <t>Aérien</t>
  </si>
  <si>
    <t>B</t>
  </si>
  <si>
    <t>B1</t>
  </si>
  <si>
    <t>A2</t>
  </si>
  <si>
    <t>C</t>
  </si>
  <si>
    <t>B2</t>
  </si>
  <si>
    <t>A</t>
  </si>
  <si>
    <t>G</t>
  </si>
  <si>
    <t xml:space="preserve"> </t>
  </si>
  <si>
    <t>Code client</t>
  </si>
  <si>
    <t>Client</t>
  </si>
  <si>
    <t>code resp</t>
  </si>
  <si>
    <t>A.M. du 05/03/2014</t>
  </si>
  <si>
    <t>-</t>
  </si>
  <si>
    <t>CREATION DU FICHIER</t>
  </si>
  <si>
    <t>RECEPTION DES PLANS CLIENT</t>
  </si>
  <si>
    <t>Initiales</t>
  </si>
  <si>
    <t>LISTE A COPIER SI NECESSAIRE</t>
  </si>
  <si>
    <t>x</t>
  </si>
  <si>
    <t>SELECTIONNER</t>
  </si>
  <si>
    <t>QUANTITE</t>
  </si>
  <si>
    <t>FLUIDE EH</t>
  </si>
  <si>
    <t>TYPE DE TUBE</t>
  </si>
  <si>
    <t>CAT. EMP.
(Transport)</t>
  </si>
  <si>
    <t>CAT. RISQUE
(DESP)</t>
  </si>
  <si>
    <t>CAT. CONSTRUCTION
(DESP)</t>
  </si>
  <si>
    <t>MODULE EVALUATION
(DESP)</t>
  </si>
  <si>
    <t>Codeti 2013 Rev.11/16</t>
  </si>
  <si>
    <t>Art.4.3</t>
  </si>
  <si>
    <r>
      <t xml:space="preserve">%VT
</t>
    </r>
    <r>
      <rPr>
        <b/>
        <sz val="8"/>
        <color theme="1"/>
        <rFont val="Tahoma"/>
        <family val="2"/>
      </rPr>
      <t>(BW-SW-FW)</t>
    </r>
  </si>
  <si>
    <t>%RT
(BW)</t>
  </si>
  <si>
    <t>%RT
(SW)</t>
  </si>
  <si>
    <t>%PT
(BW)</t>
  </si>
  <si>
    <t>%PT
(SW)</t>
  </si>
  <si>
    <t>%PT
(FW)</t>
  </si>
  <si>
    <t>%UT
(Avant Perçage)</t>
  </si>
  <si>
    <t>Information : 1 TYPE DE LIGNE = 1 Dossier EH</t>
  </si>
  <si>
    <t>EP 
ou
SCH</t>
  </si>
  <si>
    <t>SERIE RACCORD</t>
  </si>
  <si>
    <t>SMLS</t>
  </si>
  <si>
    <t>ROULE SOUDE</t>
  </si>
  <si>
    <t>OD</t>
  </si>
  <si>
    <t>CODAP 2015</t>
  </si>
  <si>
    <t>TRAPIL</t>
  </si>
  <si>
    <t>Air Liquide</t>
  </si>
  <si>
    <t>Bande Grasse</t>
  </si>
  <si>
    <t>Bande Polyuréthane</t>
  </si>
  <si>
    <t>Bande Butyle</t>
  </si>
  <si>
    <t>PRESCRIPTION TUBING</t>
  </si>
  <si>
    <t>SG-0131-Rev.02</t>
  </si>
  <si>
    <t>SWAGELOK</t>
  </si>
  <si>
    <t>GYROLOCK</t>
  </si>
  <si>
    <t>Fourniture</t>
  </si>
  <si>
    <t>Docs Techniques / Commentaires</t>
  </si>
  <si>
    <t>Affecté à la ligne…</t>
  </si>
  <si>
    <t>ACQPA C3</t>
  </si>
  <si>
    <t>ACQPA C4</t>
  </si>
  <si>
    <t>Responsable Affaire ARTIS</t>
  </si>
  <si>
    <t>NOM - Prénom</t>
  </si>
  <si>
    <t>Poste</t>
  </si>
  <si>
    <t>N° Téléphone</t>
  </si>
  <si>
    <t>Adresse mail</t>
  </si>
  <si>
    <t>Interlocuteur Client 2 (si nécessaire)</t>
  </si>
  <si>
    <t>Nomenclature</t>
  </si>
  <si>
    <t>ACTIONS BUREAU D'ETUDES</t>
  </si>
  <si>
    <t>LIVRABLES CLIENT</t>
  </si>
  <si>
    <t>DOCUMENTS A PRODUIRE</t>
  </si>
  <si>
    <t>Plans isométriques manuel</t>
  </si>
  <si>
    <t>Résa 80%</t>
  </si>
  <si>
    <t>Résa 100%</t>
  </si>
  <si>
    <t>Plans 3D</t>
  </si>
  <si>
    <t>Plans TUT</t>
  </si>
  <si>
    <t>Tableau de débits</t>
  </si>
  <si>
    <t>Plans de châssis</t>
  </si>
  <si>
    <t>Plans isométriques - Repérage brides et appareils</t>
  </si>
  <si>
    <t>Plans de sertissage</t>
  </si>
  <si>
    <t>Plans d'installation chantier / Base vie</t>
  </si>
  <si>
    <t>Montage sur site</t>
  </si>
  <si>
    <t xml:space="preserve">GDER TUT </t>
  </si>
  <si>
    <t>GDER GCT</t>
  </si>
  <si>
    <t>GDER DREAL</t>
  </si>
  <si>
    <t>Plans enrobage / Peinture</t>
  </si>
  <si>
    <t>Spécifique (à préciser)</t>
  </si>
  <si>
    <t>Dossier d'épreuve selon DESP 2014/68/UE</t>
  </si>
  <si>
    <t>Dossier de Fabrication selon Art.4.3</t>
  </si>
  <si>
    <t>Dossier de fin d'affaire</t>
  </si>
  <si>
    <t>PV Cintrage</t>
  </si>
  <si>
    <t>Elément</t>
  </si>
  <si>
    <t>Plans de montage d'épreuve/séchage</t>
  </si>
  <si>
    <t>Dossier d'épreuve selon A.M du 05/03/2014</t>
  </si>
  <si>
    <t>Relevé Epaisseur Manchette délardée</t>
  </si>
  <si>
    <t>PV Relevés paramètres de soudage</t>
  </si>
  <si>
    <t xml:space="preserve">Tâches BE </t>
  </si>
  <si>
    <t>Heures estimées</t>
  </si>
  <si>
    <t>Heures Vendues</t>
  </si>
  <si>
    <t>TOTAL</t>
  </si>
  <si>
    <t>2025-AF283</t>
  </si>
  <si>
    <t>STORENGY</t>
  </si>
  <si>
    <t>Projet ORMO - Lot 401</t>
  </si>
  <si>
    <t>LLE</t>
  </si>
  <si>
    <t>TG</t>
  </si>
  <si>
    <t>Mike ROBERT</t>
  </si>
  <si>
    <t>Ingénieur Mécanique</t>
  </si>
  <si>
    <t>06.58.29.93.87</t>
  </si>
  <si>
    <t>mike.robert@natrangroupe.com</t>
  </si>
  <si>
    <t>20SU20</t>
  </si>
  <si>
    <t>THT (gaz)
Azote (gaz)</t>
  </si>
  <si>
    <t>Raccordement sur existant</t>
  </si>
  <si>
    <t>Supports tuyauteries</t>
  </si>
  <si>
    <t>Event filtre</t>
  </si>
  <si>
    <t>Pare-Flamme Filtre</t>
  </si>
  <si>
    <t>PC
PS</t>
  </si>
  <si>
    <t>18
3</t>
  </si>
  <si>
    <t>Eau</t>
  </si>
  <si>
    <t>DESP 2014/68/UE 
Codeti 2023 Div.1
S-SG-TU-0615</t>
  </si>
  <si>
    <t>Egouttures</t>
  </si>
  <si>
    <t>Recyclage</t>
  </si>
  <si>
    <t>20CU50</t>
  </si>
  <si>
    <t>Bride recylcage</t>
  </si>
  <si>
    <t>Pare-Flamme Event</t>
  </si>
  <si>
    <t>Déverseur soupape C5</t>
  </si>
  <si>
    <t>Déverseur RBS Flottant C5</t>
  </si>
  <si>
    <t>Déverseur RBS Flottant C6</t>
  </si>
  <si>
    <t>RBS Flottant Cuve 5</t>
  </si>
  <si>
    <t>RBS Flottant Cuve 6</t>
  </si>
  <si>
    <t>Déverseur soupape 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</si>
</sst>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;@"/>
    <numFmt numFmtId="165" formatCode="##\°\C"/>
    <numFmt numFmtId="166" formatCode="##&quot; ml&quot;"/>
    <numFmt numFmtId="167" formatCode="###&quot; Bars&quot;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color theme="1"/>
      <name val="Tahoma"/>
      <family val="2"/>
    </font>
    <font>
      <b/>
      <sz val="12"/>
      <color theme="1"/>
      <name val="Tahoma"/>
      <family val="2"/>
    </font>
    <font>
      <sz val="8"/>
      <color theme="1"/>
      <name val="Tahoma"/>
      <family val="2"/>
    </font>
    <font>
      <b/>
      <sz val="11"/>
      <color theme="1"/>
      <name val="Tahoma"/>
      <family val="2"/>
    </font>
    <font>
      <b/>
      <sz val="11"/>
      <color rgb="FFEEECE1"/>
      <name val="Tahoma"/>
      <family val="2"/>
    </font>
    <font>
      <b/>
      <sz val="11"/>
      <name val="Tahoma"/>
      <family val="2"/>
    </font>
    <font>
      <b/>
      <sz val="8"/>
      <color theme="1"/>
      <name val="Tahoma"/>
      <family val="2"/>
    </font>
    <font>
      <sz val="9"/>
      <color theme="1"/>
      <name val="Tahoma"/>
      <family val="2"/>
    </font>
    <font>
      <sz val="11"/>
      <color theme="0"/>
      <name val="Tahoma"/>
      <family val="2"/>
    </font>
    <font>
      <b/>
      <sz val="11"/>
      <color theme="0"/>
      <name val="Tahoma"/>
      <family val="2"/>
    </font>
    <font>
      <sz val="11"/>
      <name val="Tahoma"/>
      <family val="2"/>
    </font>
    <font>
      <sz val="11"/>
      <color theme="1"/>
      <name val="Calibri"/>
      <family val="2"/>
      <scheme val="minor"/>
    </font>
    <font>
      <b/>
      <sz val="20"/>
      <color rgb="FFEEECE1"/>
      <name val="Tahoma"/>
      <family val="2"/>
    </font>
    <font>
      <sz val="10"/>
      <name val="Arial"/>
      <family val="2"/>
    </font>
    <font>
      <sz val="10"/>
      <name val="Tahoma"/>
      <family val="2"/>
    </font>
    <font>
      <sz val="16"/>
      <color theme="1"/>
      <name val="Tahoma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30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4BA9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3" fillId="0" borderId="0" applyFont="0" applyFill="0" applyBorder="0" applyAlignment="0" applyProtection="0"/>
    <xf numFmtId="0" fontId="15" fillId="0" borderId="0"/>
    <xf numFmtId="0" fontId="18" fillId="0" borderId="0" applyNumberFormat="0" applyFill="0" applyBorder="0" applyAlignment="0" applyProtection="0"/>
  </cellStyleXfs>
  <cellXfs count="281">
    <xf numFmtId="0" fontId="0" fillId="0" borderId="0" xfId="0"/>
    <xf numFmtId="0" fontId="4" fillId="0" borderId="0" xfId="0" applyFont="1" applyAlignment="1">
      <alignment horizontal="center" vertical="center" wrapText="1"/>
    </xf>
    <xf numFmtId="49" fontId="5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/>
    </xf>
    <xf numFmtId="164" fontId="9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0" borderId="0" xfId="0" applyFont="1"/>
    <xf numFmtId="164" fontId="9" fillId="0" borderId="13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2" fillId="5" borderId="10" xfId="0" applyFont="1" applyFill="1" applyBorder="1" applyAlignment="1" applyProtection="1">
      <alignment horizontal="center" vertical="center"/>
      <protection locked="0"/>
    </xf>
    <xf numFmtId="0" fontId="2" fillId="5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6" fillId="0" borderId="1" xfId="2" applyNumberFormat="1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2" borderId="28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0" xfId="0" applyFont="1" applyBorder="1" applyAlignment="1" applyProtection="1">
      <alignment horizontal="center" vertical="center"/>
      <protection locked="0"/>
    </xf>
    <xf numFmtId="0" fontId="9" fillId="0" borderId="11" xfId="0" applyFont="1" applyBorder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horizontal="center" vertical="center"/>
      <protection locked="0"/>
    </xf>
    <xf numFmtId="0" fontId="9" fillId="0" borderId="14" xfId="0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5" borderId="3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Protection="1">
      <protection locked="0"/>
    </xf>
    <xf numFmtId="0" fontId="1" fillId="5" borderId="10" xfId="0" applyFont="1" applyFill="1" applyBorder="1" applyAlignment="1" applyProtection="1">
      <alignment horizontal="center" vertical="center" wrapText="1"/>
      <protection locked="0"/>
    </xf>
    <xf numFmtId="0" fontId="1" fillId="5" borderId="1" xfId="0" applyFont="1" applyFill="1" applyBorder="1" applyAlignment="1" applyProtection="1">
      <alignment horizontal="center" vertical="center" wrapText="1"/>
      <protection locked="0"/>
    </xf>
    <xf numFmtId="165" fontId="1" fillId="5" borderId="1" xfId="0" applyNumberFormat="1" applyFont="1" applyFill="1" applyBorder="1" applyAlignment="1" applyProtection="1">
      <alignment horizontal="center" vertical="center" wrapText="1"/>
      <protection locked="0"/>
    </xf>
    <xf numFmtId="165" fontId="2" fillId="5" borderId="1" xfId="0" applyNumberFormat="1" applyFont="1" applyFill="1" applyBorder="1" applyAlignment="1" applyProtection="1">
      <alignment horizontal="center" vertical="center" wrapText="1"/>
      <protection locked="0"/>
    </xf>
    <xf numFmtId="166" fontId="2" fillId="5" borderId="1" xfId="0" applyNumberFormat="1" applyFont="1" applyFill="1" applyBorder="1" applyAlignment="1" applyProtection="1">
      <alignment horizontal="center" vertical="center" wrapText="1"/>
      <protection locked="0"/>
    </xf>
    <xf numFmtId="167" fontId="2" fillId="5" borderId="1" xfId="0" applyNumberFormat="1" applyFont="1" applyFill="1" applyBorder="1" applyAlignment="1" applyProtection="1">
      <alignment horizontal="center" vertical="center" wrapText="1"/>
      <protection locked="0"/>
    </xf>
    <xf numFmtId="9" fontId="2" fillId="5" borderId="1" xfId="1" applyFont="1" applyFill="1" applyBorder="1" applyAlignment="1" applyProtection="1">
      <alignment horizontal="center" vertical="center" wrapText="1"/>
      <protection locked="0"/>
    </xf>
    <xf numFmtId="9" fontId="1" fillId="5" borderId="1" xfId="1" applyFont="1" applyFill="1" applyBorder="1" applyAlignment="1" applyProtection="1">
      <alignment horizontal="center" vertical="center" wrapText="1"/>
      <protection locked="0"/>
    </xf>
    <xf numFmtId="0" fontId="1" fillId="5" borderId="1" xfId="0" quotePrefix="1" applyFont="1" applyFill="1" applyBorder="1" applyAlignment="1" applyProtection="1">
      <alignment horizontal="center" vertical="center" wrapText="1"/>
      <protection locked="0"/>
    </xf>
    <xf numFmtId="0" fontId="1" fillId="5" borderId="1" xfId="0" applyFont="1" applyFill="1" applyBorder="1" applyAlignment="1" applyProtection="1">
      <alignment horizontal="center" vertical="center"/>
      <protection locked="0"/>
    </xf>
    <xf numFmtId="0" fontId="1" fillId="5" borderId="11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Protection="1">
      <protection locked="0"/>
    </xf>
    <xf numFmtId="0" fontId="1" fillId="3" borderId="10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165" fontId="1" fillId="3" borderId="1" xfId="0" applyNumberFormat="1" applyFont="1" applyFill="1" applyBorder="1" applyAlignment="1" applyProtection="1">
      <alignment horizontal="center" vertical="center" wrapText="1"/>
      <protection locked="0"/>
    </xf>
    <xf numFmtId="165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166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167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9" fontId="2" fillId="3" borderId="1" xfId="1" applyFont="1" applyFill="1" applyBorder="1" applyAlignment="1" applyProtection="1">
      <alignment horizontal="center" vertical="center" wrapText="1"/>
      <protection locked="0"/>
    </xf>
    <xf numFmtId="9" fontId="1" fillId="3" borderId="1" xfId="1" applyFont="1" applyFill="1" applyBorder="1" applyAlignment="1" applyProtection="1">
      <alignment horizontal="center" vertical="center" wrapText="1"/>
      <protection locked="0"/>
    </xf>
    <xf numFmtId="0" fontId="1" fillId="3" borderId="1" xfId="0" quotePrefix="1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3" borderId="11" xfId="0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 applyProtection="1">
      <alignment horizontal="center" vertical="center" wrapText="1"/>
      <protection locked="0"/>
    </xf>
    <xf numFmtId="0" fontId="2" fillId="5" borderId="11" xfId="0" applyFont="1" applyFill="1" applyBorder="1" applyAlignment="1" applyProtection="1">
      <alignment horizontal="center" vertical="center"/>
      <protection locked="0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" fillId="0" borderId="1" xfId="0" quotePrefix="1" applyFont="1" applyBorder="1" applyAlignment="1" applyProtection="1">
      <alignment horizontal="center" vertical="center"/>
      <protection locked="0"/>
    </xf>
    <xf numFmtId="0" fontId="1" fillId="5" borderId="1" xfId="0" quotePrefix="1" applyFont="1" applyFill="1" applyBorder="1" applyAlignment="1" applyProtection="1">
      <alignment horizontal="center" vertical="center"/>
      <protection locked="0"/>
    </xf>
    <xf numFmtId="0" fontId="2" fillId="5" borderId="0" xfId="0" applyFont="1" applyFill="1" applyAlignment="1" applyProtection="1">
      <alignment horizontal="center" vertical="center"/>
      <protection locked="0"/>
    </xf>
    <xf numFmtId="0" fontId="11" fillId="0" borderId="0" xfId="0" applyFont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1" fillId="0" borderId="10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7" fillId="0" borderId="2" xfId="2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 wrapText="1"/>
    </xf>
    <xf numFmtId="166" fontId="1" fillId="5" borderId="1" xfId="0" applyNumberFormat="1" applyFont="1" applyFill="1" applyBorder="1" applyAlignment="1" applyProtection="1">
      <alignment horizontal="center" vertical="center" wrapText="1"/>
      <protection locked="0"/>
    </xf>
    <xf numFmtId="167" fontId="1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7" borderId="3" xfId="0" applyFont="1" applyFill="1" applyBorder="1" applyAlignment="1" applyProtection="1">
      <alignment horizontal="center" vertical="center" wrapText="1"/>
      <protection locked="0"/>
    </xf>
    <xf numFmtId="0" fontId="7" fillId="0" borderId="37" xfId="0" applyFont="1" applyBorder="1" applyAlignment="1">
      <alignment horizontal="center" vertical="center" wrapText="1"/>
    </xf>
    <xf numFmtId="0" fontId="2" fillId="7" borderId="4" xfId="0" applyFont="1" applyFill="1" applyBorder="1" applyAlignment="1" applyProtection="1">
      <alignment horizontal="center" vertical="center" wrapText="1"/>
      <protection locked="0"/>
    </xf>
    <xf numFmtId="0" fontId="2" fillId="5" borderId="4" xfId="0" applyFont="1" applyFill="1" applyBorder="1" applyAlignment="1" applyProtection="1">
      <alignment horizontal="center" vertical="center" wrapText="1"/>
      <protection locked="0"/>
    </xf>
    <xf numFmtId="0" fontId="2" fillId="0" borderId="38" xfId="0" applyFont="1" applyBorder="1" applyAlignment="1" applyProtection="1">
      <alignment horizontal="center" vertical="center" wrapText="1"/>
      <protection locked="0"/>
    </xf>
    <xf numFmtId="0" fontId="1" fillId="3" borderId="21" xfId="0" applyFont="1" applyFill="1" applyBorder="1" applyAlignment="1" applyProtection="1">
      <alignment horizontal="center" vertical="center" wrapText="1"/>
      <protection locked="0"/>
    </xf>
    <xf numFmtId="0" fontId="1" fillId="3" borderId="16" xfId="0" applyFont="1" applyFill="1" applyBorder="1" applyAlignment="1" applyProtection="1">
      <alignment horizontal="center" vertical="center" wrapText="1"/>
      <protection locked="0"/>
    </xf>
    <xf numFmtId="0" fontId="1" fillId="3" borderId="33" xfId="0" applyFont="1" applyFill="1" applyBorder="1" applyAlignment="1" applyProtection="1">
      <alignment horizontal="center" vertical="center" wrapText="1"/>
      <protection locked="0"/>
    </xf>
    <xf numFmtId="0" fontId="5" fillId="3" borderId="10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1" fillId="5" borderId="2" xfId="0" applyFont="1" applyFill="1" applyBorder="1" applyAlignment="1" applyProtection="1">
      <alignment horizontal="center" vertical="center" wrapText="1"/>
      <protection locked="0"/>
    </xf>
    <xf numFmtId="0" fontId="1" fillId="5" borderId="20" xfId="0" applyFont="1" applyFill="1" applyBorder="1" applyAlignment="1" applyProtection="1">
      <alignment horizontal="center" vertical="center" wrapText="1"/>
      <protection locked="0"/>
    </xf>
    <xf numFmtId="0" fontId="14" fillId="2" borderId="17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4" fillId="2" borderId="19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" fillId="7" borderId="2" xfId="0" applyFont="1" applyFill="1" applyBorder="1" applyAlignment="1" applyProtection="1">
      <alignment horizontal="center" vertical="center" wrapText="1"/>
      <protection locked="0"/>
    </xf>
    <xf numFmtId="0" fontId="1" fillId="7" borderId="20" xfId="0" applyFont="1" applyFill="1" applyBorder="1" applyAlignment="1" applyProtection="1">
      <alignment horizontal="center" vertical="center" wrapText="1"/>
      <protection locked="0"/>
    </xf>
    <xf numFmtId="0" fontId="2" fillId="7" borderId="3" xfId="0" applyFont="1" applyFill="1" applyBorder="1" applyAlignment="1" applyProtection="1">
      <alignment horizontal="center" vertical="center" wrapText="1"/>
      <protection locked="0"/>
    </xf>
    <xf numFmtId="0" fontId="1" fillId="5" borderId="3" xfId="0" applyFont="1" applyFill="1" applyBorder="1" applyAlignment="1" applyProtection="1">
      <alignment horizontal="center" vertical="center" wrapText="1"/>
      <protection locked="0"/>
    </xf>
    <xf numFmtId="0" fontId="2" fillId="5" borderId="3" xfId="0" applyFont="1" applyFill="1" applyBorder="1" applyAlignment="1" applyProtection="1">
      <alignment horizontal="center" vertical="center" wrapText="1"/>
      <protection locked="0"/>
    </xf>
    <xf numFmtId="0" fontId="1" fillId="7" borderId="3" xfId="0" applyFont="1" applyFill="1" applyBorder="1" applyAlignment="1" applyProtection="1">
      <alignment horizontal="center" vertical="center" wrapText="1"/>
      <protection locked="0"/>
    </xf>
    <xf numFmtId="0" fontId="14" fillId="2" borderId="0" xfId="0" applyFont="1" applyFill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34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" fillId="0" borderId="25" xfId="0" applyFont="1" applyBorder="1" applyAlignment="1" applyProtection="1">
      <alignment horizontal="center" vertical="center"/>
      <protection locked="0"/>
    </xf>
    <xf numFmtId="0" fontId="2" fillId="0" borderId="23" xfId="0" applyFont="1" applyBorder="1" applyAlignment="1" applyProtection="1">
      <alignment horizontal="center" vertical="center"/>
      <protection locked="0"/>
    </xf>
    <xf numFmtId="0" fontId="2" fillId="0" borderId="26" xfId="0" applyFont="1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>
      <alignment horizontal="center" vertical="center"/>
    </xf>
    <xf numFmtId="0" fontId="1" fillId="0" borderId="23" xfId="0" applyFont="1" applyBorder="1" applyAlignment="1" applyProtection="1">
      <alignment horizontal="center" vertical="center"/>
      <protection locked="0"/>
    </xf>
    <xf numFmtId="0" fontId="1" fillId="0" borderId="26" xfId="0" applyFont="1" applyBorder="1" applyAlignment="1" applyProtection="1">
      <alignment horizontal="center" vertical="center"/>
      <protection locked="0"/>
    </xf>
    <xf numFmtId="0" fontId="1" fillId="4" borderId="10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8" fillId="0" borderId="13" xfId="3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10" fillId="6" borderId="22" xfId="0" applyFont="1" applyFill="1" applyBorder="1" applyAlignment="1">
      <alignment horizontal="center" vertical="center"/>
    </xf>
    <xf numFmtId="0" fontId="10" fillId="6" borderId="23" xfId="0" applyFont="1" applyFill="1" applyBorder="1" applyAlignment="1">
      <alignment horizontal="center" vertical="center"/>
    </xf>
    <xf numFmtId="0" fontId="10" fillId="6" borderId="26" xfId="0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20" xfId="0" applyFont="1" applyBorder="1" applyAlignment="1" applyProtection="1">
      <alignment horizontal="center" vertical="center"/>
      <protection locked="0"/>
    </xf>
    <xf numFmtId="0" fontId="2" fillId="0" borderId="36" xfId="0" applyFont="1" applyBorder="1" applyAlignment="1">
      <alignment horizontal="center" vertical="center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5" borderId="2" xfId="0" applyFont="1" applyFill="1" applyBorder="1" applyAlignment="1" applyProtection="1">
      <alignment horizontal="center" vertical="center"/>
      <protection locked="0"/>
    </xf>
    <xf numFmtId="0" fontId="2" fillId="5" borderId="4" xfId="0" applyFont="1" applyFill="1" applyBorder="1" applyAlignment="1" applyProtection="1">
      <alignment horizontal="center" vertical="center"/>
      <protection locked="0"/>
    </xf>
    <xf numFmtId="0" fontId="2" fillId="5" borderId="3" xfId="0" applyFont="1" applyFill="1" applyBorder="1" applyAlignment="1" applyProtection="1">
      <alignment horizontal="center" vertical="center"/>
      <protection locked="0"/>
    </xf>
    <xf numFmtId="49" fontId="2" fillId="0" borderId="2" xfId="0" applyNumberFormat="1" applyFont="1" applyBorder="1" applyAlignment="1" applyProtection="1">
      <alignment horizontal="center" vertical="center"/>
      <protection locked="0"/>
    </xf>
    <xf numFmtId="49" fontId="2" fillId="0" borderId="3" xfId="0" applyNumberFormat="1" applyFont="1" applyBorder="1" applyAlignment="1" applyProtection="1">
      <alignment horizontal="center" vertical="center"/>
      <protection locked="0"/>
    </xf>
    <xf numFmtId="49" fontId="2" fillId="5" borderId="2" xfId="0" applyNumberFormat="1" applyFont="1" applyFill="1" applyBorder="1" applyAlignment="1" applyProtection="1">
      <alignment horizontal="center" vertical="center"/>
      <protection locked="0"/>
    </xf>
    <xf numFmtId="49" fontId="2" fillId="5" borderId="3" xfId="0" applyNumberFormat="1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 applyProtection="1">
      <alignment horizontal="center" vertical="center"/>
      <protection locked="0"/>
    </xf>
    <xf numFmtId="0" fontId="2" fillId="5" borderId="20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>
      <alignment horizontal="center" vertical="center"/>
    </xf>
    <xf numFmtId="0" fontId="2" fillId="4" borderId="34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7" borderId="39" xfId="0" applyFont="1" applyFill="1" applyBorder="1" applyAlignment="1" applyProtection="1">
      <alignment horizontal="center" vertical="center" wrapText="1"/>
      <protection locked="0"/>
    </xf>
    <xf numFmtId="0" fontId="2" fillId="7" borderId="39" xfId="0" applyFont="1" applyFill="1" applyBorder="1" applyAlignment="1" applyProtection="1">
      <alignment horizontal="center" vertical="center" wrapText="1"/>
      <protection locked="0"/>
    </xf>
    <xf numFmtId="0" fontId="2" fillId="7" borderId="36" xfId="0" applyFont="1" applyFill="1" applyBorder="1" applyAlignment="1" applyProtection="1">
      <alignment horizontal="center" vertical="center" wrapText="1"/>
      <protection locked="0"/>
    </xf>
    <xf numFmtId="0" fontId="1" fillId="7" borderId="40" xfId="0" applyFont="1" applyFill="1" applyBorder="1" applyAlignment="1" applyProtection="1">
      <alignment horizontal="center" vertical="center" wrapText="1"/>
      <protection locked="0"/>
    </xf>
    <xf numFmtId="0" fontId="1" fillId="7" borderId="39" xfId="0" applyFont="1" applyFill="1" applyBorder="1" applyAlignment="1" applyProtection="1">
      <alignment horizontal="center" vertical="center" wrapText="1"/>
      <protection locked="0"/>
    </xf>
    <xf numFmtId="0" fontId="1" fillId="7" borderId="41" xfId="0" applyFont="1" applyFill="1" applyBorder="1" applyAlignment="1" applyProtection="1">
      <alignment horizontal="center" vertical="center" wrapText="1"/>
      <protection locked="0"/>
    </xf>
    <xf numFmtId="0" fontId="1" fillId="5" borderId="42" xfId="0" applyFont="1" applyFill="1" applyBorder="1" applyAlignment="1" applyProtection="1">
      <alignment horizontal="center" vertical="center" wrapText="1"/>
      <protection locked="0"/>
    </xf>
    <xf numFmtId="0" fontId="1" fillId="5" borderId="43" xfId="0" applyFont="1" applyFill="1" applyBorder="1" applyAlignment="1" applyProtection="1">
      <alignment horizontal="center" vertical="center" wrapText="1"/>
      <protection locked="0"/>
    </xf>
    <xf numFmtId="165" fontId="1" fillId="5" borderId="43" xfId="0" applyNumberFormat="1" applyFont="1" applyFill="1" applyBorder="1" applyAlignment="1" applyProtection="1">
      <alignment horizontal="center" vertical="center" wrapText="1"/>
      <protection locked="0"/>
    </xf>
    <xf numFmtId="165" fontId="2" fillId="5" borderId="43" xfId="0" applyNumberFormat="1" applyFont="1" applyFill="1" applyBorder="1" applyAlignment="1" applyProtection="1">
      <alignment horizontal="center" vertical="center" wrapText="1"/>
      <protection locked="0"/>
    </xf>
    <xf numFmtId="166" fontId="2" fillId="5" borderId="43" xfId="0" applyNumberFormat="1" applyFont="1" applyFill="1" applyBorder="1" applyAlignment="1" applyProtection="1">
      <alignment horizontal="center" vertical="center" wrapText="1"/>
      <protection locked="0"/>
    </xf>
    <xf numFmtId="167" fontId="2" fillId="5" borderId="43" xfId="0" applyNumberFormat="1" applyFont="1" applyFill="1" applyBorder="1" applyAlignment="1" applyProtection="1">
      <alignment horizontal="center" vertical="center" wrapText="1"/>
      <protection locked="0"/>
    </xf>
    <xf numFmtId="9" fontId="2" fillId="5" borderId="43" xfId="1" applyFont="1" applyFill="1" applyBorder="1" applyAlignment="1" applyProtection="1">
      <alignment horizontal="center" vertical="center" wrapText="1"/>
      <protection locked="0"/>
    </xf>
    <xf numFmtId="9" fontId="1" fillId="5" borderId="43" xfId="1" applyFont="1" applyFill="1" applyBorder="1" applyAlignment="1" applyProtection="1">
      <alignment horizontal="center" vertical="center" wrapText="1"/>
      <protection locked="0"/>
    </xf>
    <xf numFmtId="0" fontId="1" fillId="5" borderId="43" xfId="0" quotePrefix="1" applyFont="1" applyFill="1" applyBorder="1" applyAlignment="1" applyProtection="1">
      <alignment horizontal="center" vertical="center" wrapText="1"/>
      <protection locked="0"/>
    </xf>
    <xf numFmtId="0" fontId="1" fillId="5" borderId="43" xfId="0" applyFont="1" applyFill="1" applyBorder="1" applyAlignment="1" applyProtection="1">
      <alignment horizontal="center" vertical="center"/>
      <protection locked="0"/>
    </xf>
    <xf numFmtId="0" fontId="1" fillId="5" borderId="44" xfId="0" applyFont="1" applyFill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1" fillId="3" borderId="37" xfId="0" applyFont="1" applyFill="1" applyBorder="1" applyAlignment="1" applyProtection="1">
      <alignment horizontal="center" vertical="center" wrapText="1"/>
      <protection locked="0"/>
    </xf>
    <xf numFmtId="0" fontId="1" fillId="3" borderId="5" xfId="0" applyFont="1" applyFill="1" applyBorder="1" applyAlignment="1" applyProtection="1">
      <alignment horizontal="center" vertical="center" wrapText="1"/>
      <protection locked="0"/>
    </xf>
    <xf numFmtId="0" fontId="1" fillId="3" borderId="45" xfId="0" applyFont="1" applyFill="1" applyBorder="1" applyAlignment="1" applyProtection="1">
      <alignment horizontal="center" vertical="center" wrapText="1"/>
      <protection locked="0"/>
    </xf>
    <xf numFmtId="0" fontId="1" fillId="3" borderId="46" xfId="0" applyFont="1" applyFill="1" applyBorder="1" applyAlignment="1" applyProtection="1">
      <alignment horizontal="center" vertical="center" wrapText="1"/>
      <protection locked="0"/>
    </xf>
    <xf numFmtId="0" fontId="1" fillId="3" borderId="30" xfId="0" applyFont="1" applyFill="1" applyBorder="1" applyAlignment="1" applyProtection="1">
      <alignment horizontal="center" vertical="center" wrapText="1"/>
      <protection locked="0"/>
    </xf>
    <xf numFmtId="165" fontId="1" fillId="3" borderId="30" xfId="0" applyNumberFormat="1" applyFont="1" applyFill="1" applyBorder="1" applyAlignment="1" applyProtection="1">
      <alignment horizontal="center" vertical="center" wrapText="1"/>
      <protection locked="0"/>
    </xf>
    <xf numFmtId="165" fontId="2" fillId="3" borderId="30" xfId="0" applyNumberFormat="1" applyFont="1" applyFill="1" applyBorder="1" applyAlignment="1" applyProtection="1">
      <alignment horizontal="center" vertical="center" wrapText="1"/>
      <protection locked="0"/>
    </xf>
    <xf numFmtId="166" fontId="2" fillId="3" borderId="30" xfId="0" applyNumberFormat="1" applyFont="1" applyFill="1" applyBorder="1" applyAlignment="1" applyProtection="1">
      <alignment horizontal="center" vertical="center" wrapText="1"/>
      <protection locked="0"/>
    </xf>
    <xf numFmtId="167" fontId="2" fillId="3" borderId="30" xfId="0" applyNumberFormat="1" applyFont="1" applyFill="1" applyBorder="1" applyAlignment="1" applyProtection="1">
      <alignment horizontal="center" vertical="center" wrapText="1"/>
      <protection locked="0"/>
    </xf>
    <xf numFmtId="9" fontId="2" fillId="7" borderId="30" xfId="1" applyFont="1" applyFill="1" applyBorder="1" applyAlignment="1" applyProtection="1">
      <alignment horizontal="center" vertical="center" wrapText="1"/>
      <protection locked="0"/>
    </xf>
    <xf numFmtId="9" fontId="1" fillId="7" borderId="30" xfId="1" applyFont="1" applyFill="1" applyBorder="1" applyAlignment="1" applyProtection="1">
      <alignment horizontal="center" vertical="center" wrapText="1"/>
      <protection locked="0"/>
    </xf>
    <xf numFmtId="9" fontId="1" fillId="3" borderId="30" xfId="1" applyFont="1" applyFill="1" applyBorder="1" applyAlignment="1" applyProtection="1">
      <alignment horizontal="center" vertical="center" wrapText="1"/>
      <protection locked="0"/>
    </xf>
    <xf numFmtId="0" fontId="1" fillId="3" borderId="30" xfId="0" quotePrefix="1" applyFont="1" applyFill="1" applyBorder="1" applyAlignment="1" applyProtection="1">
      <alignment horizontal="center" vertical="center" wrapText="1"/>
      <protection locked="0"/>
    </xf>
    <xf numFmtId="0" fontId="1" fillId="3" borderId="30" xfId="0" applyFont="1" applyFill="1" applyBorder="1" applyAlignment="1" applyProtection="1">
      <alignment horizontal="center"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/>
    <xf numFmtId="0" fontId="2" fillId="0" borderId="10" xfId="0" applyFont="1" applyBorder="1"/>
    <xf numFmtId="0" fontId="2" fillId="0" borderId="11" xfId="0" applyFont="1" applyBorder="1"/>
    <xf numFmtId="0" fontId="1" fillId="3" borderId="12" xfId="0" applyFont="1" applyFill="1" applyBorder="1" applyAlignment="1" applyProtection="1">
      <alignment horizontal="center" vertical="center" wrapText="1"/>
      <protection locked="0"/>
    </xf>
    <xf numFmtId="0" fontId="1" fillId="3" borderId="13" xfId="0" applyFont="1" applyFill="1" applyBorder="1" applyAlignment="1" applyProtection="1">
      <alignment horizontal="center" vertical="center" wrapText="1"/>
      <protection locked="0"/>
    </xf>
    <xf numFmtId="165" fontId="1" fillId="3" borderId="13" xfId="0" applyNumberFormat="1" applyFont="1" applyFill="1" applyBorder="1" applyAlignment="1" applyProtection="1">
      <alignment horizontal="center" vertical="center" wrapText="1"/>
      <protection locked="0"/>
    </xf>
    <xf numFmtId="165" fontId="2" fillId="3" borderId="13" xfId="0" applyNumberFormat="1" applyFont="1" applyFill="1" applyBorder="1" applyAlignment="1" applyProtection="1">
      <alignment horizontal="center" vertical="center" wrapText="1"/>
      <protection locked="0"/>
    </xf>
    <xf numFmtId="166" fontId="2" fillId="3" borderId="13" xfId="0" applyNumberFormat="1" applyFont="1" applyFill="1" applyBorder="1" applyAlignment="1" applyProtection="1">
      <alignment horizontal="center" vertical="center" wrapText="1"/>
      <protection locked="0"/>
    </xf>
    <xf numFmtId="167" fontId="2" fillId="3" borderId="13" xfId="0" applyNumberFormat="1" applyFont="1" applyFill="1" applyBorder="1" applyAlignment="1" applyProtection="1">
      <alignment horizontal="center" vertical="center" wrapText="1"/>
      <protection locked="0"/>
    </xf>
    <xf numFmtId="9" fontId="2" fillId="3" borderId="13" xfId="1" applyFont="1" applyFill="1" applyBorder="1" applyAlignment="1" applyProtection="1">
      <alignment horizontal="center" vertical="center" wrapText="1"/>
      <protection locked="0"/>
    </xf>
    <xf numFmtId="9" fontId="1" fillId="3" borderId="13" xfId="1" applyFont="1" applyFill="1" applyBorder="1" applyAlignment="1" applyProtection="1">
      <alignment horizontal="center" vertical="center" wrapText="1"/>
      <protection locked="0"/>
    </xf>
    <xf numFmtId="0" fontId="1" fillId="3" borderId="13" xfId="0" quotePrefix="1" applyFont="1" applyFill="1" applyBorder="1" applyAlignment="1" applyProtection="1">
      <alignment horizontal="center" vertical="center" wrapText="1"/>
      <protection locked="0"/>
    </xf>
    <xf numFmtId="0" fontId="1" fillId="3" borderId="13" xfId="0" applyFont="1" applyFill="1" applyBorder="1" applyAlignment="1" applyProtection="1">
      <alignment horizontal="center"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0" fontId="2" fillId="5" borderId="1" xfId="0" applyFont="1" applyFill="1" applyBorder="1"/>
    <xf numFmtId="0" fontId="2" fillId="5" borderId="10" xfId="0" applyFont="1" applyFill="1" applyBorder="1"/>
    <xf numFmtId="0" fontId="2" fillId="5" borderId="11" xfId="0" applyFont="1" applyFill="1" applyBorder="1"/>
    <xf numFmtId="0" fontId="7" fillId="0" borderId="48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" fillId="7" borderId="4" xfId="0" applyFont="1" applyFill="1" applyBorder="1" applyAlignment="1" applyProtection="1">
      <alignment horizontal="center" vertical="center" wrapText="1"/>
      <protection locked="0"/>
    </xf>
    <xf numFmtId="0" fontId="1" fillId="7" borderId="36" xfId="0" applyFont="1" applyFill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" fillId="5" borderId="4" xfId="0" applyFont="1" applyFill="1" applyBorder="1" applyAlignment="1" applyProtection="1">
      <alignment horizontal="center" vertical="center" wrapText="1"/>
      <protection locked="0"/>
    </xf>
    <xf numFmtId="0" fontId="7" fillId="0" borderId="49" xfId="0" applyFont="1" applyBorder="1" applyAlignment="1">
      <alignment horizontal="center" vertical="center" wrapText="1"/>
    </xf>
    <xf numFmtId="0" fontId="7" fillId="0" borderId="50" xfId="0" applyFont="1" applyBorder="1" applyAlignment="1">
      <alignment horizontal="center" vertical="center" wrapText="1"/>
    </xf>
    <xf numFmtId="0" fontId="5" fillId="5" borderId="50" xfId="0" applyFont="1" applyFill="1" applyBorder="1" applyAlignment="1">
      <alignment horizontal="center" vertical="center" wrapText="1"/>
    </xf>
    <xf numFmtId="0" fontId="5" fillId="3" borderId="50" xfId="0" applyFont="1" applyFill="1" applyBorder="1" applyAlignment="1">
      <alignment horizontal="center" vertical="center" wrapText="1"/>
    </xf>
    <xf numFmtId="0" fontId="5" fillId="5" borderId="51" xfId="0" applyFont="1" applyFill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 wrapText="1"/>
    </xf>
    <xf numFmtId="0" fontId="5" fillId="0" borderId="53" xfId="0" applyFont="1" applyBorder="1" applyAlignment="1">
      <alignment horizontal="center" vertical="center" wrapText="1"/>
    </xf>
    <xf numFmtId="0" fontId="2" fillId="0" borderId="4" xfId="0" applyFont="1" applyBorder="1"/>
    <xf numFmtId="0" fontId="2" fillId="5" borderId="4" xfId="0" applyFont="1" applyFill="1" applyBorder="1"/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1" fillId="0" borderId="32" xfId="0" applyFont="1" applyBorder="1" applyAlignment="1" applyProtection="1">
      <alignment horizontal="center" vertical="center" wrapText="1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5" borderId="1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0" borderId="43" xfId="0" applyFont="1" applyFill="1" applyBorder="1" applyAlignment="1" applyProtection="1">
      <alignment horizontal="center" vertical="center" wrapText="1"/>
      <protection locked="0"/>
    </xf>
    <xf numFmtId="0" fontId="1" fillId="0" borderId="13" xfId="0" applyFont="1" applyFill="1" applyBorder="1" applyAlignment="1" applyProtection="1">
      <alignment horizontal="center" vertical="center" wrapText="1"/>
      <protection locked="0"/>
    </xf>
  </cellXfs>
  <cellStyles count="4">
    <cellStyle name="Lien hypertexte" xfId="3" builtinId="8"/>
    <cellStyle name="Normal" xfId="0" builtinId="0"/>
    <cellStyle name="Normal 6" xfId="2" xr:uid="{DD6BB616-757E-456D-9771-AE7E9A831FA2}"/>
    <cellStyle name="Pourcentage" xfId="1" builtinId="5"/>
  </cellStyles>
  <dxfs count="10">
    <dxf>
      <fill>
        <patternFill>
          <bgColor theme="9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theme="9"/>
        </patternFill>
      </fill>
    </dxf>
    <dxf>
      <fill>
        <patternFill>
          <bgColor rgb="FFC4BA98"/>
        </patternFill>
      </fill>
    </dxf>
    <dxf>
      <fill>
        <patternFill>
          <bgColor rgb="FFC4BA98"/>
        </patternFill>
      </fill>
    </dxf>
    <dxf>
      <fill>
        <patternFill>
          <bgColor rgb="FFC4BA98"/>
        </patternFill>
      </fill>
    </dxf>
    <dxf>
      <fill>
        <patternFill>
          <bgColor rgb="FFC4BA98"/>
        </patternFill>
      </fill>
    </dxf>
  </dxfs>
  <tableStyles count="0" defaultTableStyle="TableStyleMedium2" defaultPivotStyle="PivotStyleLight16"/>
  <colors>
    <mruColors>
      <color rgb="FFC4BA98"/>
      <color rgb="FF003058"/>
      <color rgb="FFC4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fmlaLink="$X$8" lockText="1" noThreeD="1"/>
</file>

<file path=xl/ctrlProps/ctrlProp2.xml><?xml version="1.0" encoding="utf-8"?>
<formControlPr xmlns="http://schemas.microsoft.com/office/spreadsheetml/2009/9/main" objectType="CheckBox" fmlaLink="$Z$8" lockText="1" noThreeD="1"/>
</file>

<file path=xl/ctrlProps/ctrlProp3.xml><?xml version="1.0" encoding="utf-8"?>
<formControlPr xmlns="http://schemas.microsoft.com/office/spreadsheetml/2009/9/main" objectType="CheckBox" fmlaLink="$X$9" lockText="1" noThreeD="1"/>
</file>

<file path=xl/ctrlProps/ctrlProp4.xml><?xml version="1.0" encoding="utf-8"?>
<formControlPr xmlns="http://schemas.microsoft.com/office/spreadsheetml/2009/9/main" objectType="CheckBox" fmlaLink="$Z$9" lockText="1" noThreeD="1"/>
</file>

<file path=xl/ctrlProps/ctrlProp5.xml><?xml version="1.0" encoding="utf-8"?>
<formControlPr xmlns="http://schemas.microsoft.com/office/spreadsheetml/2009/9/main" objectType="CheckBox" fmlaLink="$X$10" lockText="1" noThreeD="1"/>
</file>

<file path=xl/ctrlProps/ctrlProp6.xml><?xml version="1.0" encoding="utf-8"?>
<formControlPr xmlns="http://schemas.microsoft.com/office/spreadsheetml/2009/9/main" objectType="CheckBox" fmlaLink="$Z$10" lockText="1" noThreeD="1"/>
</file>

<file path=xl/ctrlProps/ctrlProp7.xml><?xml version="1.0" encoding="utf-8"?>
<formControlPr xmlns="http://schemas.microsoft.com/office/spreadsheetml/2009/9/main" objectType="CheckBox" fmlaLink="$X$11" lockText="1" noThreeD="1"/>
</file>

<file path=xl/ctrlProps/ctrlProp8.xml><?xml version="1.0" encoding="utf-8"?>
<formControlPr xmlns="http://schemas.microsoft.com/office/spreadsheetml/2009/9/main" objectType="CheckBox" fmlaLink="$Z$11" lockText="1" noThreeD="1"/>
</file>

<file path=xl/ctrlProps/ctrlProp9.xml><?xml version="1.0" encoding="utf-8"?>
<formControlPr xmlns="http://schemas.microsoft.com/office/spreadsheetml/2009/9/main" objectType="CheckBox" fmlaLink="$X$12" lockText="1" noThreeD="1"/>
</file>

<file path=xl/ctrlProps/ctrlProp10.xml><?xml version="1.0" encoding="utf-8"?>
<formControlPr xmlns="http://schemas.microsoft.com/office/spreadsheetml/2009/9/main" objectType="CheckBox" fmlaLink="$Z$12" lockText="1" noThreeD="1"/>
</file>

<file path=xl/ctrlProps/ctrlProp11.xml><?xml version="1.0" encoding="utf-8"?>
<formControlPr xmlns="http://schemas.microsoft.com/office/spreadsheetml/2009/9/main" objectType="CheckBox" fmlaLink="$X$13" lockText="1" noThreeD="1"/>
</file>

<file path=xl/ctrlProps/ctrlProp12.xml><?xml version="1.0" encoding="utf-8"?>
<formControlPr xmlns="http://schemas.microsoft.com/office/spreadsheetml/2009/9/main" objectType="CheckBox" fmlaLink="$Z$13" lockText="1" noThreeD="1"/>
</file>

<file path=xl/ctrlProps/ctrlProp13.xml><?xml version="1.0" encoding="utf-8"?>
<formControlPr xmlns="http://schemas.microsoft.com/office/spreadsheetml/2009/9/main" objectType="CheckBox" fmlaLink="$X$14" lockText="1" noThreeD="1"/>
</file>

<file path=xl/ctrlProps/ctrlProp14.xml><?xml version="1.0" encoding="utf-8"?>
<formControlPr xmlns="http://schemas.microsoft.com/office/spreadsheetml/2009/9/main" objectType="CheckBox" fmlaLink="$Z$14" lockText="1" noThreeD="1"/>
</file>

<file path=xl/ctrlProps/ctrlProp15.xml><?xml version="1.0" encoding="utf-8"?>
<formControlPr xmlns="http://schemas.microsoft.com/office/spreadsheetml/2009/9/main" objectType="CheckBox" fmlaLink="$X$15" lockText="1" noThreeD="1"/>
</file>

<file path=xl/ctrlProps/ctrlProp16.xml><?xml version="1.0" encoding="utf-8"?>
<formControlPr xmlns="http://schemas.microsoft.com/office/spreadsheetml/2009/9/main" objectType="CheckBox" fmlaLink="$Z$15" lockText="1" noThreeD="1"/>
</file>

<file path=xl/ctrlProps/ctrlProp17.xml><?xml version="1.0" encoding="utf-8"?>
<formControlPr xmlns="http://schemas.microsoft.com/office/spreadsheetml/2009/9/main" objectType="CheckBox" fmlaLink="$X$16" lockText="1" noThreeD="1"/>
</file>

<file path=xl/ctrlProps/ctrlProp18.xml><?xml version="1.0" encoding="utf-8"?>
<formControlPr xmlns="http://schemas.microsoft.com/office/spreadsheetml/2009/9/main" objectType="CheckBox" fmlaLink="$Z$16" lockText="1" noThreeD="1"/>
</file>

<file path=xl/ctrlProps/ctrlProp19.xml><?xml version="1.0" encoding="utf-8"?>
<formControlPr xmlns="http://schemas.microsoft.com/office/spreadsheetml/2009/9/main" objectType="CheckBox" fmlaLink="$X$17" lockText="1" noThreeD="1"/>
</file>

<file path=xl/ctrlProps/ctrlProp20.xml><?xml version="1.0" encoding="utf-8"?>
<formControlPr xmlns="http://schemas.microsoft.com/office/spreadsheetml/2009/9/main" objectType="CheckBox" fmlaLink="$Z$17" lockText="1" noThreeD="1"/>
</file>

<file path=xl/ctrlProps/ctrlProp21.xml><?xml version="1.0" encoding="utf-8"?>
<formControlPr xmlns="http://schemas.microsoft.com/office/spreadsheetml/2009/9/main" objectType="CheckBox" fmlaLink="$X$18" lockText="1" noThreeD="1"/>
</file>

<file path=xl/ctrlProps/ctrlProp22.xml><?xml version="1.0" encoding="utf-8"?>
<formControlPr xmlns="http://schemas.microsoft.com/office/spreadsheetml/2009/9/main" objectType="CheckBox" fmlaLink="$Z$18" lockText="1" noThreeD="1"/>
</file>

<file path=xl/ctrlProps/ctrlProp23.xml><?xml version="1.0" encoding="utf-8"?>
<formControlPr xmlns="http://schemas.microsoft.com/office/spreadsheetml/2009/9/main" objectType="CheckBox" fmlaLink="$X$19" lockText="1" noThreeD="1"/>
</file>

<file path=xl/ctrlProps/ctrlProp24.xml><?xml version="1.0" encoding="utf-8"?>
<formControlPr xmlns="http://schemas.microsoft.com/office/spreadsheetml/2009/9/main" objectType="CheckBox" fmlaLink="$Z$19" lockText="1" noThreeD="1"/>
</file>

<file path=xl/ctrlProps/ctrlProp25.xml><?xml version="1.0" encoding="utf-8"?>
<formControlPr xmlns="http://schemas.microsoft.com/office/spreadsheetml/2009/9/main" objectType="CheckBox" fmlaLink="$X$20" lockText="1" noThreeD="1"/>
</file>

<file path=xl/ctrlProps/ctrlProp26.xml><?xml version="1.0" encoding="utf-8"?>
<formControlPr xmlns="http://schemas.microsoft.com/office/spreadsheetml/2009/9/main" objectType="CheckBox" fmlaLink="$Z$20" lockText="1" noThreeD="1"/>
</file>

<file path=xl/ctrlProps/ctrlProp27.xml><?xml version="1.0" encoding="utf-8"?>
<formControlPr xmlns="http://schemas.microsoft.com/office/spreadsheetml/2009/9/main" objectType="CheckBox" fmlaLink="$X$21" lockText="1" noThreeD="1"/>
</file>

<file path=xl/ctrlProps/ctrlProp28.xml><?xml version="1.0" encoding="utf-8"?>
<formControlPr xmlns="http://schemas.microsoft.com/office/spreadsheetml/2009/9/main" objectType="CheckBox" fmlaLink="$Z$21" lockText="1" noThreeD="1"/>
</file>

<file path=xl/ctrlProps/ctrlProp29.xml><?xml version="1.0" encoding="utf-8"?>
<formControlPr xmlns="http://schemas.microsoft.com/office/spreadsheetml/2009/9/main" objectType="CheckBox" fmlaLink="$X$22" lockText="1" noThreeD="1"/>
</file>

<file path=xl/ctrlProps/ctrlProp30.xml><?xml version="1.0" encoding="utf-8"?>
<formControlPr xmlns="http://schemas.microsoft.com/office/spreadsheetml/2009/9/main" objectType="CheckBox" fmlaLink="$Z$22" lockText="1" noThreeD="1"/>
</file>

<file path=xl/ctrlProps/ctrlProp31.xml><?xml version="1.0" encoding="utf-8"?>
<formControlPr xmlns="http://schemas.microsoft.com/office/spreadsheetml/2009/9/main" objectType="CheckBox" fmlaLink="$X$23" lockText="1" noThreeD="1"/>
</file>

<file path=xl/ctrlProps/ctrlProp32.xml><?xml version="1.0" encoding="utf-8"?>
<formControlPr xmlns="http://schemas.microsoft.com/office/spreadsheetml/2009/9/main" objectType="CheckBox" fmlaLink="$Z$23" lockText="1" noThreeD="1"/>
</file>

<file path=xl/ctrlProps/ctrlProp33.xml><?xml version="1.0" encoding="utf-8"?>
<formControlPr xmlns="http://schemas.microsoft.com/office/spreadsheetml/2009/9/main" objectType="CheckBox" fmlaLink="$X$24" lockText="1" noThreeD="1"/>
</file>

<file path=xl/ctrlProps/ctrlProp34.xml><?xml version="1.0" encoding="utf-8"?>
<formControlPr xmlns="http://schemas.microsoft.com/office/spreadsheetml/2009/9/main" objectType="CheckBox" fmlaLink="$Z$24" lockText="1" noThreeD="1"/>
</file>

<file path=xl/ctrlProps/ctrlProp35.xml><?xml version="1.0" encoding="utf-8"?>
<formControlPr xmlns="http://schemas.microsoft.com/office/spreadsheetml/2009/9/main" objectType="CheckBox" fmlaLink="$X$25" lockText="1" noThreeD="1"/>
</file>

<file path=xl/ctrlProps/ctrlProp36.xml><?xml version="1.0" encoding="utf-8"?>
<formControlPr xmlns="http://schemas.microsoft.com/office/spreadsheetml/2009/9/main" objectType="CheckBox" fmlaLink="$Z$25" lockText="1" noThreeD="1"/>
</file>

<file path=xl/ctrlProps/ctrlProp37.xml><?xml version="1.0" encoding="utf-8"?>
<formControlPr xmlns="http://schemas.microsoft.com/office/spreadsheetml/2009/9/main" objectType="CheckBox" fmlaLink="$X$26" lockText="1" noThreeD="1"/>
</file>

<file path=xl/ctrlProps/ctrlProp38.xml><?xml version="1.0" encoding="utf-8"?>
<formControlPr xmlns="http://schemas.microsoft.com/office/spreadsheetml/2009/9/main" objectType="CheckBox" fmlaLink="$Z$26" lockText="1" noThreeD="1"/>
</file>

<file path=xl/ctrlProps/ctrlProp39.xml><?xml version="1.0" encoding="utf-8"?>
<formControlPr xmlns="http://schemas.microsoft.com/office/spreadsheetml/2009/9/main" objectType="CheckBox" fmlaLink="$X$27" lockText="1" noThreeD="1"/>
</file>

<file path=xl/ctrlProps/ctrlProp40.xml><?xml version="1.0" encoding="utf-8"?>
<formControlPr xmlns="http://schemas.microsoft.com/office/spreadsheetml/2009/9/main" objectType="CheckBox" fmlaLink="$Z$27" lockText="1" noThreeD="1"/>
</file>

<file path=xl/ctrlProps/ctrlProp41.xml><?xml version="1.0" encoding="utf-8"?>
<formControlPr xmlns="http://schemas.microsoft.com/office/spreadsheetml/2009/9/main" objectType="CheckBox" fmlaLink="$O$16" lockText="1" noThreeD="1"/>
</file>

<file path=xl/ctrlProps/ctrlProp42.xml><?xml version="1.0" encoding="utf-8"?>
<formControlPr xmlns="http://schemas.microsoft.com/office/spreadsheetml/2009/9/main" objectType="CheckBox" fmlaLink="$Q$16" lockText="1" noThreeD="1"/>
</file>

<file path=xl/ctrlProps/ctrlProp43.xml><?xml version="1.0" encoding="utf-8"?>
<formControlPr xmlns="http://schemas.microsoft.com/office/spreadsheetml/2009/9/main" objectType="CheckBox" fmlaLink="$O$9" lockText="1" noThreeD="1"/>
</file>

<file path=xl/ctrlProps/ctrlProp44.xml><?xml version="1.0" encoding="utf-8"?>
<formControlPr xmlns="http://schemas.microsoft.com/office/spreadsheetml/2009/9/main" objectType="CheckBox" fmlaLink="$Q$9" lockText="1" noThreeD="1"/>
</file>

<file path=xl/ctrlProps/ctrlProp45.xml><?xml version="1.0" encoding="utf-8"?>
<formControlPr xmlns="http://schemas.microsoft.com/office/spreadsheetml/2009/9/main" objectType="CheckBox" fmlaLink="$O$10" lockText="1" noThreeD="1"/>
</file>

<file path=xl/ctrlProps/ctrlProp46.xml><?xml version="1.0" encoding="utf-8"?>
<formControlPr xmlns="http://schemas.microsoft.com/office/spreadsheetml/2009/9/main" objectType="CheckBox" fmlaLink="$Q$10" lockText="1" noThreeD="1"/>
</file>

<file path=xl/ctrlProps/ctrlProp47.xml><?xml version="1.0" encoding="utf-8"?>
<formControlPr xmlns="http://schemas.microsoft.com/office/spreadsheetml/2009/9/main" objectType="CheckBox" fmlaLink="$O$11" lockText="1" noThreeD="1"/>
</file>

<file path=xl/ctrlProps/ctrlProp48.xml><?xml version="1.0" encoding="utf-8"?>
<formControlPr xmlns="http://schemas.microsoft.com/office/spreadsheetml/2009/9/main" objectType="CheckBox" fmlaLink="$Q$11" lockText="1" noThreeD="1"/>
</file>

<file path=xl/ctrlProps/ctrlProp49.xml><?xml version="1.0" encoding="utf-8"?>
<formControlPr xmlns="http://schemas.microsoft.com/office/spreadsheetml/2009/9/main" objectType="CheckBox" fmlaLink="$O$12" lockText="1" noThreeD="1"/>
</file>

<file path=xl/ctrlProps/ctrlProp50.xml><?xml version="1.0" encoding="utf-8"?>
<formControlPr xmlns="http://schemas.microsoft.com/office/spreadsheetml/2009/9/main" objectType="CheckBox" fmlaLink="$Q$12" lockText="1" noThreeD="1"/>
</file>

<file path=xl/ctrlProps/ctrlProp51.xml><?xml version="1.0" encoding="utf-8"?>
<formControlPr xmlns="http://schemas.microsoft.com/office/spreadsheetml/2009/9/main" objectType="CheckBox" fmlaLink="$O$13" lockText="1" noThreeD="1"/>
</file>

<file path=xl/ctrlProps/ctrlProp52.xml><?xml version="1.0" encoding="utf-8"?>
<formControlPr xmlns="http://schemas.microsoft.com/office/spreadsheetml/2009/9/main" objectType="CheckBox" fmlaLink="$Q$13" lockText="1" noThreeD="1"/>
</file>

<file path=xl/ctrlProps/ctrlProp53.xml><?xml version="1.0" encoding="utf-8"?>
<formControlPr xmlns="http://schemas.microsoft.com/office/spreadsheetml/2009/9/main" objectType="CheckBox" fmlaLink="$O$14" lockText="1" noThreeD="1"/>
</file>

<file path=xl/ctrlProps/ctrlProp54.xml><?xml version="1.0" encoding="utf-8"?>
<formControlPr xmlns="http://schemas.microsoft.com/office/spreadsheetml/2009/9/main" objectType="CheckBox" fmlaLink="$Q$14" lockText="1" noThreeD="1"/>
</file>

<file path=xl/ctrlProps/ctrlProp55.xml><?xml version="1.0" encoding="utf-8"?>
<formControlPr xmlns="http://schemas.microsoft.com/office/spreadsheetml/2009/9/main" objectType="CheckBox" fmlaLink="$O$15" lockText="1" noThreeD="1"/>
</file>

<file path=xl/ctrlProps/ctrlProp56.xml><?xml version="1.0" encoding="utf-8"?>
<formControlPr xmlns="http://schemas.microsoft.com/office/spreadsheetml/2009/9/main" objectType="CheckBox" fmlaLink="$Q$15" lockText="1" noThreeD="1"/>
</file>

<file path=xl/ctrlProps/ctrlProp57.xml><?xml version="1.0" encoding="utf-8"?>
<formControlPr xmlns="http://schemas.microsoft.com/office/spreadsheetml/2009/9/main" objectType="CheckBox" fmlaLink="$O$17" lockText="1" noThreeD="1"/>
</file>

<file path=xl/ctrlProps/ctrlProp58.xml><?xml version="1.0" encoding="utf-8"?>
<formControlPr xmlns="http://schemas.microsoft.com/office/spreadsheetml/2009/9/main" objectType="CheckBox" fmlaLink="$Q$17" lockText="1" noThreeD="1"/>
</file>

<file path=xl/ctrlProps/ctrlProp59.xml><?xml version="1.0" encoding="utf-8"?>
<formControlPr xmlns="http://schemas.microsoft.com/office/spreadsheetml/2009/9/main" objectType="CheckBox" fmlaLink="$O$18" lockText="1" noThreeD="1"/>
</file>

<file path=xl/ctrlProps/ctrlProp60.xml><?xml version="1.0" encoding="utf-8"?>
<formControlPr xmlns="http://schemas.microsoft.com/office/spreadsheetml/2009/9/main" objectType="CheckBox" fmlaLink="$Q$18" lockText="1" noThreeD="1"/>
</file>

<file path=xl/ctrlProps/ctrlProp61.xml><?xml version="1.0" encoding="utf-8"?>
<formControlPr xmlns="http://schemas.microsoft.com/office/spreadsheetml/2009/9/main" objectType="CheckBox" fmlaLink="$O$19" lockText="1" noThreeD="1"/>
</file>

<file path=xl/ctrlProps/ctrlProp62.xml><?xml version="1.0" encoding="utf-8"?>
<formControlPr xmlns="http://schemas.microsoft.com/office/spreadsheetml/2009/9/main" objectType="CheckBox" fmlaLink="$Q$19" lockText="1" noThreeD="1"/>
</file>

<file path=xl/ctrlProps/ctrlProp63.xml><?xml version="1.0" encoding="utf-8"?>
<formControlPr xmlns="http://schemas.microsoft.com/office/spreadsheetml/2009/9/main" objectType="CheckBox" fmlaLink="$O$20" lockText="1" noThreeD="1"/>
</file>

<file path=xl/ctrlProps/ctrlProp64.xml><?xml version="1.0" encoding="utf-8"?>
<formControlPr xmlns="http://schemas.microsoft.com/office/spreadsheetml/2009/9/main" objectType="CheckBox" fmlaLink="$Q$20" lockText="1" noThreeD="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95250</xdr:colOff>
          <xdr:row>7</xdr:row>
          <xdr:rowOff>19050</xdr:rowOff>
        </xdr:from>
        <xdr:to>
          <xdr:col>19</xdr:col>
          <xdr:colOff>295275</xdr:colOff>
          <xdr:row>7</xdr:row>
          <xdr:rowOff>190500</xdr:rowOff>
        </xdr:to>
        <xdr:sp macro="" textlink="">
          <xdr:nvSpPr>
            <xdr:cNvPr id="6179" name="Check Box 35" hidden="1">
              <a:extLst>
                <a:ext uri="{63B3BB69-23CF-44E3-9099-C40C66FF867C}">
                  <a14:compatExt spid="_x0000_s6179"/>
                </a:ext>
                <a:ext uri="{FF2B5EF4-FFF2-40B4-BE49-F238E27FC236}">
                  <a16:creationId xmlns:a16="http://schemas.microsoft.com/office/drawing/2014/main" id="{00000000-0008-0000-0300-00002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104775</xdr:colOff>
          <xdr:row>7</xdr:row>
          <xdr:rowOff>19050</xdr:rowOff>
        </xdr:from>
        <xdr:to>
          <xdr:col>20</xdr:col>
          <xdr:colOff>323850</xdr:colOff>
          <xdr:row>7</xdr:row>
          <xdr:rowOff>190500</xdr:rowOff>
        </xdr:to>
        <xdr:sp macro="" textlink="">
          <xdr:nvSpPr>
            <xdr:cNvPr id="6214" name="Check Box 70" hidden="1">
              <a:extLst>
                <a:ext uri="{63B3BB69-23CF-44E3-9099-C40C66FF867C}">
                  <a14:compatExt spid="_x0000_s6214"/>
                </a:ext>
                <a:ext uri="{FF2B5EF4-FFF2-40B4-BE49-F238E27FC236}">
                  <a16:creationId xmlns:a16="http://schemas.microsoft.com/office/drawing/2014/main" id="{00000000-0008-0000-0300-00004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95250</xdr:colOff>
          <xdr:row>8</xdr:row>
          <xdr:rowOff>19050</xdr:rowOff>
        </xdr:from>
        <xdr:to>
          <xdr:col>19</xdr:col>
          <xdr:colOff>295275</xdr:colOff>
          <xdr:row>8</xdr:row>
          <xdr:rowOff>190500</xdr:rowOff>
        </xdr:to>
        <xdr:sp macro="" textlink="">
          <xdr:nvSpPr>
            <xdr:cNvPr id="6215" name="Check Box 71" hidden="1">
              <a:extLst>
                <a:ext uri="{63B3BB69-23CF-44E3-9099-C40C66FF867C}">
                  <a14:compatExt spid="_x0000_s6215"/>
                </a:ext>
                <a:ext uri="{FF2B5EF4-FFF2-40B4-BE49-F238E27FC236}">
                  <a16:creationId xmlns:a16="http://schemas.microsoft.com/office/drawing/2014/main" id="{00000000-0008-0000-0300-00004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104775</xdr:colOff>
          <xdr:row>8</xdr:row>
          <xdr:rowOff>19050</xdr:rowOff>
        </xdr:from>
        <xdr:to>
          <xdr:col>20</xdr:col>
          <xdr:colOff>323850</xdr:colOff>
          <xdr:row>8</xdr:row>
          <xdr:rowOff>190500</xdr:rowOff>
        </xdr:to>
        <xdr:sp macro="" textlink="">
          <xdr:nvSpPr>
            <xdr:cNvPr id="6216" name="Check Box 72" hidden="1">
              <a:extLst>
                <a:ext uri="{63B3BB69-23CF-44E3-9099-C40C66FF867C}">
                  <a14:compatExt spid="_x0000_s6216"/>
                </a:ext>
                <a:ext uri="{FF2B5EF4-FFF2-40B4-BE49-F238E27FC236}">
                  <a16:creationId xmlns:a16="http://schemas.microsoft.com/office/drawing/2014/main" id="{00000000-0008-0000-0300-00004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95250</xdr:colOff>
          <xdr:row>9</xdr:row>
          <xdr:rowOff>19050</xdr:rowOff>
        </xdr:from>
        <xdr:to>
          <xdr:col>19</xdr:col>
          <xdr:colOff>295275</xdr:colOff>
          <xdr:row>9</xdr:row>
          <xdr:rowOff>190500</xdr:rowOff>
        </xdr:to>
        <xdr:sp macro="" textlink="">
          <xdr:nvSpPr>
            <xdr:cNvPr id="6217" name="Check Box 73" hidden="1">
              <a:extLst>
                <a:ext uri="{63B3BB69-23CF-44E3-9099-C40C66FF867C}">
                  <a14:compatExt spid="_x0000_s6217"/>
                </a:ext>
                <a:ext uri="{FF2B5EF4-FFF2-40B4-BE49-F238E27FC236}">
                  <a16:creationId xmlns:a16="http://schemas.microsoft.com/office/drawing/2014/main" id="{00000000-0008-0000-0300-00004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104775</xdr:colOff>
          <xdr:row>9</xdr:row>
          <xdr:rowOff>19050</xdr:rowOff>
        </xdr:from>
        <xdr:to>
          <xdr:col>20</xdr:col>
          <xdr:colOff>323850</xdr:colOff>
          <xdr:row>9</xdr:row>
          <xdr:rowOff>190500</xdr:rowOff>
        </xdr:to>
        <xdr:sp macro="" textlink="">
          <xdr:nvSpPr>
            <xdr:cNvPr id="6218" name="Check Box 74" hidden="1">
              <a:extLst>
                <a:ext uri="{63B3BB69-23CF-44E3-9099-C40C66FF867C}">
                  <a14:compatExt spid="_x0000_s6218"/>
                </a:ext>
                <a:ext uri="{FF2B5EF4-FFF2-40B4-BE49-F238E27FC236}">
                  <a16:creationId xmlns:a16="http://schemas.microsoft.com/office/drawing/2014/main" id="{00000000-0008-0000-0300-00004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95250</xdr:colOff>
          <xdr:row>10</xdr:row>
          <xdr:rowOff>19050</xdr:rowOff>
        </xdr:from>
        <xdr:to>
          <xdr:col>19</xdr:col>
          <xdr:colOff>295275</xdr:colOff>
          <xdr:row>10</xdr:row>
          <xdr:rowOff>190500</xdr:rowOff>
        </xdr:to>
        <xdr:sp macro="" textlink="">
          <xdr:nvSpPr>
            <xdr:cNvPr id="6219" name="Check Box 75" hidden="1">
              <a:extLst>
                <a:ext uri="{63B3BB69-23CF-44E3-9099-C40C66FF867C}">
                  <a14:compatExt spid="_x0000_s6219"/>
                </a:ext>
                <a:ext uri="{FF2B5EF4-FFF2-40B4-BE49-F238E27FC236}">
                  <a16:creationId xmlns:a16="http://schemas.microsoft.com/office/drawing/2014/main" id="{00000000-0008-0000-0300-00004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104775</xdr:colOff>
          <xdr:row>10</xdr:row>
          <xdr:rowOff>19050</xdr:rowOff>
        </xdr:from>
        <xdr:to>
          <xdr:col>20</xdr:col>
          <xdr:colOff>323850</xdr:colOff>
          <xdr:row>10</xdr:row>
          <xdr:rowOff>190500</xdr:rowOff>
        </xdr:to>
        <xdr:sp macro="" textlink="">
          <xdr:nvSpPr>
            <xdr:cNvPr id="6220" name="Check Box 76" hidden="1">
              <a:extLst>
                <a:ext uri="{63B3BB69-23CF-44E3-9099-C40C66FF867C}">
                  <a14:compatExt spid="_x0000_s6220"/>
                </a:ext>
                <a:ext uri="{FF2B5EF4-FFF2-40B4-BE49-F238E27FC236}">
                  <a16:creationId xmlns:a16="http://schemas.microsoft.com/office/drawing/2014/main" id="{00000000-0008-0000-0300-00004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95250</xdr:colOff>
          <xdr:row>11</xdr:row>
          <xdr:rowOff>19050</xdr:rowOff>
        </xdr:from>
        <xdr:to>
          <xdr:col>19</xdr:col>
          <xdr:colOff>295275</xdr:colOff>
          <xdr:row>11</xdr:row>
          <xdr:rowOff>190500</xdr:rowOff>
        </xdr:to>
        <xdr:sp macro="" textlink="">
          <xdr:nvSpPr>
            <xdr:cNvPr id="6221" name="Check Box 77" hidden="1">
              <a:extLst>
                <a:ext uri="{63B3BB69-23CF-44E3-9099-C40C66FF867C}">
                  <a14:compatExt spid="_x0000_s6221"/>
                </a:ext>
                <a:ext uri="{FF2B5EF4-FFF2-40B4-BE49-F238E27FC236}">
                  <a16:creationId xmlns:a16="http://schemas.microsoft.com/office/drawing/2014/main" id="{00000000-0008-0000-0300-00004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104775</xdr:colOff>
          <xdr:row>11</xdr:row>
          <xdr:rowOff>19050</xdr:rowOff>
        </xdr:from>
        <xdr:to>
          <xdr:col>20</xdr:col>
          <xdr:colOff>323850</xdr:colOff>
          <xdr:row>11</xdr:row>
          <xdr:rowOff>190500</xdr:rowOff>
        </xdr:to>
        <xdr:sp macro="" textlink="">
          <xdr:nvSpPr>
            <xdr:cNvPr id="6222" name="Check Box 78" hidden="1">
              <a:extLst>
                <a:ext uri="{63B3BB69-23CF-44E3-9099-C40C66FF867C}">
                  <a14:compatExt spid="_x0000_s6222"/>
                </a:ext>
                <a:ext uri="{FF2B5EF4-FFF2-40B4-BE49-F238E27FC236}">
                  <a16:creationId xmlns:a16="http://schemas.microsoft.com/office/drawing/2014/main" id="{00000000-0008-0000-0300-00004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95250</xdr:colOff>
          <xdr:row>12</xdr:row>
          <xdr:rowOff>19050</xdr:rowOff>
        </xdr:from>
        <xdr:to>
          <xdr:col>19</xdr:col>
          <xdr:colOff>295275</xdr:colOff>
          <xdr:row>12</xdr:row>
          <xdr:rowOff>190500</xdr:rowOff>
        </xdr:to>
        <xdr:sp macro="" textlink="">
          <xdr:nvSpPr>
            <xdr:cNvPr id="6223" name="Check Box 79" hidden="1">
              <a:extLst>
                <a:ext uri="{63B3BB69-23CF-44E3-9099-C40C66FF867C}">
                  <a14:compatExt spid="_x0000_s6223"/>
                </a:ext>
                <a:ext uri="{FF2B5EF4-FFF2-40B4-BE49-F238E27FC236}">
                  <a16:creationId xmlns:a16="http://schemas.microsoft.com/office/drawing/2014/main" id="{00000000-0008-0000-0300-00004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104775</xdr:colOff>
          <xdr:row>12</xdr:row>
          <xdr:rowOff>19050</xdr:rowOff>
        </xdr:from>
        <xdr:to>
          <xdr:col>20</xdr:col>
          <xdr:colOff>333375</xdr:colOff>
          <xdr:row>12</xdr:row>
          <xdr:rowOff>190500</xdr:rowOff>
        </xdr:to>
        <xdr:sp macro="" textlink="">
          <xdr:nvSpPr>
            <xdr:cNvPr id="6224" name="Check Box 80" hidden="1">
              <a:extLst>
                <a:ext uri="{63B3BB69-23CF-44E3-9099-C40C66FF867C}">
                  <a14:compatExt spid="_x0000_s6224"/>
                </a:ext>
                <a:ext uri="{FF2B5EF4-FFF2-40B4-BE49-F238E27FC236}">
                  <a16:creationId xmlns:a16="http://schemas.microsoft.com/office/drawing/2014/main" id="{00000000-0008-0000-0300-00005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95250</xdr:colOff>
          <xdr:row>13</xdr:row>
          <xdr:rowOff>19050</xdr:rowOff>
        </xdr:from>
        <xdr:to>
          <xdr:col>19</xdr:col>
          <xdr:colOff>295275</xdr:colOff>
          <xdr:row>13</xdr:row>
          <xdr:rowOff>190500</xdr:rowOff>
        </xdr:to>
        <xdr:sp macro="" textlink="">
          <xdr:nvSpPr>
            <xdr:cNvPr id="6225" name="Check Box 81" hidden="1">
              <a:extLst>
                <a:ext uri="{63B3BB69-23CF-44E3-9099-C40C66FF867C}">
                  <a14:compatExt spid="_x0000_s6225"/>
                </a:ext>
                <a:ext uri="{FF2B5EF4-FFF2-40B4-BE49-F238E27FC236}">
                  <a16:creationId xmlns:a16="http://schemas.microsoft.com/office/drawing/2014/main" id="{00000000-0008-0000-0300-00005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104775</xdr:colOff>
          <xdr:row>13</xdr:row>
          <xdr:rowOff>19050</xdr:rowOff>
        </xdr:from>
        <xdr:to>
          <xdr:col>20</xdr:col>
          <xdr:colOff>323850</xdr:colOff>
          <xdr:row>13</xdr:row>
          <xdr:rowOff>190500</xdr:rowOff>
        </xdr:to>
        <xdr:sp macro="" textlink="">
          <xdr:nvSpPr>
            <xdr:cNvPr id="6226" name="Check Box 82" hidden="1">
              <a:extLst>
                <a:ext uri="{63B3BB69-23CF-44E3-9099-C40C66FF867C}">
                  <a14:compatExt spid="_x0000_s6226"/>
                </a:ext>
                <a:ext uri="{FF2B5EF4-FFF2-40B4-BE49-F238E27FC236}">
                  <a16:creationId xmlns:a16="http://schemas.microsoft.com/office/drawing/2014/main" id="{00000000-0008-0000-0300-00005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95250</xdr:colOff>
          <xdr:row>14</xdr:row>
          <xdr:rowOff>19050</xdr:rowOff>
        </xdr:from>
        <xdr:to>
          <xdr:col>19</xdr:col>
          <xdr:colOff>295275</xdr:colOff>
          <xdr:row>14</xdr:row>
          <xdr:rowOff>190500</xdr:rowOff>
        </xdr:to>
        <xdr:sp macro="" textlink="">
          <xdr:nvSpPr>
            <xdr:cNvPr id="6227" name="Check Box 83" hidden="1">
              <a:extLst>
                <a:ext uri="{63B3BB69-23CF-44E3-9099-C40C66FF867C}">
                  <a14:compatExt spid="_x0000_s6227"/>
                </a:ext>
                <a:ext uri="{FF2B5EF4-FFF2-40B4-BE49-F238E27FC236}">
                  <a16:creationId xmlns:a16="http://schemas.microsoft.com/office/drawing/2014/main" id="{00000000-0008-0000-0300-00005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104775</xdr:colOff>
          <xdr:row>14</xdr:row>
          <xdr:rowOff>19050</xdr:rowOff>
        </xdr:from>
        <xdr:to>
          <xdr:col>20</xdr:col>
          <xdr:colOff>333375</xdr:colOff>
          <xdr:row>14</xdr:row>
          <xdr:rowOff>190500</xdr:rowOff>
        </xdr:to>
        <xdr:sp macro="" textlink="">
          <xdr:nvSpPr>
            <xdr:cNvPr id="6228" name="Check Box 84" hidden="1">
              <a:extLst>
                <a:ext uri="{63B3BB69-23CF-44E3-9099-C40C66FF867C}">
                  <a14:compatExt spid="_x0000_s6228"/>
                </a:ext>
                <a:ext uri="{FF2B5EF4-FFF2-40B4-BE49-F238E27FC236}">
                  <a16:creationId xmlns:a16="http://schemas.microsoft.com/office/drawing/2014/main" id="{00000000-0008-0000-0300-00005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95250</xdr:colOff>
          <xdr:row>15</xdr:row>
          <xdr:rowOff>19050</xdr:rowOff>
        </xdr:from>
        <xdr:to>
          <xdr:col>19</xdr:col>
          <xdr:colOff>295275</xdr:colOff>
          <xdr:row>15</xdr:row>
          <xdr:rowOff>190500</xdr:rowOff>
        </xdr:to>
        <xdr:sp macro="" textlink="">
          <xdr:nvSpPr>
            <xdr:cNvPr id="6229" name="Check Box 85" hidden="1">
              <a:extLst>
                <a:ext uri="{63B3BB69-23CF-44E3-9099-C40C66FF867C}">
                  <a14:compatExt spid="_x0000_s6229"/>
                </a:ext>
                <a:ext uri="{FF2B5EF4-FFF2-40B4-BE49-F238E27FC236}">
                  <a16:creationId xmlns:a16="http://schemas.microsoft.com/office/drawing/2014/main" id="{00000000-0008-0000-0300-00005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104775</xdr:colOff>
          <xdr:row>15</xdr:row>
          <xdr:rowOff>19050</xdr:rowOff>
        </xdr:from>
        <xdr:to>
          <xdr:col>20</xdr:col>
          <xdr:colOff>323850</xdr:colOff>
          <xdr:row>15</xdr:row>
          <xdr:rowOff>190500</xdr:rowOff>
        </xdr:to>
        <xdr:sp macro="" textlink="">
          <xdr:nvSpPr>
            <xdr:cNvPr id="6230" name="Check Box 86" hidden="1">
              <a:extLst>
                <a:ext uri="{63B3BB69-23CF-44E3-9099-C40C66FF867C}">
                  <a14:compatExt spid="_x0000_s6230"/>
                </a:ext>
                <a:ext uri="{FF2B5EF4-FFF2-40B4-BE49-F238E27FC236}">
                  <a16:creationId xmlns:a16="http://schemas.microsoft.com/office/drawing/2014/main" id="{00000000-0008-0000-0300-00005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95250</xdr:colOff>
          <xdr:row>16</xdr:row>
          <xdr:rowOff>19050</xdr:rowOff>
        </xdr:from>
        <xdr:to>
          <xdr:col>19</xdr:col>
          <xdr:colOff>295275</xdr:colOff>
          <xdr:row>16</xdr:row>
          <xdr:rowOff>190500</xdr:rowOff>
        </xdr:to>
        <xdr:sp macro="" textlink="">
          <xdr:nvSpPr>
            <xdr:cNvPr id="6231" name="Check Box 87" hidden="1">
              <a:extLst>
                <a:ext uri="{63B3BB69-23CF-44E3-9099-C40C66FF867C}">
                  <a14:compatExt spid="_x0000_s6231"/>
                </a:ext>
                <a:ext uri="{FF2B5EF4-FFF2-40B4-BE49-F238E27FC236}">
                  <a16:creationId xmlns:a16="http://schemas.microsoft.com/office/drawing/2014/main" id="{00000000-0008-0000-0300-00005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104775</xdr:colOff>
          <xdr:row>16</xdr:row>
          <xdr:rowOff>19050</xdr:rowOff>
        </xdr:from>
        <xdr:to>
          <xdr:col>20</xdr:col>
          <xdr:colOff>323850</xdr:colOff>
          <xdr:row>16</xdr:row>
          <xdr:rowOff>190500</xdr:rowOff>
        </xdr:to>
        <xdr:sp macro="" textlink="">
          <xdr:nvSpPr>
            <xdr:cNvPr id="6232" name="Check Box 88" hidden="1">
              <a:extLst>
                <a:ext uri="{63B3BB69-23CF-44E3-9099-C40C66FF867C}">
                  <a14:compatExt spid="_x0000_s6232"/>
                </a:ext>
                <a:ext uri="{FF2B5EF4-FFF2-40B4-BE49-F238E27FC236}">
                  <a16:creationId xmlns:a16="http://schemas.microsoft.com/office/drawing/2014/main" id="{00000000-0008-0000-0300-00005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95250</xdr:colOff>
          <xdr:row>17</xdr:row>
          <xdr:rowOff>19050</xdr:rowOff>
        </xdr:from>
        <xdr:to>
          <xdr:col>19</xdr:col>
          <xdr:colOff>295275</xdr:colOff>
          <xdr:row>17</xdr:row>
          <xdr:rowOff>190500</xdr:rowOff>
        </xdr:to>
        <xdr:sp macro="" textlink="">
          <xdr:nvSpPr>
            <xdr:cNvPr id="6233" name="Check Box 89" hidden="1">
              <a:extLst>
                <a:ext uri="{63B3BB69-23CF-44E3-9099-C40C66FF867C}">
                  <a14:compatExt spid="_x0000_s6233"/>
                </a:ext>
                <a:ext uri="{FF2B5EF4-FFF2-40B4-BE49-F238E27FC236}">
                  <a16:creationId xmlns:a16="http://schemas.microsoft.com/office/drawing/2014/main" id="{00000000-0008-0000-0300-00005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104775</xdr:colOff>
          <xdr:row>17</xdr:row>
          <xdr:rowOff>19050</xdr:rowOff>
        </xdr:from>
        <xdr:to>
          <xdr:col>20</xdr:col>
          <xdr:colOff>323850</xdr:colOff>
          <xdr:row>17</xdr:row>
          <xdr:rowOff>190500</xdr:rowOff>
        </xdr:to>
        <xdr:sp macro="" textlink="">
          <xdr:nvSpPr>
            <xdr:cNvPr id="6234" name="Check Box 90" hidden="1">
              <a:extLst>
                <a:ext uri="{63B3BB69-23CF-44E3-9099-C40C66FF867C}">
                  <a14:compatExt spid="_x0000_s6234"/>
                </a:ext>
                <a:ext uri="{FF2B5EF4-FFF2-40B4-BE49-F238E27FC236}">
                  <a16:creationId xmlns:a16="http://schemas.microsoft.com/office/drawing/2014/main" id="{00000000-0008-0000-0300-00005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95250</xdr:colOff>
          <xdr:row>18</xdr:row>
          <xdr:rowOff>19050</xdr:rowOff>
        </xdr:from>
        <xdr:to>
          <xdr:col>19</xdr:col>
          <xdr:colOff>295275</xdr:colOff>
          <xdr:row>18</xdr:row>
          <xdr:rowOff>190500</xdr:rowOff>
        </xdr:to>
        <xdr:sp macro="" textlink="">
          <xdr:nvSpPr>
            <xdr:cNvPr id="6235" name="Check Box 91" hidden="1">
              <a:extLst>
                <a:ext uri="{63B3BB69-23CF-44E3-9099-C40C66FF867C}">
                  <a14:compatExt spid="_x0000_s6235"/>
                </a:ext>
                <a:ext uri="{FF2B5EF4-FFF2-40B4-BE49-F238E27FC236}">
                  <a16:creationId xmlns:a16="http://schemas.microsoft.com/office/drawing/2014/main" id="{00000000-0008-0000-0300-00005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104775</xdr:colOff>
          <xdr:row>18</xdr:row>
          <xdr:rowOff>19050</xdr:rowOff>
        </xdr:from>
        <xdr:to>
          <xdr:col>20</xdr:col>
          <xdr:colOff>323850</xdr:colOff>
          <xdr:row>18</xdr:row>
          <xdr:rowOff>190500</xdr:rowOff>
        </xdr:to>
        <xdr:sp macro="" textlink="">
          <xdr:nvSpPr>
            <xdr:cNvPr id="6236" name="Check Box 92" hidden="1">
              <a:extLst>
                <a:ext uri="{63B3BB69-23CF-44E3-9099-C40C66FF867C}">
                  <a14:compatExt spid="_x0000_s6236"/>
                </a:ext>
                <a:ext uri="{FF2B5EF4-FFF2-40B4-BE49-F238E27FC236}">
                  <a16:creationId xmlns:a16="http://schemas.microsoft.com/office/drawing/2014/main" id="{00000000-0008-0000-0300-00005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95250</xdr:colOff>
          <xdr:row>19</xdr:row>
          <xdr:rowOff>19050</xdr:rowOff>
        </xdr:from>
        <xdr:to>
          <xdr:col>19</xdr:col>
          <xdr:colOff>295275</xdr:colOff>
          <xdr:row>19</xdr:row>
          <xdr:rowOff>190500</xdr:rowOff>
        </xdr:to>
        <xdr:sp macro="" textlink="">
          <xdr:nvSpPr>
            <xdr:cNvPr id="6237" name="Check Box 93" hidden="1">
              <a:extLst>
                <a:ext uri="{63B3BB69-23CF-44E3-9099-C40C66FF867C}">
                  <a14:compatExt spid="_x0000_s6237"/>
                </a:ext>
                <a:ext uri="{FF2B5EF4-FFF2-40B4-BE49-F238E27FC236}">
                  <a16:creationId xmlns:a16="http://schemas.microsoft.com/office/drawing/2014/main" id="{00000000-0008-0000-0300-00005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104775</xdr:colOff>
          <xdr:row>19</xdr:row>
          <xdr:rowOff>19050</xdr:rowOff>
        </xdr:from>
        <xdr:to>
          <xdr:col>20</xdr:col>
          <xdr:colOff>323850</xdr:colOff>
          <xdr:row>19</xdr:row>
          <xdr:rowOff>190500</xdr:rowOff>
        </xdr:to>
        <xdr:sp macro="" textlink="">
          <xdr:nvSpPr>
            <xdr:cNvPr id="6238" name="Check Box 94" hidden="1">
              <a:extLst>
                <a:ext uri="{63B3BB69-23CF-44E3-9099-C40C66FF867C}">
                  <a14:compatExt spid="_x0000_s6238"/>
                </a:ext>
                <a:ext uri="{FF2B5EF4-FFF2-40B4-BE49-F238E27FC236}">
                  <a16:creationId xmlns:a16="http://schemas.microsoft.com/office/drawing/2014/main" id="{00000000-0008-0000-0300-00005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95250</xdr:colOff>
          <xdr:row>20</xdr:row>
          <xdr:rowOff>19050</xdr:rowOff>
        </xdr:from>
        <xdr:to>
          <xdr:col>19</xdr:col>
          <xdr:colOff>295275</xdr:colOff>
          <xdr:row>20</xdr:row>
          <xdr:rowOff>190500</xdr:rowOff>
        </xdr:to>
        <xdr:sp macro="" textlink="">
          <xdr:nvSpPr>
            <xdr:cNvPr id="6239" name="Check Box 95" hidden="1">
              <a:extLst>
                <a:ext uri="{63B3BB69-23CF-44E3-9099-C40C66FF867C}">
                  <a14:compatExt spid="_x0000_s6239"/>
                </a:ext>
                <a:ext uri="{FF2B5EF4-FFF2-40B4-BE49-F238E27FC236}">
                  <a16:creationId xmlns:a16="http://schemas.microsoft.com/office/drawing/2014/main" id="{00000000-0008-0000-0300-00005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104775</xdr:colOff>
          <xdr:row>20</xdr:row>
          <xdr:rowOff>19050</xdr:rowOff>
        </xdr:from>
        <xdr:to>
          <xdr:col>20</xdr:col>
          <xdr:colOff>333375</xdr:colOff>
          <xdr:row>20</xdr:row>
          <xdr:rowOff>190500</xdr:rowOff>
        </xdr:to>
        <xdr:sp macro="" textlink="">
          <xdr:nvSpPr>
            <xdr:cNvPr id="6240" name="Check Box 96" hidden="1">
              <a:extLst>
                <a:ext uri="{63B3BB69-23CF-44E3-9099-C40C66FF867C}">
                  <a14:compatExt spid="_x0000_s6240"/>
                </a:ext>
                <a:ext uri="{FF2B5EF4-FFF2-40B4-BE49-F238E27FC236}">
                  <a16:creationId xmlns:a16="http://schemas.microsoft.com/office/drawing/2014/main" id="{00000000-0008-0000-0300-00006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95250</xdr:colOff>
          <xdr:row>21</xdr:row>
          <xdr:rowOff>19050</xdr:rowOff>
        </xdr:from>
        <xdr:to>
          <xdr:col>19</xdr:col>
          <xdr:colOff>295275</xdr:colOff>
          <xdr:row>21</xdr:row>
          <xdr:rowOff>190500</xdr:rowOff>
        </xdr:to>
        <xdr:sp macro="" textlink="">
          <xdr:nvSpPr>
            <xdr:cNvPr id="6241" name="Check Box 97" hidden="1">
              <a:extLst>
                <a:ext uri="{63B3BB69-23CF-44E3-9099-C40C66FF867C}">
                  <a14:compatExt spid="_x0000_s6241"/>
                </a:ext>
                <a:ext uri="{FF2B5EF4-FFF2-40B4-BE49-F238E27FC236}">
                  <a16:creationId xmlns:a16="http://schemas.microsoft.com/office/drawing/2014/main" id="{00000000-0008-0000-0300-00006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104775</xdr:colOff>
          <xdr:row>21</xdr:row>
          <xdr:rowOff>19050</xdr:rowOff>
        </xdr:from>
        <xdr:to>
          <xdr:col>20</xdr:col>
          <xdr:colOff>323850</xdr:colOff>
          <xdr:row>21</xdr:row>
          <xdr:rowOff>190500</xdr:rowOff>
        </xdr:to>
        <xdr:sp macro="" textlink="">
          <xdr:nvSpPr>
            <xdr:cNvPr id="6242" name="Check Box 98" hidden="1">
              <a:extLst>
                <a:ext uri="{63B3BB69-23CF-44E3-9099-C40C66FF867C}">
                  <a14:compatExt spid="_x0000_s6242"/>
                </a:ext>
                <a:ext uri="{FF2B5EF4-FFF2-40B4-BE49-F238E27FC236}">
                  <a16:creationId xmlns:a16="http://schemas.microsoft.com/office/drawing/2014/main" id="{00000000-0008-0000-0300-00006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95250</xdr:colOff>
          <xdr:row>22</xdr:row>
          <xdr:rowOff>19050</xdr:rowOff>
        </xdr:from>
        <xdr:to>
          <xdr:col>19</xdr:col>
          <xdr:colOff>295275</xdr:colOff>
          <xdr:row>22</xdr:row>
          <xdr:rowOff>190500</xdr:rowOff>
        </xdr:to>
        <xdr:sp macro="" textlink="">
          <xdr:nvSpPr>
            <xdr:cNvPr id="6243" name="Check Box 99" hidden="1">
              <a:extLst>
                <a:ext uri="{63B3BB69-23CF-44E3-9099-C40C66FF867C}">
                  <a14:compatExt spid="_x0000_s6243"/>
                </a:ext>
                <a:ext uri="{FF2B5EF4-FFF2-40B4-BE49-F238E27FC236}">
                  <a16:creationId xmlns:a16="http://schemas.microsoft.com/office/drawing/2014/main" id="{00000000-0008-0000-0300-00006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104775</xdr:colOff>
          <xdr:row>22</xdr:row>
          <xdr:rowOff>19050</xdr:rowOff>
        </xdr:from>
        <xdr:to>
          <xdr:col>20</xdr:col>
          <xdr:colOff>333375</xdr:colOff>
          <xdr:row>22</xdr:row>
          <xdr:rowOff>190500</xdr:rowOff>
        </xdr:to>
        <xdr:sp macro="" textlink="">
          <xdr:nvSpPr>
            <xdr:cNvPr id="6244" name="Check Box 100" hidden="1">
              <a:extLst>
                <a:ext uri="{63B3BB69-23CF-44E3-9099-C40C66FF867C}">
                  <a14:compatExt spid="_x0000_s6244"/>
                </a:ext>
                <a:ext uri="{FF2B5EF4-FFF2-40B4-BE49-F238E27FC236}">
                  <a16:creationId xmlns:a16="http://schemas.microsoft.com/office/drawing/2014/main" id="{00000000-0008-0000-0300-00006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95250</xdr:colOff>
          <xdr:row>23</xdr:row>
          <xdr:rowOff>19050</xdr:rowOff>
        </xdr:from>
        <xdr:to>
          <xdr:col>19</xdr:col>
          <xdr:colOff>285750</xdr:colOff>
          <xdr:row>23</xdr:row>
          <xdr:rowOff>190500</xdr:rowOff>
        </xdr:to>
        <xdr:sp macro="" textlink="">
          <xdr:nvSpPr>
            <xdr:cNvPr id="6245" name="Check Box 101" hidden="1">
              <a:extLst>
                <a:ext uri="{63B3BB69-23CF-44E3-9099-C40C66FF867C}">
                  <a14:compatExt spid="_x0000_s6245"/>
                </a:ext>
                <a:ext uri="{FF2B5EF4-FFF2-40B4-BE49-F238E27FC236}">
                  <a16:creationId xmlns:a16="http://schemas.microsoft.com/office/drawing/2014/main" id="{00000000-0008-0000-0300-00006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104775</xdr:colOff>
          <xdr:row>23</xdr:row>
          <xdr:rowOff>19050</xdr:rowOff>
        </xdr:from>
        <xdr:to>
          <xdr:col>20</xdr:col>
          <xdr:colOff>323850</xdr:colOff>
          <xdr:row>23</xdr:row>
          <xdr:rowOff>190500</xdr:rowOff>
        </xdr:to>
        <xdr:sp macro="" textlink="">
          <xdr:nvSpPr>
            <xdr:cNvPr id="6246" name="Check Box 102" hidden="1">
              <a:extLst>
                <a:ext uri="{63B3BB69-23CF-44E3-9099-C40C66FF867C}">
                  <a14:compatExt spid="_x0000_s6246"/>
                </a:ext>
                <a:ext uri="{FF2B5EF4-FFF2-40B4-BE49-F238E27FC236}">
                  <a16:creationId xmlns:a16="http://schemas.microsoft.com/office/drawing/2014/main" id="{00000000-0008-0000-0300-00006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95250</xdr:colOff>
          <xdr:row>24</xdr:row>
          <xdr:rowOff>19050</xdr:rowOff>
        </xdr:from>
        <xdr:to>
          <xdr:col>19</xdr:col>
          <xdr:colOff>285750</xdr:colOff>
          <xdr:row>24</xdr:row>
          <xdr:rowOff>190500</xdr:rowOff>
        </xdr:to>
        <xdr:sp macro="" textlink="">
          <xdr:nvSpPr>
            <xdr:cNvPr id="6247" name="Check Box 103" hidden="1">
              <a:extLst>
                <a:ext uri="{63B3BB69-23CF-44E3-9099-C40C66FF867C}">
                  <a14:compatExt spid="_x0000_s6247"/>
                </a:ext>
                <a:ext uri="{FF2B5EF4-FFF2-40B4-BE49-F238E27FC236}">
                  <a16:creationId xmlns:a16="http://schemas.microsoft.com/office/drawing/2014/main" id="{00000000-0008-0000-0300-00006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104775</xdr:colOff>
          <xdr:row>24</xdr:row>
          <xdr:rowOff>19050</xdr:rowOff>
        </xdr:from>
        <xdr:to>
          <xdr:col>20</xdr:col>
          <xdr:colOff>323850</xdr:colOff>
          <xdr:row>24</xdr:row>
          <xdr:rowOff>190500</xdr:rowOff>
        </xdr:to>
        <xdr:sp macro="" textlink="">
          <xdr:nvSpPr>
            <xdr:cNvPr id="6248" name="Check Box 104" hidden="1">
              <a:extLst>
                <a:ext uri="{63B3BB69-23CF-44E3-9099-C40C66FF867C}">
                  <a14:compatExt spid="_x0000_s6248"/>
                </a:ext>
                <a:ext uri="{FF2B5EF4-FFF2-40B4-BE49-F238E27FC236}">
                  <a16:creationId xmlns:a16="http://schemas.microsoft.com/office/drawing/2014/main" id="{00000000-0008-0000-0300-00006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95250</xdr:colOff>
          <xdr:row>25</xdr:row>
          <xdr:rowOff>19050</xdr:rowOff>
        </xdr:from>
        <xdr:to>
          <xdr:col>19</xdr:col>
          <xdr:colOff>285750</xdr:colOff>
          <xdr:row>25</xdr:row>
          <xdr:rowOff>190500</xdr:rowOff>
        </xdr:to>
        <xdr:sp macro="" textlink="">
          <xdr:nvSpPr>
            <xdr:cNvPr id="6249" name="Check Box 105" hidden="1">
              <a:extLst>
                <a:ext uri="{63B3BB69-23CF-44E3-9099-C40C66FF867C}">
                  <a14:compatExt spid="_x0000_s6249"/>
                </a:ext>
                <a:ext uri="{FF2B5EF4-FFF2-40B4-BE49-F238E27FC236}">
                  <a16:creationId xmlns:a16="http://schemas.microsoft.com/office/drawing/2014/main" id="{00000000-0008-0000-0300-00006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104775</xdr:colOff>
          <xdr:row>25</xdr:row>
          <xdr:rowOff>19050</xdr:rowOff>
        </xdr:from>
        <xdr:to>
          <xdr:col>20</xdr:col>
          <xdr:colOff>323850</xdr:colOff>
          <xdr:row>25</xdr:row>
          <xdr:rowOff>190500</xdr:rowOff>
        </xdr:to>
        <xdr:sp macro="" textlink="">
          <xdr:nvSpPr>
            <xdr:cNvPr id="6250" name="Check Box 106" hidden="1">
              <a:extLst>
                <a:ext uri="{63B3BB69-23CF-44E3-9099-C40C66FF867C}">
                  <a14:compatExt spid="_x0000_s6250"/>
                </a:ext>
                <a:ext uri="{FF2B5EF4-FFF2-40B4-BE49-F238E27FC236}">
                  <a16:creationId xmlns:a16="http://schemas.microsoft.com/office/drawing/2014/main" id="{00000000-0008-0000-0300-00006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95250</xdr:colOff>
          <xdr:row>26</xdr:row>
          <xdr:rowOff>19050</xdr:rowOff>
        </xdr:from>
        <xdr:to>
          <xdr:col>19</xdr:col>
          <xdr:colOff>285750</xdr:colOff>
          <xdr:row>26</xdr:row>
          <xdr:rowOff>190500</xdr:rowOff>
        </xdr:to>
        <xdr:sp macro="" textlink="">
          <xdr:nvSpPr>
            <xdr:cNvPr id="6251" name="Check Box 107" hidden="1">
              <a:extLst>
                <a:ext uri="{63B3BB69-23CF-44E3-9099-C40C66FF867C}">
                  <a14:compatExt spid="_x0000_s6251"/>
                </a:ext>
                <a:ext uri="{FF2B5EF4-FFF2-40B4-BE49-F238E27FC236}">
                  <a16:creationId xmlns:a16="http://schemas.microsoft.com/office/drawing/2014/main" id="{00000000-0008-0000-0300-00006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104775</xdr:colOff>
          <xdr:row>26</xdr:row>
          <xdr:rowOff>19050</xdr:rowOff>
        </xdr:from>
        <xdr:to>
          <xdr:col>20</xdr:col>
          <xdr:colOff>323850</xdr:colOff>
          <xdr:row>26</xdr:row>
          <xdr:rowOff>190500</xdr:rowOff>
        </xdr:to>
        <xdr:sp macro="" textlink="">
          <xdr:nvSpPr>
            <xdr:cNvPr id="6252" name="Check Box 108" hidden="1">
              <a:extLst>
                <a:ext uri="{63B3BB69-23CF-44E3-9099-C40C66FF867C}">
                  <a14:compatExt spid="_x0000_s6252"/>
                </a:ext>
                <a:ext uri="{FF2B5EF4-FFF2-40B4-BE49-F238E27FC236}">
                  <a16:creationId xmlns:a16="http://schemas.microsoft.com/office/drawing/2014/main" id="{00000000-0008-0000-0300-00006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15</xdr:row>
          <xdr:rowOff>95250</xdr:rowOff>
        </xdr:from>
        <xdr:to>
          <xdr:col>5</xdr:col>
          <xdr:colOff>400050</xdr:colOff>
          <xdr:row>15</xdr:row>
          <xdr:rowOff>342900</xdr:rowOff>
        </xdr:to>
        <xdr:sp macro="" textlink="">
          <xdr:nvSpPr>
            <xdr:cNvPr id="7185" name="Check Box 17" hidden="1">
              <a:extLst>
                <a:ext uri="{63B3BB69-23CF-44E3-9099-C40C66FF867C}">
                  <a14:compatExt spid="_x0000_s7185"/>
                </a:ext>
                <a:ext uri="{FF2B5EF4-FFF2-40B4-BE49-F238E27FC236}">
                  <a16:creationId xmlns:a16="http://schemas.microsoft.com/office/drawing/2014/main" id="{00000000-0008-0000-0400-00001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15</xdr:row>
          <xdr:rowOff>133350</xdr:rowOff>
        </xdr:from>
        <xdr:to>
          <xdr:col>6</xdr:col>
          <xdr:colOff>342900</xdr:colOff>
          <xdr:row>15</xdr:row>
          <xdr:rowOff>361950</xdr:rowOff>
        </xdr:to>
        <xdr:sp macro="" textlink="">
          <xdr:nvSpPr>
            <xdr:cNvPr id="7186" name="Check Box 18" hidden="1">
              <a:extLst>
                <a:ext uri="{63B3BB69-23CF-44E3-9099-C40C66FF867C}">
                  <a14:compatExt spid="_x0000_s7186"/>
                </a:ext>
                <a:ext uri="{FF2B5EF4-FFF2-40B4-BE49-F238E27FC236}">
                  <a16:creationId xmlns:a16="http://schemas.microsoft.com/office/drawing/2014/main" id="{00000000-0008-0000-0400-00001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142875</xdr:colOff>
          <xdr:row>8</xdr:row>
          <xdr:rowOff>133350</xdr:rowOff>
        </xdr:from>
        <xdr:to>
          <xdr:col>5</xdr:col>
          <xdr:colOff>333375</xdr:colOff>
          <xdr:row>8</xdr:row>
          <xdr:rowOff>333375</xdr:rowOff>
        </xdr:to>
        <xdr:sp macro="" textlink="">
          <xdr:nvSpPr>
            <xdr:cNvPr id="7189" name="Check Box 21" hidden="1">
              <a:extLst>
                <a:ext uri="{63B3BB69-23CF-44E3-9099-C40C66FF867C}">
                  <a14:compatExt spid="_x0000_s7189"/>
                </a:ext>
                <a:ext uri="{FF2B5EF4-FFF2-40B4-BE49-F238E27FC236}">
                  <a16:creationId xmlns:a16="http://schemas.microsoft.com/office/drawing/2014/main" id="{00000000-0008-0000-0400-00001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8</xdr:row>
          <xdr:rowOff>152400</xdr:rowOff>
        </xdr:from>
        <xdr:to>
          <xdr:col>6</xdr:col>
          <xdr:colOff>323850</xdr:colOff>
          <xdr:row>8</xdr:row>
          <xdr:rowOff>323850</xdr:rowOff>
        </xdr:to>
        <xdr:sp macro="" textlink="">
          <xdr:nvSpPr>
            <xdr:cNvPr id="7190" name="Check Box 22" hidden="1">
              <a:extLst>
                <a:ext uri="{63B3BB69-23CF-44E3-9099-C40C66FF867C}">
                  <a14:compatExt spid="_x0000_s7190"/>
                </a:ext>
                <a:ext uri="{FF2B5EF4-FFF2-40B4-BE49-F238E27FC236}">
                  <a16:creationId xmlns:a16="http://schemas.microsoft.com/office/drawing/2014/main" id="{00000000-0008-0000-0400-00001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9</xdr:row>
          <xdr:rowOff>133350</xdr:rowOff>
        </xdr:from>
        <xdr:to>
          <xdr:col>5</xdr:col>
          <xdr:colOff>323850</xdr:colOff>
          <xdr:row>9</xdr:row>
          <xdr:rowOff>342900</xdr:rowOff>
        </xdr:to>
        <xdr:sp macro="" textlink="">
          <xdr:nvSpPr>
            <xdr:cNvPr id="7191" name="Check Box 23" hidden="1">
              <a:extLst>
                <a:ext uri="{63B3BB69-23CF-44E3-9099-C40C66FF867C}">
                  <a14:compatExt spid="_x0000_s7191"/>
                </a:ext>
                <a:ext uri="{FF2B5EF4-FFF2-40B4-BE49-F238E27FC236}">
                  <a16:creationId xmlns:a16="http://schemas.microsoft.com/office/drawing/2014/main" id="{00000000-0008-0000-0400-00001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9</xdr:row>
          <xdr:rowOff>171450</xdr:rowOff>
        </xdr:from>
        <xdr:to>
          <xdr:col>6</xdr:col>
          <xdr:colOff>323850</xdr:colOff>
          <xdr:row>9</xdr:row>
          <xdr:rowOff>323850</xdr:rowOff>
        </xdr:to>
        <xdr:sp macro="" textlink="">
          <xdr:nvSpPr>
            <xdr:cNvPr id="7192" name="Check Box 24" hidden="1">
              <a:extLst>
                <a:ext uri="{63B3BB69-23CF-44E3-9099-C40C66FF867C}">
                  <a14:compatExt spid="_x0000_s7192"/>
                </a:ext>
                <a:ext uri="{FF2B5EF4-FFF2-40B4-BE49-F238E27FC236}">
                  <a16:creationId xmlns:a16="http://schemas.microsoft.com/office/drawing/2014/main" id="{00000000-0008-0000-0400-00001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142875</xdr:colOff>
          <xdr:row>10</xdr:row>
          <xdr:rowOff>133350</xdr:rowOff>
        </xdr:from>
        <xdr:to>
          <xdr:col>5</xdr:col>
          <xdr:colOff>333375</xdr:colOff>
          <xdr:row>10</xdr:row>
          <xdr:rowOff>342900</xdr:rowOff>
        </xdr:to>
        <xdr:sp macro="" textlink="">
          <xdr:nvSpPr>
            <xdr:cNvPr id="7193" name="Check Box 25" hidden="1">
              <a:extLst>
                <a:ext uri="{63B3BB69-23CF-44E3-9099-C40C66FF867C}">
                  <a14:compatExt spid="_x0000_s7193"/>
                </a:ext>
                <a:ext uri="{FF2B5EF4-FFF2-40B4-BE49-F238E27FC236}">
                  <a16:creationId xmlns:a16="http://schemas.microsoft.com/office/drawing/2014/main" id="{00000000-0008-0000-0400-00001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10</xdr:row>
          <xdr:rowOff>171450</xdr:rowOff>
        </xdr:from>
        <xdr:to>
          <xdr:col>6</xdr:col>
          <xdr:colOff>323850</xdr:colOff>
          <xdr:row>10</xdr:row>
          <xdr:rowOff>323850</xdr:rowOff>
        </xdr:to>
        <xdr:sp macro="" textlink="">
          <xdr:nvSpPr>
            <xdr:cNvPr id="7194" name="Check Box 26" hidden="1">
              <a:extLst>
                <a:ext uri="{63B3BB69-23CF-44E3-9099-C40C66FF867C}">
                  <a14:compatExt spid="_x0000_s7194"/>
                </a:ext>
                <a:ext uri="{FF2B5EF4-FFF2-40B4-BE49-F238E27FC236}">
                  <a16:creationId xmlns:a16="http://schemas.microsoft.com/office/drawing/2014/main" id="{00000000-0008-0000-0400-00001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11</xdr:row>
          <xdr:rowOff>142875</xdr:rowOff>
        </xdr:from>
        <xdr:to>
          <xdr:col>5</xdr:col>
          <xdr:colOff>323850</xdr:colOff>
          <xdr:row>11</xdr:row>
          <xdr:rowOff>342900</xdr:rowOff>
        </xdr:to>
        <xdr:sp macro="" textlink="">
          <xdr:nvSpPr>
            <xdr:cNvPr id="7195" name="Check Box 27" hidden="1">
              <a:extLst>
                <a:ext uri="{63B3BB69-23CF-44E3-9099-C40C66FF867C}">
                  <a14:compatExt spid="_x0000_s7195"/>
                </a:ext>
                <a:ext uri="{FF2B5EF4-FFF2-40B4-BE49-F238E27FC236}">
                  <a16:creationId xmlns:a16="http://schemas.microsoft.com/office/drawing/2014/main" id="{00000000-0008-0000-0400-00001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11</xdr:row>
          <xdr:rowOff>171450</xdr:rowOff>
        </xdr:from>
        <xdr:to>
          <xdr:col>6</xdr:col>
          <xdr:colOff>323850</xdr:colOff>
          <xdr:row>11</xdr:row>
          <xdr:rowOff>323850</xdr:rowOff>
        </xdr:to>
        <xdr:sp macro="" textlink="">
          <xdr:nvSpPr>
            <xdr:cNvPr id="7196" name="Check Box 28" hidden="1">
              <a:extLst>
                <a:ext uri="{63B3BB69-23CF-44E3-9099-C40C66FF867C}">
                  <a14:compatExt spid="_x0000_s7196"/>
                </a:ext>
                <a:ext uri="{FF2B5EF4-FFF2-40B4-BE49-F238E27FC236}">
                  <a16:creationId xmlns:a16="http://schemas.microsoft.com/office/drawing/2014/main" id="{00000000-0008-0000-0400-00001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</xdr:colOff>
          <xdr:row>12</xdr:row>
          <xdr:rowOff>123825</xdr:rowOff>
        </xdr:from>
        <xdr:to>
          <xdr:col>5</xdr:col>
          <xdr:colOff>323850</xdr:colOff>
          <xdr:row>12</xdr:row>
          <xdr:rowOff>333375</xdr:rowOff>
        </xdr:to>
        <xdr:sp macro="" textlink="">
          <xdr:nvSpPr>
            <xdr:cNvPr id="7197" name="Check Box 29" hidden="1">
              <a:extLst>
                <a:ext uri="{63B3BB69-23CF-44E3-9099-C40C66FF867C}">
                  <a14:compatExt spid="_x0000_s7197"/>
                </a:ext>
                <a:ext uri="{FF2B5EF4-FFF2-40B4-BE49-F238E27FC236}">
                  <a16:creationId xmlns:a16="http://schemas.microsoft.com/office/drawing/2014/main" id="{00000000-0008-0000-0400-00001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12</xdr:row>
          <xdr:rowOff>95250</xdr:rowOff>
        </xdr:from>
        <xdr:to>
          <xdr:col>6</xdr:col>
          <xdr:colOff>342900</xdr:colOff>
          <xdr:row>12</xdr:row>
          <xdr:rowOff>333375</xdr:rowOff>
        </xdr:to>
        <xdr:sp macro="" textlink="">
          <xdr:nvSpPr>
            <xdr:cNvPr id="7198" name="Check Box 30" hidden="1">
              <a:extLst>
                <a:ext uri="{63B3BB69-23CF-44E3-9099-C40C66FF867C}">
                  <a14:compatExt spid="_x0000_s7198"/>
                </a:ext>
                <a:ext uri="{FF2B5EF4-FFF2-40B4-BE49-F238E27FC236}">
                  <a16:creationId xmlns:a16="http://schemas.microsoft.com/office/drawing/2014/main" id="{00000000-0008-0000-0400-00001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133350</xdr:colOff>
          <xdr:row>13</xdr:row>
          <xdr:rowOff>76200</xdr:rowOff>
        </xdr:from>
        <xdr:to>
          <xdr:col>5</xdr:col>
          <xdr:colOff>400050</xdr:colOff>
          <xdr:row>13</xdr:row>
          <xdr:rowOff>438150</xdr:rowOff>
        </xdr:to>
        <xdr:sp macro="" textlink="">
          <xdr:nvSpPr>
            <xdr:cNvPr id="7201" name="Check Box 33" hidden="1">
              <a:extLst>
                <a:ext uri="{63B3BB69-23CF-44E3-9099-C40C66FF867C}">
                  <a14:compatExt spid="_x0000_s7201"/>
                </a:ext>
                <a:ext uri="{FF2B5EF4-FFF2-40B4-BE49-F238E27FC236}">
                  <a16:creationId xmlns:a16="http://schemas.microsoft.com/office/drawing/2014/main" id="{00000000-0008-0000-0400-00002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13</xdr:row>
          <xdr:rowOff>57150</xdr:rowOff>
        </xdr:from>
        <xdr:to>
          <xdr:col>6</xdr:col>
          <xdr:colOff>438150</xdr:colOff>
          <xdr:row>14</xdr:row>
          <xdr:rowOff>0</xdr:rowOff>
        </xdr:to>
        <xdr:sp macro="" textlink="">
          <xdr:nvSpPr>
            <xdr:cNvPr id="7202" name="Check Box 34" hidden="1">
              <a:extLst>
                <a:ext uri="{63B3BB69-23CF-44E3-9099-C40C66FF867C}">
                  <a14:compatExt spid="_x0000_s7202"/>
                </a:ext>
                <a:ext uri="{FF2B5EF4-FFF2-40B4-BE49-F238E27FC236}">
                  <a16:creationId xmlns:a16="http://schemas.microsoft.com/office/drawing/2014/main" id="{00000000-0008-0000-0400-00002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</xdr:colOff>
          <xdr:row>14</xdr:row>
          <xdr:rowOff>95250</xdr:rowOff>
        </xdr:from>
        <xdr:to>
          <xdr:col>5</xdr:col>
          <xdr:colOff>342900</xdr:colOff>
          <xdr:row>14</xdr:row>
          <xdr:rowOff>333375</xdr:rowOff>
        </xdr:to>
        <xdr:sp macro="" textlink="">
          <xdr:nvSpPr>
            <xdr:cNvPr id="7203" name="Check Box 35" hidden="1">
              <a:extLst>
                <a:ext uri="{63B3BB69-23CF-44E3-9099-C40C66FF867C}">
                  <a14:compatExt spid="_x0000_s7203"/>
                </a:ext>
                <a:ext uri="{FF2B5EF4-FFF2-40B4-BE49-F238E27FC236}">
                  <a16:creationId xmlns:a16="http://schemas.microsoft.com/office/drawing/2014/main" id="{00000000-0008-0000-0400-00002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152400</xdr:colOff>
          <xdr:row>14</xdr:row>
          <xdr:rowOff>161925</xdr:rowOff>
        </xdr:from>
        <xdr:to>
          <xdr:col>6</xdr:col>
          <xdr:colOff>342900</xdr:colOff>
          <xdr:row>14</xdr:row>
          <xdr:rowOff>323850</xdr:rowOff>
        </xdr:to>
        <xdr:sp macro="" textlink="">
          <xdr:nvSpPr>
            <xdr:cNvPr id="7204" name="Check Box 36" hidden="1">
              <a:extLst>
                <a:ext uri="{63B3BB69-23CF-44E3-9099-C40C66FF867C}">
                  <a14:compatExt spid="_x0000_s7204"/>
                </a:ext>
                <a:ext uri="{FF2B5EF4-FFF2-40B4-BE49-F238E27FC236}">
                  <a16:creationId xmlns:a16="http://schemas.microsoft.com/office/drawing/2014/main" id="{00000000-0008-0000-0400-00002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171450</xdr:colOff>
          <xdr:row>16</xdr:row>
          <xdr:rowOff>133350</xdr:rowOff>
        </xdr:from>
        <xdr:to>
          <xdr:col>5</xdr:col>
          <xdr:colOff>361950</xdr:colOff>
          <xdr:row>16</xdr:row>
          <xdr:rowOff>333375</xdr:rowOff>
        </xdr:to>
        <xdr:sp macro="" textlink="">
          <xdr:nvSpPr>
            <xdr:cNvPr id="7206" name="Check Box 38" hidden="1">
              <a:extLst>
                <a:ext uri="{63B3BB69-23CF-44E3-9099-C40C66FF867C}">
                  <a14:compatExt spid="_x0000_s7206"/>
                </a:ext>
                <a:ext uri="{FF2B5EF4-FFF2-40B4-BE49-F238E27FC236}">
                  <a16:creationId xmlns:a16="http://schemas.microsoft.com/office/drawing/2014/main" id="{00000000-0008-0000-0400-00002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16</xdr:row>
          <xdr:rowOff>133350</xdr:rowOff>
        </xdr:from>
        <xdr:to>
          <xdr:col>6</xdr:col>
          <xdr:colOff>323850</xdr:colOff>
          <xdr:row>16</xdr:row>
          <xdr:rowOff>342900</xdr:rowOff>
        </xdr:to>
        <xdr:sp macro="" textlink="">
          <xdr:nvSpPr>
            <xdr:cNvPr id="7207" name="Check Box 39" hidden="1">
              <a:extLst>
                <a:ext uri="{63B3BB69-23CF-44E3-9099-C40C66FF867C}">
                  <a14:compatExt spid="_x0000_s7207"/>
                </a:ext>
                <a:ext uri="{FF2B5EF4-FFF2-40B4-BE49-F238E27FC236}">
                  <a16:creationId xmlns:a16="http://schemas.microsoft.com/office/drawing/2014/main" id="{00000000-0008-0000-0400-00002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171450</xdr:colOff>
          <xdr:row>17</xdr:row>
          <xdr:rowOff>95250</xdr:rowOff>
        </xdr:from>
        <xdr:to>
          <xdr:col>5</xdr:col>
          <xdr:colOff>361950</xdr:colOff>
          <xdr:row>17</xdr:row>
          <xdr:rowOff>295275</xdr:rowOff>
        </xdr:to>
        <xdr:sp macro="" textlink="">
          <xdr:nvSpPr>
            <xdr:cNvPr id="7208" name="Check Box 40" hidden="1">
              <a:extLst>
                <a:ext uri="{63B3BB69-23CF-44E3-9099-C40C66FF867C}">
                  <a14:compatExt spid="_x0000_s7208"/>
                </a:ext>
                <a:ext uri="{FF2B5EF4-FFF2-40B4-BE49-F238E27FC236}">
                  <a16:creationId xmlns:a16="http://schemas.microsoft.com/office/drawing/2014/main" id="{00000000-0008-0000-0400-00002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17</xdr:row>
          <xdr:rowOff>104775</xdr:rowOff>
        </xdr:from>
        <xdr:to>
          <xdr:col>6</xdr:col>
          <xdr:colOff>323850</xdr:colOff>
          <xdr:row>17</xdr:row>
          <xdr:rowOff>323850</xdr:rowOff>
        </xdr:to>
        <xdr:sp macro="" textlink="">
          <xdr:nvSpPr>
            <xdr:cNvPr id="7209" name="Check Box 41" hidden="1">
              <a:extLst>
                <a:ext uri="{63B3BB69-23CF-44E3-9099-C40C66FF867C}">
                  <a14:compatExt spid="_x0000_s7209"/>
                </a:ext>
                <a:ext uri="{FF2B5EF4-FFF2-40B4-BE49-F238E27FC236}">
                  <a16:creationId xmlns:a16="http://schemas.microsoft.com/office/drawing/2014/main" id="{00000000-0008-0000-0400-00002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171450</xdr:colOff>
          <xdr:row>18</xdr:row>
          <xdr:rowOff>123825</xdr:rowOff>
        </xdr:from>
        <xdr:to>
          <xdr:col>5</xdr:col>
          <xdr:colOff>342900</xdr:colOff>
          <xdr:row>18</xdr:row>
          <xdr:rowOff>333375</xdr:rowOff>
        </xdr:to>
        <xdr:sp macro="" textlink="">
          <xdr:nvSpPr>
            <xdr:cNvPr id="7210" name="Check Box 42" hidden="1">
              <a:extLst>
                <a:ext uri="{63B3BB69-23CF-44E3-9099-C40C66FF867C}">
                  <a14:compatExt spid="_x0000_s7210"/>
                </a:ext>
                <a:ext uri="{FF2B5EF4-FFF2-40B4-BE49-F238E27FC236}">
                  <a16:creationId xmlns:a16="http://schemas.microsoft.com/office/drawing/2014/main" id="{00000000-0008-0000-0400-00002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18</xdr:row>
          <xdr:rowOff>133350</xdr:rowOff>
        </xdr:from>
        <xdr:to>
          <xdr:col>6</xdr:col>
          <xdr:colOff>323850</xdr:colOff>
          <xdr:row>18</xdr:row>
          <xdr:rowOff>342900</xdr:rowOff>
        </xdr:to>
        <xdr:sp macro="" textlink="">
          <xdr:nvSpPr>
            <xdr:cNvPr id="7211" name="Check Box 43" hidden="1">
              <a:extLst>
                <a:ext uri="{63B3BB69-23CF-44E3-9099-C40C66FF867C}">
                  <a14:compatExt spid="_x0000_s7211"/>
                </a:ext>
                <a:ext uri="{FF2B5EF4-FFF2-40B4-BE49-F238E27FC236}">
                  <a16:creationId xmlns:a16="http://schemas.microsoft.com/office/drawing/2014/main" id="{00000000-0008-0000-0400-00002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180975</xdr:colOff>
          <xdr:row>19</xdr:row>
          <xdr:rowOff>114300</xdr:rowOff>
        </xdr:from>
        <xdr:to>
          <xdr:col>5</xdr:col>
          <xdr:colOff>361950</xdr:colOff>
          <xdr:row>19</xdr:row>
          <xdr:rowOff>323850</xdr:rowOff>
        </xdr:to>
        <xdr:sp macro="" textlink="">
          <xdr:nvSpPr>
            <xdr:cNvPr id="7212" name="Check Box 44" hidden="1">
              <a:extLst>
                <a:ext uri="{63B3BB69-23CF-44E3-9099-C40C66FF867C}">
                  <a14:compatExt spid="_x0000_s7212"/>
                </a:ext>
                <a:ext uri="{FF2B5EF4-FFF2-40B4-BE49-F238E27FC236}">
                  <a16:creationId xmlns:a16="http://schemas.microsoft.com/office/drawing/2014/main" id="{00000000-0008-0000-0400-00002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19</xdr:row>
          <xdr:rowOff>133350</xdr:rowOff>
        </xdr:from>
        <xdr:to>
          <xdr:col>6</xdr:col>
          <xdr:colOff>323850</xdr:colOff>
          <xdr:row>19</xdr:row>
          <xdr:rowOff>342900</xdr:rowOff>
        </xdr:to>
        <xdr:sp macro="" textlink="">
          <xdr:nvSpPr>
            <xdr:cNvPr id="7213" name="Check Box 45" hidden="1">
              <a:extLst>
                <a:ext uri="{63B3BB69-23CF-44E3-9099-C40C66FF867C}">
                  <a14:compatExt spid="_x0000_s7213"/>
                </a:ext>
                <a:ext uri="{FF2B5EF4-FFF2-40B4-BE49-F238E27FC236}">
                  <a16:creationId xmlns:a16="http://schemas.microsoft.com/office/drawing/2014/main" id="{00000000-0008-0000-0400-00002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ike.robert@natrangroupe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26" Type="http://schemas.openxmlformats.org/officeDocument/2006/relationships/ctrlProp" Target="../ctrlProps/ctrlProp22.xml"/><Relationship Id="rId39" Type="http://schemas.openxmlformats.org/officeDocument/2006/relationships/ctrlProp" Target="../ctrlProps/ctrlProp35.xml"/><Relationship Id="rId21" Type="http://schemas.openxmlformats.org/officeDocument/2006/relationships/ctrlProp" Target="../ctrlProps/ctrlProp17.xml"/><Relationship Id="rId34" Type="http://schemas.openxmlformats.org/officeDocument/2006/relationships/ctrlProp" Target="../ctrlProps/ctrlProp30.xml"/><Relationship Id="rId42" Type="http://schemas.openxmlformats.org/officeDocument/2006/relationships/ctrlProp" Target="../ctrlProps/ctrlProp38.xml"/><Relationship Id="rId7" Type="http://schemas.openxmlformats.org/officeDocument/2006/relationships/ctrlProp" Target="../ctrlProps/ctrlProp3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2.xml"/><Relationship Id="rId20" Type="http://schemas.openxmlformats.org/officeDocument/2006/relationships/ctrlProp" Target="../ctrlProps/ctrlProp16.xml"/><Relationship Id="rId29" Type="http://schemas.openxmlformats.org/officeDocument/2006/relationships/ctrlProp" Target="../ctrlProps/ctrlProp25.xml"/><Relationship Id="rId41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24" Type="http://schemas.openxmlformats.org/officeDocument/2006/relationships/ctrlProp" Target="../ctrlProps/ctrlProp20.xml"/><Relationship Id="rId32" Type="http://schemas.openxmlformats.org/officeDocument/2006/relationships/ctrlProp" Target="../ctrlProps/ctrlProp28.xml"/><Relationship Id="rId37" Type="http://schemas.openxmlformats.org/officeDocument/2006/relationships/ctrlProp" Target="../ctrlProps/ctrlProp33.xml"/><Relationship Id="rId40" Type="http://schemas.openxmlformats.org/officeDocument/2006/relationships/ctrlProp" Target="../ctrlProps/ctrlProp36.xml"/><Relationship Id="rId5" Type="http://schemas.openxmlformats.org/officeDocument/2006/relationships/ctrlProp" Target="../ctrlProps/ctrlProp1.xml"/><Relationship Id="rId15" Type="http://schemas.openxmlformats.org/officeDocument/2006/relationships/ctrlProp" Target="../ctrlProps/ctrlProp11.xml"/><Relationship Id="rId23" Type="http://schemas.openxmlformats.org/officeDocument/2006/relationships/ctrlProp" Target="../ctrlProps/ctrlProp19.xml"/><Relationship Id="rId28" Type="http://schemas.openxmlformats.org/officeDocument/2006/relationships/ctrlProp" Target="../ctrlProps/ctrlProp24.xml"/><Relationship Id="rId36" Type="http://schemas.openxmlformats.org/officeDocument/2006/relationships/ctrlProp" Target="../ctrlProps/ctrlProp32.xml"/><Relationship Id="rId10" Type="http://schemas.openxmlformats.org/officeDocument/2006/relationships/ctrlProp" Target="../ctrlProps/ctrlProp6.xml"/><Relationship Id="rId19" Type="http://schemas.openxmlformats.org/officeDocument/2006/relationships/ctrlProp" Target="../ctrlProps/ctrlProp15.xml"/><Relationship Id="rId31" Type="http://schemas.openxmlformats.org/officeDocument/2006/relationships/ctrlProp" Target="../ctrlProps/ctrlProp27.xml"/><Relationship Id="rId44" Type="http://schemas.openxmlformats.org/officeDocument/2006/relationships/ctrlProp" Target="../ctrlProps/ctrlProp40.xml"/><Relationship Id="rId4" Type="http://schemas.openxmlformats.org/officeDocument/2006/relationships/vmlDrawing" Target="../drawings/vmlDrawing5.vml"/><Relationship Id="rId9" Type="http://schemas.openxmlformats.org/officeDocument/2006/relationships/ctrlProp" Target="../ctrlProps/ctrlProp5.xml"/><Relationship Id="rId14" Type="http://schemas.openxmlformats.org/officeDocument/2006/relationships/ctrlProp" Target="../ctrlProps/ctrlProp10.xml"/><Relationship Id="rId22" Type="http://schemas.openxmlformats.org/officeDocument/2006/relationships/ctrlProp" Target="../ctrlProps/ctrlProp18.xml"/><Relationship Id="rId27" Type="http://schemas.openxmlformats.org/officeDocument/2006/relationships/ctrlProp" Target="../ctrlProps/ctrlProp23.xml"/><Relationship Id="rId30" Type="http://schemas.openxmlformats.org/officeDocument/2006/relationships/ctrlProp" Target="../ctrlProps/ctrlProp26.xml"/><Relationship Id="rId35" Type="http://schemas.openxmlformats.org/officeDocument/2006/relationships/ctrlProp" Target="../ctrlProps/ctrlProp31.xml"/><Relationship Id="rId43" Type="http://schemas.openxmlformats.org/officeDocument/2006/relationships/ctrlProp" Target="../ctrlProps/ctrlProp39.xml"/><Relationship Id="rId8" Type="http://schemas.openxmlformats.org/officeDocument/2006/relationships/ctrlProp" Target="../ctrlProps/ctrlProp4.xml"/><Relationship Id="rId3" Type="http://schemas.openxmlformats.org/officeDocument/2006/relationships/vmlDrawing" Target="../drawings/vmlDrawing4.v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5" Type="http://schemas.openxmlformats.org/officeDocument/2006/relationships/ctrlProp" Target="../ctrlProps/ctrlProp21.xml"/><Relationship Id="rId33" Type="http://schemas.openxmlformats.org/officeDocument/2006/relationships/ctrlProp" Target="../ctrlProps/ctrlProp29.xml"/><Relationship Id="rId38" Type="http://schemas.openxmlformats.org/officeDocument/2006/relationships/ctrlProp" Target="../ctrlProps/ctrlProp3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4.xml"/><Relationship Id="rId13" Type="http://schemas.openxmlformats.org/officeDocument/2006/relationships/ctrlProp" Target="../ctrlProps/ctrlProp49.xml"/><Relationship Id="rId18" Type="http://schemas.openxmlformats.org/officeDocument/2006/relationships/ctrlProp" Target="../ctrlProps/ctrlProp54.xml"/><Relationship Id="rId26" Type="http://schemas.openxmlformats.org/officeDocument/2006/relationships/ctrlProp" Target="../ctrlProps/ctrlProp62.xml"/><Relationship Id="rId3" Type="http://schemas.openxmlformats.org/officeDocument/2006/relationships/vmlDrawing" Target="../drawings/vmlDrawing6.vml"/><Relationship Id="rId21" Type="http://schemas.openxmlformats.org/officeDocument/2006/relationships/ctrlProp" Target="../ctrlProps/ctrlProp57.xml"/><Relationship Id="rId7" Type="http://schemas.openxmlformats.org/officeDocument/2006/relationships/ctrlProp" Target="../ctrlProps/ctrlProp43.xml"/><Relationship Id="rId12" Type="http://schemas.openxmlformats.org/officeDocument/2006/relationships/ctrlProp" Target="../ctrlProps/ctrlProp48.xml"/><Relationship Id="rId17" Type="http://schemas.openxmlformats.org/officeDocument/2006/relationships/ctrlProp" Target="../ctrlProps/ctrlProp53.xml"/><Relationship Id="rId25" Type="http://schemas.openxmlformats.org/officeDocument/2006/relationships/ctrlProp" Target="../ctrlProps/ctrlProp61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52.xml"/><Relationship Id="rId20" Type="http://schemas.openxmlformats.org/officeDocument/2006/relationships/ctrlProp" Target="../ctrlProps/ctrlProp56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42.xml"/><Relationship Id="rId11" Type="http://schemas.openxmlformats.org/officeDocument/2006/relationships/ctrlProp" Target="../ctrlProps/ctrlProp47.xml"/><Relationship Id="rId24" Type="http://schemas.openxmlformats.org/officeDocument/2006/relationships/ctrlProp" Target="../ctrlProps/ctrlProp60.xml"/><Relationship Id="rId5" Type="http://schemas.openxmlformats.org/officeDocument/2006/relationships/ctrlProp" Target="../ctrlProps/ctrlProp41.xml"/><Relationship Id="rId15" Type="http://schemas.openxmlformats.org/officeDocument/2006/relationships/ctrlProp" Target="../ctrlProps/ctrlProp51.xml"/><Relationship Id="rId23" Type="http://schemas.openxmlformats.org/officeDocument/2006/relationships/ctrlProp" Target="../ctrlProps/ctrlProp59.xml"/><Relationship Id="rId28" Type="http://schemas.openxmlformats.org/officeDocument/2006/relationships/ctrlProp" Target="../ctrlProps/ctrlProp64.xml"/><Relationship Id="rId10" Type="http://schemas.openxmlformats.org/officeDocument/2006/relationships/ctrlProp" Target="../ctrlProps/ctrlProp46.xml"/><Relationship Id="rId19" Type="http://schemas.openxmlformats.org/officeDocument/2006/relationships/ctrlProp" Target="../ctrlProps/ctrlProp55.xml"/><Relationship Id="rId4" Type="http://schemas.openxmlformats.org/officeDocument/2006/relationships/vmlDrawing" Target="../drawings/vmlDrawing7.vml"/><Relationship Id="rId9" Type="http://schemas.openxmlformats.org/officeDocument/2006/relationships/ctrlProp" Target="../ctrlProps/ctrlProp45.xml"/><Relationship Id="rId14" Type="http://schemas.openxmlformats.org/officeDocument/2006/relationships/ctrlProp" Target="../ctrlProps/ctrlProp50.xml"/><Relationship Id="rId22" Type="http://schemas.openxmlformats.org/officeDocument/2006/relationships/ctrlProp" Target="../ctrlProps/ctrlProp58.xml"/><Relationship Id="rId27" Type="http://schemas.openxmlformats.org/officeDocument/2006/relationships/ctrlProp" Target="../ctrlProps/ctrlProp6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6"/>
  <sheetViews>
    <sheetView showGridLines="0" topLeftCell="A11" zoomScaleNormal="100" workbookViewId="0">
      <selection activeCell="L16" sqref="L16"/>
    </sheetView>
  </sheetViews>
  <sheetFormatPr baseColWidth="10" defaultColWidth="10.7109375" defaultRowHeight="14.25" outlineLevelRow="1" x14ac:dyDescent="0.25"/>
  <cols>
    <col min="1" max="1" width="3.5703125" style="3" customWidth="1"/>
    <col min="2" max="2" width="15.5703125" style="3" customWidth="1"/>
    <col min="3" max="9" width="11.28515625" style="3" customWidth="1"/>
    <col min="10" max="10" width="1.42578125" style="3" customWidth="1"/>
    <col min="11" max="16" width="10.7109375" style="3"/>
    <col min="17" max="17" width="13.5703125" style="3" bestFit="1" customWidth="1"/>
    <col min="18" max="18" width="8.28515625" style="3" bestFit="1" customWidth="1"/>
    <col min="19" max="19" width="7.7109375" style="3" bestFit="1" customWidth="1"/>
    <col min="20" max="20" width="13.7109375" style="3" bestFit="1" customWidth="1"/>
    <col min="21" max="21" width="16.5703125" style="3" bestFit="1" customWidth="1"/>
    <col min="22" max="22" width="6.28515625" style="3" bestFit="1" customWidth="1"/>
    <col min="23" max="16384" width="10.7109375" style="3"/>
  </cols>
  <sheetData>
    <row r="1" spans="2:10" ht="29.1" customHeight="1" x14ac:dyDescent="0.25"/>
    <row r="2" spans="2:10" ht="15" x14ac:dyDescent="0.25">
      <c r="D2" s="124" t="s">
        <v>59</v>
      </c>
      <c r="E2" s="125"/>
      <c r="F2" s="125"/>
      <c r="G2" s="125"/>
      <c r="H2" s="125"/>
      <c r="I2" s="126"/>
    </row>
    <row r="3" spans="2:10" x14ac:dyDescent="0.25">
      <c r="D3" s="148" t="s">
        <v>3</v>
      </c>
      <c r="E3" s="148"/>
      <c r="F3" s="11" t="s">
        <v>4</v>
      </c>
      <c r="G3" s="11" t="s">
        <v>5</v>
      </c>
      <c r="H3" s="11" t="s">
        <v>6</v>
      </c>
      <c r="I3" s="30" t="s">
        <v>21</v>
      </c>
    </row>
    <row r="4" spans="2:10" x14ac:dyDescent="0.25">
      <c r="D4" s="149" t="s">
        <v>206</v>
      </c>
      <c r="E4" s="149"/>
      <c r="F4" s="5" t="s">
        <v>62</v>
      </c>
      <c r="G4" s="2" t="s">
        <v>7</v>
      </c>
      <c r="H4" s="5" t="str">
        <f>IF(B21="","v0",IF(B22="","v1",IF(B23="","v2",IF(B25="","v3",""))))</f>
        <v>v0</v>
      </c>
      <c r="I4" s="40">
        <f>+IF(D23="",IF(D22="",IF(D21="",D20,D21),D22),D23)</f>
        <v>0</v>
      </c>
      <c r="J4" s="31" t="s">
        <v>118</v>
      </c>
    </row>
    <row r="5" spans="2:10" ht="7.15" customHeight="1" x14ac:dyDescent="0.25"/>
    <row r="6" spans="2:10" ht="10.5" hidden="1" customHeight="1" x14ac:dyDescent="0.25">
      <c r="B6" s="31" t="s">
        <v>119</v>
      </c>
      <c r="C6" s="3" t="e">
        <f>VLOOKUP($D$4,#REF!,3,FALSE)</f>
        <v>#REF!</v>
      </c>
      <c r="E6" s="31"/>
      <c r="F6" s="31" t="s">
        <v>121</v>
      </c>
      <c r="G6" s="3" t="e">
        <f>VLOOKUP($D$4,#REF!,4,FALSE)</f>
        <v>#REF!</v>
      </c>
    </row>
    <row r="7" spans="2:10" ht="59.1" customHeight="1" thickBot="1" x14ac:dyDescent="0.3"/>
    <row r="8" spans="2:10" ht="34.15" customHeight="1" thickBot="1" x14ac:dyDescent="0.3">
      <c r="B8" s="32" t="s">
        <v>22</v>
      </c>
      <c r="C8" s="142" t="str">
        <f>IF(D4="","",D4)</f>
        <v>2025-AF283</v>
      </c>
      <c r="D8" s="143"/>
      <c r="E8" s="33" t="s">
        <v>120</v>
      </c>
      <c r="F8" s="144" t="s">
        <v>207</v>
      </c>
      <c r="G8" s="145"/>
      <c r="H8" s="145"/>
      <c r="I8" s="146"/>
    </row>
    <row r="9" spans="2:10" ht="12.6" customHeight="1" thickBot="1" x14ac:dyDescent="0.3"/>
    <row r="10" spans="2:10" ht="34.15" customHeight="1" thickBot="1" x14ac:dyDescent="0.3">
      <c r="B10" s="33" t="s">
        <v>60</v>
      </c>
      <c r="C10" s="144" t="s">
        <v>208</v>
      </c>
      <c r="D10" s="152"/>
      <c r="E10" s="152"/>
      <c r="F10" s="152"/>
      <c r="G10" s="152"/>
      <c r="H10" s="152"/>
      <c r="I10" s="153"/>
    </row>
    <row r="11" spans="2:10" ht="16.149999999999999" customHeight="1" thickBot="1" x14ac:dyDescent="0.3"/>
    <row r="12" spans="2:10" ht="34.15" customHeight="1" thickBot="1" x14ac:dyDescent="0.3">
      <c r="B12" s="34" t="s">
        <v>167</v>
      </c>
      <c r="C12" s="144" t="s">
        <v>209</v>
      </c>
      <c r="D12" s="152"/>
      <c r="E12" s="152"/>
      <c r="F12" s="152"/>
      <c r="G12" s="152"/>
      <c r="H12" s="152"/>
      <c r="I12" s="153"/>
    </row>
    <row r="13" spans="2:10" ht="16.149999999999999" customHeight="1" thickBot="1" x14ac:dyDescent="0.3"/>
    <row r="14" spans="2:10" ht="13.9" customHeight="1" x14ac:dyDescent="0.25">
      <c r="B14" s="131" t="s">
        <v>61</v>
      </c>
      <c r="C14" s="132"/>
      <c r="D14" s="132"/>
      <c r="E14" s="132"/>
      <c r="F14" s="132"/>
      <c r="G14" s="132"/>
      <c r="H14" s="132"/>
      <c r="I14" s="133"/>
    </row>
    <row r="15" spans="2:10" ht="13.9" customHeight="1" x14ac:dyDescent="0.25">
      <c r="B15" s="7" t="s">
        <v>23</v>
      </c>
      <c r="C15" s="6" t="s">
        <v>24</v>
      </c>
      <c r="D15" s="151" t="s">
        <v>26</v>
      </c>
      <c r="E15" s="151"/>
      <c r="F15" s="151"/>
      <c r="G15" s="151"/>
      <c r="H15" s="151"/>
      <c r="I15" s="35" t="s">
        <v>126</v>
      </c>
    </row>
    <row r="16" spans="2:10" ht="13.9" customHeight="1" x14ac:dyDescent="0.25">
      <c r="B16" s="41">
        <v>0</v>
      </c>
      <c r="C16" s="4">
        <v>46112</v>
      </c>
      <c r="D16" s="150" t="s">
        <v>124</v>
      </c>
      <c r="E16" s="150"/>
      <c r="F16" s="150"/>
      <c r="G16" s="150"/>
      <c r="H16" s="150"/>
      <c r="I16" s="42" t="s">
        <v>210</v>
      </c>
    </row>
    <row r="17" spans="2:9" ht="13.9" customHeight="1" x14ac:dyDescent="0.25">
      <c r="B17" s="41"/>
      <c r="C17" s="4"/>
      <c r="D17" s="150"/>
      <c r="E17" s="150"/>
      <c r="F17" s="150"/>
      <c r="G17" s="150"/>
      <c r="H17" s="150"/>
      <c r="I17" s="42"/>
    </row>
    <row r="18" spans="2:9" ht="13.9" customHeight="1" x14ac:dyDescent="0.25">
      <c r="B18" s="41"/>
      <c r="C18" s="4"/>
      <c r="D18" s="150"/>
      <c r="E18" s="150"/>
      <c r="F18" s="150"/>
      <c r="G18" s="150"/>
      <c r="H18" s="150"/>
      <c r="I18" s="42"/>
    </row>
    <row r="19" spans="2:9" ht="13.9" customHeight="1" x14ac:dyDescent="0.25">
      <c r="B19" s="41"/>
      <c r="C19" s="4"/>
      <c r="D19" s="150"/>
      <c r="E19" s="150"/>
      <c r="F19" s="150"/>
      <c r="G19" s="150"/>
      <c r="H19" s="150"/>
      <c r="I19" s="42"/>
    </row>
    <row r="20" spans="2:9" ht="13.9" customHeight="1" x14ac:dyDescent="0.25">
      <c r="B20" s="41"/>
      <c r="C20" s="4"/>
      <c r="D20" s="150"/>
      <c r="E20" s="150"/>
      <c r="F20" s="150"/>
      <c r="G20" s="150"/>
      <c r="H20" s="150"/>
      <c r="I20" s="42"/>
    </row>
    <row r="21" spans="2:9" ht="13.9" customHeight="1" thickBot="1" x14ac:dyDescent="0.3">
      <c r="B21" s="43"/>
      <c r="C21" s="10"/>
      <c r="D21" s="147"/>
      <c r="E21" s="147"/>
      <c r="F21" s="147"/>
      <c r="G21" s="147"/>
      <c r="H21" s="147"/>
      <c r="I21" s="44"/>
    </row>
    <row r="22" spans="2:9" ht="15" thickBot="1" x14ac:dyDescent="0.3"/>
    <row r="23" spans="2:9" ht="13.9" customHeight="1" x14ac:dyDescent="0.25">
      <c r="B23" s="131" t="s">
        <v>88</v>
      </c>
      <c r="C23" s="132"/>
      <c r="D23" s="132"/>
      <c r="E23" s="132"/>
      <c r="F23" s="132"/>
      <c r="G23" s="132"/>
      <c r="H23" s="132"/>
      <c r="I23" s="133"/>
    </row>
    <row r="24" spans="2:9" ht="13.9" customHeight="1" x14ac:dyDescent="0.25">
      <c r="B24" s="154" t="s">
        <v>168</v>
      </c>
      <c r="C24" s="155"/>
      <c r="D24" s="155" t="s">
        <v>169</v>
      </c>
      <c r="E24" s="155"/>
      <c r="F24" s="155" t="s">
        <v>170</v>
      </c>
      <c r="G24" s="155"/>
      <c r="H24" s="155" t="s">
        <v>171</v>
      </c>
      <c r="I24" s="156"/>
    </row>
    <row r="25" spans="2:9" ht="30" customHeight="1" thickBot="1" x14ac:dyDescent="0.3">
      <c r="B25" s="140" t="s">
        <v>211</v>
      </c>
      <c r="C25" s="141"/>
      <c r="D25" s="141" t="s">
        <v>212</v>
      </c>
      <c r="E25" s="130"/>
      <c r="F25" s="141" t="s">
        <v>213</v>
      </c>
      <c r="G25" s="130"/>
      <c r="H25" s="157" t="s">
        <v>214</v>
      </c>
      <c r="I25" s="139"/>
    </row>
    <row r="26" spans="2:9" ht="13.9" customHeight="1" thickBot="1" x14ac:dyDescent="0.3"/>
    <row r="27" spans="2:9" ht="13.9" customHeight="1" x14ac:dyDescent="0.25">
      <c r="B27" s="131" t="s">
        <v>172</v>
      </c>
      <c r="C27" s="132"/>
      <c r="D27" s="132"/>
      <c r="E27" s="132"/>
      <c r="F27" s="132"/>
      <c r="G27" s="132"/>
      <c r="H27" s="132"/>
      <c r="I27" s="133"/>
    </row>
    <row r="28" spans="2:9" ht="13.9" customHeight="1" x14ac:dyDescent="0.25">
      <c r="B28" s="154" t="s">
        <v>168</v>
      </c>
      <c r="C28" s="155"/>
      <c r="D28" s="155" t="s">
        <v>169</v>
      </c>
      <c r="E28" s="155"/>
      <c r="F28" s="155" t="s">
        <v>170</v>
      </c>
      <c r="G28" s="155"/>
      <c r="H28" s="155" t="s">
        <v>171</v>
      </c>
      <c r="I28" s="156"/>
    </row>
    <row r="29" spans="2:9" ht="30" customHeight="1" thickBot="1" x14ac:dyDescent="0.3">
      <c r="B29" s="140"/>
      <c r="C29" s="141"/>
      <c r="D29" s="130"/>
      <c r="E29" s="130"/>
      <c r="F29" s="130"/>
      <c r="G29" s="130"/>
      <c r="H29" s="130"/>
      <c r="I29" s="139"/>
    </row>
    <row r="30" spans="2:9" ht="65.099999999999994" customHeight="1" x14ac:dyDescent="0.25"/>
    <row r="31" spans="2:9" ht="14.1" customHeight="1" x14ac:dyDescent="0.25">
      <c r="C31" s="3" t="s">
        <v>25</v>
      </c>
      <c r="D31" s="3" t="s">
        <v>25</v>
      </c>
      <c r="E31" s="3" t="s">
        <v>25</v>
      </c>
      <c r="F31" s="3" t="s">
        <v>25</v>
      </c>
      <c r="G31" s="3" t="s">
        <v>25</v>
      </c>
    </row>
    <row r="32" spans="2:9" hidden="1" outlineLevel="1" x14ac:dyDescent="0.25">
      <c r="B32" s="131" t="s">
        <v>33</v>
      </c>
      <c r="C32" s="132"/>
      <c r="D32" s="132"/>
      <c r="E32" s="132"/>
      <c r="F32" s="132"/>
      <c r="G32" s="132"/>
      <c r="H32" s="132"/>
      <c r="I32" s="133"/>
    </row>
    <row r="33" spans="2:9" ht="30" hidden="1" customHeight="1" outlineLevel="1" x14ac:dyDescent="0.25">
      <c r="B33" s="36" t="s">
        <v>27</v>
      </c>
      <c r="C33" s="37" t="s">
        <v>28</v>
      </c>
      <c r="D33" s="135" t="s">
        <v>29</v>
      </c>
      <c r="E33" s="135"/>
      <c r="F33" s="37" t="s">
        <v>30</v>
      </c>
      <c r="G33" s="37" t="s">
        <v>31</v>
      </c>
      <c r="H33" s="135" t="s">
        <v>32</v>
      </c>
      <c r="I33" s="136"/>
    </row>
    <row r="34" spans="2:9" ht="65.099999999999994" hidden="1" customHeight="1" outlineLevel="1" thickBot="1" x14ac:dyDescent="0.3">
      <c r="B34" s="38"/>
      <c r="C34" s="39"/>
      <c r="D34" s="137"/>
      <c r="E34" s="137"/>
      <c r="F34" s="39"/>
      <c r="G34" s="39"/>
      <c r="H34" s="137"/>
      <c r="I34" s="138"/>
    </row>
    <row r="35" spans="2:9" collapsed="1" x14ac:dyDescent="0.25"/>
    <row r="36" spans="2:9" x14ac:dyDescent="0.25">
      <c r="B36" s="134"/>
      <c r="C36" s="134"/>
      <c r="D36" s="134"/>
      <c r="E36" s="134"/>
      <c r="F36" s="134"/>
      <c r="G36" s="134"/>
      <c r="H36" s="134"/>
      <c r="I36" s="134"/>
    </row>
  </sheetData>
  <sheetProtection selectLockedCells="1"/>
  <mergeCells count="39">
    <mergeCell ref="B27:I27"/>
    <mergeCell ref="B28:C28"/>
    <mergeCell ref="D28:E28"/>
    <mergeCell ref="F28:G28"/>
    <mergeCell ref="H28:I28"/>
    <mergeCell ref="B24:C24"/>
    <mergeCell ref="D24:E24"/>
    <mergeCell ref="F24:G24"/>
    <mergeCell ref="H24:I24"/>
    <mergeCell ref="B25:C25"/>
    <mergeCell ref="D25:E25"/>
    <mergeCell ref="F25:G25"/>
    <mergeCell ref="H25:I25"/>
    <mergeCell ref="B23:I23"/>
    <mergeCell ref="C8:D8"/>
    <mergeCell ref="F8:I8"/>
    <mergeCell ref="D21:H21"/>
    <mergeCell ref="D2:I2"/>
    <mergeCell ref="D3:E3"/>
    <mergeCell ref="D4:E4"/>
    <mergeCell ref="D19:H19"/>
    <mergeCell ref="D20:H20"/>
    <mergeCell ref="D15:H15"/>
    <mergeCell ref="D16:H16"/>
    <mergeCell ref="D18:H18"/>
    <mergeCell ref="D17:H17"/>
    <mergeCell ref="B14:I14"/>
    <mergeCell ref="C10:I10"/>
    <mergeCell ref="C12:I12"/>
    <mergeCell ref="F29:G29"/>
    <mergeCell ref="B32:I32"/>
    <mergeCell ref="B36:I36"/>
    <mergeCell ref="H33:I33"/>
    <mergeCell ref="H34:I34"/>
    <mergeCell ref="D33:E33"/>
    <mergeCell ref="D34:E34"/>
    <mergeCell ref="H29:I29"/>
    <mergeCell ref="B29:C29"/>
    <mergeCell ref="D29:E29"/>
  </mergeCells>
  <hyperlinks>
    <hyperlink ref="H25" r:id="rId1" xr:uid="{C5C136A0-60BC-4C3D-903C-8520ADEAF2C3}"/>
  </hyperlinks>
  <pageMargins left="0.23622047244094491" right="0" top="0.51181102362204722" bottom="0" header="0.23622047244094491" footer="0"/>
  <pageSetup paperSize="9" scale="98" orientation="portrait" r:id="rId2"/>
  <headerFooter>
    <oddHeader>&amp;L&amp;G</oddHeader>
  </headerFooter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1">
    <pageSetUpPr fitToPage="1"/>
  </sheetPr>
  <dimension ref="B2:M47"/>
  <sheetViews>
    <sheetView showGridLines="0" zoomScaleNormal="100" workbookViewId="0">
      <selection activeCell="I46" sqref="I46"/>
    </sheetView>
  </sheetViews>
  <sheetFormatPr baseColWidth="10" defaultColWidth="10.7109375" defaultRowHeight="14.25" x14ac:dyDescent="0.25"/>
  <cols>
    <col min="1" max="1" width="3.7109375" style="3" customWidth="1"/>
    <col min="2" max="2" width="10.5703125" style="3" hidden="1" customWidth="1"/>
    <col min="3" max="4" width="25.7109375" style="3" customWidth="1"/>
    <col min="5" max="7" width="17.28515625" style="3" customWidth="1"/>
    <col min="8" max="8" width="4.5703125" style="3" customWidth="1"/>
    <col min="9" max="9" width="15.140625" style="3" bestFit="1" customWidth="1"/>
    <col min="10" max="12" width="10.7109375" style="3" hidden="1" customWidth="1"/>
    <col min="13" max="13" width="46.140625" style="3" bestFit="1" customWidth="1"/>
    <col min="14" max="16384" width="10.7109375" style="3"/>
  </cols>
  <sheetData>
    <row r="2" spans="2:13" ht="15" customHeight="1" x14ac:dyDescent="0.25">
      <c r="D2" s="167" t="s">
        <v>59</v>
      </c>
      <c r="E2" s="167"/>
      <c r="F2" s="167"/>
      <c r="G2" s="167"/>
      <c r="H2" s="25"/>
    </row>
    <row r="3" spans="2:13" x14ac:dyDescent="0.25">
      <c r="D3" s="11" t="s">
        <v>3</v>
      </c>
      <c r="E3" s="11" t="s">
        <v>4</v>
      </c>
      <c r="F3" s="11" t="s">
        <v>5</v>
      </c>
      <c r="G3" s="11" t="s">
        <v>6</v>
      </c>
      <c r="H3" s="1"/>
    </row>
    <row r="4" spans="2:13" x14ac:dyDescent="0.25">
      <c r="D4" s="5" t="str">
        <f>'Page de Garde'!D4</f>
        <v>2025-AF283</v>
      </c>
      <c r="E4" s="5" t="s">
        <v>62</v>
      </c>
      <c r="F4" s="27" t="str">
        <f>'Page de Garde'!G4</f>
        <v>01</v>
      </c>
      <c r="G4" s="5" t="str">
        <f>'Page de Garde'!H4</f>
        <v>v0</v>
      </c>
      <c r="H4" s="26"/>
    </row>
    <row r="5" spans="2:13" ht="64.150000000000006" customHeight="1" thickBot="1" x14ac:dyDescent="0.3"/>
    <row r="6" spans="2:13" ht="18" customHeight="1" thickBot="1" x14ac:dyDescent="0.3">
      <c r="C6" s="163" t="s">
        <v>174</v>
      </c>
      <c r="D6" s="164"/>
      <c r="E6" s="164"/>
      <c r="F6" s="164"/>
      <c r="G6" s="165"/>
    </row>
    <row r="7" spans="2:13" ht="18" customHeight="1" thickBot="1" x14ac:dyDescent="0.3">
      <c r="C7" s="172" t="s">
        <v>175</v>
      </c>
      <c r="D7" s="173"/>
      <c r="E7" s="173"/>
      <c r="F7" s="173"/>
      <c r="G7" s="174"/>
    </row>
    <row r="8" spans="2:13" ht="18" customHeight="1" thickBot="1" x14ac:dyDescent="0.3">
      <c r="C8" s="163" t="s">
        <v>176</v>
      </c>
      <c r="D8" s="164"/>
      <c r="E8" s="164"/>
      <c r="F8" s="164"/>
      <c r="G8" s="165"/>
      <c r="M8" s="19" t="s">
        <v>127</v>
      </c>
    </row>
    <row r="9" spans="2:13" ht="10.15" customHeight="1" x14ac:dyDescent="0.25"/>
    <row r="10" spans="2:13" ht="18" customHeight="1" x14ac:dyDescent="0.25">
      <c r="C10" s="168" t="s">
        <v>197</v>
      </c>
      <c r="D10" s="169"/>
      <c r="E10" s="169" t="s">
        <v>98</v>
      </c>
      <c r="F10" s="170"/>
      <c r="G10" s="171"/>
      <c r="I10" s="6" t="s">
        <v>129</v>
      </c>
      <c r="M10" s="28" t="s">
        <v>197</v>
      </c>
    </row>
    <row r="11" spans="2:13" ht="18" customHeight="1" x14ac:dyDescent="0.25">
      <c r="B11" s="3">
        <f>VLOOKUP(1,$L$11:$L$31,1,FALSE)</f>
        <v>1</v>
      </c>
      <c r="C11" s="158" t="str">
        <f>VLOOKUP(1,L11:M46,2,FALSE)</f>
        <v>Nomenclature</v>
      </c>
      <c r="D11" s="159"/>
      <c r="E11" s="160"/>
      <c r="F11" s="161"/>
      <c r="G11" s="162"/>
      <c r="I11" s="18" t="s">
        <v>128</v>
      </c>
      <c r="J11" s="21">
        <v>1</v>
      </c>
      <c r="K11" s="21">
        <f>+IF(I11="","",J11)</f>
        <v>1</v>
      </c>
      <c r="L11" s="85">
        <f>IF(I11="","",RANK(K11,$K$11:$K$46,1))</f>
        <v>1</v>
      </c>
      <c r="M11" s="20" t="s">
        <v>173</v>
      </c>
    </row>
    <row r="12" spans="2:13" ht="18" customHeight="1" x14ac:dyDescent="0.25">
      <c r="B12" s="3">
        <f>IF(MAX($L$11:$L$46)&lt;=1,"",VLOOKUP(B11+1,$L$11:$M$46,1,FALSE))</f>
        <v>2</v>
      </c>
      <c r="C12" s="158" t="str">
        <f>IF(MAX($L$11:$L$46)&lt;=1,"",VLOOKUP(B11+1,$L$11:$M$46,2,FALSE))</f>
        <v>Plans isométriques manuel</v>
      </c>
      <c r="D12" s="159"/>
      <c r="E12" s="160"/>
      <c r="F12" s="161"/>
      <c r="G12" s="162"/>
      <c r="I12" s="18" t="s">
        <v>128</v>
      </c>
      <c r="J12" s="21">
        <v>2</v>
      </c>
      <c r="K12" s="21">
        <f t="shared" ref="K12:K22" si="0">+IF(I12="","",J12)</f>
        <v>2</v>
      </c>
      <c r="L12" s="85">
        <f>IF(I12="","",RANK(K12,$K$11:$K$46,1))</f>
        <v>2</v>
      </c>
      <c r="M12" s="20" t="s">
        <v>177</v>
      </c>
    </row>
    <row r="13" spans="2:13" ht="18" customHeight="1" x14ac:dyDescent="0.25">
      <c r="B13" s="3">
        <f>IF(MAX($L$11:$L$46)&lt;=2,"",VLOOKUP(B12+1,$L$11:$M$46,1,FALSE))</f>
        <v>3</v>
      </c>
      <c r="C13" s="158" t="str">
        <f>IF(MAX($L$11:$L$46)&lt;=2,"",VLOOKUP(B12+1,$L$11:$M$46,2,FALSE))</f>
        <v>Résa 80%</v>
      </c>
      <c r="D13" s="159"/>
      <c r="E13" s="160"/>
      <c r="F13" s="161"/>
      <c r="G13" s="162"/>
      <c r="I13" s="18" t="s">
        <v>128</v>
      </c>
      <c r="J13" s="21">
        <v>3</v>
      </c>
      <c r="K13" s="21">
        <f t="shared" si="0"/>
        <v>3</v>
      </c>
      <c r="L13" s="85">
        <f t="shared" ref="L13:L46" si="1">IF(I13="","",RANK(K13,$K$11:$K$46,1))</f>
        <v>3</v>
      </c>
      <c r="M13" s="20" t="s">
        <v>178</v>
      </c>
    </row>
    <row r="14" spans="2:13" ht="18" customHeight="1" x14ac:dyDescent="0.25">
      <c r="B14" s="3">
        <f>IF(MAX($L$11:$L$46)&lt;=3,"",VLOOKUP(B13+1,$L$11:$M$46,1,FALSE))</f>
        <v>4</v>
      </c>
      <c r="C14" s="158" t="str">
        <f>IF(MAX($L$11:$L$46)&lt;=3,"",VLOOKUP(B13+1,$L$11:$M$46,2,FALSE))</f>
        <v>Plans 3D</v>
      </c>
      <c r="D14" s="159"/>
      <c r="E14" s="160"/>
      <c r="F14" s="161"/>
      <c r="G14" s="162"/>
      <c r="I14" s="18" t="s">
        <v>128</v>
      </c>
      <c r="J14" s="21">
        <v>4</v>
      </c>
      <c r="K14" s="21">
        <f t="shared" si="0"/>
        <v>4</v>
      </c>
      <c r="L14" s="85">
        <f t="shared" si="1"/>
        <v>4</v>
      </c>
      <c r="M14" s="20" t="s">
        <v>180</v>
      </c>
    </row>
    <row r="15" spans="2:13" ht="18" customHeight="1" x14ac:dyDescent="0.25">
      <c r="B15" s="3">
        <f>IF(MAX($L$11:$L$46)&lt;=4,"",VLOOKUP(B14+1,$L$11:$M$46,1,FALSE))</f>
        <v>5</v>
      </c>
      <c r="C15" s="158" t="str">
        <f>IF(MAX($L$11:$L$46)&lt;=4,"",VLOOKUP(B14+1,$L$11:$M$46,2,FALSE))</f>
        <v>Plans TUT</v>
      </c>
      <c r="D15" s="159"/>
      <c r="E15" s="160"/>
      <c r="F15" s="161"/>
      <c r="G15" s="162"/>
      <c r="I15" s="20" t="s">
        <v>128</v>
      </c>
      <c r="J15" s="21">
        <v>5</v>
      </c>
      <c r="K15" s="21">
        <f t="shared" si="0"/>
        <v>5</v>
      </c>
      <c r="L15" s="85">
        <f t="shared" si="1"/>
        <v>5</v>
      </c>
      <c r="M15" s="20" t="s">
        <v>181</v>
      </c>
    </row>
    <row r="16" spans="2:13" ht="18" customHeight="1" x14ac:dyDescent="0.25">
      <c r="B16" s="3">
        <f>IF(MAX($L$11:$L$46)&lt;=5,"",VLOOKUP(B15+1,$L$11:$M$46,1,FALSE))</f>
        <v>6</v>
      </c>
      <c r="C16" s="158" t="str">
        <f>IF(MAX($L$11:$L$46)&lt;=5,"",VLOOKUP(B15+1,$L$11:$M$46,2,FALSE))</f>
        <v>Résa 100%</v>
      </c>
      <c r="D16" s="159"/>
      <c r="E16" s="160"/>
      <c r="F16" s="161"/>
      <c r="G16" s="162"/>
      <c r="I16" s="18" t="s">
        <v>128</v>
      </c>
      <c r="J16" s="21">
        <v>6</v>
      </c>
      <c r="K16" s="21">
        <f t="shared" si="0"/>
        <v>6</v>
      </c>
      <c r="L16" s="85">
        <f t="shared" si="1"/>
        <v>6</v>
      </c>
      <c r="M16" s="20" t="s">
        <v>179</v>
      </c>
    </row>
    <row r="17" spans="2:13" ht="18" customHeight="1" x14ac:dyDescent="0.25">
      <c r="B17" s="3">
        <f>IF(MAX($L$11:$L$46)&lt;=6,"",VLOOKUP(B16+1,$L$11:$M$46,1,FALSE))</f>
        <v>7</v>
      </c>
      <c r="C17" s="158" t="str">
        <f>IF(MAX($L$11:$L$46)&lt;=6,"",VLOOKUP(B16+1,$L$11:$M$46,2,FALSE))</f>
        <v>Plans isométriques - Repérage pièces</v>
      </c>
      <c r="D17" s="159"/>
      <c r="E17" s="160"/>
      <c r="F17" s="161"/>
      <c r="G17" s="162"/>
      <c r="I17" s="18" t="s">
        <v>128</v>
      </c>
      <c r="J17" s="21">
        <v>7</v>
      </c>
      <c r="K17" s="21">
        <f t="shared" si="0"/>
        <v>7</v>
      </c>
      <c r="L17" s="85">
        <f t="shared" si="1"/>
        <v>7</v>
      </c>
      <c r="M17" s="23" t="s">
        <v>53</v>
      </c>
    </row>
    <row r="18" spans="2:13" ht="18" customHeight="1" x14ac:dyDescent="0.25">
      <c r="B18" s="3">
        <f>IF(MAX($L$11:$L$46)&lt;=7,"",VLOOKUP(B17+1,$L$11:$M$46,1,FALSE))</f>
        <v>8</v>
      </c>
      <c r="C18" s="158" t="str">
        <f>IF(MAX($L$11:$L$46)&lt;=7,"",VLOOKUP(B17+1,$L$11:$M$46,2,FALSE))</f>
        <v>Plans isométriques - Repérage soudures</v>
      </c>
      <c r="D18" s="159"/>
      <c r="E18" s="160"/>
      <c r="F18" s="161"/>
      <c r="G18" s="162"/>
      <c r="I18" s="18" t="s">
        <v>128</v>
      </c>
      <c r="J18" s="21">
        <v>8</v>
      </c>
      <c r="K18" s="21">
        <f t="shared" si="0"/>
        <v>8</v>
      </c>
      <c r="L18" s="85">
        <f t="shared" si="1"/>
        <v>8</v>
      </c>
      <c r="M18" s="23" t="s">
        <v>54</v>
      </c>
    </row>
    <row r="19" spans="2:13" ht="18" customHeight="1" x14ac:dyDescent="0.25">
      <c r="B19" s="3">
        <f>IF(MAX($L$11:$L$46)&lt;=8,"",VLOOKUP(B18+1,$L$11:$M$46,1,FALSE))</f>
        <v>9</v>
      </c>
      <c r="C19" s="158" t="str">
        <f>IF(MAX($L$11:$L$46)&lt;=8,"",VLOOKUP(B18+1,$L$11:$M$46,2,FALSE))</f>
        <v>Tableau de débits</v>
      </c>
      <c r="D19" s="159"/>
      <c r="E19" s="161"/>
      <c r="F19" s="175"/>
      <c r="G19" s="176"/>
      <c r="I19" s="18" t="s">
        <v>128</v>
      </c>
      <c r="J19" s="21">
        <v>9</v>
      </c>
      <c r="K19" s="21">
        <f t="shared" si="0"/>
        <v>9</v>
      </c>
      <c r="L19" s="85">
        <f t="shared" si="1"/>
        <v>9</v>
      </c>
      <c r="M19" s="20" t="s">
        <v>182</v>
      </c>
    </row>
    <row r="20" spans="2:13" ht="18" customHeight="1" x14ac:dyDescent="0.25">
      <c r="B20" s="3">
        <f>IF(MAX($L$11:$L$46)&lt;=9,"",VLOOKUP(B19+1,$L$11:$M$46,1,FALSE))</f>
        <v>10</v>
      </c>
      <c r="C20" s="158" t="str">
        <f>IF(MAX($L$11:$L$46)&lt;=9,"",VLOOKUP(B19+1,$L$11:$M$46,2,FALSE))</f>
        <v>Plans GC</v>
      </c>
      <c r="D20" s="159"/>
      <c r="E20" s="160"/>
      <c r="F20" s="161"/>
      <c r="G20" s="162"/>
      <c r="I20" s="18" t="s">
        <v>128</v>
      </c>
      <c r="J20" s="21">
        <v>10</v>
      </c>
      <c r="K20" s="21">
        <f t="shared" si="0"/>
        <v>10</v>
      </c>
      <c r="L20" s="85">
        <f t="shared" si="1"/>
        <v>10</v>
      </c>
      <c r="M20" s="20" t="s">
        <v>36</v>
      </c>
    </row>
    <row r="21" spans="2:13" ht="18" customHeight="1" x14ac:dyDescent="0.25">
      <c r="B21" s="3">
        <f>IF(MAX($L$11:$L$46)&lt;=10,"",VLOOKUP(B20+1,$L$11:$M$46,1,FALSE))</f>
        <v>11</v>
      </c>
      <c r="C21" s="158" t="str">
        <f>IF(MAX($L$11:$L$46)&lt;=10,"",VLOOKUP(B20+1,$L$11:$M$46,2,FALSE))</f>
        <v>Plans de manchettes délardées</v>
      </c>
      <c r="D21" s="159"/>
      <c r="E21" s="166" t="s">
        <v>217</v>
      </c>
      <c r="F21" s="161"/>
      <c r="G21" s="162"/>
      <c r="I21" s="18" t="s">
        <v>128</v>
      </c>
      <c r="J21" s="21">
        <v>11</v>
      </c>
      <c r="K21" s="21">
        <f t="shared" si="0"/>
        <v>11</v>
      </c>
      <c r="L21" s="85">
        <f t="shared" si="1"/>
        <v>11</v>
      </c>
      <c r="M21" s="20" t="s">
        <v>38</v>
      </c>
    </row>
    <row r="22" spans="2:13" ht="18" customHeight="1" x14ac:dyDescent="0.25">
      <c r="B22" s="3">
        <f>IF(MAX($L$11:$L$46)&lt;=11,"",VLOOKUP(B21+1,$L$11:$M$46,1,FALSE))</f>
        <v>12</v>
      </c>
      <c r="C22" s="158" t="str">
        <f>IF(MAX($L$11:$L$46)&lt;=11,"",VLOOKUP(B21+1,$L$11:$M$46,2,FALSE))</f>
        <v>Plans de châssis</v>
      </c>
      <c r="D22" s="159"/>
      <c r="E22" s="166" t="s">
        <v>218</v>
      </c>
      <c r="F22" s="161"/>
      <c r="G22" s="162"/>
      <c r="I22" s="18" t="s">
        <v>128</v>
      </c>
      <c r="J22" s="21">
        <v>12</v>
      </c>
      <c r="K22" s="21">
        <f t="shared" si="0"/>
        <v>12</v>
      </c>
      <c r="L22" s="85">
        <f t="shared" si="1"/>
        <v>12</v>
      </c>
      <c r="M22" s="20" t="s">
        <v>183</v>
      </c>
    </row>
    <row r="23" spans="2:13" ht="18" customHeight="1" x14ac:dyDescent="0.25">
      <c r="B23" s="3">
        <f>IF(MAX($L$11:$L$46)&lt;=12,"",VLOOKUP(B22+1,$L$11:$M$46,1,FALSE))</f>
        <v>13</v>
      </c>
      <c r="C23" s="158" t="str">
        <f>IF(MAX($L$11:$L$46)&lt;=12,"",VLOOKUP(B22+1,$L$11:$M$46,2,FALSE))</f>
        <v>Plans de terrassement</v>
      </c>
      <c r="D23" s="159"/>
      <c r="E23" s="160"/>
      <c r="F23" s="161"/>
      <c r="G23" s="162"/>
      <c r="I23" s="18" t="s">
        <v>128</v>
      </c>
      <c r="J23" s="21">
        <v>13</v>
      </c>
      <c r="K23" s="21">
        <f>+IF(I23="","",J23)</f>
        <v>13</v>
      </c>
      <c r="L23" s="85">
        <f t="shared" si="1"/>
        <v>13</v>
      </c>
      <c r="M23" s="20" t="s">
        <v>39</v>
      </c>
    </row>
    <row r="24" spans="2:13" ht="18" customHeight="1" x14ac:dyDescent="0.25">
      <c r="B24" s="3">
        <f>IF(MAX($L$11:$L$46)&lt;=13,"",VLOOKUP(B23+1,$L$11:$M$46,1,FALSE))</f>
        <v>14</v>
      </c>
      <c r="C24" s="158" t="str">
        <f>IF(MAX($L$11:$L$46)&lt;=13,"",VLOOKUP(B23+1,$L$11:$M$46,2,FALSE))</f>
        <v>Plans de montage d'épreuve/séchage</v>
      </c>
      <c r="D24" s="159"/>
      <c r="E24" s="160"/>
      <c r="F24" s="161"/>
      <c r="G24" s="162"/>
      <c r="I24" s="18"/>
      <c r="J24" s="21">
        <v>14</v>
      </c>
      <c r="K24" s="21" t="str">
        <f>+IF(I24="","",J24)</f>
        <v/>
      </c>
      <c r="L24" s="85" t="str">
        <f t="shared" si="1"/>
        <v/>
      </c>
      <c r="M24" s="20" t="s">
        <v>186</v>
      </c>
    </row>
    <row r="25" spans="2:13" ht="18" customHeight="1" x14ac:dyDescent="0.25">
      <c r="B25" s="3">
        <f>IF(MAX($L$11:$L$46)&lt;=14,"",VLOOKUP(B24+1,$L$11:$M$46,1,FALSE))</f>
        <v>15</v>
      </c>
      <c r="C25" s="158" t="str">
        <f>IF(MAX($L$11:$L$46)&lt;=14,"",VLOOKUP(B24+1,$L$11:$M$46,2,FALSE))</f>
        <v>Plans isométriques - Repérage brides et appareils</v>
      </c>
      <c r="D25" s="159"/>
      <c r="E25" s="160"/>
      <c r="F25" s="161"/>
      <c r="G25" s="162"/>
      <c r="I25" s="18" t="s">
        <v>128</v>
      </c>
      <c r="J25" s="21">
        <v>15</v>
      </c>
      <c r="K25" s="21">
        <f>+IF(I25="","",J25)</f>
        <v>15</v>
      </c>
      <c r="L25" s="85">
        <f t="shared" si="1"/>
        <v>14</v>
      </c>
      <c r="M25" s="20" t="s">
        <v>198</v>
      </c>
    </row>
    <row r="26" spans="2:13" ht="18" customHeight="1" x14ac:dyDescent="0.25">
      <c r="B26" s="3">
        <f>IF(MAX($L$11:$L$46)&lt;=15,"",VLOOKUP(B25+1,$L$11:$M$46,1,FALSE))</f>
        <v>16</v>
      </c>
      <c r="C26" s="158" t="str">
        <f>IF(MAX($L$11:$L$46)&lt;=15,"",VLOOKUP(B25+1,$L$11:$M$46,2,FALSE))</f>
        <v>Plans de sertissage</v>
      </c>
      <c r="D26" s="159"/>
      <c r="E26" s="160"/>
      <c r="F26" s="161"/>
      <c r="G26" s="162"/>
      <c r="I26" s="18" t="s">
        <v>128</v>
      </c>
      <c r="J26" s="21">
        <v>16</v>
      </c>
      <c r="K26" s="21">
        <f t="shared" ref="K26:K46" si="2">+IF(I26="","",J26)</f>
        <v>16</v>
      </c>
      <c r="L26" s="85">
        <f t="shared" si="1"/>
        <v>15</v>
      </c>
      <c r="M26" s="20" t="s">
        <v>184</v>
      </c>
    </row>
    <row r="27" spans="2:13" ht="18" customHeight="1" x14ac:dyDescent="0.25">
      <c r="B27" s="3">
        <f>IF(MAX($L$11:$L$46)&lt;=16,"",VLOOKUP(B26+1,$L$11:$M$46,1,FALSE))</f>
        <v>17</v>
      </c>
      <c r="C27" s="158" t="str">
        <f>IF(MAX($L$11:$L$46)&lt;=16,"",VLOOKUP(B26+1,$L$11:$M$46,2,FALSE))</f>
        <v>Plans Levage</v>
      </c>
      <c r="D27" s="159"/>
      <c r="E27" s="160"/>
      <c r="F27" s="161"/>
      <c r="G27" s="162"/>
      <c r="I27" s="18" t="s">
        <v>128</v>
      </c>
      <c r="J27" s="21">
        <v>17</v>
      </c>
      <c r="K27" s="21">
        <f t="shared" si="2"/>
        <v>17</v>
      </c>
      <c r="L27" s="85">
        <f t="shared" si="1"/>
        <v>16</v>
      </c>
      <c r="M27" s="20" t="s">
        <v>185</v>
      </c>
    </row>
    <row r="28" spans="2:13" ht="18" customHeight="1" x14ac:dyDescent="0.25">
      <c r="B28" s="3">
        <f>IF(MAX($L$11:$L$46)&lt;=17,"",VLOOKUP(B27+1,$L$11:$M$46,1,FALSE))</f>
        <v>18</v>
      </c>
      <c r="C28" s="158" t="str">
        <f>IF(MAX($L$11:$L$46)&lt;=17,"",VLOOKUP(B27+1,$L$11:$M$46,2,FALSE))</f>
        <v>Montage sur site</v>
      </c>
      <c r="D28" s="159"/>
      <c r="E28" s="160"/>
      <c r="F28" s="161"/>
      <c r="G28" s="162"/>
      <c r="I28" s="18" t="s">
        <v>128</v>
      </c>
      <c r="J28" s="21">
        <v>18</v>
      </c>
      <c r="K28" s="21">
        <f t="shared" si="2"/>
        <v>18</v>
      </c>
      <c r="L28" s="85">
        <f t="shared" si="1"/>
        <v>17</v>
      </c>
      <c r="M28" s="23" t="s">
        <v>37</v>
      </c>
    </row>
    <row r="29" spans="2:13" ht="18" customHeight="1" x14ac:dyDescent="0.25">
      <c r="B29" s="3">
        <f>IF(MAX($L$11:$L$46)&lt;=18,"",VLOOKUP(B28+1,$L$11:$M$46,1,FALSE))</f>
        <v>19</v>
      </c>
      <c r="C29" s="158" t="str">
        <f>IF(MAX($L$11:$L$46)&lt;=18,"",VLOOKUP(B28+1,$L$11:$M$46,2,FALSE))</f>
        <v>Maquette 3D</v>
      </c>
      <c r="D29" s="159"/>
      <c r="E29" s="160"/>
      <c r="F29" s="161"/>
      <c r="G29" s="162"/>
      <c r="I29" s="18" t="s">
        <v>128</v>
      </c>
      <c r="J29" s="21">
        <v>19</v>
      </c>
      <c r="K29" s="21">
        <f t="shared" si="2"/>
        <v>19</v>
      </c>
      <c r="L29" s="85">
        <f t="shared" si="1"/>
        <v>18</v>
      </c>
      <c r="M29" s="20" t="s">
        <v>187</v>
      </c>
    </row>
    <row r="30" spans="2:13" ht="18" customHeight="1" x14ac:dyDescent="0.25">
      <c r="B30" s="3">
        <f>IF(MAX($L$11:$L$46)&lt;=19,"",VLOOKUP(B29+1,$L$11:$M$46,1,FALSE))</f>
        <v>20</v>
      </c>
      <c r="C30" s="158" t="str">
        <f>IF(MAX($L$11:$L$46)&lt;=19,"",VLOOKUP(B29+1,$L$11:$M$46,2,FALSE))</f>
        <v>Spécifique (à préciser)</v>
      </c>
      <c r="D30" s="159"/>
      <c r="E30" s="160"/>
      <c r="F30" s="161"/>
      <c r="G30" s="162"/>
      <c r="I30" s="18"/>
      <c r="J30" s="21">
        <v>20</v>
      </c>
      <c r="K30" s="21" t="str">
        <f t="shared" si="2"/>
        <v/>
      </c>
      <c r="L30" s="85" t="str">
        <f t="shared" si="1"/>
        <v/>
      </c>
      <c r="M30" s="20" t="s">
        <v>191</v>
      </c>
    </row>
    <row r="31" spans="2:13" ht="18" customHeight="1" x14ac:dyDescent="0.25">
      <c r="B31" s="3">
        <f>IF(MAX($L$11:$L$46)&lt;=20,"",VLOOKUP(B30+1,$L$11:$M$46,1,FALSE))</f>
        <v>21</v>
      </c>
      <c r="C31" s="158" t="str">
        <f>IF(MAX($L$11:$L$46)&lt;=20,"",VLOOKUP(B30+1,$L$11:$M$46,2,FALSE))</f>
        <v>Cahier de soudage avec validation pré-soudage</v>
      </c>
      <c r="D31" s="159"/>
      <c r="E31" s="160"/>
      <c r="F31" s="161"/>
      <c r="G31" s="162"/>
      <c r="I31" s="18" t="s">
        <v>128</v>
      </c>
      <c r="J31" s="21">
        <v>21</v>
      </c>
      <c r="K31" s="21">
        <f t="shared" si="2"/>
        <v>21</v>
      </c>
      <c r="L31" s="85">
        <f t="shared" si="1"/>
        <v>19</v>
      </c>
      <c r="M31" s="20" t="s">
        <v>35</v>
      </c>
    </row>
    <row r="32" spans="2:13" ht="18" customHeight="1" x14ac:dyDescent="0.25">
      <c r="B32" s="3">
        <f>IF(MAX($L$11:$L$46)&lt;=21,"",VLOOKUP(B31+1,$L$11:$M$46,1,FALSE))</f>
        <v>22</v>
      </c>
      <c r="C32" s="158" t="str">
        <f>IF(MAX($L$11:$L$46)&lt;=21,"",VLOOKUP(B31+1,$L$11:$M$46,2,FALSE))</f>
        <v>Dossier d'épreuve selon DESP 2014/68/UE</v>
      </c>
      <c r="D32" s="159"/>
      <c r="E32" s="160"/>
      <c r="F32" s="161"/>
      <c r="G32" s="162"/>
      <c r="I32" s="18"/>
      <c r="J32" s="21">
        <v>22</v>
      </c>
      <c r="K32" s="21" t="str">
        <f t="shared" si="2"/>
        <v/>
      </c>
      <c r="L32" s="85" t="str">
        <f t="shared" si="1"/>
        <v/>
      </c>
      <c r="M32" s="20" t="s">
        <v>188</v>
      </c>
    </row>
    <row r="33" spans="2:13" ht="18" customHeight="1" x14ac:dyDescent="0.25">
      <c r="B33" s="3">
        <f>IF(MAX($L$11:$L$46)&lt;=22,"",VLOOKUP(B32+1,$L$11:$M$46,1,FALSE))</f>
        <v>23</v>
      </c>
      <c r="C33" s="158" t="str">
        <f>IF(MAX($L$11:$L$46)&lt;=22,"",VLOOKUP(B32+1,$L$11:$M$46,2,FALSE))</f>
        <v>Dossier de Fabrication selon Art.4.3</v>
      </c>
      <c r="D33" s="159"/>
      <c r="E33" s="160"/>
      <c r="F33" s="161"/>
      <c r="G33" s="162"/>
      <c r="I33" s="18"/>
      <c r="J33" s="21">
        <v>23</v>
      </c>
      <c r="K33" s="21" t="str">
        <f t="shared" si="2"/>
        <v/>
      </c>
      <c r="L33" s="85" t="str">
        <f t="shared" si="1"/>
        <v/>
      </c>
      <c r="M33" s="20" t="s">
        <v>189</v>
      </c>
    </row>
    <row r="34" spans="2:13" ht="18" customHeight="1" x14ac:dyDescent="0.25">
      <c r="B34" s="3">
        <f>IF(MAX($L$11:$L$46)&lt;=23,"",VLOOKUP(B33+1,$L$11:$M$46,1,FALSE))</f>
        <v>24</v>
      </c>
      <c r="C34" s="158" t="str">
        <f>IF(MAX($L$11:$L$46)&lt;=23,"",VLOOKUP(B33+1,$L$11:$M$46,2,FALSE))</f>
        <v>Relevé Epaisseur Manchette délardée</v>
      </c>
      <c r="D34" s="159"/>
      <c r="E34" s="160"/>
      <c r="F34" s="161"/>
      <c r="G34" s="162"/>
      <c r="I34" s="18"/>
      <c r="J34" s="21">
        <v>24</v>
      </c>
      <c r="K34" s="21" t="str">
        <f t="shared" si="2"/>
        <v/>
      </c>
      <c r="L34" s="85" t="str">
        <f t="shared" si="1"/>
        <v/>
      </c>
      <c r="M34" s="20" t="s">
        <v>190</v>
      </c>
    </row>
    <row r="35" spans="2:13" ht="18" customHeight="1" x14ac:dyDescent="0.25">
      <c r="B35" s="3">
        <f>IF(MAX($L$11:$L$46)&lt;=24,"",VLOOKUP(B34+1,$L$11:$M$46,1,FALSE))</f>
        <v>25</v>
      </c>
      <c r="C35" s="158" t="str">
        <f>IF(MAX($L$11:$L$46)&lt;=24,"",VLOOKUP(B34+1,$L$11:$M$46,2,FALSE))</f>
        <v>PV Cintrage</v>
      </c>
      <c r="D35" s="159"/>
      <c r="E35" s="160"/>
      <c r="F35" s="161"/>
      <c r="G35" s="162"/>
      <c r="I35" s="18" t="s">
        <v>128</v>
      </c>
      <c r="J35" s="21">
        <v>25</v>
      </c>
      <c r="K35" s="21">
        <f t="shared" si="2"/>
        <v>25</v>
      </c>
      <c r="L35" s="85">
        <f t="shared" si="1"/>
        <v>20</v>
      </c>
      <c r="M35" s="20" t="s">
        <v>192</v>
      </c>
    </row>
    <row r="36" spans="2:13" ht="18" customHeight="1" x14ac:dyDescent="0.25">
      <c r="B36" s="3">
        <f>IF(MAX($L$11:$L$46)&lt;=25,"",VLOOKUP(B35+1,$L$11:$M$46,1,FALSE))</f>
        <v>26</v>
      </c>
      <c r="C36" s="158" t="str">
        <f>IF(MAX($L$11:$L$46)&lt;=25,"",VLOOKUP(B35+1,$L$11:$M$46,2,FALSE))</f>
        <v>Carnet de soudures</v>
      </c>
      <c r="D36" s="159"/>
      <c r="E36" s="160"/>
      <c r="F36" s="161"/>
      <c r="G36" s="162"/>
      <c r="I36" s="18"/>
      <c r="J36" s="21">
        <v>26</v>
      </c>
      <c r="K36" s="21" t="str">
        <f t="shared" si="2"/>
        <v/>
      </c>
      <c r="L36" s="85" t="str">
        <f t="shared" si="1"/>
        <v/>
      </c>
      <c r="M36" s="23"/>
    </row>
    <row r="37" spans="2:13" ht="18" customHeight="1" x14ac:dyDescent="0.25">
      <c r="B37" s="3">
        <f>IF(MAX($L$11:$L$46)&lt;=26,"",VLOOKUP(B36+1,$L$11:$M$46,1,FALSE))</f>
        <v>27</v>
      </c>
      <c r="C37" s="158" t="str">
        <f>IF(MAX($L$11:$L$46)&lt;=26,"",VLOOKUP(B36+1,$L$11:$M$46,2,FALSE))</f>
        <v>Dossier de fin d'affaire</v>
      </c>
      <c r="D37" s="159"/>
      <c r="E37" s="160"/>
      <c r="F37" s="161"/>
      <c r="G37" s="162"/>
      <c r="I37" s="18" t="s">
        <v>128</v>
      </c>
      <c r="J37" s="21">
        <v>27</v>
      </c>
      <c r="K37" s="21">
        <f t="shared" si="2"/>
        <v>27</v>
      </c>
      <c r="L37" s="85">
        <f t="shared" si="1"/>
        <v>21</v>
      </c>
      <c r="M37" s="23" t="s">
        <v>72</v>
      </c>
    </row>
    <row r="38" spans="2:13" ht="18" customHeight="1" x14ac:dyDescent="0.25">
      <c r="B38" s="3" t="str">
        <f>IF(MAX($L$11:$L$46)&lt;=27,"",VLOOKUP(B37+1,$L$11:$M$46,1,FALSE))</f>
        <v/>
      </c>
      <c r="C38" s="158" t="str">
        <f>IF(MAX($L$11:$L$46)&lt;=27,"",VLOOKUP(B37+1,$L$11:$M$46,2,FALSE))</f>
        <v/>
      </c>
      <c r="D38" s="159"/>
      <c r="E38" s="160"/>
      <c r="F38" s="161"/>
      <c r="G38" s="162"/>
      <c r="I38" s="18"/>
      <c r="J38" s="21">
        <v>28</v>
      </c>
      <c r="K38" s="21" t="str">
        <f t="shared" si="2"/>
        <v/>
      </c>
      <c r="L38" s="85" t="str">
        <f t="shared" si="1"/>
        <v/>
      </c>
      <c r="M38" s="23" t="s">
        <v>71</v>
      </c>
    </row>
    <row r="39" spans="2:13" ht="18" customHeight="1" x14ac:dyDescent="0.25">
      <c r="B39" s="3" t="str">
        <f>IF(MAX($L$11:$L$46)&lt;=28,"",VLOOKUP(B38+1,$L$11:$M$46,1,FALSE))</f>
        <v/>
      </c>
      <c r="C39" s="158" t="str">
        <f>IF(MAX($L$11:$L$46)&lt;=28,"",VLOOKUP(B38+1,$L$11:$M$46,2,FALSE))</f>
        <v/>
      </c>
      <c r="D39" s="159"/>
      <c r="E39" s="160"/>
      <c r="F39" s="161"/>
      <c r="G39" s="162"/>
      <c r="I39" s="18" t="s">
        <v>128</v>
      </c>
      <c r="J39" s="21">
        <v>29</v>
      </c>
      <c r="K39" s="21">
        <f t="shared" si="2"/>
        <v>29</v>
      </c>
      <c r="L39" s="85">
        <f t="shared" si="1"/>
        <v>22</v>
      </c>
      <c r="M39" s="20" t="s">
        <v>193</v>
      </c>
    </row>
    <row r="40" spans="2:13" ht="18" customHeight="1" x14ac:dyDescent="0.25">
      <c r="B40" s="3" t="str">
        <f>IF(MAX($L$11:$L$46)&lt;=29,"",VLOOKUP(B39+1,$L$11:$M$46,1,FALSE))</f>
        <v/>
      </c>
      <c r="C40" s="158" t="str">
        <f>IF(MAX($L$11:$L$46)&lt;=29,"",VLOOKUP(B39+1,$L$11:$M$46,2,FALSE))</f>
        <v/>
      </c>
      <c r="D40" s="159"/>
      <c r="E40" s="160"/>
      <c r="F40" s="161"/>
      <c r="G40" s="162"/>
      <c r="I40" s="18"/>
      <c r="J40" s="21">
        <v>30</v>
      </c>
      <c r="K40" s="21" t="str">
        <f t="shared" si="2"/>
        <v/>
      </c>
      <c r="L40" s="85" t="str">
        <f t="shared" si="1"/>
        <v/>
      </c>
      <c r="M40" s="20" t="s">
        <v>199</v>
      </c>
    </row>
    <row r="41" spans="2:13" ht="18" customHeight="1" x14ac:dyDescent="0.25">
      <c r="B41" s="3" t="str">
        <f>IF(MAX($L$11:$L$46)&lt;=30,"",VLOOKUP(B40+1,$L$11:$M$46,1,FALSE))</f>
        <v/>
      </c>
      <c r="C41" s="158" t="str">
        <f>IF(MAX($L$11:$L$46)&lt;=30,"",VLOOKUP(B40+1,$L$11:$M$46,2,FALSE))</f>
        <v/>
      </c>
      <c r="D41" s="159"/>
      <c r="E41" s="160"/>
      <c r="F41" s="161"/>
      <c r="G41" s="162"/>
      <c r="I41" s="18" t="s">
        <v>128</v>
      </c>
      <c r="J41" s="21">
        <v>31</v>
      </c>
      <c r="K41" s="21">
        <f t="shared" si="2"/>
        <v>31</v>
      </c>
      <c r="L41" s="85">
        <f t="shared" si="1"/>
        <v>23</v>
      </c>
      <c r="M41" s="20" t="s">
        <v>194</v>
      </c>
    </row>
    <row r="42" spans="2:13" ht="18" customHeight="1" x14ac:dyDescent="0.25">
      <c r="B42" s="3" t="str">
        <f>IF(MAX($L$11:$L$46)&lt;=31,"",VLOOKUP(B41+1,$L$11:$M$46,1,FALSE))</f>
        <v/>
      </c>
      <c r="C42" s="158" t="str">
        <f>IF(MAX($L$11:$L$46)&lt;=31,"",VLOOKUP(B41+1,$L$11:$M$46,2,FALSE))</f>
        <v/>
      </c>
      <c r="D42" s="159"/>
      <c r="E42" s="160"/>
      <c r="F42" s="161"/>
      <c r="G42" s="162"/>
      <c r="I42" s="18" t="s">
        <v>128</v>
      </c>
      <c r="J42" s="21">
        <v>32</v>
      </c>
      <c r="K42" s="21">
        <f t="shared" si="2"/>
        <v>32</v>
      </c>
      <c r="L42" s="85">
        <f t="shared" si="1"/>
        <v>24</v>
      </c>
      <c r="M42" s="20" t="s">
        <v>200</v>
      </c>
    </row>
    <row r="43" spans="2:13" ht="18" customHeight="1" x14ac:dyDescent="0.25">
      <c r="B43" s="3" t="str">
        <f>IF(MAX($L$11:$L$46)&lt;=32,"",VLOOKUP(B42+1,$L$11:$M$46,1,FALSE))</f>
        <v/>
      </c>
      <c r="C43" s="158" t="str">
        <f>IF(MAX($L$11:$L$46)&lt;=32,"",VLOOKUP(B42+1,$L$11:$M$46,2,FALSE))</f>
        <v/>
      </c>
      <c r="D43" s="159"/>
      <c r="E43" s="160"/>
      <c r="F43" s="161"/>
      <c r="G43" s="162"/>
      <c r="I43" s="18" t="s">
        <v>128</v>
      </c>
      <c r="J43" s="21">
        <v>33</v>
      </c>
      <c r="K43" s="21">
        <f t="shared" si="2"/>
        <v>33</v>
      </c>
      <c r="L43" s="85">
        <f t="shared" si="1"/>
        <v>25</v>
      </c>
      <c r="M43" s="20" t="s">
        <v>196</v>
      </c>
    </row>
    <row r="44" spans="2:13" ht="18" customHeight="1" x14ac:dyDescent="0.25">
      <c r="B44" s="3" t="str">
        <f>IF(MAX($L$11:$L$46)&lt;=33,"",VLOOKUP(B43+1,$L$11:$M$46,1,FALSE))</f>
        <v/>
      </c>
      <c r="C44" s="158" t="str">
        <f>IF(MAX($L$11:$L$46)&lt;=33,"",VLOOKUP(B43+1,$L$11:$M$46,2,FALSE))</f>
        <v/>
      </c>
      <c r="D44" s="159"/>
      <c r="E44" s="160"/>
      <c r="F44" s="161"/>
      <c r="G44" s="162"/>
      <c r="I44" s="18"/>
      <c r="J44" s="21">
        <v>34</v>
      </c>
      <c r="K44" s="21" t="str">
        <f t="shared" si="2"/>
        <v/>
      </c>
      <c r="L44" s="85" t="str">
        <f t="shared" si="1"/>
        <v/>
      </c>
      <c r="M44" s="20" t="s">
        <v>201</v>
      </c>
    </row>
    <row r="45" spans="2:13" ht="18" customHeight="1" x14ac:dyDescent="0.25">
      <c r="B45" s="3" t="str">
        <f>IF(MAX($L$11:$L$46)&lt;=34,"",VLOOKUP(B44+1,$L$11:$M$46,1,FALSE))</f>
        <v/>
      </c>
      <c r="C45" s="158" t="str">
        <f>IF(MAX($L$11:$L$46)&lt;=34,"",VLOOKUP(B44+1,$L$11:$M$46,2,FALSE))</f>
        <v/>
      </c>
      <c r="D45" s="159"/>
      <c r="E45" s="160"/>
      <c r="F45" s="161"/>
      <c r="G45" s="162"/>
      <c r="I45" s="18" t="s">
        <v>128</v>
      </c>
      <c r="J45" s="21">
        <v>35</v>
      </c>
      <c r="K45" s="21">
        <f t="shared" si="2"/>
        <v>35</v>
      </c>
      <c r="L45" s="85">
        <f t="shared" si="1"/>
        <v>26</v>
      </c>
      <c r="M45" s="23" t="s">
        <v>34</v>
      </c>
    </row>
    <row r="46" spans="2:13" ht="18" customHeight="1" x14ac:dyDescent="0.25">
      <c r="B46" s="3" t="str">
        <f>IF(MAX($L$11:$L$46)&lt;=35,"",VLOOKUP(B45+1,$L$11:$M$46,1,FALSE))</f>
        <v/>
      </c>
      <c r="C46" s="158" t="str">
        <f>IF(MAX($L$11:$L$46)&lt;=35,"",VLOOKUP(B45+1,$L$11:$M$46,2,FALSE))</f>
        <v/>
      </c>
      <c r="D46" s="159"/>
      <c r="E46" s="160"/>
      <c r="F46" s="161"/>
      <c r="G46" s="162"/>
      <c r="I46" s="18" t="s">
        <v>128</v>
      </c>
      <c r="J46" s="21">
        <v>36</v>
      </c>
      <c r="K46" s="21">
        <f t="shared" si="2"/>
        <v>36</v>
      </c>
      <c r="L46" s="85">
        <f t="shared" si="1"/>
        <v>27</v>
      </c>
      <c r="M46" s="20" t="s">
        <v>195</v>
      </c>
    </row>
    <row r="47" spans="2:13" ht="18" customHeight="1" x14ac:dyDescent="0.25">
      <c r="B47" s="3" t="str">
        <f>IF(MAX($L$11:$L$46)&lt;=36,"",VLOOKUP(B46+1,$L$11:$M$46,1,FALSE))</f>
        <v/>
      </c>
      <c r="C47" s="177"/>
      <c r="D47" s="177"/>
    </row>
  </sheetData>
  <sheetProtection selectLockedCells="1"/>
  <mergeCells count="79">
    <mergeCell ref="C47:D47"/>
    <mergeCell ref="C45:D45"/>
    <mergeCell ref="E45:G45"/>
    <mergeCell ref="C46:D46"/>
    <mergeCell ref="E46:G46"/>
    <mergeCell ref="E32:G32"/>
    <mergeCell ref="C32:D32"/>
    <mergeCell ref="C36:D36"/>
    <mergeCell ref="C43:D43"/>
    <mergeCell ref="E43:G43"/>
    <mergeCell ref="C34:D34"/>
    <mergeCell ref="E34:G34"/>
    <mergeCell ref="C35:D35"/>
    <mergeCell ref="E35:G35"/>
    <mergeCell ref="E36:G36"/>
    <mergeCell ref="C44:D44"/>
    <mergeCell ref="E44:G44"/>
    <mergeCell ref="C33:D33"/>
    <mergeCell ref="E33:G33"/>
    <mergeCell ref="C40:D40"/>
    <mergeCell ref="E40:G40"/>
    <mergeCell ref="C41:D41"/>
    <mergeCell ref="E41:G41"/>
    <mergeCell ref="C42:D42"/>
    <mergeCell ref="E42:G42"/>
    <mergeCell ref="C37:D37"/>
    <mergeCell ref="E37:G37"/>
    <mergeCell ref="C38:D38"/>
    <mergeCell ref="E38:G38"/>
    <mergeCell ref="C39:D39"/>
    <mergeCell ref="E39:G39"/>
    <mergeCell ref="D2:G2"/>
    <mergeCell ref="E22:G22"/>
    <mergeCell ref="E23:G23"/>
    <mergeCell ref="C11:D11"/>
    <mergeCell ref="C10:D10"/>
    <mergeCell ref="E10:G10"/>
    <mergeCell ref="C12:D12"/>
    <mergeCell ref="C13:D13"/>
    <mergeCell ref="C14:D14"/>
    <mergeCell ref="C15:D15"/>
    <mergeCell ref="C16:D16"/>
    <mergeCell ref="E11:G11"/>
    <mergeCell ref="C6:G6"/>
    <mergeCell ref="C7:G7"/>
    <mergeCell ref="E18:G18"/>
    <mergeCell ref="E19:G19"/>
    <mergeCell ref="E12:G12"/>
    <mergeCell ref="E13:G13"/>
    <mergeCell ref="C17:D17"/>
    <mergeCell ref="E15:G15"/>
    <mergeCell ref="E14:G14"/>
    <mergeCell ref="E16:G16"/>
    <mergeCell ref="C8:G8"/>
    <mergeCell ref="E26:G26"/>
    <mergeCell ref="E17:G17"/>
    <mergeCell ref="E25:G25"/>
    <mergeCell ref="C23:D23"/>
    <mergeCell ref="C24:D24"/>
    <mergeCell ref="C25:D25"/>
    <mergeCell ref="E21:G21"/>
    <mergeCell ref="C26:D26"/>
    <mergeCell ref="C18:D18"/>
    <mergeCell ref="C19:D19"/>
    <mergeCell ref="C20:D20"/>
    <mergeCell ref="C21:D21"/>
    <mergeCell ref="C22:D22"/>
    <mergeCell ref="E24:G24"/>
    <mergeCell ref="E20:G20"/>
    <mergeCell ref="C30:D30"/>
    <mergeCell ref="C31:D31"/>
    <mergeCell ref="E27:G27"/>
    <mergeCell ref="E28:G28"/>
    <mergeCell ref="E29:G29"/>
    <mergeCell ref="E30:G30"/>
    <mergeCell ref="E31:G31"/>
    <mergeCell ref="C28:D28"/>
    <mergeCell ref="C29:D29"/>
    <mergeCell ref="C27:D27"/>
  </mergeCells>
  <conditionalFormatting sqref="C10:C46">
    <cfRule type="cellIs" dxfId="9" priority="11" operator="equal">
      <formula>"PLANS"</formula>
    </cfRule>
  </conditionalFormatting>
  <conditionalFormatting sqref="E11:F46">
    <cfRule type="cellIs" dxfId="8" priority="2" operator="equal">
      <formula>"PLANS"</formula>
    </cfRule>
  </conditionalFormatting>
  <conditionalFormatting sqref="E12:F46">
    <cfRule type="expression" dxfId="7" priority="1">
      <formula>AND($C12="PLANS")</formula>
    </cfRule>
  </conditionalFormatting>
  <conditionalFormatting sqref="H18:H24">
    <cfRule type="expression" dxfId="6" priority="8">
      <formula>AND($C18="PLANS")</formula>
    </cfRule>
  </conditionalFormatting>
  <pageMargins left="0.23622047244094491" right="0" top="0.51181102362204722" bottom="0" header="0.23622047244094491" footer="0"/>
  <pageSetup paperSize="9" scale="91" orientation="portrait" r:id="rId1"/>
  <headerFooter>
    <oddHeader>&amp;L&amp;G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-0.499984740745262"/>
    <pageSetUpPr fitToPage="1"/>
  </sheetPr>
  <dimension ref="B2:BD65"/>
  <sheetViews>
    <sheetView showGridLines="0" tabSelected="1" topLeftCell="A8" zoomScale="70" zoomScaleNormal="70" zoomScalePageLayoutView="55" workbookViewId="0">
      <pane xSplit="10" topLeftCell="K1" activePane="topRight" state="frozen"/>
      <selection pane="topRight" activeCell="AA13" sqref="AA13"/>
    </sheetView>
  </sheetViews>
  <sheetFormatPr baseColWidth="10" defaultColWidth="10.7109375" defaultRowHeight="14.25" outlineLevelCol="1" x14ac:dyDescent="0.2"/>
  <cols>
    <col min="1" max="1" width="4.5703125" style="9" customWidth="1"/>
    <col min="2" max="2" width="10.7109375" style="9"/>
    <col min="3" max="3" width="38" style="9" customWidth="1"/>
    <col min="4" max="6" width="12.7109375" style="9" customWidth="1"/>
    <col min="7" max="10" width="20.7109375" style="9" customWidth="1"/>
    <col min="11" max="11" width="2.28515625" style="9" customWidth="1"/>
    <col min="12" max="12" width="10.7109375" style="9" customWidth="1"/>
    <col min="13" max="13" width="8.7109375" style="9" bestFit="1" customWidth="1"/>
    <col min="14" max="14" width="10.42578125" style="9" bestFit="1" customWidth="1"/>
    <col min="15" max="16" width="10.42578125" style="9" customWidth="1"/>
    <col min="17" max="17" width="12.42578125" style="9" customWidth="1"/>
    <col min="18" max="18" width="11.28515625" style="9" customWidth="1"/>
    <col min="19" max="19" width="8.7109375" style="9" bestFit="1" customWidth="1"/>
    <col min="20" max="20" width="9.28515625" style="9" bestFit="1" customWidth="1"/>
    <col min="21" max="21" width="14.28515625" style="9" bestFit="1" customWidth="1"/>
    <col min="22" max="24" width="9.5703125" style="9" customWidth="1"/>
    <col min="25" max="25" width="20.28515625" style="9" bestFit="1" customWidth="1"/>
    <col min="26" max="26" width="13.42578125" style="9" customWidth="1"/>
    <col min="27" max="27" width="14.28515625" style="9" bestFit="1" customWidth="1"/>
    <col min="28" max="28" width="19.140625" style="9" customWidth="1"/>
    <col min="29" max="29" width="15.85546875" style="9" customWidth="1"/>
    <col min="30" max="31" width="12.28515625" style="9" bestFit="1" customWidth="1"/>
    <col min="32" max="35" width="6.7109375" style="9" bestFit="1" customWidth="1"/>
    <col min="36" max="36" width="6.5703125" style="9" bestFit="1" customWidth="1"/>
    <col min="37" max="37" width="11.42578125" style="9" bestFit="1" customWidth="1"/>
    <col min="38" max="38" width="14.28515625" style="9" bestFit="1" customWidth="1"/>
    <col min="39" max="39" width="18.7109375" style="9" customWidth="1"/>
    <col min="40" max="40" width="13.85546875" style="9" customWidth="1"/>
    <col min="41" max="41" width="18.42578125" style="9" customWidth="1"/>
    <col min="42" max="42" width="18.7109375" style="9" bestFit="1" customWidth="1"/>
    <col min="43" max="43" width="19.85546875" style="9" customWidth="1"/>
    <col min="44" max="44" width="73.28515625" style="9" customWidth="1"/>
    <col min="45" max="49" width="10.7109375" style="9"/>
    <col min="50" max="50" width="21" style="3" hidden="1" customWidth="1" outlineLevel="1"/>
    <col min="51" max="51" width="21.42578125" style="3" hidden="1" customWidth="1" outlineLevel="1"/>
    <col min="52" max="52" width="22.28515625" style="3" hidden="1" customWidth="1" outlineLevel="1"/>
    <col min="53" max="55" width="21.5703125" style="3" hidden="1" customWidth="1" outlineLevel="1"/>
    <col min="56" max="56" width="10.7109375" style="9" collapsed="1"/>
    <col min="57" max="16384" width="10.7109375" style="9"/>
  </cols>
  <sheetData>
    <row r="2" spans="2:54" ht="19.899999999999999" customHeight="1" x14ac:dyDescent="0.2">
      <c r="G2" s="124" t="s">
        <v>59</v>
      </c>
      <c r="H2" s="125"/>
      <c r="I2" s="125"/>
      <c r="J2" s="126"/>
    </row>
    <row r="3" spans="2:54" ht="19.899999999999999" customHeight="1" x14ac:dyDescent="0.2">
      <c r="G3" s="11" t="s">
        <v>3</v>
      </c>
      <c r="H3" s="11" t="s">
        <v>4</v>
      </c>
      <c r="I3" s="11" t="s">
        <v>5</v>
      </c>
      <c r="J3" s="11" t="s">
        <v>6</v>
      </c>
    </row>
    <row r="4" spans="2:54" ht="19.899999999999999" customHeight="1" x14ac:dyDescent="0.2">
      <c r="G4" s="5" t="str">
        <f>'Page de Garde'!$D$4</f>
        <v>2025-AF283</v>
      </c>
      <c r="H4" s="5" t="s">
        <v>62</v>
      </c>
      <c r="I4" s="27" t="str">
        <f>'Page de Garde'!$G$4</f>
        <v>01</v>
      </c>
      <c r="J4" s="5" t="str">
        <f>'Page de Garde'!$H$4</f>
        <v>v0</v>
      </c>
    </row>
    <row r="5" spans="2:54" x14ac:dyDescent="0.2"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2:54" ht="15" customHeight="1" x14ac:dyDescent="0.2">
      <c r="B6" s="120" t="s">
        <v>99</v>
      </c>
      <c r="C6" s="120"/>
      <c r="D6" s="120"/>
      <c r="E6" s="120"/>
      <c r="F6" s="120"/>
      <c r="G6" s="120"/>
      <c r="H6" s="120"/>
      <c r="I6" s="120"/>
      <c r="J6" s="120"/>
    </row>
    <row r="7" spans="2:54" ht="15" customHeight="1" x14ac:dyDescent="0.2">
      <c r="B7" s="120"/>
      <c r="C7" s="120"/>
      <c r="D7" s="120"/>
      <c r="E7" s="120"/>
      <c r="F7" s="120"/>
      <c r="G7" s="120"/>
      <c r="H7" s="120"/>
      <c r="I7" s="120"/>
      <c r="J7" s="120"/>
    </row>
    <row r="8" spans="2:54" ht="25.5" customHeight="1" thickBot="1" x14ac:dyDescent="0.25">
      <c r="B8" s="120"/>
      <c r="C8" s="120"/>
      <c r="D8" s="120"/>
      <c r="E8" s="120"/>
      <c r="F8" s="120"/>
      <c r="G8" s="120"/>
      <c r="H8" s="120"/>
      <c r="I8" s="120"/>
      <c r="J8" s="120"/>
    </row>
    <row r="9" spans="2:54" ht="45" customHeight="1" thickBot="1" x14ac:dyDescent="0.25">
      <c r="B9" s="110" t="s">
        <v>146</v>
      </c>
      <c r="C9" s="111"/>
      <c r="D9" s="111"/>
      <c r="E9" s="111"/>
      <c r="F9" s="111"/>
      <c r="G9" s="111"/>
      <c r="H9" s="112"/>
      <c r="I9" s="112"/>
      <c r="J9" s="113"/>
      <c r="L9" s="106" t="s">
        <v>100</v>
      </c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07"/>
      <c r="AQ9" s="107"/>
      <c r="AR9" s="108"/>
    </row>
    <row r="10" spans="2:54" ht="20.100000000000001" customHeight="1" x14ac:dyDescent="0.2">
      <c r="B10" s="256" t="s">
        <v>2</v>
      </c>
      <c r="C10" s="250" t="s">
        <v>8</v>
      </c>
      <c r="D10" s="100"/>
      <c r="E10" s="102" t="s">
        <v>130</v>
      </c>
      <c r="F10" s="86"/>
      <c r="G10" s="121" t="s">
        <v>15</v>
      </c>
      <c r="H10" s="122"/>
      <c r="I10" s="122"/>
      <c r="J10" s="123"/>
      <c r="L10" s="97" t="s">
        <v>13</v>
      </c>
      <c r="M10" s="98"/>
      <c r="N10" s="98"/>
      <c r="O10" s="98"/>
      <c r="P10" s="98"/>
      <c r="Q10" s="98"/>
      <c r="R10" s="98"/>
      <c r="S10" s="98"/>
      <c r="T10" s="98"/>
      <c r="U10" s="98"/>
      <c r="V10" s="99" t="s">
        <v>17</v>
      </c>
      <c r="W10" s="99"/>
      <c r="X10" s="99"/>
      <c r="Y10" s="99"/>
      <c r="Z10" s="99"/>
      <c r="AA10" s="99"/>
      <c r="AB10" s="99"/>
      <c r="AC10" s="99"/>
      <c r="AD10" s="99" t="s">
        <v>19</v>
      </c>
      <c r="AE10" s="99"/>
      <c r="AF10" s="99"/>
      <c r="AG10" s="99"/>
      <c r="AH10" s="99"/>
      <c r="AI10" s="99"/>
      <c r="AJ10" s="99"/>
      <c r="AK10" s="99"/>
      <c r="AL10" s="99" t="s">
        <v>55</v>
      </c>
      <c r="AM10" s="99"/>
      <c r="AN10" s="99"/>
      <c r="AO10" s="99"/>
      <c r="AP10" s="99"/>
      <c r="AQ10" s="99"/>
      <c r="AR10" s="109"/>
    </row>
    <row r="11" spans="2:54" ht="50.1" customHeight="1" x14ac:dyDescent="0.2">
      <c r="B11" s="257"/>
      <c r="C11" s="251"/>
      <c r="D11" s="101"/>
      <c r="E11" s="103"/>
      <c r="F11" s="90"/>
      <c r="G11" s="127" t="s">
        <v>11</v>
      </c>
      <c r="H11" s="128"/>
      <c r="I11" s="127" t="s">
        <v>12</v>
      </c>
      <c r="J11" s="129"/>
      <c r="L11" s="45" t="s">
        <v>10</v>
      </c>
      <c r="M11" s="46" t="s">
        <v>91</v>
      </c>
      <c r="N11" s="46" t="s">
        <v>20</v>
      </c>
      <c r="O11" s="5" t="s">
        <v>132</v>
      </c>
      <c r="P11" s="5" t="s">
        <v>147</v>
      </c>
      <c r="Q11" s="5" t="s">
        <v>148</v>
      </c>
      <c r="R11" s="5" t="s">
        <v>92</v>
      </c>
      <c r="S11" s="46" t="s">
        <v>89</v>
      </c>
      <c r="T11" s="46" t="s">
        <v>90</v>
      </c>
      <c r="U11" s="46" t="s">
        <v>14</v>
      </c>
      <c r="V11" s="5" t="s">
        <v>221</v>
      </c>
      <c r="W11" s="46" t="s">
        <v>56</v>
      </c>
      <c r="X11" s="5" t="s">
        <v>131</v>
      </c>
      <c r="Y11" s="46" t="s">
        <v>16</v>
      </c>
      <c r="Z11" s="5" t="s">
        <v>133</v>
      </c>
      <c r="AA11" s="5" t="s">
        <v>134</v>
      </c>
      <c r="AB11" s="5" t="s">
        <v>135</v>
      </c>
      <c r="AC11" s="5" t="s">
        <v>136</v>
      </c>
      <c r="AD11" s="46" t="s">
        <v>18</v>
      </c>
      <c r="AE11" s="5" t="s">
        <v>139</v>
      </c>
      <c r="AF11" s="5" t="s">
        <v>140</v>
      </c>
      <c r="AG11" s="5" t="s">
        <v>141</v>
      </c>
      <c r="AH11" s="5" t="s">
        <v>142</v>
      </c>
      <c r="AI11" s="5" t="s">
        <v>143</v>
      </c>
      <c r="AJ11" s="5" t="s">
        <v>144</v>
      </c>
      <c r="AK11" s="5" t="s">
        <v>145</v>
      </c>
      <c r="AL11" s="5" t="s">
        <v>93</v>
      </c>
      <c r="AM11" s="5" t="s">
        <v>94</v>
      </c>
      <c r="AN11" s="5" t="s">
        <v>95</v>
      </c>
      <c r="AO11" s="5" t="s">
        <v>96</v>
      </c>
      <c r="AP11" s="5" t="s">
        <v>158</v>
      </c>
      <c r="AQ11" s="5" t="s">
        <v>97</v>
      </c>
      <c r="AR11" s="47" t="s">
        <v>98</v>
      </c>
      <c r="AX11" s="3" t="s">
        <v>102</v>
      </c>
      <c r="AY11" s="31" t="s">
        <v>137</v>
      </c>
      <c r="AZ11" s="31" t="s">
        <v>114</v>
      </c>
      <c r="BA11" s="3" t="s">
        <v>114</v>
      </c>
      <c r="BB11" s="31" t="s">
        <v>153</v>
      </c>
    </row>
    <row r="12" spans="2:54" ht="40.15" customHeight="1" x14ac:dyDescent="0.2">
      <c r="B12" s="258">
        <f>1</f>
        <v>1</v>
      </c>
      <c r="C12" s="252" t="s">
        <v>219</v>
      </c>
      <c r="D12" s="116"/>
      <c r="E12" s="89">
        <v>1</v>
      </c>
      <c r="F12" s="91"/>
      <c r="G12" s="114"/>
      <c r="H12" s="119"/>
      <c r="I12" s="114"/>
      <c r="J12" s="115"/>
      <c r="K12" s="50"/>
      <c r="L12" s="51" t="s">
        <v>216</v>
      </c>
      <c r="M12" s="52">
        <v>50</v>
      </c>
      <c r="N12" s="52" t="s">
        <v>215</v>
      </c>
      <c r="O12" s="52" t="s">
        <v>215</v>
      </c>
      <c r="P12" s="52" t="s">
        <v>215</v>
      </c>
      <c r="Q12" s="52" t="s">
        <v>215</v>
      </c>
      <c r="R12" s="52" t="s">
        <v>110</v>
      </c>
      <c r="S12" s="53">
        <v>-20</v>
      </c>
      <c r="T12" s="54">
        <v>60</v>
      </c>
      <c r="U12" s="87" t="s">
        <v>123</v>
      </c>
      <c r="V12" s="88" t="s">
        <v>222</v>
      </c>
      <c r="W12" s="56">
        <v>4.5</v>
      </c>
      <c r="X12" s="88" t="s">
        <v>223</v>
      </c>
      <c r="Y12" s="52" t="s">
        <v>224</v>
      </c>
      <c r="Z12" s="52"/>
      <c r="AA12" s="52" t="s">
        <v>68</v>
      </c>
      <c r="AB12" s="52" t="s">
        <v>115</v>
      </c>
      <c r="AC12" s="52" t="s">
        <v>116</v>
      </c>
      <c r="AD12" s="52" t="s">
        <v>67</v>
      </c>
      <c r="AE12" s="57">
        <v>1</v>
      </c>
      <c r="AF12" s="58">
        <v>0.05</v>
      </c>
      <c r="AG12" s="58">
        <v>0.05</v>
      </c>
      <c r="AH12" s="58">
        <v>0.2</v>
      </c>
      <c r="AI12" s="58">
        <v>0.2</v>
      </c>
      <c r="AJ12" s="58">
        <v>0.05</v>
      </c>
      <c r="AK12" s="58"/>
      <c r="AL12" s="59" t="s">
        <v>123</v>
      </c>
      <c r="AM12" s="59" t="s">
        <v>123</v>
      </c>
      <c r="AN12" s="52" t="s">
        <v>123</v>
      </c>
      <c r="AO12" s="60" t="s">
        <v>123</v>
      </c>
      <c r="AP12" s="60" t="s">
        <v>123</v>
      </c>
      <c r="AQ12" s="60" t="s">
        <v>123</v>
      </c>
      <c r="AR12" s="61"/>
      <c r="AX12" s="3" t="s">
        <v>108</v>
      </c>
      <c r="AY12" s="31" t="s">
        <v>122</v>
      </c>
      <c r="AZ12" s="31" t="s">
        <v>111</v>
      </c>
      <c r="BA12" s="3" t="s">
        <v>115</v>
      </c>
      <c r="BB12" s="31" t="s">
        <v>154</v>
      </c>
    </row>
    <row r="13" spans="2:54" ht="40.15" customHeight="1" x14ac:dyDescent="0.2">
      <c r="B13" s="259">
        <v>2</v>
      </c>
      <c r="C13" s="252" t="s">
        <v>220</v>
      </c>
      <c r="D13" s="116"/>
      <c r="E13" s="89">
        <v>1</v>
      </c>
      <c r="F13" s="91"/>
      <c r="G13" s="114"/>
      <c r="H13" s="119"/>
      <c r="I13" s="114"/>
      <c r="J13" s="115"/>
      <c r="K13" s="62"/>
      <c r="L13" s="63"/>
      <c r="M13" s="64"/>
      <c r="N13" s="64"/>
      <c r="O13" s="64"/>
      <c r="P13" s="64"/>
      <c r="Q13" s="64"/>
      <c r="R13" s="64"/>
      <c r="S13" s="65"/>
      <c r="T13" s="66"/>
      <c r="U13" s="67"/>
      <c r="V13" s="68"/>
      <c r="W13" s="68"/>
      <c r="X13" s="68"/>
      <c r="Y13" s="197" t="s">
        <v>224</v>
      </c>
      <c r="Z13" s="64"/>
      <c r="AA13" s="64"/>
      <c r="AB13" s="64"/>
      <c r="AC13" s="64"/>
      <c r="AD13" s="64"/>
      <c r="AE13" s="69"/>
      <c r="AF13" s="70"/>
      <c r="AG13" s="70"/>
      <c r="AH13" s="70"/>
      <c r="AI13" s="70"/>
      <c r="AJ13" s="70"/>
      <c r="AK13" s="70"/>
      <c r="AL13" s="71"/>
      <c r="AM13" s="71"/>
      <c r="AN13" s="64"/>
      <c r="AO13" s="72"/>
      <c r="AP13" s="72"/>
      <c r="AQ13" s="72"/>
      <c r="AR13" s="73"/>
      <c r="AX13" s="3" t="s">
        <v>103</v>
      </c>
      <c r="AY13" s="31" t="s">
        <v>152</v>
      </c>
      <c r="AZ13" s="31" t="s">
        <v>116</v>
      </c>
      <c r="BA13" s="3" t="s">
        <v>112</v>
      </c>
      <c r="BB13" s="31" t="s">
        <v>165</v>
      </c>
    </row>
    <row r="14" spans="2:54" ht="40.15" customHeight="1" x14ac:dyDescent="0.2">
      <c r="B14" s="258">
        <v>3</v>
      </c>
      <c r="C14" s="252" t="s">
        <v>229</v>
      </c>
      <c r="D14" s="116"/>
      <c r="E14" s="89">
        <v>1</v>
      </c>
      <c r="F14" s="91"/>
      <c r="G14" s="114"/>
      <c r="H14" s="119"/>
      <c r="I14" s="114"/>
      <c r="J14" s="115"/>
      <c r="K14" s="62"/>
      <c r="L14" s="51"/>
      <c r="M14" s="52"/>
      <c r="N14" s="52"/>
      <c r="O14" s="52"/>
      <c r="P14" s="52"/>
      <c r="Q14" s="52"/>
      <c r="R14" s="52"/>
      <c r="S14" s="53"/>
      <c r="T14" s="54"/>
      <c r="U14" s="55"/>
      <c r="V14" s="56"/>
      <c r="W14" s="56"/>
      <c r="X14" s="56"/>
      <c r="Y14" s="52" t="s">
        <v>224</v>
      </c>
      <c r="Z14" s="52"/>
      <c r="AA14" s="52"/>
      <c r="AB14" s="52"/>
      <c r="AC14" s="52"/>
      <c r="AD14" s="52"/>
      <c r="AE14" s="57"/>
      <c r="AF14" s="58"/>
      <c r="AG14" s="58"/>
      <c r="AH14" s="58"/>
      <c r="AI14" s="58"/>
      <c r="AJ14" s="58"/>
      <c r="AK14" s="58"/>
      <c r="AL14" s="59"/>
      <c r="AM14" s="59"/>
      <c r="AN14" s="52"/>
      <c r="AO14" s="60"/>
      <c r="AP14" s="60"/>
      <c r="AQ14" s="60"/>
      <c r="AR14" s="61"/>
      <c r="AX14" s="3" t="s">
        <v>104</v>
      </c>
      <c r="BA14" s="3" t="s">
        <v>116</v>
      </c>
      <c r="BB14" s="31" t="s">
        <v>166</v>
      </c>
    </row>
    <row r="15" spans="2:54" ht="40.15" customHeight="1" x14ac:dyDescent="0.2">
      <c r="B15" s="259">
        <v>4</v>
      </c>
      <c r="C15" s="252" t="s">
        <v>230</v>
      </c>
      <c r="D15" s="116"/>
      <c r="E15" s="89">
        <v>1</v>
      </c>
      <c r="F15" s="91"/>
      <c r="G15" s="114"/>
      <c r="H15" s="119"/>
      <c r="I15" s="114"/>
      <c r="J15" s="115"/>
      <c r="K15" s="62"/>
      <c r="L15" s="63"/>
      <c r="M15" s="64"/>
      <c r="N15" s="64"/>
      <c r="O15" s="64"/>
      <c r="P15" s="64"/>
      <c r="Q15" s="64"/>
      <c r="R15" s="64"/>
      <c r="S15" s="65"/>
      <c r="T15" s="66"/>
      <c r="U15" s="67"/>
      <c r="V15" s="68"/>
      <c r="W15" s="68"/>
      <c r="X15" s="68"/>
      <c r="Y15" s="197" t="s">
        <v>224</v>
      </c>
      <c r="Z15" s="64"/>
      <c r="AA15" s="64"/>
      <c r="AB15" s="64"/>
      <c r="AC15" s="64"/>
      <c r="AD15" s="64"/>
      <c r="AE15" s="69"/>
      <c r="AF15" s="70"/>
      <c r="AG15" s="70"/>
      <c r="AH15" s="70"/>
      <c r="AI15" s="70"/>
      <c r="AJ15" s="70"/>
      <c r="AK15" s="70"/>
      <c r="AL15" s="71"/>
      <c r="AM15" s="71"/>
      <c r="AN15" s="64"/>
      <c r="AO15" s="72"/>
      <c r="AP15" s="72"/>
      <c r="AQ15" s="72"/>
      <c r="AR15" s="73"/>
      <c r="AX15" s="3" t="s">
        <v>105</v>
      </c>
    </row>
    <row r="16" spans="2:54" ht="40.15" customHeight="1" x14ac:dyDescent="0.2">
      <c r="B16" s="258">
        <v>5</v>
      </c>
      <c r="C16" s="252" t="s">
        <v>231</v>
      </c>
      <c r="D16" s="116"/>
      <c r="E16" s="89">
        <v>1</v>
      </c>
      <c r="F16" s="91"/>
      <c r="G16" s="114"/>
      <c r="H16" s="119"/>
      <c r="I16" s="114"/>
      <c r="J16" s="115"/>
      <c r="K16" s="50"/>
      <c r="L16" s="51"/>
      <c r="M16" s="52"/>
      <c r="N16" s="52"/>
      <c r="O16" s="52"/>
      <c r="P16" s="52"/>
      <c r="Q16" s="52"/>
      <c r="R16" s="52"/>
      <c r="S16" s="53"/>
      <c r="T16" s="54"/>
      <c r="U16" s="55"/>
      <c r="V16" s="56"/>
      <c r="W16" s="56"/>
      <c r="X16" s="56"/>
      <c r="Y16" s="52" t="s">
        <v>224</v>
      </c>
      <c r="Z16" s="52"/>
      <c r="AA16" s="52"/>
      <c r="AB16" s="52"/>
      <c r="AC16" s="52"/>
      <c r="AD16" s="52"/>
      <c r="AE16" s="57"/>
      <c r="AF16" s="58"/>
      <c r="AG16" s="58"/>
      <c r="AH16" s="58"/>
      <c r="AI16" s="58"/>
      <c r="AJ16" s="58"/>
      <c r="AK16" s="58"/>
      <c r="AL16" s="59"/>
      <c r="AM16" s="59"/>
      <c r="AN16" s="52"/>
      <c r="AO16" s="60"/>
      <c r="AP16" s="60"/>
      <c r="AQ16" s="60"/>
      <c r="AR16" s="61"/>
      <c r="AX16" s="3" t="s">
        <v>106</v>
      </c>
      <c r="AY16" s="3">
        <v>3000</v>
      </c>
      <c r="AZ16" s="31" t="s">
        <v>138</v>
      </c>
      <c r="BA16" s="3" t="s">
        <v>116</v>
      </c>
      <c r="BB16" s="31" t="s">
        <v>157</v>
      </c>
    </row>
    <row r="17" spans="2:54" ht="40.15" customHeight="1" x14ac:dyDescent="0.2">
      <c r="B17" s="259">
        <v>6</v>
      </c>
      <c r="C17" s="252" t="s">
        <v>232</v>
      </c>
      <c r="D17" s="116"/>
      <c r="E17" s="89">
        <v>1</v>
      </c>
      <c r="F17" s="91"/>
      <c r="G17" s="114"/>
      <c r="H17" s="119"/>
      <c r="I17" s="114"/>
      <c r="J17" s="115"/>
      <c r="K17" s="62"/>
      <c r="L17" s="63"/>
      <c r="M17" s="64"/>
      <c r="N17" s="64"/>
      <c r="O17" s="64"/>
      <c r="P17" s="64"/>
      <c r="Q17" s="64"/>
      <c r="R17" s="64"/>
      <c r="S17" s="65"/>
      <c r="T17" s="66"/>
      <c r="U17" s="67"/>
      <c r="V17" s="68"/>
      <c r="W17" s="68"/>
      <c r="X17" s="68"/>
      <c r="Y17" s="197" t="s">
        <v>224</v>
      </c>
      <c r="Z17" s="64"/>
      <c r="AA17" s="64"/>
      <c r="AB17" s="64"/>
      <c r="AC17" s="64"/>
      <c r="AD17" s="64"/>
      <c r="AE17" s="69"/>
      <c r="AF17" s="70"/>
      <c r="AG17" s="70"/>
      <c r="AH17" s="70"/>
      <c r="AI17" s="70"/>
      <c r="AJ17" s="70"/>
      <c r="AK17" s="70"/>
      <c r="AL17" s="71"/>
      <c r="AM17" s="71"/>
      <c r="AN17" s="64"/>
      <c r="AO17" s="72"/>
      <c r="AP17" s="72"/>
      <c r="AQ17" s="72"/>
      <c r="AR17" s="73"/>
      <c r="AX17" s="3" t="s">
        <v>107</v>
      </c>
      <c r="AY17" s="3">
        <v>6000</v>
      </c>
      <c r="AZ17" s="31" t="s">
        <v>68</v>
      </c>
      <c r="BA17" s="3" t="s">
        <v>113</v>
      </c>
      <c r="BB17" s="31" t="s">
        <v>155</v>
      </c>
    </row>
    <row r="18" spans="2:54" ht="40.15" customHeight="1" x14ac:dyDescent="0.2">
      <c r="B18" s="260">
        <v>7</v>
      </c>
      <c r="C18" s="253" t="s">
        <v>233</v>
      </c>
      <c r="D18" s="198"/>
      <c r="E18" s="199">
        <v>1</v>
      </c>
      <c r="F18" s="200"/>
      <c r="G18" s="201"/>
      <c r="H18" s="202"/>
      <c r="I18" s="201"/>
      <c r="J18" s="203"/>
      <c r="K18" s="50"/>
      <c r="L18" s="204"/>
      <c r="M18" s="205"/>
      <c r="N18" s="205"/>
      <c r="O18" s="205"/>
      <c r="P18" s="205"/>
      <c r="Q18" s="205"/>
      <c r="R18" s="205"/>
      <c r="S18" s="206"/>
      <c r="T18" s="207"/>
      <c r="U18" s="208"/>
      <c r="V18" s="209"/>
      <c r="W18" s="209"/>
      <c r="X18" s="209"/>
      <c r="Y18" s="205" t="s">
        <v>224</v>
      </c>
      <c r="Z18" s="205"/>
      <c r="AA18" s="205"/>
      <c r="AB18" s="205"/>
      <c r="AC18" s="205"/>
      <c r="AD18" s="205"/>
      <c r="AE18" s="210"/>
      <c r="AF18" s="211"/>
      <c r="AG18" s="211"/>
      <c r="AH18" s="211"/>
      <c r="AI18" s="211"/>
      <c r="AJ18" s="211"/>
      <c r="AK18" s="211"/>
      <c r="AL18" s="212"/>
      <c r="AM18" s="212"/>
      <c r="AN18" s="205"/>
      <c r="AO18" s="213"/>
      <c r="AP18" s="213"/>
      <c r="AQ18" s="213"/>
      <c r="AR18" s="214"/>
      <c r="AZ18" s="31" t="s">
        <v>69</v>
      </c>
      <c r="BA18" s="3" t="s">
        <v>117</v>
      </c>
      <c r="BB18" s="31" t="s">
        <v>156</v>
      </c>
    </row>
    <row r="19" spans="2:54" ht="40.15" customHeight="1" x14ac:dyDescent="0.2">
      <c r="B19" s="261">
        <v>8</v>
      </c>
      <c r="C19" s="272" t="s">
        <v>234</v>
      </c>
      <c r="D19" s="273"/>
      <c r="E19" s="23">
        <v>1</v>
      </c>
      <c r="F19" s="233"/>
      <c r="G19" s="267"/>
      <c r="H19" s="266"/>
      <c r="I19" s="267"/>
      <c r="J19" s="268"/>
      <c r="K19" s="264"/>
      <c r="L19" s="234"/>
      <c r="M19" s="233"/>
      <c r="N19" s="233"/>
      <c r="O19" s="233"/>
      <c r="P19" s="233"/>
      <c r="Q19" s="233"/>
      <c r="R19" s="233"/>
      <c r="S19" s="233"/>
      <c r="T19" s="233"/>
      <c r="U19" s="233"/>
      <c r="V19" s="233"/>
      <c r="W19" s="233"/>
      <c r="X19" s="233"/>
      <c r="Y19" s="279" t="s">
        <v>224</v>
      </c>
      <c r="Z19" s="233"/>
      <c r="AA19" s="233"/>
      <c r="AB19" s="233"/>
      <c r="AC19" s="233"/>
      <c r="AD19" s="233"/>
      <c r="AE19" s="233"/>
      <c r="AF19" s="233"/>
      <c r="AG19" s="233"/>
      <c r="AH19" s="233"/>
      <c r="AI19" s="233"/>
      <c r="AJ19" s="233"/>
      <c r="AK19" s="233"/>
      <c r="AL19" s="233"/>
      <c r="AM19" s="233"/>
      <c r="AN19" s="233"/>
      <c r="AO19" s="233"/>
      <c r="AP19" s="233"/>
      <c r="AQ19" s="233"/>
      <c r="AR19" s="235"/>
      <c r="AX19" s="3" t="s">
        <v>109</v>
      </c>
      <c r="AZ19" s="31" t="s">
        <v>70</v>
      </c>
    </row>
    <row r="20" spans="2:54" ht="40.15" customHeight="1" x14ac:dyDescent="0.2">
      <c r="B20" s="258">
        <v>9</v>
      </c>
      <c r="C20" s="277" t="s">
        <v>235</v>
      </c>
      <c r="D20" s="274"/>
      <c r="E20" s="278">
        <v>1</v>
      </c>
      <c r="F20" s="247"/>
      <c r="G20" s="269"/>
      <c r="H20" s="271"/>
      <c r="I20" s="269"/>
      <c r="J20" s="270"/>
      <c r="K20" s="265"/>
      <c r="L20" s="248"/>
      <c r="M20" s="247"/>
      <c r="N20" s="247"/>
      <c r="O20" s="247"/>
      <c r="P20" s="247"/>
      <c r="Q20" s="247"/>
      <c r="R20" s="247"/>
      <c r="S20" s="247"/>
      <c r="T20" s="247"/>
      <c r="U20" s="247"/>
      <c r="V20" s="247"/>
      <c r="W20" s="247"/>
      <c r="X20" s="247"/>
      <c r="Y20" s="205" t="s">
        <v>224</v>
      </c>
      <c r="Z20" s="247"/>
      <c r="AA20" s="247"/>
      <c r="AB20" s="247"/>
      <c r="AC20" s="247"/>
      <c r="AD20" s="247"/>
      <c r="AE20" s="247"/>
      <c r="AF20" s="247"/>
      <c r="AG20" s="247"/>
      <c r="AH20" s="247"/>
      <c r="AI20" s="247"/>
      <c r="AJ20" s="247"/>
      <c r="AK20" s="247"/>
      <c r="AL20" s="247"/>
      <c r="AM20" s="247"/>
      <c r="AN20" s="247"/>
      <c r="AO20" s="247"/>
      <c r="AP20" s="247"/>
      <c r="AQ20" s="247"/>
      <c r="AR20" s="249"/>
      <c r="AX20" s="3" t="s">
        <v>110</v>
      </c>
      <c r="AY20" s="31" t="s">
        <v>149</v>
      </c>
      <c r="BA20" s="31" t="s">
        <v>160</v>
      </c>
      <c r="BB20" s="31" t="s">
        <v>159</v>
      </c>
    </row>
    <row r="21" spans="2:54" ht="40.15" customHeight="1" x14ac:dyDescent="0.2">
      <c r="B21" s="262">
        <v>10</v>
      </c>
      <c r="C21" s="254" t="s">
        <v>225</v>
      </c>
      <c r="D21" s="215"/>
      <c r="E21" s="216">
        <v>1</v>
      </c>
      <c r="F21" s="217"/>
      <c r="G21" s="218"/>
      <c r="H21" s="219"/>
      <c r="I21" s="218"/>
      <c r="J21" s="220"/>
      <c r="K21" s="50"/>
      <c r="L21" s="221"/>
      <c r="M21" s="222"/>
      <c r="N21" s="222" t="s">
        <v>227</v>
      </c>
      <c r="O21" s="222" t="s">
        <v>227</v>
      </c>
      <c r="P21" s="222" t="s">
        <v>227</v>
      </c>
      <c r="Q21" s="222" t="s">
        <v>227</v>
      </c>
      <c r="R21" s="222"/>
      <c r="S21" s="223"/>
      <c r="T21" s="224"/>
      <c r="U21" s="225"/>
      <c r="V21" s="226"/>
      <c r="W21" s="226"/>
      <c r="X21" s="226"/>
      <c r="Y21" s="279" t="s">
        <v>224</v>
      </c>
      <c r="Z21" s="222"/>
      <c r="AA21" s="222"/>
      <c r="AB21" s="222"/>
      <c r="AC21" s="222"/>
      <c r="AD21" s="222"/>
      <c r="AE21" s="227"/>
      <c r="AF21" s="228"/>
      <c r="AG21" s="228"/>
      <c r="AH21" s="228"/>
      <c r="AI21" s="228"/>
      <c r="AJ21" s="228"/>
      <c r="AK21" s="229"/>
      <c r="AL21" s="230"/>
      <c r="AM21" s="230"/>
      <c r="AN21" s="222"/>
      <c r="AO21" s="231"/>
      <c r="AP21" s="231"/>
      <c r="AQ21" s="231"/>
      <c r="AR21" s="232"/>
      <c r="AY21" s="31" t="s">
        <v>150</v>
      </c>
      <c r="BA21" s="31" t="s">
        <v>161</v>
      </c>
    </row>
    <row r="22" spans="2:54" ht="40.15" customHeight="1" x14ac:dyDescent="0.2">
      <c r="B22" s="258">
        <v>11</v>
      </c>
      <c r="C22" s="255" t="s">
        <v>226</v>
      </c>
      <c r="D22" s="118"/>
      <c r="E22" s="49">
        <v>1</v>
      </c>
      <c r="F22" s="92"/>
      <c r="G22" s="104"/>
      <c r="H22" s="117"/>
      <c r="I22" s="104"/>
      <c r="J22" s="105"/>
      <c r="K22" s="50"/>
      <c r="L22" s="51" t="s">
        <v>216</v>
      </c>
      <c r="M22" s="52">
        <v>50</v>
      </c>
      <c r="N22" s="52" t="s">
        <v>215</v>
      </c>
      <c r="O22" s="52" t="s">
        <v>215</v>
      </c>
      <c r="P22" s="52" t="s">
        <v>215</v>
      </c>
      <c r="Q22" s="52" t="s">
        <v>215</v>
      </c>
      <c r="R22" s="52" t="s">
        <v>110</v>
      </c>
      <c r="S22" s="53">
        <v>-20</v>
      </c>
      <c r="T22" s="54">
        <v>60</v>
      </c>
      <c r="U22" s="87" t="s">
        <v>123</v>
      </c>
      <c r="V22" s="88" t="s">
        <v>222</v>
      </c>
      <c r="W22" s="56">
        <v>4.5</v>
      </c>
      <c r="X22" s="88" t="s">
        <v>223</v>
      </c>
      <c r="Y22" s="205" t="s">
        <v>224</v>
      </c>
      <c r="Z22" s="52"/>
      <c r="AA22" s="52" t="s">
        <v>68</v>
      </c>
      <c r="AB22" s="52" t="s">
        <v>115</v>
      </c>
      <c r="AC22" s="52" t="s">
        <v>116</v>
      </c>
      <c r="AD22" s="52" t="s">
        <v>67</v>
      </c>
      <c r="AE22" s="57">
        <v>1</v>
      </c>
      <c r="AF22" s="58">
        <v>0.05</v>
      </c>
      <c r="AG22" s="58">
        <v>0.05</v>
      </c>
      <c r="AH22" s="58">
        <v>0.2</v>
      </c>
      <c r="AI22" s="58">
        <v>0.2</v>
      </c>
      <c r="AJ22" s="58">
        <v>0.05</v>
      </c>
      <c r="AK22" s="58"/>
      <c r="AL22" s="59" t="s">
        <v>123</v>
      </c>
      <c r="AM22" s="59" t="s">
        <v>123</v>
      </c>
      <c r="AN22" s="52" t="s">
        <v>123</v>
      </c>
      <c r="AO22" s="60" t="s">
        <v>123</v>
      </c>
      <c r="AP22" s="60" t="s">
        <v>123</v>
      </c>
      <c r="AQ22" s="60" t="s">
        <v>123</v>
      </c>
      <c r="AR22" s="61"/>
      <c r="AX22" s="3" t="s">
        <v>67</v>
      </c>
      <c r="AY22" s="31" t="s">
        <v>151</v>
      </c>
      <c r="BA22" s="31"/>
    </row>
    <row r="23" spans="2:54" ht="40.15" customHeight="1" thickBot="1" x14ac:dyDescent="0.25">
      <c r="B23" s="263">
        <v>12</v>
      </c>
      <c r="C23" s="275" t="s">
        <v>228</v>
      </c>
      <c r="D23" s="276"/>
      <c r="E23" s="74">
        <v>1</v>
      </c>
      <c r="F23" s="93"/>
      <c r="G23" s="94"/>
      <c r="H23" s="95"/>
      <c r="I23" s="94"/>
      <c r="J23" s="96"/>
      <c r="K23" s="50"/>
      <c r="L23" s="236"/>
      <c r="M23" s="237"/>
      <c r="N23" s="237"/>
      <c r="O23" s="237"/>
      <c r="P23" s="237"/>
      <c r="Q23" s="237"/>
      <c r="R23" s="237"/>
      <c r="S23" s="238"/>
      <c r="T23" s="239"/>
      <c r="U23" s="240"/>
      <c r="V23" s="241"/>
      <c r="W23" s="241"/>
      <c r="X23" s="241"/>
      <c r="Y23" s="280" t="s">
        <v>224</v>
      </c>
      <c r="Z23" s="237"/>
      <c r="AA23" s="237"/>
      <c r="AB23" s="237"/>
      <c r="AC23" s="237"/>
      <c r="AD23" s="237"/>
      <c r="AE23" s="242"/>
      <c r="AF23" s="243"/>
      <c r="AG23" s="243"/>
      <c r="AH23" s="243"/>
      <c r="AI23" s="243"/>
      <c r="AJ23" s="243"/>
      <c r="AK23" s="243"/>
      <c r="AL23" s="244"/>
      <c r="AM23" s="244"/>
      <c r="AN23" s="237"/>
      <c r="AO23" s="245"/>
      <c r="AP23" s="245"/>
      <c r="AQ23" s="245"/>
      <c r="AR23" s="246"/>
      <c r="AX23" s="3" t="s">
        <v>66</v>
      </c>
    </row>
    <row r="26" spans="2:54" ht="15" customHeight="1" x14ac:dyDescent="0.2"/>
    <row r="33" spans="11:11" ht="14.65" customHeight="1" x14ac:dyDescent="0.2"/>
    <row r="34" spans="11:11" ht="14.65" customHeight="1" x14ac:dyDescent="0.2"/>
    <row r="35" spans="11:11" ht="14.65" customHeight="1" x14ac:dyDescent="0.2"/>
    <row r="36" spans="11:11" ht="14.65" customHeight="1" x14ac:dyDescent="0.2"/>
    <row r="37" spans="11:11" ht="15" customHeight="1" x14ac:dyDescent="0.2"/>
    <row r="40" spans="11:11" ht="13.9" customHeight="1" x14ac:dyDescent="0.2">
      <c r="K40" s="48"/>
    </row>
    <row r="41" spans="11:11" x14ac:dyDescent="0.2">
      <c r="K41" s="48"/>
    </row>
    <row r="42" spans="11:11" x14ac:dyDescent="0.2">
      <c r="K42" s="48"/>
    </row>
    <row r="43" spans="11:11" x14ac:dyDescent="0.2">
      <c r="K43" s="48"/>
    </row>
    <row r="44" spans="11:11" x14ac:dyDescent="0.2">
      <c r="K44" s="48"/>
    </row>
    <row r="45" spans="11:11" ht="13.9" customHeight="1" x14ac:dyDescent="0.2">
      <c r="K45" s="48"/>
    </row>
    <row r="46" spans="11:11" x14ac:dyDescent="0.2">
      <c r="K46" s="48"/>
    </row>
    <row r="50" ht="13.9" customHeight="1" x14ac:dyDescent="0.2"/>
    <row r="55" ht="13.9" customHeight="1" x14ac:dyDescent="0.2"/>
    <row r="60" ht="13.9" customHeight="1" x14ac:dyDescent="0.2"/>
    <row r="65" ht="13.9" customHeight="1" x14ac:dyDescent="0.2"/>
  </sheetData>
  <sheetProtection selectLockedCells="1"/>
  <mergeCells count="48">
    <mergeCell ref="G2:J2"/>
    <mergeCell ref="I16:J16"/>
    <mergeCell ref="I17:J17"/>
    <mergeCell ref="I18:J18"/>
    <mergeCell ref="I21:J21"/>
    <mergeCell ref="G11:H11"/>
    <mergeCell ref="I11:J11"/>
    <mergeCell ref="G12:H12"/>
    <mergeCell ref="G13:H13"/>
    <mergeCell ref="G14:H14"/>
    <mergeCell ref="G15:H15"/>
    <mergeCell ref="G16:H16"/>
    <mergeCell ref="G17:H17"/>
    <mergeCell ref="G19:H19"/>
    <mergeCell ref="I19:J19"/>
    <mergeCell ref="I20:J20"/>
    <mergeCell ref="G18:H18"/>
    <mergeCell ref="G21:H21"/>
    <mergeCell ref="B6:J8"/>
    <mergeCell ref="G22:H22"/>
    <mergeCell ref="G10:J10"/>
    <mergeCell ref="C17:D17"/>
    <mergeCell ref="C18:D18"/>
    <mergeCell ref="C21:D21"/>
    <mergeCell ref="C19:D19"/>
    <mergeCell ref="G20:H20"/>
    <mergeCell ref="C20:D20"/>
    <mergeCell ref="C22:D22"/>
    <mergeCell ref="C23:D23"/>
    <mergeCell ref="L9:AR9"/>
    <mergeCell ref="AL10:AR10"/>
    <mergeCell ref="I22:J22"/>
    <mergeCell ref="B9:J9"/>
    <mergeCell ref="I12:J12"/>
    <mergeCell ref="I13:J13"/>
    <mergeCell ref="I14:J14"/>
    <mergeCell ref="I15:J15"/>
    <mergeCell ref="C12:D12"/>
    <mergeCell ref="C13:D13"/>
    <mergeCell ref="C14:D14"/>
    <mergeCell ref="C15:D15"/>
    <mergeCell ref="C16:D16"/>
    <mergeCell ref="B10:B11"/>
    <mergeCell ref="L10:U10"/>
    <mergeCell ref="V10:AC10"/>
    <mergeCell ref="AD10:AK10"/>
    <mergeCell ref="C10:D11"/>
    <mergeCell ref="E10:E11"/>
  </mergeCells>
  <phoneticPr fontId="19" type="noConversion"/>
  <dataValidations count="14">
    <dataValidation type="list" allowBlank="1" showInputMessage="1" sqref="Q12:Q18 Q22:Q23" xr:uid="{75ABED09-C614-4C30-A64F-AA595B7AEE14}">
      <formula1>$AY$16:$AY$17</formula1>
    </dataValidation>
    <dataValidation type="list" allowBlank="1" showInputMessage="1" sqref="O12:O18 O22:O23" xr:uid="{1413202A-C733-4AB3-9559-CF16E149CF95}">
      <formula1>$AY$20:$AY$22</formula1>
    </dataValidation>
    <dataValidation type="list" allowBlank="1" showInputMessage="1" sqref="L12:L18 L21:L23" xr:uid="{00000000-0002-0000-0300-000000000000}">
      <formula1>$AX$11:$AX$17</formula1>
    </dataValidation>
    <dataValidation type="list" allowBlank="1" showInputMessage="1" sqref="R12:R18 R21:R23" xr:uid="{00000000-0002-0000-0300-000001000000}">
      <formula1>$AX$19:$AX$20</formula1>
    </dataValidation>
    <dataValidation type="list" allowBlank="1" showInputMessage="1" sqref="Y12:Y23" xr:uid="{00000000-0002-0000-0300-000002000000}">
      <formula1>$AY$11:$AY$15</formula1>
    </dataValidation>
    <dataValidation type="list" allowBlank="1" showInputMessage="1" sqref="AD12:AD18 AD21:AD23" xr:uid="{00000000-0002-0000-0300-000003000000}">
      <formula1>$AX$22:$AX$23</formula1>
    </dataValidation>
    <dataValidation type="list" allowBlank="1" showInputMessage="1" sqref="AB12:AB18 AB21:AB23" xr:uid="{00000000-0002-0000-0300-000005000000}">
      <formula1>$BA$11:$BA$14</formula1>
    </dataValidation>
    <dataValidation type="list" allowBlank="1" showInputMessage="1" sqref="AC12:AC18 AC21:AC23" xr:uid="{00000000-0002-0000-0300-000006000000}">
      <formula1>$BA$16:$BA$18</formula1>
    </dataValidation>
    <dataValidation type="list" allowBlank="1" showInputMessage="1" showErrorMessage="1" sqref="AA12:AA18 AA21:AA23" xr:uid="{BED97A31-9CC5-481F-BA18-FAC0DD2A6CA8}">
      <formula1>$AZ$16:$AZ$19</formula1>
    </dataValidation>
    <dataValidation type="list" allowBlank="1" showInputMessage="1" showErrorMessage="1" sqref="Z12:Z18 Z21:Z23" xr:uid="{973ED92A-764A-48CA-BFEB-BFEECB019F13}">
      <formula1>$AZ$11:$AZ$13</formula1>
    </dataValidation>
    <dataValidation type="list" allowBlank="1" showInputMessage="1" sqref="AM12:AM18 AM21:AM23" xr:uid="{F4E238DF-C71C-4A9E-8EE1-033B3055048A}">
      <formula1>$BB$11:$BB$14</formula1>
    </dataValidation>
    <dataValidation type="list" allowBlank="1" showInputMessage="1" sqref="AN12:AN18 AN21:AN23" xr:uid="{7F3224C2-E72F-4D6A-876B-12E413C60FC2}">
      <formula1>$BB$16:$BB$19</formula1>
    </dataValidation>
    <dataValidation type="list" allowBlank="1" showInputMessage="1" sqref="AO12:AO18 AO21:AO23" xr:uid="{CC3940F5-89CC-4AB6-A2F9-207DF556920E}">
      <formula1>$BB$20:$BB$22</formula1>
    </dataValidation>
    <dataValidation type="list" allowBlank="1" showInputMessage="1" sqref="AP12:AP18 AP21:AP23" xr:uid="{2E636244-242E-4B47-8F3C-BDCD95261790}">
      <formula1>$BA$20:$BA$22</formula1>
    </dataValidation>
  </dataValidations>
  <pageMargins left="0.23622047244094491" right="0" top="0.51181102362204722" bottom="0" header="0.23622047244094491" footer="0"/>
  <pageSetup paperSize="9" scale="57" orientation="portrait" r:id="rId1"/>
  <headerFooter>
    <oddHeader>&amp;L&amp;G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AD30"/>
  <sheetViews>
    <sheetView showGridLines="0" zoomScaleNormal="100" workbookViewId="0">
      <selection activeCell="D8" sqref="D8"/>
    </sheetView>
  </sheetViews>
  <sheetFormatPr baseColWidth="10" defaultColWidth="10.7109375" defaultRowHeight="14.25" outlineLevelCol="1" x14ac:dyDescent="0.25"/>
  <cols>
    <col min="1" max="1" width="3.5703125" style="3" customWidth="1"/>
    <col min="2" max="2" width="27.28515625" style="3" hidden="1" customWidth="1" outlineLevel="1"/>
    <col min="3" max="3" width="7.28515625" style="3" bestFit="1" customWidth="1" collapsed="1"/>
    <col min="4" max="4" width="39.7109375" style="3" bestFit="1" customWidth="1"/>
    <col min="5" max="5" width="6.5703125" style="3" bestFit="1" customWidth="1"/>
    <col min="6" max="6" width="6.28515625" style="3" customWidth="1"/>
    <col min="7" max="7" width="5.5703125" style="3" bestFit="1" customWidth="1"/>
    <col min="8" max="8" width="10.42578125" style="3" bestFit="1" customWidth="1"/>
    <col min="9" max="9" width="7.42578125" style="3" bestFit="1" customWidth="1"/>
    <col min="10" max="10" width="10.7109375" style="3"/>
    <col min="11" max="12" width="8.28515625" style="3" bestFit="1" customWidth="1"/>
    <col min="13" max="13" width="12.5703125" style="3" bestFit="1" customWidth="1"/>
    <col min="14" max="17" width="18.7109375" style="3" customWidth="1"/>
    <col min="18" max="18" width="9.140625" style="3" customWidth="1"/>
    <col min="19" max="19" width="7.28515625" style="3" bestFit="1" customWidth="1"/>
    <col min="20" max="20" width="5.28515625" style="3" bestFit="1" customWidth="1"/>
    <col min="21" max="21" width="6" style="3" bestFit="1" customWidth="1"/>
    <col min="22" max="22" width="4.28515625" style="3" customWidth="1"/>
    <col min="23" max="23" width="10.7109375" style="3"/>
    <col min="24" max="29" width="10.7109375" style="3" hidden="1" customWidth="1" outlineLevel="1"/>
    <col min="30" max="30" width="22.28515625" style="3" bestFit="1" customWidth="1" collapsed="1"/>
    <col min="31" max="16384" width="10.7109375" style="3"/>
  </cols>
  <sheetData>
    <row r="2" spans="2:29" ht="15" customHeight="1" x14ac:dyDescent="0.25">
      <c r="P2" s="167" t="s">
        <v>59</v>
      </c>
      <c r="Q2" s="167"/>
      <c r="R2" s="167"/>
      <c r="S2" s="167"/>
      <c r="T2" s="167"/>
      <c r="U2" s="167"/>
      <c r="V2" s="29"/>
    </row>
    <row r="3" spans="2:29" ht="15" customHeight="1" x14ac:dyDescent="0.25">
      <c r="P3" s="11" t="s">
        <v>3</v>
      </c>
      <c r="Q3" s="11" t="s">
        <v>4</v>
      </c>
      <c r="R3" s="148" t="s">
        <v>5</v>
      </c>
      <c r="S3" s="148"/>
      <c r="T3" s="148" t="s">
        <v>6</v>
      </c>
      <c r="U3" s="148"/>
    </row>
    <row r="4" spans="2:29" ht="15" customHeight="1" x14ac:dyDescent="0.25">
      <c r="P4" s="5" t="str">
        <f>'Page de Garde'!D4</f>
        <v>2025-AF283</v>
      </c>
      <c r="Q4" s="5" t="s">
        <v>62</v>
      </c>
      <c r="R4" s="187" t="str">
        <f>'Page de Garde'!G4</f>
        <v>01</v>
      </c>
      <c r="S4" s="187"/>
      <c r="T4" s="186" t="str">
        <f>'Page de Garde'!H4</f>
        <v>v0</v>
      </c>
      <c r="U4" s="186"/>
    </row>
    <row r="5" spans="2:29" ht="37.15" customHeight="1" thickBot="1" x14ac:dyDescent="0.3"/>
    <row r="6" spans="2:29" x14ac:dyDescent="0.25">
      <c r="C6" s="131" t="s">
        <v>40</v>
      </c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3"/>
    </row>
    <row r="7" spans="2:29" ht="14.65" customHeight="1" x14ac:dyDescent="0.25">
      <c r="C7" s="7" t="s">
        <v>73</v>
      </c>
      <c r="D7" s="6" t="s">
        <v>41</v>
      </c>
      <c r="E7" s="6" t="s">
        <v>9</v>
      </c>
      <c r="F7" s="6" t="s">
        <v>0</v>
      </c>
      <c r="G7" s="6" t="s">
        <v>1</v>
      </c>
      <c r="H7" s="28" t="s">
        <v>74</v>
      </c>
      <c r="I7" s="6" t="s">
        <v>57</v>
      </c>
      <c r="J7" s="28" t="s">
        <v>162</v>
      </c>
      <c r="K7" s="6" t="s">
        <v>51</v>
      </c>
      <c r="L7" s="6" t="s">
        <v>42</v>
      </c>
      <c r="M7" s="6" t="s">
        <v>45</v>
      </c>
      <c r="N7" s="188" t="s">
        <v>163</v>
      </c>
      <c r="O7" s="189"/>
      <c r="P7" s="190"/>
      <c r="Q7" s="188" t="s">
        <v>164</v>
      </c>
      <c r="R7" s="190"/>
      <c r="S7" s="6" t="s">
        <v>23</v>
      </c>
      <c r="T7" s="6" t="s">
        <v>43</v>
      </c>
      <c r="U7" s="8" t="s">
        <v>44</v>
      </c>
      <c r="AC7" s="3" t="s">
        <v>76</v>
      </c>
    </row>
    <row r="8" spans="2:29" ht="19.899999999999999" customHeight="1" x14ac:dyDescent="0.25">
      <c r="B8" s="3" t="str">
        <f>C8&amp;" - "&amp;D8&amp;" - "&amp;E8&amp;" - "&amp;F8&amp;" - "&amp;G8</f>
        <v xml:space="preserve">1 -  -  -  - </v>
      </c>
      <c r="C8" s="83">
        <v>1</v>
      </c>
      <c r="D8" s="18"/>
      <c r="E8" s="18"/>
      <c r="F8" s="14"/>
      <c r="G8" s="18"/>
      <c r="H8" s="18"/>
      <c r="I8" s="18"/>
      <c r="J8" s="18"/>
      <c r="K8" s="14"/>
      <c r="L8" s="18"/>
      <c r="M8" s="14"/>
      <c r="N8" s="161"/>
      <c r="O8" s="175"/>
      <c r="P8" s="178"/>
      <c r="Q8" s="191"/>
      <c r="R8" s="183"/>
      <c r="S8" s="18"/>
      <c r="T8" s="14"/>
      <c r="U8" s="17"/>
      <c r="V8" s="16"/>
      <c r="W8" s="16"/>
      <c r="X8" s="16" t="b">
        <v>0</v>
      </c>
      <c r="Y8" s="16">
        <f>IF(X8=TRUE,1,0)</f>
        <v>0</v>
      </c>
      <c r="Z8" s="16" t="b">
        <v>0</v>
      </c>
      <c r="AA8" s="16">
        <f>IF(Z8=TRUE,1,0)</f>
        <v>0</v>
      </c>
      <c r="AB8" s="3" t="str">
        <f>IF(AA8=1,"OK","")</f>
        <v/>
      </c>
      <c r="AC8" s="3" t="s">
        <v>77</v>
      </c>
    </row>
    <row r="9" spans="2:29" ht="19.899999999999999" customHeight="1" x14ac:dyDescent="0.25">
      <c r="B9" s="3" t="str">
        <f t="shared" ref="B9:B27" si="0">C9&amp;" - "&amp;D9&amp;" - "&amp;E9&amp;" - "&amp;F9&amp;" - "&amp;G9</f>
        <v xml:space="preserve">2 -  -  -  - </v>
      </c>
      <c r="C9" s="83">
        <v>2</v>
      </c>
      <c r="D9" s="60"/>
      <c r="E9" s="60"/>
      <c r="F9" s="13"/>
      <c r="G9" s="60"/>
      <c r="H9" s="60"/>
      <c r="I9" s="60"/>
      <c r="J9" s="60"/>
      <c r="K9" s="13"/>
      <c r="L9" s="60"/>
      <c r="M9" s="13"/>
      <c r="N9" s="179"/>
      <c r="O9" s="180"/>
      <c r="P9" s="181"/>
      <c r="Q9" s="184"/>
      <c r="R9" s="185"/>
      <c r="S9" s="13"/>
      <c r="T9" s="13"/>
      <c r="U9" s="75"/>
      <c r="V9" s="16"/>
      <c r="W9" s="16"/>
      <c r="X9" s="16" t="b">
        <v>0</v>
      </c>
      <c r="Y9" s="16">
        <f t="shared" ref="Y9:Y27" si="1">IF(X9=TRUE,1,0)</f>
        <v>0</v>
      </c>
      <c r="Z9" s="16" t="b">
        <v>0</v>
      </c>
      <c r="AA9" s="16">
        <f t="shared" ref="AA9:AA27" si="2">IF(Z9=TRUE,1,0)</f>
        <v>0</v>
      </c>
      <c r="AB9" s="3" t="str">
        <f t="shared" ref="AB9:AB27" si="3">IF(AA9=1,"OK","")</f>
        <v/>
      </c>
    </row>
    <row r="10" spans="2:29" ht="19.899999999999999" customHeight="1" x14ac:dyDescent="0.25">
      <c r="B10" s="3" t="str">
        <f t="shared" si="0"/>
        <v xml:space="preserve">3 -  -  -  - </v>
      </c>
      <c r="C10" s="83">
        <v>3</v>
      </c>
      <c r="D10" s="18"/>
      <c r="E10" s="76"/>
      <c r="F10" s="18"/>
      <c r="G10" s="18"/>
      <c r="H10" s="18"/>
      <c r="I10" s="18"/>
      <c r="J10" s="18"/>
      <c r="K10" s="14"/>
      <c r="L10" s="18"/>
      <c r="M10" s="14"/>
      <c r="N10" s="161"/>
      <c r="O10" s="175"/>
      <c r="P10" s="178"/>
      <c r="Q10" s="182"/>
      <c r="R10" s="183"/>
      <c r="S10" s="14"/>
      <c r="T10" s="14"/>
      <c r="U10" s="17"/>
      <c r="V10" s="16"/>
      <c r="W10" s="16"/>
      <c r="X10" s="16" t="b">
        <v>0</v>
      </c>
      <c r="Y10" s="16">
        <f t="shared" si="1"/>
        <v>0</v>
      </c>
      <c r="Z10" s="16" t="b">
        <v>0</v>
      </c>
      <c r="AA10" s="16">
        <f t="shared" si="2"/>
        <v>0</v>
      </c>
      <c r="AB10" s="3" t="str">
        <f t="shared" si="3"/>
        <v/>
      </c>
    </row>
    <row r="11" spans="2:29" ht="19.899999999999999" customHeight="1" x14ac:dyDescent="0.25">
      <c r="B11" s="3" t="str">
        <f t="shared" si="0"/>
        <v xml:space="preserve">4 -  -  -  - </v>
      </c>
      <c r="C11" s="83">
        <v>4</v>
      </c>
      <c r="D11" s="60"/>
      <c r="E11" s="60"/>
      <c r="F11" s="60"/>
      <c r="G11" s="60"/>
      <c r="H11" s="60"/>
      <c r="I11" s="60"/>
      <c r="J11" s="60"/>
      <c r="K11" s="13"/>
      <c r="L11" s="60"/>
      <c r="M11" s="60"/>
      <c r="N11" s="179"/>
      <c r="O11" s="180"/>
      <c r="P11" s="181"/>
      <c r="Q11" s="184"/>
      <c r="R11" s="185"/>
      <c r="S11" s="13"/>
      <c r="T11" s="13"/>
      <c r="U11" s="75"/>
      <c r="V11" s="16"/>
      <c r="W11" s="16"/>
      <c r="X11" s="16" t="b">
        <v>0</v>
      </c>
      <c r="Y11" s="16">
        <f t="shared" si="1"/>
        <v>0</v>
      </c>
      <c r="Z11" s="16" t="b">
        <v>0</v>
      </c>
      <c r="AA11" s="16">
        <f t="shared" si="2"/>
        <v>0</v>
      </c>
      <c r="AB11" s="3" t="str">
        <f t="shared" si="3"/>
        <v/>
      </c>
      <c r="AC11" s="3" t="s">
        <v>52</v>
      </c>
    </row>
    <row r="12" spans="2:29" ht="19.899999999999999" customHeight="1" x14ac:dyDescent="0.25">
      <c r="B12" s="3" t="str">
        <f t="shared" si="0"/>
        <v xml:space="preserve">5 -  -  -  - </v>
      </c>
      <c r="C12" s="83">
        <v>5</v>
      </c>
      <c r="D12" s="72"/>
      <c r="E12" s="72"/>
      <c r="F12" s="72"/>
      <c r="G12" s="72"/>
      <c r="H12" s="72"/>
      <c r="I12" s="72"/>
      <c r="J12" s="72"/>
      <c r="K12" s="15"/>
      <c r="L12" s="72"/>
      <c r="M12" s="72"/>
      <c r="N12" s="161"/>
      <c r="O12" s="175"/>
      <c r="P12" s="178"/>
      <c r="Q12" s="182"/>
      <c r="R12" s="183"/>
      <c r="S12" s="14"/>
      <c r="T12" s="14"/>
      <c r="U12" s="17"/>
      <c r="V12" s="16"/>
      <c r="W12" s="16"/>
      <c r="X12" s="16" t="b">
        <v>0</v>
      </c>
      <c r="Y12" s="16">
        <f t="shared" si="1"/>
        <v>0</v>
      </c>
      <c r="Z12" s="16" t="b">
        <v>0</v>
      </c>
      <c r="AA12" s="16">
        <f t="shared" si="2"/>
        <v>0</v>
      </c>
      <c r="AB12" s="3" t="str">
        <f t="shared" si="3"/>
        <v/>
      </c>
      <c r="AC12" s="3" t="s">
        <v>75</v>
      </c>
    </row>
    <row r="13" spans="2:29" ht="19.899999999999999" customHeight="1" x14ac:dyDescent="0.25">
      <c r="B13" s="3" t="str">
        <f t="shared" si="0"/>
        <v xml:space="preserve">6 -  -  -  - </v>
      </c>
      <c r="C13" s="83">
        <v>6</v>
      </c>
      <c r="D13" s="60"/>
      <c r="E13" s="60"/>
      <c r="F13" s="60"/>
      <c r="G13" s="60"/>
      <c r="H13" s="60"/>
      <c r="I13" s="60"/>
      <c r="J13" s="60"/>
      <c r="K13" s="13"/>
      <c r="L13" s="60"/>
      <c r="M13" s="60"/>
      <c r="N13" s="179"/>
      <c r="O13" s="180"/>
      <c r="P13" s="181"/>
      <c r="Q13" s="184"/>
      <c r="R13" s="185"/>
      <c r="S13" s="13"/>
      <c r="T13" s="13"/>
      <c r="U13" s="75"/>
      <c r="V13" s="16"/>
      <c r="W13" s="16"/>
      <c r="X13" s="16" t="b">
        <v>0</v>
      </c>
      <c r="Y13" s="16">
        <f t="shared" si="1"/>
        <v>0</v>
      </c>
      <c r="Z13" s="16" t="b">
        <v>0</v>
      </c>
      <c r="AA13" s="16">
        <f t="shared" si="2"/>
        <v>0</v>
      </c>
      <c r="AB13" s="3" t="str">
        <f t="shared" si="3"/>
        <v/>
      </c>
    </row>
    <row r="14" spans="2:29" ht="19.899999999999999" customHeight="1" x14ac:dyDescent="0.25">
      <c r="B14" s="3" t="str">
        <f t="shared" si="0"/>
        <v xml:space="preserve">7 -  -  -  - </v>
      </c>
      <c r="C14" s="83">
        <v>7</v>
      </c>
      <c r="D14" s="72"/>
      <c r="E14" s="18"/>
      <c r="F14" s="14"/>
      <c r="G14" s="18"/>
      <c r="H14" s="77"/>
      <c r="I14" s="18"/>
      <c r="J14" s="18"/>
      <c r="K14" s="14"/>
      <c r="L14" s="72"/>
      <c r="M14" s="18"/>
      <c r="N14" s="161"/>
      <c r="O14" s="175"/>
      <c r="P14" s="178"/>
      <c r="Q14" s="182"/>
      <c r="R14" s="183"/>
      <c r="S14" s="14"/>
      <c r="T14" s="14"/>
      <c r="U14" s="17"/>
      <c r="V14" s="16"/>
      <c r="W14" s="16"/>
      <c r="X14" s="16" t="b">
        <v>0</v>
      </c>
      <c r="Y14" s="16">
        <f t="shared" si="1"/>
        <v>0</v>
      </c>
      <c r="Z14" s="16" t="b">
        <v>0</v>
      </c>
      <c r="AA14" s="16">
        <f t="shared" si="2"/>
        <v>0</v>
      </c>
      <c r="AB14" s="3" t="str">
        <f t="shared" si="3"/>
        <v/>
      </c>
    </row>
    <row r="15" spans="2:29" ht="19.899999999999999" customHeight="1" x14ac:dyDescent="0.25">
      <c r="B15" s="3" t="str">
        <f t="shared" si="0"/>
        <v xml:space="preserve">8 -  -  -  - </v>
      </c>
      <c r="C15" s="83">
        <v>8</v>
      </c>
      <c r="D15" s="60"/>
      <c r="E15" s="60"/>
      <c r="F15" s="13"/>
      <c r="G15" s="13"/>
      <c r="H15" s="60"/>
      <c r="I15" s="60"/>
      <c r="J15" s="60"/>
      <c r="K15" s="13"/>
      <c r="L15" s="60"/>
      <c r="M15" s="60"/>
      <c r="N15" s="179"/>
      <c r="O15" s="180"/>
      <c r="P15" s="181"/>
      <c r="Q15" s="184"/>
      <c r="R15" s="185"/>
      <c r="S15" s="13"/>
      <c r="T15" s="13"/>
      <c r="U15" s="75"/>
      <c r="V15" s="16"/>
      <c r="W15" s="16"/>
      <c r="X15" s="16" t="b">
        <v>0</v>
      </c>
      <c r="Y15" s="16">
        <f t="shared" si="1"/>
        <v>0</v>
      </c>
      <c r="Z15" s="16" t="b">
        <v>0</v>
      </c>
      <c r="AA15" s="16">
        <f t="shared" si="2"/>
        <v>0</v>
      </c>
      <c r="AB15" s="3" t="str">
        <f t="shared" si="3"/>
        <v/>
      </c>
      <c r="AC15" s="3" t="s">
        <v>67</v>
      </c>
    </row>
    <row r="16" spans="2:29" ht="19.899999999999999" customHeight="1" x14ac:dyDescent="0.25">
      <c r="B16" s="3" t="str">
        <f t="shared" si="0"/>
        <v xml:space="preserve">9 -  -  -  - </v>
      </c>
      <c r="C16" s="84">
        <v>9</v>
      </c>
      <c r="D16" s="18"/>
      <c r="E16" s="18"/>
      <c r="F16" s="14"/>
      <c r="G16" s="14"/>
      <c r="H16" s="72"/>
      <c r="I16" s="18"/>
      <c r="J16" s="18"/>
      <c r="K16" s="15"/>
      <c r="L16" s="72"/>
      <c r="M16" s="72"/>
      <c r="N16" s="161"/>
      <c r="O16" s="175"/>
      <c r="P16" s="178"/>
      <c r="Q16" s="182"/>
      <c r="R16" s="183"/>
      <c r="S16" s="14"/>
      <c r="T16" s="14"/>
      <c r="U16" s="17"/>
      <c r="V16" s="16"/>
      <c r="W16" s="16"/>
      <c r="X16" s="16" t="b">
        <v>0</v>
      </c>
      <c r="Y16" s="16">
        <f t="shared" si="1"/>
        <v>0</v>
      </c>
      <c r="Z16" s="16" t="b">
        <v>0</v>
      </c>
      <c r="AA16" s="16">
        <f t="shared" si="2"/>
        <v>0</v>
      </c>
      <c r="AB16" s="3" t="str">
        <f t="shared" si="3"/>
        <v/>
      </c>
      <c r="AC16" s="3" t="s">
        <v>66</v>
      </c>
    </row>
    <row r="17" spans="2:29" ht="19.899999999999999" customHeight="1" x14ac:dyDescent="0.25">
      <c r="B17" s="3" t="str">
        <f t="shared" si="0"/>
        <v xml:space="preserve">10 -  -  -  - </v>
      </c>
      <c r="C17" s="12">
        <v>10</v>
      </c>
      <c r="D17" s="60"/>
      <c r="E17" s="60"/>
      <c r="F17" s="13"/>
      <c r="G17" s="60"/>
      <c r="H17" s="78"/>
      <c r="I17" s="60"/>
      <c r="J17" s="60"/>
      <c r="K17" s="13"/>
      <c r="L17" s="60"/>
      <c r="M17" s="60"/>
      <c r="N17" s="179"/>
      <c r="O17" s="180"/>
      <c r="P17" s="181"/>
      <c r="Q17" s="184"/>
      <c r="R17" s="185"/>
      <c r="S17" s="13"/>
      <c r="T17" s="13"/>
      <c r="U17" s="75"/>
      <c r="V17" s="16"/>
      <c r="W17" s="16"/>
      <c r="X17" s="16" t="b">
        <v>0</v>
      </c>
      <c r="Y17" s="16">
        <f t="shared" si="1"/>
        <v>0</v>
      </c>
      <c r="Z17" s="16" t="b">
        <v>0</v>
      </c>
      <c r="AA17" s="16">
        <f t="shared" si="2"/>
        <v>0</v>
      </c>
      <c r="AB17" s="3" t="str">
        <f t="shared" si="3"/>
        <v/>
      </c>
    </row>
    <row r="18" spans="2:29" ht="19.899999999999999" customHeight="1" x14ac:dyDescent="0.25">
      <c r="B18" s="3" t="str">
        <f t="shared" si="0"/>
        <v xml:space="preserve">11 -  -  -  - </v>
      </c>
      <c r="C18" s="84">
        <v>11</v>
      </c>
      <c r="D18" s="18"/>
      <c r="E18" s="18"/>
      <c r="F18" s="14"/>
      <c r="G18" s="18"/>
      <c r="H18" s="72"/>
      <c r="I18" s="18"/>
      <c r="J18" s="18"/>
      <c r="K18" s="14"/>
      <c r="L18" s="72"/>
      <c r="M18" s="18"/>
      <c r="N18" s="161"/>
      <c r="O18" s="175"/>
      <c r="P18" s="178"/>
      <c r="Q18" s="182"/>
      <c r="R18" s="183"/>
      <c r="S18" s="14"/>
      <c r="T18" s="14"/>
      <c r="U18" s="17"/>
      <c r="V18" s="16"/>
      <c r="W18" s="16"/>
      <c r="X18" s="16" t="b">
        <v>0</v>
      </c>
      <c r="Y18" s="16">
        <f t="shared" si="1"/>
        <v>0</v>
      </c>
      <c r="Z18" s="16" t="b">
        <v>0</v>
      </c>
      <c r="AA18" s="16">
        <f t="shared" si="2"/>
        <v>0</v>
      </c>
      <c r="AB18" s="3" t="str">
        <f t="shared" si="3"/>
        <v/>
      </c>
      <c r="AC18" s="3" t="s">
        <v>64</v>
      </c>
    </row>
    <row r="19" spans="2:29" ht="19.899999999999999" customHeight="1" x14ac:dyDescent="0.25">
      <c r="B19" s="3" t="str">
        <f t="shared" si="0"/>
        <v xml:space="preserve">12 -  -  -  - </v>
      </c>
      <c r="C19" s="12">
        <v>12</v>
      </c>
      <c r="D19" s="60"/>
      <c r="E19" s="60"/>
      <c r="F19" s="60"/>
      <c r="G19" s="60"/>
      <c r="H19" s="78"/>
      <c r="I19" s="60"/>
      <c r="J19" s="60"/>
      <c r="K19" s="60"/>
      <c r="L19" s="60"/>
      <c r="M19" s="60"/>
      <c r="N19" s="179"/>
      <c r="O19" s="180"/>
      <c r="P19" s="181"/>
      <c r="Q19" s="184"/>
      <c r="R19" s="185"/>
      <c r="S19" s="13"/>
      <c r="T19" s="79"/>
      <c r="U19" s="75"/>
      <c r="V19" s="16"/>
      <c r="W19" s="16"/>
      <c r="X19" s="16" t="b">
        <v>0</v>
      </c>
      <c r="Y19" s="16">
        <f t="shared" si="1"/>
        <v>0</v>
      </c>
      <c r="Z19" s="16" t="b">
        <v>0</v>
      </c>
      <c r="AA19" s="16">
        <f t="shared" si="2"/>
        <v>0</v>
      </c>
      <c r="AB19" s="3" t="str">
        <f t="shared" si="3"/>
        <v/>
      </c>
      <c r="AC19" s="3" t="s">
        <v>63</v>
      </c>
    </row>
    <row r="20" spans="2:29" ht="19.899999999999999" customHeight="1" x14ac:dyDescent="0.25">
      <c r="B20" s="3" t="str">
        <f t="shared" si="0"/>
        <v xml:space="preserve">13 -  -  -  - </v>
      </c>
      <c r="C20" s="84">
        <v>13</v>
      </c>
      <c r="D20" s="72"/>
      <c r="E20" s="72"/>
      <c r="F20" s="72"/>
      <c r="G20" s="72"/>
      <c r="H20" s="72"/>
      <c r="I20" s="72"/>
      <c r="J20" s="72"/>
      <c r="K20" s="18"/>
      <c r="L20" s="72"/>
      <c r="M20" s="18"/>
      <c r="N20" s="161"/>
      <c r="O20" s="175"/>
      <c r="P20" s="178"/>
      <c r="Q20" s="182"/>
      <c r="R20" s="183"/>
      <c r="S20" s="14"/>
      <c r="T20" s="14"/>
      <c r="U20" s="17"/>
      <c r="V20" s="16"/>
      <c r="W20" s="16"/>
      <c r="X20" s="16" t="b">
        <v>0</v>
      </c>
      <c r="Y20" s="16">
        <f t="shared" si="1"/>
        <v>0</v>
      </c>
      <c r="Z20" s="16" t="b">
        <v>0</v>
      </c>
      <c r="AA20" s="16">
        <f t="shared" si="2"/>
        <v>0</v>
      </c>
      <c r="AB20" s="3" t="str">
        <f t="shared" si="3"/>
        <v/>
      </c>
      <c r="AC20" s="3" t="s">
        <v>79</v>
      </c>
    </row>
    <row r="21" spans="2:29" ht="19.899999999999999" customHeight="1" x14ac:dyDescent="0.25">
      <c r="B21" s="3" t="str">
        <f t="shared" si="0"/>
        <v xml:space="preserve">14 -  -  -  - </v>
      </c>
      <c r="C21" s="12">
        <v>14</v>
      </c>
      <c r="D21" s="60"/>
      <c r="E21" s="60"/>
      <c r="F21" s="13"/>
      <c r="G21" s="60"/>
      <c r="H21" s="78"/>
      <c r="I21" s="60"/>
      <c r="J21" s="60"/>
      <c r="K21" s="13"/>
      <c r="L21" s="60"/>
      <c r="M21" s="60"/>
      <c r="N21" s="179"/>
      <c r="O21" s="180"/>
      <c r="P21" s="181"/>
      <c r="Q21" s="184"/>
      <c r="R21" s="185"/>
      <c r="S21" s="13"/>
      <c r="T21" s="13"/>
      <c r="U21" s="75"/>
      <c r="V21" s="16"/>
      <c r="W21" s="16"/>
      <c r="X21" s="16" t="b">
        <v>0</v>
      </c>
      <c r="Y21" s="16">
        <f t="shared" si="1"/>
        <v>0</v>
      </c>
      <c r="Z21" s="16" t="b">
        <v>0</v>
      </c>
      <c r="AA21" s="16">
        <f t="shared" si="2"/>
        <v>0</v>
      </c>
      <c r="AB21" s="3" t="str">
        <f t="shared" si="3"/>
        <v/>
      </c>
      <c r="AC21" s="3" t="s">
        <v>80</v>
      </c>
    </row>
    <row r="22" spans="2:29" ht="19.899999999999999" customHeight="1" x14ac:dyDescent="0.25">
      <c r="B22" s="3" t="str">
        <f t="shared" si="0"/>
        <v xml:space="preserve">15 -  -  -  - </v>
      </c>
      <c r="C22" s="84">
        <v>15</v>
      </c>
      <c r="D22" s="72"/>
      <c r="E22" s="18"/>
      <c r="F22" s="14"/>
      <c r="G22" s="18"/>
      <c r="H22" s="72"/>
      <c r="I22" s="18"/>
      <c r="J22" s="18"/>
      <c r="K22" s="14"/>
      <c r="L22" s="72"/>
      <c r="M22" s="18"/>
      <c r="N22" s="161"/>
      <c r="O22" s="175"/>
      <c r="P22" s="178"/>
      <c r="Q22" s="182"/>
      <c r="R22" s="183"/>
      <c r="S22" s="14"/>
      <c r="T22" s="14"/>
      <c r="U22" s="17"/>
      <c r="V22" s="16"/>
      <c r="W22" s="16"/>
      <c r="X22" s="16" t="b">
        <v>0</v>
      </c>
      <c r="Y22" s="16">
        <f t="shared" si="1"/>
        <v>0</v>
      </c>
      <c r="Z22" s="16" t="b">
        <v>0</v>
      </c>
      <c r="AA22" s="16">
        <f t="shared" si="2"/>
        <v>0</v>
      </c>
      <c r="AB22" s="3" t="str">
        <f t="shared" si="3"/>
        <v/>
      </c>
      <c r="AC22" s="3" t="s">
        <v>78</v>
      </c>
    </row>
    <row r="23" spans="2:29" ht="19.899999999999999" customHeight="1" x14ac:dyDescent="0.25">
      <c r="B23" s="3" t="str">
        <f t="shared" si="0"/>
        <v xml:space="preserve">16 -  -  -  - </v>
      </c>
      <c r="C23" s="12">
        <v>16</v>
      </c>
      <c r="D23" s="60"/>
      <c r="E23" s="60"/>
      <c r="F23" s="60"/>
      <c r="G23" s="60"/>
      <c r="H23" s="78"/>
      <c r="I23" s="60"/>
      <c r="J23" s="60"/>
      <c r="K23" s="60"/>
      <c r="L23" s="60"/>
      <c r="M23" s="60"/>
      <c r="N23" s="179"/>
      <c r="O23" s="180"/>
      <c r="P23" s="181"/>
      <c r="Q23" s="184"/>
      <c r="R23" s="185"/>
      <c r="S23" s="13"/>
      <c r="T23" s="13"/>
      <c r="U23" s="75"/>
      <c r="V23" s="16"/>
      <c r="W23" s="16"/>
      <c r="X23" s="16" t="b">
        <v>0</v>
      </c>
      <c r="Y23" s="16">
        <f t="shared" si="1"/>
        <v>0</v>
      </c>
      <c r="Z23" s="16" t="b">
        <v>0</v>
      </c>
      <c r="AA23" s="16">
        <f t="shared" si="2"/>
        <v>0</v>
      </c>
      <c r="AB23" s="3" t="str">
        <f t="shared" si="3"/>
        <v/>
      </c>
    </row>
    <row r="24" spans="2:29" ht="19.899999999999999" customHeight="1" x14ac:dyDescent="0.25">
      <c r="B24" s="3" t="str">
        <f t="shared" si="0"/>
        <v xml:space="preserve">17 -  -  -  - </v>
      </c>
      <c r="C24" s="84">
        <v>17</v>
      </c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161"/>
      <c r="O24" s="175"/>
      <c r="P24" s="178"/>
      <c r="Q24" s="182"/>
      <c r="R24" s="183"/>
      <c r="S24" s="14"/>
      <c r="T24" s="14"/>
      <c r="U24" s="17"/>
      <c r="V24" s="16"/>
      <c r="W24" s="16"/>
      <c r="X24" s="16" t="b">
        <v>0</v>
      </c>
      <c r="Y24" s="16">
        <f t="shared" si="1"/>
        <v>0</v>
      </c>
      <c r="Z24" s="16" t="b">
        <v>0</v>
      </c>
      <c r="AA24" s="16">
        <f t="shared" si="2"/>
        <v>0</v>
      </c>
      <c r="AB24" s="3" t="str">
        <f t="shared" si="3"/>
        <v/>
      </c>
      <c r="AC24" s="3" t="s">
        <v>81</v>
      </c>
    </row>
    <row r="25" spans="2:29" ht="19.899999999999999" customHeight="1" x14ac:dyDescent="0.25">
      <c r="B25" s="3" t="str">
        <f t="shared" si="0"/>
        <v xml:space="preserve">18 -  -  -  - </v>
      </c>
      <c r="C25" s="12">
        <v>18</v>
      </c>
      <c r="D25" s="60"/>
      <c r="E25" s="60"/>
      <c r="F25" s="13"/>
      <c r="G25" s="60"/>
      <c r="H25" s="13"/>
      <c r="I25" s="60"/>
      <c r="J25" s="60"/>
      <c r="K25" s="60"/>
      <c r="L25" s="60"/>
      <c r="M25" s="60"/>
      <c r="N25" s="179"/>
      <c r="O25" s="180"/>
      <c r="P25" s="181"/>
      <c r="Q25" s="184"/>
      <c r="R25" s="185"/>
      <c r="S25" s="13"/>
      <c r="T25" s="13"/>
      <c r="U25" s="75"/>
      <c r="V25" s="16"/>
      <c r="W25" s="16"/>
      <c r="X25" s="16" t="b">
        <v>0</v>
      </c>
      <c r="Y25" s="16">
        <f t="shared" si="1"/>
        <v>0</v>
      </c>
      <c r="Z25" s="16" t="b">
        <v>0</v>
      </c>
      <c r="AA25" s="16">
        <f t="shared" si="2"/>
        <v>0</v>
      </c>
      <c r="AB25" s="3" t="str">
        <f t="shared" si="3"/>
        <v/>
      </c>
      <c r="AC25" s="3" t="s">
        <v>82</v>
      </c>
    </row>
    <row r="26" spans="2:29" ht="19.899999999999999" customHeight="1" x14ac:dyDescent="0.25">
      <c r="B26" s="3" t="str">
        <f t="shared" si="0"/>
        <v xml:space="preserve">19 -  -  -  - </v>
      </c>
      <c r="C26" s="84">
        <v>19</v>
      </c>
      <c r="D26" s="18"/>
      <c r="E26" s="18"/>
      <c r="F26" s="18"/>
      <c r="G26" s="18"/>
      <c r="H26" s="18"/>
      <c r="I26" s="18"/>
      <c r="J26" s="18"/>
      <c r="K26" s="14"/>
      <c r="L26" s="18"/>
      <c r="M26" s="18"/>
      <c r="N26" s="161"/>
      <c r="O26" s="175"/>
      <c r="P26" s="178"/>
      <c r="Q26" s="182"/>
      <c r="R26" s="183"/>
      <c r="S26" s="14"/>
      <c r="T26" s="14"/>
      <c r="U26" s="17"/>
      <c r="V26" s="16"/>
      <c r="W26" s="16"/>
      <c r="X26" s="16" t="b">
        <v>0</v>
      </c>
      <c r="Y26" s="16">
        <f t="shared" si="1"/>
        <v>0</v>
      </c>
      <c r="Z26" s="16" t="b">
        <v>0</v>
      </c>
      <c r="AA26" s="16">
        <f t="shared" si="2"/>
        <v>0</v>
      </c>
      <c r="AB26" s="3" t="str">
        <f t="shared" si="3"/>
        <v/>
      </c>
    </row>
    <row r="27" spans="2:29" ht="19.899999999999999" customHeight="1" x14ac:dyDescent="0.25">
      <c r="B27" s="3" t="str">
        <f t="shared" si="0"/>
        <v xml:space="preserve">20 -  -  -  - </v>
      </c>
      <c r="C27" s="12">
        <v>20</v>
      </c>
      <c r="D27" s="60"/>
      <c r="E27" s="60"/>
      <c r="F27" s="60"/>
      <c r="G27" s="60"/>
      <c r="H27" s="60"/>
      <c r="I27" s="60"/>
      <c r="J27" s="60"/>
      <c r="K27" s="13"/>
      <c r="L27" s="60"/>
      <c r="M27" s="60"/>
      <c r="N27" s="179"/>
      <c r="O27" s="180"/>
      <c r="P27" s="181"/>
      <c r="Q27" s="184"/>
      <c r="R27" s="185"/>
      <c r="S27" s="13"/>
      <c r="T27" s="13"/>
      <c r="U27" s="75"/>
      <c r="V27" s="16"/>
      <c r="W27" s="16"/>
      <c r="X27" s="16" t="b">
        <v>0</v>
      </c>
      <c r="Y27" s="16">
        <f t="shared" si="1"/>
        <v>0</v>
      </c>
      <c r="Z27" s="16" t="b">
        <v>0</v>
      </c>
      <c r="AA27" s="16">
        <f t="shared" si="2"/>
        <v>0</v>
      </c>
      <c r="AB27" s="3" t="str">
        <f t="shared" si="3"/>
        <v/>
      </c>
      <c r="AC27" s="3" t="s">
        <v>101</v>
      </c>
    </row>
    <row r="30" spans="2:29" ht="15.6" customHeight="1" x14ac:dyDescent="0.25"/>
  </sheetData>
  <sheetProtection sheet="1" selectLockedCells="1"/>
  <mergeCells count="48">
    <mergeCell ref="Q27:R27"/>
    <mergeCell ref="T3:U3"/>
    <mergeCell ref="T4:U4"/>
    <mergeCell ref="R3:S3"/>
    <mergeCell ref="R4:S4"/>
    <mergeCell ref="Q26:R26"/>
    <mergeCell ref="C6:U6"/>
    <mergeCell ref="N7:P7"/>
    <mergeCell ref="N8:P8"/>
    <mergeCell ref="N9:P9"/>
    <mergeCell ref="N26:P26"/>
    <mergeCell ref="N27:P27"/>
    <mergeCell ref="Q7:R7"/>
    <mergeCell ref="Q8:R8"/>
    <mergeCell ref="Q9:R9"/>
    <mergeCell ref="Q10:R10"/>
    <mergeCell ref="P2:U2"/>
    <mergeCell ref="Q22:R22"/>
    <mergeCell ref="Q23:R23"/>
    <mergeCell ref="Q24:R24"/>
    <mergeCell ref="Q25:R25"/>
    <mergeCell ref="Q17:R17"/>
    <mergeCell ref="Q18:R18"/>
    <mergeCell ref="Q19:R19"/>
    <mergeCell ref="Q20:R20"/>
    <mergeCell ref="Q21:R21"/>
    <mergeCell ref="N25:P25"/>
    <mergeCell ref="N24:P24"/>
    <mergeCell ref="N15:P15"/>
    <mergeCell ref="N16:P16"/>
    <mergeCell ref="N17:P17"/>
    <mergeCell ref="N18:P18"/>
    <mergeCell ref="Q11:R11"/>
    <mergeCell ref="Q12:R12"/>
    <mergeCell ref="Q13:R13"/>
    <mergeCell ref="Q14:R14"/>
    <mergeCell ref="Q15:R15"/>
    <mergeCell ref="Q16:R16"/>
    <mergeCell ref="N20:P20"/>
    <mergeCell ref="N21:P21"/>
    <mergeCell ref="N22:P22"/>
    <mergeCell ref="N23:P23"/>
    <mergeCell ref="N19:P19"/>
    <mergeCell ref="N10:P10"/>
    <mergeCell ref="N11:P11"/>
    <mergeCell ref="N12:P12"/>
    <mergeCell ref="N13:P13"/>
    <mergeCell ref="N14:P14"/>
  </mergeCells>
  <conditionalFormatting sqref="C8:C27">
    <cfRule type="expression" dxfId="5" priority="1">
      <formula>($AA8&gt;0)</formula>
    </cfRule>
    <cfRule type="expression" dxfId="4" priority="4">
      <formula>($Y8&gt;0)</formula>
    </cfRule>
    <cfRule type="expression" dxfId="3" priority="5">
      <formula>($D8&lt;&gt;"")</formula>
    </cfRule>
  </conditionalFormatting>
  <dataValidations count="5">
    <dataValidation type="list" allowBlank="1" showInputMessage="1" sqref="G21 M24 H24:I24 K23:K24 E8:E27 K19:K20 F23:G24 F19:G20" xr:uid="{00000000-0002-0000-0700-000001000000}">
      <formula1>$AC$18:$AC$22</formula1>
    </dataValidation>
    <dataValidation type="list" allowBlank="1" showInputMessage="1" sqref="L8:L27" xr:uid="{00000000-0002-0000-0700-000002000000}">
      <formula1>$AC$24:$AC$25</formula1>
    </dataValidation>
    <dataValidation type="list" allowBlank="1" showInputMessage="1" sqref="M8:M23 M25:M27" xr:uid="{00000000-0002-0000-0700-000003000000}">
      <formula1>$AC$11:$AC$12</formula1>
    </dataValidation>
    <dataValidation type="list" allowBlank="1" showInputMessage="1" sqref="J8:J27" xr:uid="{00000000-0002-0000-0700-000000000000}">
      <formula1>$AC$7:$AC$8</formula1>
    </dataValidation>
    <dataValidation type="list" allowBlank="1" showInputMessage="1" sqref="I25:I27 I8:I23" xr:uid="{00000000-0002-0000-0700-000004000000}">
      <formula1>$AC$27:$AC$27</formula1>
    </dataValidation>
  </dataValidations>
  <pageMargins left="0.23622047244094491" right="0" top="0.51181102362204722" bottom="0" header="0.23622047244094491" footer="0"/>
  <pageSetup paperSize="9" scale="62" orientation="landscape" r:id="rId1"/>
  <headerFooter>
    <oddHeader>&amp;L&amp;G</oddHead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79" r:id="rId5" name="Check Box 35">
              <controlPr defaultSize="0" autoFill="0" autoLine="0" autoPict="0" altText="">
                <anchor moveWithCells="1">
                  <from>
                    <xdr:col>19</xdr:col>
                    <xdr:colOff>95250</xdr:colOff>
                    <xdr:row>7</xdr:row>
                    <xdr:rowOff>19050</xdr:rowOff>
                  </from>
                  <to>
                    <xdr:col>19</xdr:col>
                    <xdr:colOff>295275</xdr:colOff>
                    <xdr:row>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4" r:id="rId6" name="Check Box 70">
              <controlPr defaultSize="0" autoFill="0" autoLine="0" autoPict="0" altText="">
                <anchor moveWithCells="1">
                  <from>
                    <xdr:col>20</xdr:col>
                    <xdr:colOff>104775</xdr:colOff>
                    <xdr:row>7</xdr:row>
                    <xdr:rowOff>19050</xdr:rowOff>
                  </from>
                  <to>
                    <xdr:col>20</xdr:col>
                    <xdr:colOff>323850</xdr:colOff>
                    <xdr:row>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5" r:id="rId7" name="Check Box 71">
              <controlPr defaultSize="0" autoFill="0" autoLine="0" autoPict="0" altText="">
                <anchor moveWithCells="1">
                  <from>
                    <xdr:col>19</xdr:col>
                    <xdr:colOff>95250</xdr:colOff>
                    <xdr:row>8</xdr:row>
                    <xdr:rowOff>19050</xdr:rowOff>
                  </from>
                  <to>
                    <xdr:col>19</xdr:col>
                    <xdr:colOff>295275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6" r:id="rId8" name="Check Box 72">
              <controlPr defaultSize="0" autoFill="0" autoLine="0" autoPict="0" altText="">
                <anchor moveWithCells="1">
                  <from>
                    <xdr:col>20</xdr:col>
                    <xdr:colOff>104775</xdr:colOff>
                    <xdr:row>8</xdr:row>
                    <xdr:rowOff>19050</xdr:rowOff>
                  </from>
                  <to>
                    <xdr:col>20</xdr:col>
                    <xdr:colOff>323850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7" r:id="rId9" name="Check Box 73">
              <controlPr defaultSize="0" autoFill="0" autoLine="0" autoPict="0" altText="">
                <anchor moveWithCells="1">
                  <from>
                    <xdr:col>19</xdr:col>
                    <xdr:colOff>95250</xdr:colOff>
                    <xdr:row>9</xdr:row>
                    <xdr:rowOff>19050</xdr:rowOff>
                  </from>
                  <to>
                    <xdr:col>19</xdr:col>
                    <xdr:colOff>295275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8" r:id="rId10" name="Check Box 74">
              <controlPr defaultSize="0" autoFill="0" autoLine="0" autoPict="0" altText="">
                <anchor moveWithCells="1">
                  <from>
                    <xdr:col>20</xdr:col>
                    <xdr:colOff>104775</xdr:colOff>
                    <xdr:row>9</xdr:row>
                    <xdr:rowOff>19050</xdr:rowOff>
                  </from>
                  <to>
                    <xdr:col>20</xdr:col>
                    <xdr:colOff>323850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19" r:id="rId11" name="Check Box 75">
              <controlPr defaultSize="0" autoFill="0" autoLine="0" autoPict="0" altText="">
                <anchor moveWithCells="1">
                  <from>
                    <xdr:col>19</xdr:col>
                    <xdr:colOff>95250</xdr:colOff>
                    <xdr:row>10</xdr:row>
                    <xdr:rowOff>19050</xdr:rowOff>
                  </from>
                  <to>
                    <xdr:col>19</xdr:col>
                    <xdr:colOff>295275</xdr:colOff>
                    <xdr:row>10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0" r:id="rId12" name="Check Box 76">
              <controlPr defaultSize="0" autoFill="0" autoLine="0" autoPict="0" altText="">
                <anchor moveWithCells="1">
                  <from>
                    <xdr:col>20</xdr:col>
                    <xdr:colOff>104775</xdr:colOff>
                    <xdr:row>10</xdr:row>
                    <xdr:rowOff>19050</xdr:rowOff>
                  </from>
                  <to>
                    <xdr:col>20</xdr:col>
                    <xdr:colOff>323850</xdr:colOff>
                    <xdr:row>10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1" r:id="rId13" name="Check Box 77">
              <controlPr defaultSize="0" autoFill="0" autoLine="0" autoPict="0" altText="">
                <anchor moveWithCells="1">
                  <from>
                    <xdr:col>19</xdr:col>
                    <xdr:colOff>95250</xdr:colOff>
                    <xdr:row>11</xdr:row>
                    <xdr:rowOff>19050</xdr:rowOff>
                  </from>
                  <to>
                    <xdr:col>19</xdr:col>
                    <xdr:colOff>295275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2" r:id="rId14" name="Check Box 78">
              <controlPr defaultSize="0" autoFill="0" autoLine="0" autoPict="0" altText="">
                <anchor moveWithCells="1">
                  <from>
                    <xdr:col>20</xdr:col>
                    <xdr:colOff>104775</xdr:colOff>
                    <xdr:row>11</xdr:row>
                    <xdr:rowOff>19050</xdr:rowOff>
                  </from>
                  <to>
                    <xdr:col>20</xdr:col>
                    <xdr:colOff>323850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3" r:id="rId15" name="Check Box 79">
              <controlPr defaultSize="0" autoFill="0" autoLine="0" autoPict="0" altText="">
                <anchor moveWithCells="1">
                  <from>
                    <xdr:col>19</xdr:col>
                    <xdr:colOff>95250</xdr:colOff>
                    <xdr:row>12</xdr:row>
                    <xdr:rowOff>19050</xdr:rowOff>
                  </from>
                  <to>
                    <xdr:col>19</xdr:col>
                    <xdr:colOff>295275</xdr:colOff>
                    <xdr:row>12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4" r:id="rId16" name="Check Box 80">
              <controlPr defaultSize="0" autoFill="0" autoLine="0" autoPict="0" altText="">
                <anchor moveWithCells="1">
                  <from>
                    <xdr:col>20</xdr:col>
                    <xdr:colOff>104775</xdr:colOff>
                    <xdr:row>12</xdr:row>
                    <xdr:rowOff>19050</xdr:rowOff>
                  </from>
                  <to>
                    <xdr:col>20</xdr:col>
                    <xdr:colOff>333375</xdr:colOff>
                    <xdr:row>12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5" r:id="rId17" name="Check Box 81">
              <controlPr defaultSize="0" autoFill="0" autoLine="0" autoPict="0" altText="">
                <anchor moveWithCells="1">
                  <from>
                    <xdr:col>19</xdr:col>
                    <xdr:colOff>95250</xdr:colOff>
                    <xdr:row>13</xdr:row>
                    <xdr:rowOff>19050</xdr:rowOff>
                  </from>
                  <to>
                    <xdr:col>19</xdr:col>
                    <xdr:colOff>295275</xdr:colOff>
                    <xdr:row>13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6" r:id="rId18" name="Check Box 82">
              <controlPr defaultSize="0" autoFill="0" autoLine="0" autoPict="0" altText="">
                <anchor moveWithCells="1">
                  <from>
                    <xdr:col>20</xdr:col>
                    <xdr:colOff>104775</xdr:colOff>
                    <xdr:row>13</xdr:row>
                    <xdr:rowOff>19050</xdr:rowOff>
                  </from>
                  <to>
                    <xdr:col>20</xdr:col>
                    <xdr:colOff>323850</xdr:colOff>
                    <xdr:row>13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7" r:id="rId19" name="Check Box 83">
              <controlPr defaultSize="0" autoFill="0" autoLine="0" autoPict="0" altText="">
                <anchor moveWithCells="1">
                  <from>
                    <xdr:col>19</xdr:col>
                    <xdr:colOff>95250</xdr:colOff>
                    <xdr:row>14</xdr:row>
                    <xdr:rowOff>19050</xdr:rowOff>
                  </from>
                  <to>
                    <xdr:col>19</xdr:col>
                    <xdr:colOff>295275</xdr:colOff>
                    <xdr:row>14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8" r:id="rId20" name="Check Box 84">
              <controlPr defaultSize="0" autoFill="0" autoLine="0" autoPict="0" altText="">
                <anchor moveWithCells="1">
                  <from>
                    <xdr:col>20</xdr:col>
                    <xdr:colOff>104775</xdr:colOff>
                    <xdr:row>14</xdr:row>
                    <xdr:rowOff>19050</xdr:rowOff>
                  </from>
                  <to>
                    <xdr:col>20</xdr:col>
                    <xdr:colOff>333375</xdr:colOff>
                    <xdr:row>14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29" r:id="rId21" name="Check Box 85">
              <controlPr defaultSize="0" autoFill="0" autoLine="0" autoPict="0" altText="">
                <anchor moveWithCells="1">
                  <from>
                    <xdr:col>19</xdr:col>
                    <xdr:colOff>95250</xdr:colOff>
                    <xdr:row>15</xdr:row>
                    <xdr:rowOff>19050</xdr:rowOff>
                  </from>
                  <to>
                    <xdr:col>19</xdr:col>
                    <xdr:colOff>295275</xdr:colOff>
                    <xdr:row>15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0" r:id="rId22" name="Check Box 86">
              <controlPr defaultSize="0" autoFill="0" autoLine="0" autoPict="0" altText="">
                <anchor moveWithCells="1">
                  <from>
                    <xdr:col>20</xdr:col>
                    <xdr:colOff>104775</xdr:colOff>
                    <xdr:row>15</xdr:row>
                    <xdr:rowOff>19050</xdr:rowOff>
                  </from>
                  <to>
                    <xdr:col>20</xdr:col>
                    <xdr:colOff>323850</xdr:colOff>
                    <xdr:row>15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1" r:id="rId23" name="Check Box 87">
              <controlPr defaultSize="0" autoFill="0" autoLine="0" autoPict="0" altText="">
                <anchor moveWithCells="1">
                  <from>
                    <xdr:col>19</xdr:col>
                    <xdr:colOff>95250</xdr:colOff>
                    <xdr:row>16</xdr:row>
                    <xdr:rowOff>19050</xdr:rowOff>
                  </from>
                  <to>
                    <xdr:col>19</xdr:col>
                    <xdr:colOff>295275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2" r:id="rId24" name="Check Box 88">
              <controlPr defaultSize="0" autoFill="0" autoLine="0" autoPict="0" altText="">
                <anchor moveWithCells="1">
                  <from>
                    <xdr:col>20</xdr:col>
                    <xdr:colOff>104775</xdr:colOff>
                    <xdr:row>16</xdr:row>
                    <xdr:rowOff>19050</xdr:rowOff>
                  </from>
                  <to>
                    <xdr:col>20</xdr:col>
                    <xdr:colOff>323850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3" r:id="rId25" name="Check Box 89">
              <controlPr defaultSize="0" autoFill="0" autoLine="0" autoPict="0" altText="">
                <anchor moveWithCells="1">
                  <from>
                    <xdr:col>19</xdr:col>
                    <xdr:colOff>95250</xdr:colOff>
                    <xdr:row>17</xdr:row>
                    <xdr:rowOff>19050</xdr:rowOff>
                  </from>
                  <to>
                    <xdr:col>19</xdr:col>
                    <xdr:colOff>295275</xdr:colOff>
                    <xdr:row>17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4" r:id="rId26" name="Check Box 90">
              <controlPr defaultSize="0" autoFill="0" autoLine="0" autoPict="0" altText="">
                <anchor moveWithCells="1">
                  <from>
                    <xdr:col>20</xdr:col>
                    <xdr:colOff>104775</xdr:colOff>
                    <xdr:row>17</xdr:row>
                    <xdr:rowOff>19050</xdr:rowOff>
                  </from>
                  <to>
                    <xdr:col>20</xdr:col>
                    <xdr:colOff>323850</xdr:colOff>
                    <xdr:row>17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5" r:id="rId27" name="Check Box 91">
              <controlPr defaultSize="0" autoFill="0" autoLine="0" autoPict="0" altText="">
                <anchor moveWithCells="1">
                  <from>
                    <xdr:col>19</xdr:col>
                    <xdr:colOff>95250</xdr:colOff>
                    <xdr:row>18</xdr:row>
                    <xdr:rowOff>19050</xdr:rowOff>
                  </from>
                  <to>
                    <xdr:col>19</xdr:col>
                    <xdr:colOff>295275</xdr:colOff>
                    <xdr:row>18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6" r:id="rId28" name="Check Box 92">
              <controlPr defaultSize="0" autoFill="0" autoLine="0" autoPict="0" altText="">
                <anchor moveWithCells="1">
                  <from>
                    <xdr:col>20</xdr:col>
                    <xdr:colOff>104775</xdr:colOff>
                    <xdr:row>18</xdr:row>
                    <xdr:rowOff>19050</xdr:rowOff>
                  </from>
                  <to>
                    <xdr:col>20</xdr:col>
                    <xdr:colOff>323850</xdr:colOff>
                    <xdr:row>18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7" r:id="rId29" name="Check Box 93">
              <controlPr defaultSize="0" autoFill="0" autoLine="0" autoPict="0" altText="">
                <anchor moveWithCells="1">
                  <from>
                    <xdr:col>19</xdr:col>
                    <xdr:colOff>95250</xdr:colOff>
                    <xdr:row>19</xdr:row>
                    <xdr:rowOff>19050</xdr:rowOff>
                  </from>
                  <to>
                    <xdr:col>19</xdr:col>
                    <xdr:colOff>295275</xdr:colOff>
                    <xdr:row>19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8" r:id="rId30" name="Check Box 94">
              <controlPr defaultSize="0" autoFill="0" autoLine="0" autoPict="0" altText="">
                <anchor moveWithCells="1">
                  <from>
                    <xdr:col>20</xdr:col>
                    <xdr:colOff>104775</xdr:colOff>
                    <xdr:row>19</xdr:row>
                    <xdr:rowOff>19050</xdr:rowOff>
                  </from>
                  <to>
                    <xdr:col>20</xdr:col>
                    <xdr:colOff>323850</xdr:colOff>
                    <xdr:row>19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39" r:id="rId31" name="Check Box 95">
              <controlPr defaultSize="0" autoFill="0" autoLine="0" autoPict="0" altText="">
                <anchor moveWithCells="1">
                  <from>
                    <xdr:col>19</xdr:col>
                    <xdr:colOff>95250</xdr:colOff>
                    <xdr:row>20</xdr:row>
                    <xdr:rowOff>19050</xdr:rowOff>
                  </from>
                  <to>
                    <xdr:col>19</xdr:col>
                    <xdr:colOff>295275</xdr:colOff>
                    <xdr:row>20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0" r:id="rId32" name="Check Box 96">
              <controlPr defaultSize="0" autoFill="0" autoLine="0" autoPict="0" altText="">
                <anchor moveWithCells="1">
                  <from>
                    <xdr:col>20</xdr:col>
                    <xdr:colOff>104775</xdr:colOff>
                    <xdr:row>20</xdr:row>
                    <xdr:rowOff>19050</xdr:rowOff>
                  </from>
                  <to>
                    <xdr:col>20</xdr:col>
                    <xdr:colOff>333375</xdr:colOff>
                    <xdr:row>20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1" r:id="rId33" name="Check Box 97">
              <controlPr defaultSize="0" autoFill="0" autoLine="0" autoPict="0" altText="">
                <anchor moveWithCells="1">
                  <from>
                    <xdr:col>19</xdr:col>
                    <xdr:colOff>95250</xdr:colOff>
                    <xdr:row>21</xdr:row>
                    <xdr:rowOff>19050</xdr:rowOff>
                  </from>
                  <to>
                    <xdr:col>19</xdr:col>
                    <xdr:colOff>295275</xdr:colOff>
                    <xdr:row>21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2" r:id="rId34" name="Check Box 98">
              <controlPr defaultSize="0" autoFill="0" autoLine="0" autoPict="0" altText="">
                <anchor moveWithCells="1">
                  <from>
                    <xdr:col>20</xdr:col>
                    <xdr:colOff>104775</xdr:colOff>
                    <xdr:row>21</xdr:row>
                    <xdr:rowOff>19050</xdr:rowOff>
                  </from>
                  <to>
                    <xdr:col>20</xdr:col>
                    <xdr:colOff>323850</xdr:colOff>
                    <xdr:row>21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3" r:id="rId35" name="Check Box 99">
              <controlPr defaultSize="0" autoFill="0" autoLine="0" autoPict="0" altText="">
                <anchor moveWithCells="1">
                  <from>
                    <xdr:col>19</xdr:col>
                    <xdr:colOff>95250</xdr:colOff>
                    <xdr:row>22</xdr:row>
                    <xdr:rowOff>19050</xdr:rowOff>
                  </from>
                  <to>
                    <xdr:col>19</xdr:col>
                    <xdr:colOff>295275</xdr:colOff>
                    <xdr:row>22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4" r:id="rId36" name="Check Box 100">
              <controlPr defaultSize="0" autoFill="0" autoLine="0" autoPict="0" altText="">
                <anchor moveWithCells="1">
                  <from>
                    <xdr:col>20</xdr:col>
                    <xdr:colOff>104775</xdr:colOff>
                    <xdr:row>22</xdr:row>
                    <xdr:rowOff>19050</xdr:rowOff>
                  </from>
                  <to>
                    <xdr:col>20</xdr:col>
                    <xdr:colOff>333375</xdr:colOff>
                    <xdr:row>22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5" r:id="rId37" name="Check Box 101">
              <controlPr defaultSize="0" autoFill="0" autoLine="0" autoPict="0" altText="">
                <anchor moveWithCells="1">
                  <from>
                    <xdr:col>19</xdr:col>
                    <xdr:colOff>95250</xdr:colOff>
                    <xdr:row>23</xdr:row>
                    <xdr:rowOff>19050</xdr:rowOff>
                  </from>
                  <to>
                    <xdr:col>19</xdr:col>
                    <xdr:colOff>285750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6" r:id="rId38" name="Check Box 102">
              <controlPr defaultSize="0" autoFill="0" autoLine="0" autoPict="0" altText="">
                <anchor moveWithCells="1">
                  <from>
                    <xdr:col>20</xdr:col>
                    <xdr:colOff>104775</xdr:colOff>
                    <xdr:row>23</xdr:row>
                    <xdr:rowOff>19050</xdr:rowOff>
                  </from>
                  <to>
                    <xdr:col>20</xdr:col>
                    <xdr:colOff>323850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7" r:id="rId39" name="Check Box 103">
              <controlPr defaultSize="0" autoFill="0" autoLine="0" autoPict="0" altText="">
                <anchor moveWithCells="1">
                  <from>
                    <xdr:col>19</xdr:col>
                    <xdr:colOff>95250</xdr:colOff>
                    <xdr:row>24</xdr:row>
                    <xdr:rowOff>19050</xdr:rowOff>
                  </from>
                  <to>
                    <xdr:col>19</xdr:col>
                    <xdr:colOff>285750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8" r:id="rId40" name="Check Box 104">
              <controlPr defaultSize="0" autoFill="0" autoLine="0" autoPict="0" altText="">
                <anchor moveWithCells="1">
                  <from>
                    <xdr:col>20</xdr:col>
                    <xdr:colOff>104775</xdr:colOff>
                    <xdr:row>24</xdr:row>
                    <xdr:rowOff>19050</xdr:rowOff>
                  </from>
                  <to>
                    <xdr:col>20</xdr:col>
                    <xdr:colOff>323850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49" r:id="rId41" name="Check Box 105">
              <controlPr defaultSize="0" autoFill="0" autoLine="0" autoPict="0" altText="">
                <anchor moveWithCells="1">
                  <from>
                    <xdr:col>19</xdr:col>
                    <xdr:colOff>95250</xdr:colOff>
                    <xdr:row>25</xdr:row>
                    <xdr:rowOff>19050</xdr:rowOff>
                  </from>
                  <to>
                    <xdr:col>19</xdr:col>
                    <xdr:colOff>285750</xdr:colOff>
                    <xdr:row>25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0" r:id="rId42" name="Check Box 106">
              <controlPr defaultSize="0" autoFill="0" autoLine="0" autoPict="0" altText="">
                <anchor moveWithCells="1">
                  <from>
                    <xdr:col>20</xdr:col>
                    <xdr:colOff>104775</xdr:colOff>
                    <xdr:row>25</xdr:row>
                    <xdr:rowOff>19050</xdr:rowOff>
                  </from>
                  <to>
                    <xdr:col>20</xdr:col>
                    <xdr:colOff>323850</xdr:colOff>
                    <xdr:row>25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1" r:id="rId43" name="Check Box 107">
              <controlPr defaultSize="0" autoFill="0" autoLine="0" autoPict="0" altText="">
                <anchor moveWithCells="1">
                  <from>
                    <xdr:col>19</xdr:col>
                    <xdr:colOff>95250</xdr:colOff>
                    <xdr:row>26</xdr:row>
                    <xdr:rowOff>19050</xdr:rowOff>
                  </from>
                  <to>
                    <xdr:col>19</xdr:col>
                    <xdr:colOff>285750</xdr:colOff>
                    <xdr:row>26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252" r:id="rId44" name="Check Box 108">
              <controlPr defaultSize="0" autoFill="0" autoLine="0" autoPict="0" altText="">
                <anchor moveWithCells="1">
                  <from>
                    <xdr:col>20</xdr:col>
                    <xdr:colOff>104775</xdr:colOff>
                    <xdr:row>26</xdr:row>
                    <xdr:rowOff>19050</xdr:rowOff>
                  </from>
                  <to>
                    <xdr:col>20</xdr:col>
                    <xdr:colOff>323850</xdr:colOff>
                    <xdr:row>26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2:X21"/>
  <sheetViews>
    <sheetView showGridLines="0" topLeftCell="A3" zoomScale="85" zoomScaleNormal="85" workbookViewId="0">
      <selection activeCell="T9" sqref="T9"/>
    </sheetView>
  </sheetViews>
  <sheetFormatPr baseColWidth="10" defaultColWidth="10.7109375" defaultRowHeight="14.25" x14ac:dyDescent="0.25"/>
  <cols>
    <col min="1" max="1" width="3.5703125" style="3" customWidth="1"/>
    <col min="2" max="2" width="3.5703125" style="3" hidden="1" customWidth="1"/>
    <col min="3" max="3" width="20.7109375" style="3" customWidth="1"/>
    <col min="4" max="4" width="39.5703125" style="3" customWidth="1"/>
    <col min="5" max="5" width="9.28515625" style="3" bestFit="1" customWidth="1"/>
    <col min="6" max="7" width="6.5703125" style="3" customWidth="1"/>
    <col min="8" max="11" width="20.7109375" style="3" customWidth="1"/>
    <col min="12" max="12" width="3.5703125" style="3" customWidth="1"/>
    <col min="13" max="13" width="5.28515625" style="3" hidden="1" customWidth="1"/>
    <col min="14" max="14" width="4.28515625" style="3" hidden="1" customWidth="1"/>
    <col min="15" max="15" width="6.42578125" style="3" hidden="1" customWidth="1"/>
    <col min="16" max="16" width="2.28515625" style="3" hidden="1" customWidth="1"/>
    <col min="17" max="17" width="5.7109375" style="3" hidden="1" customWidth="1"/>
    <col min="18" max="18" width="2.28515625" style="3" hidden="1" customWidth="1"/>
    <col min="19" max="19" width="10.7109375" style="3" hidden="1" customWidth="1"/>
    <col min="20" max="20" width="14.7109375" style="3" bestFit="1" customWidth="1"/>
    <col min="21" max="22" width="4.5703125" style="3" hidden="1" customWidth="1"/>
    <col min="23" max="23" width="10.7109375" style="3" hidden="1" customWidth="1"/>
    <col min="24" max="24" width="43.42578125" style="3" bestFit="1" customWidth="1"/>
    <col min="25" max="16384" width="10.7109375" style="3"/>
  </cols>
  <sheetData>
    <row r="2" spans="2:24" ht="15" x14ac:dyDescent="0.25">
      <c r="H2" s="124" t="s">
        <v>59</v>
      </c>
      <c r="I2" s="125"/>
      <c r="J2" s="125"/>
      <c r="K2" s="126"/>
    </row>
    <row r="3" spans="2:24" x14ac:dyDescent="0.25">
      <c r="H3" s="11" t="s">
        <v>3</v>
      </c>
      <c r="I3" s="11" t="s">
        <v>4</v>
      </c>
      <c r="J3" s="11" t="s">
        <v>5</v>
      </c>
      <c r="K3" s="11" t="s">
        <v>6</v>
      </c>
    </row>
    <row r="4" spans="2:24" x14ac:dyDescent="0.25">
      <c r="H4" s="5" t="str">
        <f>'Page de Garde'!$D$4</f>
        <v>2025-AF283</v>
      </c>
      <c r="I4" s="5" t="s">
        <v>62</v>
      </c>
      <c r="J4" s="27" t="str">
        <f>'Page de Garde'!$G$4</f>
        <v>01</v>
      </c>
      <c r="K4" s="5" t="str">
        <f>'Page de Garde'!$H$4</f>
        <v>v0</v>
      </c>
    </row>
    <row r="5" spans="2:24" ht="44.65" customHeight="1" x14ac:dyDescent="0.25">
      <c r="X5" s="19" t="s">
        <v>127</v>
      </c>
    </row>
    <row r="6" spans="2:24" x14ac:dyDescent="0.25">
      <c r="C6" s="193" t="s">
        <v>125</v>
      </c>
      <c r="D6" s="193"/>
      <c r="E6" s="193"/>
      <c r="F6" s="193"/>
      <c r="G6" s="193"/>
      <c r="H6" s="193"/>
      <c r="I6" s="193"/>
      <c r="J6" s="193"/>
      <c r="K6" s="193"/>
    </row>
    <row r="7" spans="2:24" ht="15" thickBot="1" x14ac:dyDescent="0.3">
      <c r="C7" s="80"/>
      <c r="D7" s="80"/>
      <c r="E7" s="80"/>
      <c r="F7" s="80"/>
      <c r="G7" s="80"/>
      <c r="H7" s="80"/>
      <c r="I7" s="80"/>
      <c r="J7" s="80"/>
      <c r="K7" s="80"/>
    </row>
    <row r="8" spans="2:24" ht="14.65" customHeight="1" x14ac:dyDescent="0.25">
      <c r="C8" s="81" t="s">
        <v>48</v>
      </c>
      <c r="D8" s="82" t="s">
        <v>50</v>
      </c>
      <c r="E8" s="82" t="s">
        <v>49</v>
      </c>
      <c r="F8" s="82" t="s">
        <v>43</v>
      </c>
      <c r="G8" s="82" t="s">
        <v>44</v>
      </c>
      <c r="H8" s="194" t="s">
        <v>58</v>
      </c>
      <c r="I8" s="195"/>
      <c r="J8" s="195"/>
      <c r="K8" s="196"/>
      <c r="T8" s="6" t="s">
        <v>129</v>
      </c>
      <c r="X8" s="6" t="s">
        <v>65</v>
      </c>
    </row>
    <row r="9" spans="2:24" ht="35.1" customHeight="1" x14ac:dyDescent="0.25">
      <c r="B9" s="3">
        <f>VLOOKUP(1,$W$9:$W$20,1,FALSE)</f>
        <v>1</v>
      </c>
      <c r="C9" s="24" t="str">
        <f>VLOOKUP(1,W9:X20,2,FALSE)</f>
        <v>Plans PID</v>
      </c>
      <c r="D9" s="18"/>
      <c r="E9" s="14"/>
      <c r="F9" s="14"/>
      <c r="G9" s="14"/>
      <c r="H9" s="161"/>
      <c r="I9" s="175"/>
      <c r="J9" s="175"/>
      <c r="K9" s="176"/>
      <c r="O9" s="16" t="b">
        <v>0</v>
      </c>
      <c r="P9" s="16">
        <f>IF(O9=TRUE,1,0)</f>
        <v>0</v>
      </c>
      <c r="Q9" s="16" t="b">
        <v>0</v>
      </c>
      <c r="R9" s="16">
        <f>IF(Q9=TRUE,1,0)</f>
        <v>0</v>
      </c>
      <c r="T9" s="18" t="s">
        <v>128</v>
      </c>
      <c r="U9" s="21">
        <v>1</v>
      </c>
      <c r="V9" s="21">
        <f>+IF(T9="","",U9)</f>
        <v>1</v>
      </c>
      <c r="W9" s="22">
        <f t="shared" ref="W9:W20" si="0">IF(T9="","",RANK(V9,$V$9:$V$20,1))</f>
        <v>1</v>
      </c>
      <c r="X9" s="20" t="s">
        <v>46</v>
      </c>
    </row>
    <row r="10" spans="2:24" ht="35.1" customHeight="1" x14ac:dyDescent="0.25">
      <c r="B10" s="3">
        <f>IF(MAX($W$9:$W$20)&lt;=1,"",VLOOKUP(B9+1,$W$9:$X$20,1,FALSE))</f>
        <v>2</v>
      </c>
      <c r="C10" s="24" t="str">
        <f>IF(MAX($W$9:$W$20)&lt;=1,"",VLOOKUP(B9+1,$W$9:$X$20,2,FALSE))</f>
        <v>Schémas / Croquis</v>
      </c>
      <c r="D10" s="60"/>
      <c r="E10" s="13"/>
      <c r="F10" s="13"/>
      <c r="G10" s="13"/>
      <c r="H10" s="179"/>
      <c r="I10" s="180"/>
      <c r="J10" s="180"/>
      <c r="K10" s="192"/>
      <c r="O10" s="16" t="b">
        <v>0</v>
      </c>
      <c r="P10" s="16">
        <f t="shared" ref="P10:P16" si="1">IF(O10=TRUE,1,0)</f>
        <v>0</v>
      </c>
      <c r="Q10" s="16" t="b">
        <v>0</v>
      </c>
      <c r="R10" s="16">
        <f t="shared" ref="R10:R16" si="2">IF(Q10=TRUE,1,0)</f>
        <v>0</v>
      </c>
      <c r="T10" s="18" t="s">
        <v>128</v>
      </c>
      <c r="U10" s="21">
        <v>2</v>
      </c>
      <c r="V10" s="21">
        <f t="shared" ref="V10:V20" si="3">+IF(T10="","",U10)</f>
        <v>2</v>
      </c>
      <c r="W10" s="22">
        <f t="shared" si="0"/>
        <v>2</v>
      </c>
      <c r="X10" s="20" t="s">
        <v>83</v>
      </c>
    </row>
    <row r="11" spans="2:24" ht="35.1" customHeight="1" x14ac:dyDescent="0.25">
      <c r="B11" s="3">
        <f>IF(MAX($W$9:$W$20)&lt;=2,"",VLOOKUP(B10+1,$W$9:$X$20,1,FALSE))</f>
        <v>3</v>
      </c>
      <c r="C11" s="24" t="str">
        <f>IF(MAX($W$9:$W$20)&lt;=2,"",VLOOKUP(B10+1,$W$9:$X$20,2,FALSE))</f>
        <v>Plans Isométriques</v>
      </c>
      <c r="D11" s="18"/>
      <c r="E11" s="14"/>
      <c r="F11" s="14"/>
      <c r="G11" s="14"/>
      <c r="H11" s="161"/>
      <c r="I11" s="175"/>
      <c r="J11" s="175"/>
      <c r="K11" s="176"/>
      <c r="O11" s="16" t="b">
        <v>0</v>
      </c>
      <c r="P11" s="16">
        <f t="shared" si="1"/>
        <v>0</v>
      </c>
      <c r="Q11" s="16" t="b">
        <v>0</v>
      </c>
      <c r="R11" s="16">
        <f t="shared" si="2"/>
        <v>0</v>
      </c>
      <c r="T11" s="18" t="s">
        <v>128</v>
      </c>
      <c r="U11" s="21">
        <v>3</v>
      </c>
      <c r="V11" s="21">
        <f t="shared" si="3"/>
        <v>3</v>
      </c>
      <c r="W11" s="22">
        <f t="shared" si="0"/>
        <v>3</v>
      </c>
      <c r="X11" s="20" t="s">
        <v>84</v>
      </c>
    </row>
    <row r="12" spans="2:24" ht="35.1" customHeight="1" x14ac:dyDescent="0.25">
      <c r="B12" s="3">
        <f>IF(MAX($W$9:$W$20)&lt;=3,"",VLOOKUP(B11+1,$W$9:$X$20,1,FALSE))</f>
        <v>4</v>
      </c>
      <c r="C12" s="24" t="str">
        <f>IF(MAX($W$9:$W$20)&lt;=3,"",VLOOKUP(B11+1,$W$9:$X$20,2,FALSE))</f>
        <v>Plans Tuyauterie</v>
      </c>
      <c r="D12" s="52"/>
      <c r="E12" s="60"/>
      <c r="F12" s="13"/>
      <c r="G12" s="13"/>
      <c r="H12" s="179"/>
      <c r="I12" s="180"/>
      <c r="J12" s="180"/>
      <c r="K12" s="192"/>
      <c r="O12" s="16" t="b">
        <v>0</v>
      </c>
      <c r="P12" s="16">
        <f t="shared" si="1"/>
        <v>0</v>
      </c>
      <c r="Q12" s="16" t="b">
        <v>0</v>
      </c>
      <c r="R12" s="16">
        <f t="shared" si="2"/>
        <v>0</v>
      </c>
      <c r="T12" s="18" t="s">
        <v>128</v>
      </c>
      <c r="U12" s="21">
        <v>4</v>
      </c>
      <c r="V12" s="21">
        <f t="shared" si="3"/>
        <v>4</v>
      </c>
      <c r="W12" s="22">
        <f t="shared" si="0"/>
        <v>4</v>
      </c>
      <c r="X12" s="20" t="s">
        <v>85</v>
      </c>
    </row>
    <row r="13" spans="2:24" ht="35.1" customHeight="1" x14ac:dyDescent="0.25">
      <c r="B13" s="3">
        <f>IF(MAX($W$9:$W$20)&lt;=4,"",VLOOKUP(B12+1,$W$9:$X$20,1,FALSE))</f>
        <v>5</v>
      </c>
      <c r="C13" s="24" t="str">
        <f>IF(MAX($W$9:$W$20)&lt;=4,"",VLOOKUP(B12+1,$W$9:$X$20,2,FALSE))</f>
        <v>Plans DREAL Existant</v>
      </c>
      <c r="D13" s="18"/>
      <c r="E13" s="18"/>
      <c r="F13" s="14"/>
      <c r="G13" s="14"/>
      <c r="H13" s="161"/>
      <c r="I13" s="175"/>
      <c r="J13" s="175"/>
      <c r="K13" s="176"/>
      <c r="O13" s="16" t="b">
        <v>0</v>
      </c>
      <c r="P13" s="16">
        <f t="shared" si="1"/>
        <v>0</v>
      </c>
      <c r="Q13" s="16" t="b">
        <v>0</v>
      </c>
      <c r="R13" s="16">
        <f t="shared" si="2"/>
        <v>0</v>
      </c>
      <c r="T13" s="18" t="s">
        <v>128</v>
      </c>
      <c r="U13" s="21">
        <v>5</v>
      </c>
      <c r="V13" s="21">
        <f t="shared" si="3"/>
        <v>5</v>
      </c>
      <c r="W13" s="22">
        <f t="shared" si="0"/>
        <v>5</v>
      </c>
      <c r="X13" s="20" t="s">
        <v>86</v>
      </c>
    </row>
    <row r="14" spans="2:24" ht="35.1" customHeight="1" x14ac:dyDescent="0.25">
      <c r="B14" s="3">
        <f>IF(MAX($W$9:$W$20)&lt;=5,"",VLOOKUP(B13+1,$W$9:$X$20,1,FALSE))</f>
        <v>6</v>
      </c>
      <c r="C14" s="24" t="str">
        <f>IF(MAX($W$9:$W$20)&lt;=5,"",VLOOKUP(B13+1,$W$9:$X$20,2,FALSE))</f>
        <v>Plans d'Implantation</v>
      </c>
      <c r="D14" s="60"/>
      <c r="E14" s="13"/>
      <c r="F14" s="13"/>
      <c r="G14" s="13"/>
      <c r="H14" s="179"/>
      <c r="I14" s="180"/>
      <c r="J14" s="180"/>
      <c r="K14" s="192"/>
      <c r="O14" s="16" t="b">
        <v>0</v>
      </c>
      <c r="P14" s="16">
        <f t="shared" si="1"/>
        <v>0</v>
      </c>
      <c r="Q14" s="16" t="b">
        <v>0</v>
      </c>
      <c r="R14" s="16">
        <f t="shared" si="2"/>
        <v>0</v>
      </c>
      <c r="T14" s="18" t="s">
        <v>128</v>
      </c>
      <c r="U14" s="21">
        <v>6</v>
      </c>
      <c r="V14" s="21">
        <f t="shared" si="3"/>
        <v>6</v>
      </c>
      <c r="W14" s="22">
        <f t="shared" si="0"/>
        <v>6</v>
      </c>
      <c r="X14" s="20" t="s">
        <v>87</v>
      </c>
    </row>
    <row r="15" spans="2:24" ht="35.1" customHeight="1" x14ac:dyDescent="0.25">
      <c r="B15" s="3">
        <f>IF(MAX($W$9:$W$20)&lt;=6,"",VLOOKUP(B14+1,$W$9:$X$20,1,FALSE))</f>
        <v>7</v>
      </c>
      <c r="C15" s="24" t="str">
        <f>IF(MAX($W$9:$W$20)&lt;=6,"",VLOOKUP(B14+1,$W$9:$X$20,2,FALSE))</f>
        <v>Maquette 3D</v>
      </c>
      <c r="D15" s="18"/>
      <c r="E15" s="18"/>
      <c r="F15" s="14"/>
      <c r="G15" s="14"/>
      <c r="H15" s="161"/>
      <c r="I15" s="175"/>
      <c r="J15" s="175"/>
      <c r="K15" s="176"/>
      <c r="O15" s="16" t="b">
        <v>0</v>
      </c>
      <c r="P15" s="16">
        <f t="shared" si="1"/>
        <v>0</v>
      </c>
      <c r="Q15" s="16" t="b">
        <v>0</v>
      </c>
      <c r="R15" s="16">
        <f t="shared" si="2"/>
        <v>0</v>
      </c>
      <c r="T15" s="18" t="s">
        <v>128</v>
      </c>
      <c r="U15" s="21">
        <v>7</v>
      </c>
      <c r="V15" s="21">
        <f t="shared" si="3"/>
        <v>7</v>
      </c>
      <c r="W15" s="22">
        <f t="shared" si="0"/>
        <v>7</v>
      </c>
      <c r="X15" s="20" t="s">
        <v>35</v>
      </c>
    </row>
    <row r="16" spans="2:24" ht="35.1" customHeight="1" x14ac:dyDescent="0.25">
      <c r="B16" s="3">
        <f>IF(MAX($W$9:$W$20)&lt;=7,"",VLOOKUP(B15+1,$W$9:$X$20,1,FALSE))</f>
        <v>8</v>
      </c>
      <c r="C16" s="24" t="str">
        <f>IF(MAX($W$9:$W$20)&lt;=7,"",VLOOKUP(B15+1,$W$9:$X$20,2,FALSE))</f>
        <v>Cahier des Charges</v>
      </c>
      <c r="D16" s="60"/>
      <c r="E16" s="13"/>
      <c r="F16" s="13"/>
      <c r="G16" s="13"/>
      <c r="H16" s="179"/>
      <c r="I16" s="180"/>
      <c r="J16" s="180"/>
      <c r="K16" s="192"/>
      <c r="O16" s="16" t="b">
        <v>0</v>
      </c>
      <c r="P16" s="16">
        <f t="shared" si="1"/>
        <v>0</v>
      </c>
      <c r="Q16" s="16" t="b">
        <v>0</v>
      </c>
      <c r="R16" s="16">
        <f t="shared" si="2"/>
        <v>0</v>
      </c>
      <c r="T16" s="18" t="s">
        <v>128</v>
      </c>
      <c r="U16" s="21">
        <v>8</v>
      </c>
      <c r="V16" s="21">
        <f t="shared" si="3"/>
        <v>8</v>
      </c>
      <c r="W16" s="22">
        <f t="shared" si="0"/>
        <v>8</v>
      </c>
      <c r="X16" s="20" t="s">
        <v>47</v>
      </c>
    </row>
    <row r="17" spans="2:24" ht="35.25" customHeight="1" x14ac:dyDescent="0.25">
      <c r="B17" s="3" t="str">
        <f>IF(MAX($W$9:$W$20)&lt;=8,"",VLOOKUP(B16+1,$W$9:$X$20,1,FALSE))</f>
        <v/>
      </c>
      <c r="C17" s="24" t="str">
        <f>IF(MAX($W$9:$W$20)&lt;=8,"",VLOOKUP(B16+1,$W$9:$X$20,2,FALSE))</f>
        <v/>
      </c>
      <c r="D17" s="18"/>
      <c r="E17" s="14"/>
      <c r="F17" s="14"/>
      <c r="G17" s="14"/>
      <c r="H17" s="161"/>
      <c r="I17" s="175"/>
      <c r="J17" s="175"/>
      <c r="K17" s="176"/>
      <c r="O17" s="16" t="b">
        <v>0</v>
      </c>
      <c r="P17" s="16">
        <f t="shared" ref="P17" si="4">IF(O17=TRUE,1,0)</f>
        <v>0</v>
      </c>
      <c r="Q17" s="16" t="b">
        <v>0</v>
      </c>
      <c r="R17" s="16">
        <f t="shared" ref="R17" si="5">IF(Q17=TRUE,1,0)</f>
        <v>0</v>
      </c>
      <c r="T17" s="18"/>
      <c r="U17" s="21">
        <v>9</v>
      </c>
      <c r="V17" s="21" t="str">
        <f t="shared" si="3"/>
        <v/>
      </c>
      <c r="W17" s="22" t="str">
        <f t="shared" si="0"/>
        <v/>
      </c>
      <c r="X17" s="18" t="s">
        <v>123</v>
      </c>
    </row>
    <row r="18" spans="2:24" ht="35.25" customHeight="1" x14ac:dyDescent="0.25">
      <c r="B18" s="3" t="str">
        <f>IF(MAX($W$9:$W$20)&lt;=9,"",VLOOKUP(B17+1,$W$9:$X$20,1,FALSE))</f>
        <v/>
      </c>
      <c r="C18" s="24" t="str">
        <f>IF(MAX($W$9:$W$20)&lt;=9,"",VLOOKUP(B17+1,$W$9:$X$20,2,FALSE))</f>
        <v/>
      </c>
      <c r="D18" s="60"/>
      <c r="E18" s="13"/>
      <c r="F18" s="13"/>
      <c r="G18" s="13"/>
      <c r="H18" s="179"/>
      <c r="I18" s="180"/>
      <c r="J18" s="180"/>
      <c r="K18" s="192"/>
      <c r="O18" s="16" t="b">
        <v>0</v>
      </c>
      <c r="P18" s="16">
        <f t="shared" ref="P18:P20" si="6">IF(O18=TRUE,1,0)</f>
        <v>0</v>
      </c>
      <c r="Q18" s="16" t="b">
        <v>0</v>
      </c>
      <c r="R18" s="16">
        <f t="shared" ref="R18:R20" si="7">IF(Q18=TRUE,1,0)</f>
        <v>0</v>
      </c>
      <c r="T18" s="18"/>
      <c r="U18" s="21">
        <v>10</v>
      </c>
      <c r="V18" s="21" t="str">
        <f t="shared" si="3"/>
        <v/>
      </c>
      <c r="W18" s="22" t="str">
        <f t="shared" si="0"/>
        <v/>
      </c>
      <c r="X18" s="18" t="s">
        <v>123</v>
      </c>
    </row>
    <row r="19" spans="2:24" ht="35.25" customHeight="1" x14ac:dyDescent="0.25">
      <c r="B19" s="3" t="str">
        <f>IF(MAX($W$9:$W$20)&lt;=10,"",VLOOKUP(B18+1,$W$9:$X$20,1,FALSE))</f>
        <v/>
      </c>
      <c r="C19" s="24" t="str">
        <f>IF(MAX($W$9:$W$20)&lt;=10,"",VLOOKUP(B18+1,$W$9:$X$20,2,FALSE))</f>
        <v/>
      </c>
      <c r="D19" s="18"/>
      <c r="E19" s="14"/>
      <c r="F19" s="14"/>
      <c r="G19" s="14"/>
      <c r="H19" s="161"/>
      <c r="I19" s="175"/>
      <c r="J19" s="175"/>
      <c r="K19" s="176"/>
      <c r="O19" s="16" t="b">
        <v>0</v>
      </c>
      <c r="P19" s="16">
        <f t="shared" si="6"/>
        <v>0</v>
      </c>
      <c r="Q19" s="16" t="b">
        <v>0</v>
      </c>
      <c r="R19" s="16">
        <f t="shared" si="7"/>
        <v>0</v>
      </c>
      <c r="T19" s="18"/>
      <c r="U19" s="21">
        <v>11</v>
      </c>
      <c r="V19" s="21" t="str">
        <f t="shared" si="3"/>
        <v/>
      </c>
      <c r="W19" s="22" t="str">
        <f t="shared" si="0"/>
        <v/>
      </c>
      <c r="X19" s="18" t="s">
        <v>123</v>
      </c>
    </row>
    <row r="20" spans="2:24" ht="35.25" customHeight="1" x14ac:dyDescent="0.25">
      <c r="B20" s="3" t="str">
        <f>IF(MAX($W$9:$W$20)&lt;=11,"",VLOOKUP(B19+1,$W$9:$X$20,1,FALSE))</f>
        <v/>
      </c>
      <c r="C20" s="24" t="str">
        <f>IF(MAX($W$9:$W$20)&lt;=11,"",VLOOKUP(B19+1,$W$9:$X$20,2,FALSE))</f>
        <v/>
      </c>
      <c r="D20" s="60"/>
      <c r="E20" s="13"/>
      <c r="F20" s="13"/>
      <c r="G20" s="13"/>
      <c r="H20" s="179"/>
      <c r="I20" s="180"/>
      <c r="J20" s="180"/>
      <c r="K20" s="192"/>
      <c r="O20" s="16" t="b">
        <v>0</v>
      </c>
      <c r="P20" s="16">
        <f t="shared" si="6"/>
        <v>0</v>
      </c>
      <c r="Q20" s="16" t="b">
        <v>0</v>
      </c>
      <c r="R20" s="16">
        <f t="shared" si="7"/>
        <v>0</v>
      </c>
      <c r="T20" s="18"/>
      <c r="U20" s="21">
        <v>12</v>
      </c>
      <c r="V20" s="21" t="str">
        <f t="shared" si="3"/>
        <v/>
      </c>
      <c r="W20" s="22" t="str">
        <f t="shared" si="0"/>
        <v/>
      </c>
      <c r="X20" s="18" t="s">
        <v>123</v>
      </c>
    </row>
    <row r="21" spans="2:24" x14ac:dyDescent="0.25">
      <c r="X21" s="31"/>
    </row>
  </sheetData>
  <sheetProtection sheet="1" objects="1" scenarios="1" selectLockedCells="1"/>
  <mergeCells count="15">
    <mergeCell ref="H17:K17"/>
    <mergeCell ref="H18:K18"/>
    <mergeCell ref="H19:K19"/>
    <mergeCell ref="H20:K20"/>
    <mergeCell ref="H2:K2"/>
    <mergeCell ref="H12:K12"/>
    <mergeCell ref="H13:K13"/>
    <mergeCell ref="H14:K14"/>
    <mergeCell ref="H15:K15"/>
    <mergeCell ref="H16:K16"/>
    <mergeCell ref="C6:K6"/>
    <mergeCell ref="H8:K8"/>
    <mergeCell ref="H9:K9"/>
    <mergeCell ref="H10:K10"/>
    <mergeCell ref="H11:K11"/>
  </mergeCells>
  <conditionalFormatting sqref="C9:C20">
    <cfRule type="expression" dxfId="2" priority="1">
      <formula>($D9&gt;0)</formula>
    </cfRule>
    <cfRule type="expression" dxfId="1" priority="2">
      <formula>($P9&gt;0)</formula>
    </cfRule>
    <cfRule type="expression" dxfId="0" priority="3">
      <formula>($R9&gt;0)</formula>
    </cfRule>
  </conditionalFormatting>
  <pageMargins left="0.23622047244094491" right="0" top="0.62992125984251968" bottom="0" header="0.23622047244094491" footer="0"/>
  <pageSetup paperSize="9" scale="84" orientation="landscape" r:id="rId1"/>
  <headerFooter>
    <oddHeader>&amp;L&amp;G</oddHead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85" r:id="rId5" name="Check Box 17">
              <controlPr defaultSize="0" autoFill="0" autoLine="0" autoPict="0" altText="">
                <anchor moveWithCells="1">
                  <from>
                    <xdr:col>5</xdr:col>
                    <xdr:colOff>133350</xdr:colOff>
                    <xdr:row>15</xdr:row>
                    <xdr:rowOff>95250</xdr:rowOff>
                  </from>
                  <to>
                    <xdr:col>5</xdr:col>
                    <xdr:colOff>400050</xdr:colOff>
                    <xdr:row>15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6" r:id="rId6" name="Check Box 18">
              <controlPr defaultSize="0" autoFill="0" autoLine="0" autoPict="0" altText="">
                <anchor moveWithCells="1">
                  <from>
                    <xdr:col>6</xdr:col>
                    <xdr:colOff>123825</xdr:colOff>
                    <xdr:row>15</xdr:row>
                    <xdr:rowOff>133350</xdr:rowOff>
                  </from>
                  <to>
                    <xdr:col>6</xdr:col>
                    <xdr:colOff>342900</xdr:colOff>
                    <xdr:row>15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9" r:id="rId7" name="Check Box 21">
              <controlPr defaultSize="0" autoFill="0" autoLine="0" autoPict="0" altText="">
                <anchor moveWithCells="1">
                  <from>
                    <xdr:col>5</xdr:col>
                    <xdr:colOff>142875</xdr:colOff>
                    <xdr:row>8</xdr:row>
                    <xdr:rowOff>133350</xdr:rowOff>
                  </from>
                  <to>
                    <xdr:col>5</xdr:col>
                    <xdr:colOff>333375</xdr:colOff>
                    <xdr:row>8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0" r:id="rId8" name="Check Box 22">
              <controlPr defaultSize="0" autoFill="0" autoLine="0" autoPict="0" altText="">
                <anchor moveWithCells="1">
                  <from>
                    <xdr:col>6</xdr:col>
                    <xdr:colOff>133350</xdr:colOff>
                    <xdr:row>8</xdr:row>
                    <xdr:rowOff>152400</xdr:rowOff>
                  </from>
                  <to>
                    <xdr:col>6</xdr:col>
                    <xdr:colOff>323850</xdr:colOff>
                    <xdr:row>8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1" r:id="rId9" name="Check Box 23">
              <controlPr defaultSize="0" autoFill="0" autoLine="0" autoPict="0" altText="">
                <anchor moveWithCells="1">
                  <from>
                    <xdr:col>5</xdr:col>
                    <xdr:colOff>133350</xdr:colOff>
                    <xdr:row>9</xdr:row>
                    <xdr:rowOff>133350</xdr:rowOff>
                  </from>
                  <to>
                    <xdr:col>5</xdr:col>
                    <xdr:colOff>323850</xdr:colOff>
                    <xdr:row>9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2" r:id="rId10" name="Check Box 24">
              <controlPr defaultSize="0" autoFill="0" autoLine="0" autoPict="0" altText="">
                <anchor moveWithCells="1">
                  <from>
                    <xdr:col>6</xdr:col>
                    <xdr:colOff>133350</xdr:colOff>
                    <xdr:row>9</xdr:row>
                    <xdr:rowOff>171450</xdr:rowOff>
                  </from>
                  <to>
                    <xdr:col>6</xdr:col>
                    <xdr:colOff>323850</xdr:colOff>
                    <xdr:row>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3" r:id="rId11" name="Check Box 25">
              <controlPr defaultSize="0" autoFill="0" autoLine="0" autoPict="0" altText="">
                <anchor moveWithCells="1">
                  <from>
                    <xdr:col>5</xdr:col>
                    <xdr:colOff>142875</xdr:colOff>
                    <xdr:row>10</xdr:row>
                    <xdr:rowOff>133350</xdr:rowOff>
                  </from>
                  <to>
                    <xdr:col>5</xdr:col>
                    <xdr:colOff>333375</xdr:colOff>
                    <xdr:row>10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4" r:id="rId12" name="Check Box 26">
              <controlPr defaultSize="0" autoFill="0" autoLine="0" autoPict="0" altText="">
                <anchor moveWithCells="1">
                  <from>
                    <xdr:col>6</xdr:col>
                    <xdr:colOff>133350</xdr:colOff>
                    <xdr:row>10</xdr:row>
                    <xdr:rowOff>171450</xdr:rowOff>
                  </from>
                  <to>
                    <xdr:col>6</xdr:col>
                    <xdr:colOff>323850</xdr:colOff>
                    <xdr:row>10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5" r:id="rId13" name="Check Box 27">
              <controlPr defaultSize="0" autoFill="0" autoLine="0" autoPict="0" altText="">
                <anchor moveWithCells="1">
                  <from>
                    <xdr:col>5</xdr:col>
                    <xdr:colOff>133350</xdr:colOff>
                    <xdr:row>11</xdr:row>
                    <xdr:rowOff>142875</xdr:rowOff>
                  </from>
                  <to>
                    <xdr:col>5</xdr:col>
                    <xdr:colOff>323850</xdr:colOff>
                    <xdr:row>11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6" r:id="rId14" name="Check Box 28">
              <controlPr defaultSize="0" autoFill="0" autoLine="0" autoPict="0" altText="">
                <anchor moveWithCells="1">
                  <from>
                    <xdr:col>6</xdr:col>
                    <xdr:colOff>133350</xdr:colOff>
                    <xdr:row>11</xdr:row>
                    <xdr:rowOff>171450</xdr:rowOff>
                  </from>
                  <to>
                    <xdr:col>6</xdr:col>
                    <xdr:colOff>323850</xdr:colOff>
                    <xdr:row>11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7" r:id="rId15" name="Check Box 29">
              <controlPr defaultSize="0" autoFill="0" autoLine="0" autoPict="0" altText="">
                <anchor moveWithCells="1">
                  <from>
                    <xdr:col>5</xdr:col>
                    <xdr:colOff>95250</xdr:colOff>
                    <xdr:row>12</xdr:row>
                    <xdr:rowOff>123825</xdr:rowOff>
                  </from>
                  <to>
                    <xdr:col>5</xdr:col>
                    <xdr:colOff>323850</xdr:colOff>
                    <xdr:row>12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8" r:id="rId16" name="Check Box 30">
              <controlPr defaultSize="0" autoFill="0" autoLine="0" autoPict="0" altText="">
                <anchor moveWithCells="1">
                  <from>
                    <xdr:col>6</xdr:col>
                    <xdr:colOff>133350</xdr:colOff>
                    <xdr:row>12</xdr:row>
                    <xdr:rowOff>95250</xdr:rowOff>
                  </from>
                  <to>
                    <xdr:col>6</xdr:col>
                    <xdr:colOff>342900</xdr:colOff>
                    <xdr:row>12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1" r:id="rId17" name="Check Box 33">
              <controlPr defaultSize="0" autoFill="0" autoLine="0" autoPict="0" altText="">
                <anchor moveWithCells="1">
                  <from>
                    <xdr:col>5</xdr:col>
                    <xdr:colOff>133350</xdr:colOff>
                    <xdr:row>13</xdr:row>
                    <xdr:rowOff>76200</xdr:rowOff>
                  </from>
                  <to>
                    <xdr:col>5</xdr:col>
                    <xdr:colOff>400050</xdr:colOff>
                    <xdr:row>13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2" r:id="rId18" name="Check Box 34">
              <controlPr defaultSize="0" autoFill="0" autoLine="0" autoPict="0" altText="">
                <anchor moveWithCells="1">
                  <from>
                    <xdr:col>6</xdr:col>
                    <xdr:colOff>95250</xdr:colOff>
                    <xdr:row>13</xdr:row>
                    <xdr:rowOff>57150</xdr:rowOff>
                  </from>
                  <to>
                    <xdr:col>6</xdr:col>
                    <xdr:colOff>438150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3" r:id="rId19" name="Check Box 35">
              <controlPr defaultSize="0" autoFill="0" autoLine="0" autoPict="0" altText="">
                <anchor moveWithCells="1">
                  <from>
                    <xdr:col>5</xdr:col>
                    <xdr:colOff>95250</xdr:colOff>
                    <xdr:row>14</xdr:row>
                    <xdr:rowOff>95250</xdr:rowOff>
                  </from>
                  <to>
                    <xdr:col>5</xdr:col>
                    <xdr:colOff>342900</xdr:colOff>
                    <xdr:row>14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4" r:id="rId20" name="Check Box 36">
              <controlPr defaultSize="0" autoFill="0" autoLine="0" autoPict="0" altText="">
                <anchor moveWithCells="1">
                  <from>
                    <xdr:col>6</xdr:col>
                    <xdr:colOff>152400</xdr:colOff>
                    <xdr:row>14</xdr:row>
                    <xdr:rowOff>161925</xdr:rowOff>
                  </from>
                  <to>
                    <xdr:col>6</xdr:col>
                    <xdr:colOff>342900</xdr:colOff>
                    <xdr:row>14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6" r:id="rId21" name="Check Box 38">
              <controlPr defaultSize="0" autoFill="0" autoLine="0" autoPict="0" altText="">
                <anchor moveWithCells="1">
                  <from>
                    <xdr:col>5</xdr:col>
                    <xdr:colOff>171450</xdr:colOff>
                    <xdr:row>16</xdr:row>
                    <xdr:rowOff>133350</xdr:rowOff>
                  </from>
                  <to>
                    <xdr:col>5</xdr:col>
                    <xdr:colOff>361950</xdr:colOff>
                    <xdr:row>16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7" r:id="rId22" name="Check Box 39">
              <controlPr defaultSize="0" autoFill="0" autoLine="0" autoPict="0" altText="">
                <anchor moveWithCells="1">
                  <from>
                    <xdr:col>6</xdr:col>
                    <xdr:colOff>133350</xdr:colOff>
                    <xdr:row>16</xdr:row>
                    <xdr:rowOff>133350</xdr:rowOff>
                  </from>
                  <to>
                    <xdr:col>6</xdr:col>
                    <xdr:colOff>323850</xdr:colOff>
                    <xdr:row>16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8" r:id="rId23" name="Check Box 40">
              <controlPr defaultSize="0" autoFill="0" autoLine="0" autoPict="0" altText="">
                <anchor moveWithCells="1">
                  <from>
                    <xdr:col>5</xdr:col>
                    <xdr:colOff>171450</xdr:colOff>
                    <xdr:row>17</xdr:row>
                    <xdr:rowOff>95250</xdr:rowOff>
                  </from>
                  <to>
                    <xdr:col>5</xdr:col>
                    <xdr:colOff>361950</xdr:colOff>
                    <xdr:row>17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9" r:id="rId24" name="Check Box 41">
              <controlPr defaultSize="0" autoFill="0" autoLine="0" autoPict="0" altText="">
                <anchor moveWithCells="1">
                  <from>
                    <xdr:col>6</xdr:col>
                    <xdr:colOff>133350</xdr:colOff>
                    <xdr:row>17</xdr:row>
                    <xdr:rowOff>104775</xdr:rowOff>
                  </from>
                  <to>
                    <xdr:col>6</xdr:col>
                    <xdr:colOff>323850</xdr:colOff>
                    <xdr:row>17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0" r:id="rId25" name="Check Box 42">
              <controlPr defaultSize="0" autoFill="0" autoLine="0" autoPict="0" altText="">
                <anchor moveWithCells="1">
                  <from>
                    <xdr:col>5</xdr:col>
                    <xdr:colOff>171450</xdr:colOff>
                    <xdr:row>18</xdr:row>
                    <xdr:rowOff>123825</xdr:rowOff>
                  </from>
                  <to>
                    <xdr:col>5</xdr:col>
                    <xdr:colOff>342900</xdr:colOff>
                    <xdr:row>18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1" r:id="rId26" name="Check Box 43">
              <controlPr defaultSize="0" autoFill="0" autoLine="0" autoPict="0" altText="">
                <anchor moveWithCells="1">
                  <from>
                    <xdr:col>6</xdr:col>
                    <xdr:colOff>133350</xdr:colOff>
                    <xdr:row>18</xdr:row>
                    <xdr:rowOff>133350</xdr:rowOff>
                  </from>
                  <to>
                    <xdr:col>6</xdr:col>
                    <xdr:colOff>323850</xdr:colOff>
                    <xdr:row>18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2" r:id="rId27" name="Check Box 44">
              <controlPr defaultSize="0" autoFill="0" autoLine="0" autoPict="0" altText="">
                <anchor moveWithCells="1">
                  <from>
                    <xdr:col>5</xdr:col>
                    <xdr:colOff>180975</xdr:colOff>
                    <xdr:row>19</xdr:row>
                    <xdr:rowOff>114300</xdr:rowOff>
                  </from>
                  <to>
                    <xdr:col>5</xdr:col>
                    <xdr:colOff>361950</xdr:colOff>
                    <xdr:row>19</xdr:row>
                    <xdr:rowOff>323850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3" r:id="rId28" name="Check Box 45">
              <controlPr defaultSize="0" autoFill="0" autoLine="0" autoPict="0" altText="">
                <anchor moveWithCells="1">
                  <from>
                    <xdr:col>6</xdr:col>
                    <xdr:colOff>142875</xdr:colOff>
                    <xdr:row>19</xdr:row>
                    <xdr:rowOff>133350</xdr:rowOff>
                  </from>
                  <to>
                    <xdr:col>6</xdr:col>
                    <xdr:colOff>323850</xdr:colOff>
                    <xdr:row>19</xdr:row>
                    <xdr:rowOff>342900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0F584-F430-41D8-8E8C-E7F049739DB3}">
  <dimension ref="A1:C19"/>
  <sheetViews>
    <sheetView workbookViewId="0">
      <selection activeCell="D21" sqref="D21"/>
    </sheetView>
  </sheetViews>
  <sheetFormatPr baseColWidth="10" defaultRowHeight="15" x14ac:dyDescent="0.25"/>
  <cols>
    <col min="2" max="2" width="14.28515625" bestFit="1" customWidth="1"/>
    <col min="3" max="3" width="14" bestFit="1" customWidth="1"/>
  </cols>
  <sheetData>
    <row r="1" spans="1:3" x14ac:dyDescent="0.25">
      <c r="A1" t="s">
        <v>202</v>
      </c>
      <c r="B1" t="s">
        <v>203</v>
      </c>
      <c r="C1" t="s">
        <v>204</v>
      </c>
    </row>
    <row r="19" spans="1:1" x14ac:dyDescent="0.25">
      <c r="A19" t="s">
        <v>205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b24741d-7f42-400c-a1ed-e66ffffd9b3c" xsi:nil="true"/>
    <lcf76f155ced4ddcb4097134ff3c332f xmlns="66a6e94b-c8ac-492e-b27b-e8b12f1a3d35">
      <Terms xmlns="http://schemas.microsoft.com/office/infopath/2007/PartnerControls"/>
    </lcf76f155ced4ddcb4097134ff3c332f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8A07F7DC2A9E498481B3D8C8DA7653" ma:contentTypeVersion="10" ma:contentTypeDescription="Crée un document." ma:contentTypeScope="" ma:versionID="042a018f71f10ce5603a91bbf04757a3">
  <xsd:schema xmlns:xsd="http://www.w3.org/2001/XMLSchema" xmlns:xs="http://www.w3.org/2001/XMLSchema" xmlns:p="http://schemas.microsoft.com/office/2006/metadata/properties" xmlns:ns2="66a6e94b-c8ac-492e-b27b-e8b12f1a3d35" xmlns:ns3="9b24741d-7f42-400c-a1ed-e66ffffd9b3c" targetNamespace="http://schemas.microsoft.com/office/2006/metadata/properties" ma:root="true" ma:fieldsID="180ae19c7b55e4e21e39b3cc9d69a16e" ns2:_="" ns3:_="">
    <xsd:import namespace="66a6e94b-c8ac-492e-b27b-e8b12f1a3d35"/>
    <xsd:import namespace="9b24741d-7f42-400c-a1ed-e66ffffd9b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a6e94b-c8ac-492e-b27b-e8b12f1a3d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2a0c55e0-f497-49c5-847c-4a5a72b1df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24741d-7f42-400c-a1ed-e66ffffd9b3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04fff661-5993-4f30-801f-f93fc79ef1bb}" ma:internalName="TaxCatchAll" ma:showField="CatchAllData" ma:web="9b24741d-7f42-400c-a1ed-e66ffffd9b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016CE5-DD31-4234-B240-F055F6319537}">
  <ds:schemaRefs>
    <ds:schemaRef ds:uri="http://schemas.microsoft.com/office/2006/metadata/properties"/>
    <ds:schemaRef ds:uri="http://schemas.microsoft.com/office/infopath/2007/PartnerControls"/>
    <ds:schemaRef ds:uri="9b24741d-7f42-400c-a1ed-e66ffffd9b3c"/>
    <ds:schemaRef ds:uri="66a6e94b-c8ac-492e-b27b-e8b12f1a3d35"/>
  </ds:schemaRefs>
</ds:datastoreItem>
</file>

<file path=customXml/itemProps2.xml><?xml version="1.0" encoding="utf-8"?>
<ds:datastoreItem xmlns:ds="http://schemas.openxmlformats.org/officeDocument/2006/customXml" ds:itemID="{52E6A051-86DC-445D-B66B-C0AC7D72F002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7F728BCF-CAD9-41DE-A046-E5867018CC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6a6e94b-c8ac-492e-b27b-e8b12f1a3d35"/>
    <ds:schemaRef ds:uri="9b24741d-7f42-400c-a1ed-e66ffffd9b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00CD992-FBF4-4C04-B6C3-DA9811EFEE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5</vt:i4>
      </vt:variant>
    </vt:vector>
  </HeadingPairs>
  <TitlesOfParts>
    <vt:vector size="11" baseType="lpstr">
      <vt:lpstr>Page de Garde</vt:lpstr>
      <vt:lpstr>Actions - Liste des livrables</vt:lpstr>
      <vt:lpstr>Liste des lignes</vt:lpstr>
      <vt:lpstr>Données Techniques</vt:lpstr>
      <vt:lpstr>Suivi des plans client</vt:lpstr>
      <vt:lpstr>Heures BE</vt:lpstr>
      <vt:lpstr>'Actions - Liste des livrables'!Zone_d_impression</vt:lpstr>
      <vt:lpstr>'Données Techniques'!Zone_d_impression</vt:lpstr>
      <vt:lpstr>'Liste des lignes'!Zone_d_impression</vt:lpstr>
      <vt:lpstr>'Page de Garde'!Zone_d_impression</vt:lpstr>
      <vt:lpstr>'Suivi des plans client'!Zone_d_impression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Amélie GICQUEAU</dc:creator>
  <cp:lastModifiedBy>Thomas LELIEVRE</cp:lastModifiedBy>
  <cp:lastPrinted>2026-06-10T09:54:35Z</cp:lastPrinted>
  <dcterms:created xsi:type="dcterms:W3CDTF">2018-08-31T06:37:30Z</dcterms:created>
  <dcterms:modified xsi:type="dcterms:W3CDTF">2026-06-30T13:41:13Z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0x010100B28A07F7DC2A9E498481B3D8C8DA7653</vt:lpwstr>
  </property>
  <property fmtid="{D5CDD505-2E9C-101B-9397-08002B2CF9AE}" pid="3" name="MediaServiceImageTags">
    <vt:lpwstr/>
  </property>
</Properties>
</file>