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elley/Downloads/"/>
    </mc:Choice>
  </mc:AlternateContent>
  <xr:revisionPtr revIDLastSave="0" documentId="8_{B555DF6D-9E8B-2A43-831D-6B55763EBD2C}" xr6:coauthVersionLast="47" xr6:coauthVersionMax="47" xr10:uidLastSave="{00000000-0000-0000-0000-000000000000}"/>
  <bookViews>
    <workbookView xWindow="4860" yWindow="4160" windowWidth="26440" windowHeight="15440" xr2:uid="{2F781A78-F5D1-DA49-A662-AA801D9BBC0B}"/>
  </bookViews>
  <sheets>
    <sheet name="Conventional Model" sheetId="2" r:id="rId1"/>
    <sheet name="Power Model" sheetId="1" r:id="rId2"/>
    <sheet name="Power Model - conservativ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4" l="1"/>
  <c r="D43" i="4"/>
  <c r="D45" i="4" s="1"/>
  <c r="F44" i="4" s="1"/>
  <c r="C43" i="4"/>
  <c r="C45" i="4" s="1"/>
  <c r="C29" i="4"/>
  <c r="C31" i="4" s="1"/>
  <c r="D42" i="2"/>
  <c r="D41" i="2"/>
  <c r="D43" i="2" s="1"/>
  <c r="F42" i="2" s="1"/>
  <c r="C41" i="2"/>
  <c r="C43" i="2" s="1"/>
  <c r="C29" i="1"/>
  <c r="C31" i="1" s="1"/>
  <c r="I13" i="4" l="1"/>
  <c r="I12" i="4"/>
  <c r="I11" i="4"/>
  <c r="I10" i="4"/>
  <c r="I9" i="4"/>
  <c r="I5" i="4"/>
  <c r="I4" i="4"/>
  <c r="I6" i="4" s="1"/>
  <c r="I14" i="4"/>
  <c r="I12" i="2"/>
  <c r="I5" i="2"/>
  <c r="I4" i="2"/>
  <c r="I13" i="2"/>
  <c r="I11" i="2"/>
  <c r="I10" i="2"/>
  <c r="I9" i="2"/>
  <c r="I14" i="2"/>
  <c r="I10" i="1"/>
  <c r="D44" i="1"/>
  <c r="D43" i="1"/>
  <c r="D45" i="1" s="1"/>
  <c r="F44" i="1" s="1"/>
  <c r="C43" i="1"/>
  <c r="C45" i="1" s="1"/>
  <c r="I14" i="1"/>
  <c r="I6" i="2" l="1"/>
  <c r="I15" i="4"/>
  <c r="I15" i="2"/>
  <c r="I9" i="1"/>
  <c r="I4" i="1"/>
  <c r="I5" i="1"/>
  <c r="I11" i="1"/>
  <c r="I12" i="1"/>
  <c r="I13" i="1"/>
  <c r="I6" i="1"/>
  <c r="I15" i="1" l="1"/>
</calcChain>
</file>

<file path=xl/sharedStrings.xml><?xml version="1.0" encoding="utf-8"?>
<sst xmlns="http://schemas.openxmlformats.org/spreadsheetml/2006/main" count="107" uniqueCount="36">
  <si>
    <t>Step</t>
  </si>
  <si>
    <t>Count</t>
  </si>
  <si>
    <t>KwH / GB client-side</t>
  </si>
  <si>
    <t>Assumptions</t>
  </si>
  <si>
    <t>See https://www.cloudcarbonfootprint.org/docs/methodology/#networking</t>
  </si>
  <si>
    <t>See https://github.com/scope3data/methodology/blob/main/docs/data_transfer.md</t>
  </si>
  <si>
    <t>Need a better number here - this is approx 1/3 of what we see from a typical SSP</t>
  </si>
  <si>
    <t>Client-side bid requests</t>
  </si>
  <si>
    <t>Client-side data transfer (KB)</t>
  </si>
  <si>
    <t>Client-side bid response</t>
  </si>
  <si>
    <t>Server-to-server data transfer</t>
  </si>
  <si>
    <t>KwH / GB S2S</t>
  </si>
  <si>
    <t>PBS bid requests</t>
  </si>
  <si>
    <t>PBS bid responses</t>
  </si>
  <si>
    <t>Response from PBS</t>
  </si>
  <si>
    <t>Client-side total</t>
  </si>
  <si>
    <t>gCO2e / KwH</t>
  </si>
  <si>
    <t>See https://www.epa.gov/energy/greenhouse-gases-equivalencies-calculator-calculations-and-references</t>
  </si>
  <si>
    <t>gCO2ePM</t>
  </si>
  <si>
    <t>Question - does PBS send all responses through?</t>
  </si>
  <si>
    <t>Server-side total</t>
  </si>
  <si>
    <t>Bandwidth (KB/s)</t>
  </si>
  <si>
    <t>Assumes 6.67 Mbit connection speed</t>
  </si>
  <si>
    <t>Client-side watts</t>
  </si>
  <si>
    <t>bandwidth mbps</t>
  </si>
  <si>
    <t>time to deliver 1 gb in s</t>
  </si>
  <si>
    <t>wattage</t>
  </si>
  <si>
    <t>kWh</t>
  </si>
  <si>
    <t>Request bids from PBS</t>
  </si>
  <si>
    <t>gCO2e per PBS uid request</t>
  </si>
  <si>
    <t>gCO2e per PBS bid request</t>
  </si>
  <si>
    <t>Guesstimate</t>
  </si>
  <si>
    <t>PBS uid requests</t>
  </si>
  <si>
    <t>Cookie sync list from PBS</t>
  </si>
  <si>
    <t>Setuid to PBS</t>
  </si>
  <si>
    <t>Assume PBS doesn't send all requests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</si>
</sst>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7F21-93EB-094F-B199-65F3F29573DB}">
  <dimension ref="B3:K43"/>
  <sheetViews>
    <sheetView tabSelected="1" workbookViewId="0">
      <selection activeCell="D25" sqref="D25"/>
    </sheetView>
  </sheetViews>
  <sheetFormatPr baseColWidth="10" defaultRowHeight="16" x14ac:dyDescent="0.2"/>
  <cols>
    <col min="2" max="2" width="22.1640625" bestFit="1" customWidth="1"/>
    <col min="3" max="3" width="20.5" bestFit="1" customWidth="1"/>
    <col min="5" max="5" width="25.1640625" customWidth="1"/>
    <col min="6" max="6" width="21.83203125" bestFit="1" customWidth="1"/>
    <col min="7" max="8" width="21.83203125" customWidth="1"/>
    <col min="9" max="9" width="18.33203125" bestFit="1" customWidth="1"/>
    <col min="10" max="10" width="18.83203125" bestFit="1" customWidth="1"/>
  </cols>
  <sheetData>
    <row r="3" spans="3:11" x14ac:dyDescent="0.2">
      <c r="C3" t="s">
        <v>0</v>
      </c>
      <c r="D3" t="s">
        <v>1</v>
      </c>
      <c r="E3" t="s">
        <v>8</v>
      </c>
      <c r="F3" t="s">
        <v>10</v>
      </c>
      <c r="G3" t="s">
        <v>12</v>
      </c>
      <c r="H3" t="s">
        <v>32</v>
      </c>
      <c r="I3" t="s">
        <v>18</v>
      </c>
    </row>
    <row r="4" spans="3:11" x14ac:dyDescent="0.2">
      <c r="C4" t="s">
        <v>7</v>
      </c>
      <c r="D4">
        <v>20</v>
      </c>
      <c r="E4">
        <v>2</v>
      </c>
      <c r="F4">
        <v>0</v>
      </c>
      <c r="G4">
        <v>0</v>
      </c>
      <c r="H4">
        <v>0</v>
      </c>
      <c r="I4">
        <f>D4*(E4*$C$29*$C$31/1024/1024+F4*$C$30*$C$31/1024/1024+G4*$C$32+H4*$C$33)*1000</f>
        <v>1.6517639160156252</v>
      </c>
    </row>
    <row r="5" spans="3:11" x14ac:dyDescent="0.2">
      <c r="C5" s="2" t="s">
        <v>9</v>
      </c>
      <c r="D5" s="2">
        <v>10</v>
      </c>
      <c r="E5" s="2">
        <v>10</v>
      </c>
      <c r="F5" s="2">
        <v>0</v>
      </c>
      <c r="G5" s="2">
        <v>0</v>
      </c>
      <c r="H5" s="2">
        <v>0</v>
      </c>
      <c r="I5" s="2">
        <f>D5*(E5*$C$29*$C$31/1024/1024+F5*$C$30*$C$31/1024/1024+G5*$C$32+H5*$C$33)*1000</f>
        <v>4.1294097900390625</v>
      </c>
    </row>
    <row r="6" spans="3:11" x14ac:dyDescent="0.2">
      <c r="C6" t="s">
        <v>15</v>
      </c>
      <c r="I6">
        <f>SUM(I4:I5)</f>
        <v>5.7811737060546875</v>
      </c>
    </row>
    <row r="9" spans="3:11" x14ac:dyDescent="0.2">
      <c r="C9" t="s">
        <v>33</v>
      </c>
      <c r="D9">
        <v>1</v>
      </c>
      <c r="E9">
        <v>1</v>
      </c>
      <c r="F9">
        <v>0</v>
      </c>
      <c r="G9">
        <v>0</v>
      </c>
      <c r="H9">
        <v>1</v>
      </c>
      <c r="I9">
        <f t="shared" ref="I9:I14" si="0">D9*(E9*$C$29*$C$31/1024/1024+F9*$C$30*$C$31/1024/1024+G9*$C$32+H9*$C$33)*1000</f>
        <v>5.1294097900390627E-2</v>
      </c>
    </row>
    <row r="10" spans="3:11" x14ac:dyDescent="0.2">
      <c r="C10" t="s">
        <v>34</v>
      </c>
      <c r="D10">
        <v>20</v>
      </c>
      <c r="E10">
        <v>0.1</v>
      </c>
      <c r="F10">
        <v>0</v>
      </c>
      <c r="G10">
        <v>0</v>
      </c>
      <c r="H10">
        <v>1</v>
      </c>
      <c r="I10">
        <f t="shared" si="0"/>
        <v>0.28258819580078126</v>
      </c>
    </row>
    <row r="11" spans="3:11" x14ac:dyDescent="0.2">
      <c r="C11" t="s">
        <v>28</v>
      </c>
      <c r="D11">
        <v>1</v>
      </c>
      <c r="E11">
        <v>2</v>
      </c>
      <c r="F11">
        <v>0</v>
      </c>
      <c r="G11">
        <v>1</v>
      </c>
      <c r="H11">
        <v>0</v>
      </c>
      <c r="I11">
        <f t="shared" si="0"/>
        <v>0.28258819580078126</v>
      </c>
    </row>
    <row r="12" spans="3:11" x14ac:dyDescent="0.2">
      <c r="C12" t="s">
        <v>12</v>
      </c>
      <c r="D12">
        <v>20</v>
      </c>
      <c r="E12">
        <v>0</v>
      </c>
      <c r="F12">
        <v>5</v>
      </c>
      <c r="G12">
        <v>0</v>
      </c>
      <c r="H12">
        <v>0</v>
      </c>
      <c r="I12">
        <f t="shared" si="0"/>
        <v>4.1294097900390625E-2</v>
      </c>
    </row>
    <row r="13" spans="3:11" x14ac:dyDescent="0.2">
      <c r="C13" t="s">
        <v>13</v>
      </c>
      <c r="D13">
        <v>10</v>
      </c>
      <c r="E13">
        <v>0</v>
      </c>
      <c r="F13">
        <v>10</v>
      </c>
      <c r="G13">
        <v>0</v>
      </c>
      <c r="H13">
        <v>0</v>
      </c>
      <c r="I13">
        <f t="shared" si="0"/>
        <v>4.1294097900390625E-2</v>
      </c>
    </row>
    <row r="14" spans="3:11" x14ac:dyDescent="0.2">
      <c r="C14" s="2" t="s">
        <v>14</v>
      </c>
      <c r="D14" s="2">
        <v>10</v>
      </c>
      <c r="E14" s="2">
        <v>10</v>
      </c>
      <c r="F14" s="2">
        <v>0</v>
      </c>
      <c r="G14" s="2">
        <v>0</v>
      </c>
      <c r="H14" s="2">
        <v>0</v>
      </c>
      <c r="I14" s="2">
        <f t="shared" si="0"/>
        <v>4.1294097900390625</v>
      </c>
      <c r="K14" t="s">
        <v>19</v>
      </c>
    </row>
    <row r="15" spans="3:11" x14ac:dyDescent="0.2">
      <c r="C15" t="s">
        <v>20</v>
      </c>
      <c r="I15">
        <f>SUM(I9:I14)</f>
        <v>4.828468475341797</v>
      </c>
    </row>
    <row r="28" spans="2:4" x14ac:dyDescent="0.2">
      <c r="B28" s="1" t="s">
        <v>3</v>
      </c>
    </row>
    <row r="29" spans="2:4" x14ac:dyDescent="0.2">
      <c r="B29" t="s">
        <v>2</v>
      </c>
      <c r="C29" s="3">
        <v>0.1</v>
      </c>
      <c r="D29" t="s">
        <v>5</v>
      </c>
    </row>
    <row r="30" spans="2:4" x14ac:dyDescent="0.2">
      <c r="B30" t="s">
        <v>11</v>
      </c>
      <c r="C30">
        <v>1E-3</v>
      </c>
      <c r="D30" t="s">
        <v>4</v>
      </c>
    </row>
    <row r="31" spans="2:4" x14ac:dyDescent="0.2">
      <c r="B31" t="s">
        <v>16</v>
      </c>
      <c r="C31">
        <v>433</v>
      </c>
      <c r="D31" t="s">
        <v>17</v>
      </c>
    </row>
    <row r="32" spans="2:4" x14ac:dyDescent="0.2">
      <c r="B32" t="s">
        <v>30</v>
      </c>
      <c r="C32">
        <v>2.0000000000000001E-4</v>
      </c>
      <c r="D32" t="s">
        <v>6</v>
      </c>
    </row>
    <row r="33" spans="2:6" x14ac:dyDescent="0.2">
      <c r="B33" t="s">
        <v>29</v>
      </c>
      <c r="C33">
        <v>1.0000000000000001E-5</v>
      </c>
      <c r="D33" t="s">
        <v>31</v>
      </c>
    </row>
    <row r="40" spans="2:6" x14ac:dyDescent="0.2">
      <c r="B40" t="s">
        <v>24</v>
      </c>
      <c r="C40">
        <v>6.67</v>
      </c>
      <c r="D40">
        <v>15.56</v>
      </c>
    </row>
    <row r="41" spans="2:6" x14ac:dyDescent="0.2">
      <c r="B41" t="s">
        <v>25</v>
      </c>
      <c r="C41">
        <f>1024*8/C40</f>
        <v>1228.1859070464768</v>
      </c>
      <c r="D41">
        <f>1024*8/D40</f>
        <v>526.47814910025704</v>
      </c>
    </row>
    <row r="42" spans="2:6" x14ac:dyDescent="0.2">
      <c r="B42" t="s">
        <v>26</v>
      </c>
      <c r="C42">
        <v>11.4</v>
      </c>
      <c r="D42">
        <f>1.2+1.53*D40</f>
        <v>25.006800000000002</v>
      </c>
      <c r="F42">
        <f>0.1/D43</f>
        <v>27.344124898027736</v>
      </c>
    </row>
    <row r="43" spans="2:6" x14ac:dyDescent="0.2">
      <c r="B43" t="s">
        <v>27</v>
      </c>
      <c r="C43">
        <f>C41/3600*C42/1000</f>
        <v>3.8892553723138437E-3</v>
      </c>
      <c r="D43">
        <f>D41/3600*D42/1000</f>
        <v>3.6570927163667526E-3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A1C-EE6E-2145-84FF-5668BE9EB252}">
  <dimension ref="B3:K45"/>
  <sheetViews>
    <sheetView topLeftCell="A20" workbookViewId="0">
      <selection activeCell="C31" sqref="C31"/>
    </sheetView>
  </sheetViews>
  <sheetFormatPr baseColWidth="10" defaultRowHeight="16" x14ac:dyDescent="0.2"/>
  <cols>
    <col min="2" max="2" width="22.1640625" bestFit="1" customWidth="1"/>
    <col min="3" max="3" width="20.5" bestFit="1" customWidth="1"/>
    <col min="5" max="5" width="25.1640625" customWidth="1"/>
    <col min="6" max="6" width="21.83203125" bestFit="1" customWidth="1"/>
    <col min="7" max="8" width="21.83203125" customWidth="1"/>
    <col min="9" max="9" width="18.33203125" bestFit="1" customWidth="1"/>
    <col min="10" max="10" width="18.83203125" bestFit="1" customWidth="1"/>
  </cols>
  <sheetData>
    <row r="3" spans="3:11" x14ac:dyDescent="0.2">
      <c r="C3" t="s">
        <v>0</v>
      </c>
      <c r="D3" t="s">
        <v>1</v>
      </c>
      <c r="E3" t="s">
        <v>8</v>
      </c>
      <c r="F3" t="s">
        <v>10</v>
      </c>
      <c r="G3" t="s">
        <v>12</v>
      </c>
      <c r="H3" t="s">
        <v>32</v>
      </c>
      <c r="I3" t="s">
        <v>18</v>
      </c>
    </row>
    <row r="4" spans="3:11" x14ac:dyDescent="0.2">
      <c r="C4" t="s">
        <v>7</v>
      </c>
      <c r="D4">
        <v>20</v>
      </c>
      <c r="E4">
        <v>2</v>
      </c>
      <c r="F4">
        <v>0</v>
      </c>
      <c r="G4">
        <v>0</v>
      </c>
      <c r="H4">
        <v>0</v>
      </c>
      <c r="I4">
        <f>D4*(E4*$C$31*$C$33/1024/1024+F4*$C$32*$C$33/1024/1024+G4*$C$34+H4*$C$35)*1000</f>
        <v>6.4241316841579216E-2</v>
      </c>
    </row>
    <row r="5" spans="3:11" x14ac:dyDescent="0.2">
      <c r="C5" s="2" t="s">
        <v>9</v>
      </c>
      <c r="D5" s="2">
        <v>10</v>
      </c>
      <c r="E5" s="2">
        <v>10</v>
      </c>
      <c r="F5" s="2">
        <v>0</v>
      </c>
      <c r="G5" s="2">
        <v>0</v>
      </c>
      <c r="H5" s="2">
        <v>0</v>
      </c>
      <c r="I5" s="2">
        <f>D5*(E5*$C$31*$C$33/1024/1024+F5*$C$32*$C$33/1024/1024+G5*$C$34+H5*$C$35)*1000</f>
        <v>0.16060329210394803</v>
      </c>
    </row>
    <row r="6" spans="3:11" x14ac:dyDescent="0.2">
      <c r="C6" t="s">
        <v>15</v>
      </c>
      <c r="I6">
        <f>SUM(I4:I5)</f>
        <v>0.22484460894552724</v>
      </c>
    </row>
    <row r="9" spans="3:11" x14ac:dyDescent="0.2">
      <c r="C9" t="s">
        <v>33</v>
      </c>
      <c r="D9">
        <v>1</v>
      </c>
      <c r="E9">
        <v>1</v>
      </c>
      <c r="F9">
        <v>0</v>
      </c>
      <c r="G9">
        <v>0</v>
      </c>
      <c r="H9">
        <v>1</v>
      </c>
      <c r="I9">
        <f t="shared" ref="I9:I14" si="0">D9*(E9*$C$31*$C$33/1024/1024+F9*$C$32*$C$33/1024/1024+G9*$C$34+H9*$C$35)*1000</f>
        <v>1.1606032921039481E-2</v>
      </c>
    </row>
    <row r="10" spans="3:11" x14ac:dyDescent="0.2">
      <c r="C10" t="s">
        <v>34</v>
      </c>
      <c r="D10">
        <v>20</v>
      </c>
      <c r="E10">
        <v>0.1</v>
      </c>
      <c r="F10">
        <v>0</v>
      </c>
      <c r="G10">
        <v>0</v>
      </c>
      <c r="H10">
        <v>1</v>
      </c>
      <c r="I10">
        <f t="shared" si="0"/>
        <v>0.20321206584207896</v>
      </c>
    </row>
    <row r="11" spans="3:11" x14ac:dyDescent="0.2">
      <c r="C11" t="s">
        <v>28</v>
      </c>
      <c r="D11">
        <v>1</v>
      </c>
      <c r="E11">
        <v>2</v>
      </c>
      <c r="F11">
        <v>0</v>
      </c>
      <c r="G11">
        <v>1</v>
      </c>
      <c r="H11">
        <v>0</v>
      </c>
      <c r="I11">
        <f t="shared" si="0"/>
        <v>0.20321206584207896</v>
      </c>
    </row>
    <row r="12" spans="3:11" x14ac:dyDescent="0.2">
      <c r="C12" t="s">
        <v>12</v>
      </c>
      <c r="D12">
        <v>20</v>
      </c>
      <c r="E12">
        <v>0</v>
      </c>
      <c r="F12">
        <v>5</v>
      </c>
      <c r="G12">
        <v>0</v>
      </c>
      <c r="H12">
        <v>0</v>
      </c>
      <c r="I12">
        <f t="shared" si="0"/>
        <v>4.1294097900390625E-2</v>
      </c>
    </row>
    <row r="13" spans="3:11" x14ac:dyDescent="0.2">
      <c r="C13" t="s">
        <v>13</v>
      </c>
      <c r="D13">
        <v>10</v>
      </c>
      <c r="E13">
        <v>0</v>
      </c>
      <c r="F13">
        <v>10</v>
      </c>
      <c r="G13">
        <v>0</v>
      </c>
      <c r="H13">
        <v>0</v>
      </c>
      <c r="I13">
        <f t="shared" si="0"/>
        <v>4.1294097900390625E-2</v>
      </c>
    </row>
    <row r="14" spans="3:11" x14ac:dyDescent="0.2">
      <c r="C14" s="2" t="s">
        <v>14</v>
      </c>
      <c r="D14" s="2">
        <v>10</v>
      </c>
      <c r="E14" s="2">
        <v>10</v>
      </c>
      <c r="F14" s="2">
        <v>0</v>
      </c>
      <c r="G14" s="2">
        <v>0</v>
      </c>
      <c r="H14" s="2">
        <v>0</v>
      </c>
      <c r="I14" s="2">
        <f t="shared" si="0"/>
        <v>0.16060329210394803</v>
      </c>
      <c r="K14" t="s">
        <v>19</v>
      </c>
    </row>
    <row r="15" spans="3:11" x14ac:dyDescent="0.2">
      <c r="C15" t="s">
        <v>20</v>
      </c>
      <c r="I15">
        <f>SUM(I9:I14)</f>
        <v>0.66122165250992659</v>
      </c>
    </row>
    <row r="28" spans="2:4" x14ac:dyDescent="0.2">
      <c r="B28" s="1" t="s">
        <v>3</v>
      </c>
    </row>
    <row r="29" spans="2:4" x14ac:dyDescent="0.2">
      <c r="B29" t="s">
        <v>21</v>
      </c>
      <c r="C29">
        <f>6.67*1024/8</f>
        <v>853.76</v>
      </c>
      <c r="D29" t="s">
        <v>22</v>
      </c>
    </row>
    <row r="30" spans="2:4" x14ac:dyDescent="0.2">
      <c r="B30" t="s">
        <v>23</v>
      </c>
      <c r="C30">
        <v>11.4</v>
      </c>
      <c r="D30" t="s">
        <v>5</v>
      </c>
    </row>
    <row r="31" spans="2:4" x14ac:dyDescent="0.2">
      <c r="B31" t="s">
        <v>2</v>
      </c>
      <c r="C31" s="3">
        <f>1024*1024/C29/3600*C30/1000</f>
        <v>3.8892553723138437E-3</v>
      </c>
      <c r="D31" t="s">
        <v>5</v>
      </c>
    </row>
    <row r="32" spans="2:4" x14ac:dyDescent="0.2">
      <c r="B32" t="s">
        <v>11</v>
      </c>
      <c r="C32">
        <v>1E-3</v>
      </c>
      <c r="D32" t="s">
        <v>4</v>
      </c>
    </row>
    <row r="33" spans="2:6" x14ac:dyDescent="0.2">
      <c r="B33" t="s">
        <v>16</v>
      </c>
      <c r="C33">
        <v>433</v>
      </c>
      <c r="D33" t="s">
        <v>17</v>
      </c>
    </row>
    <row r="34" spans="2:6" x14ac:dyDescent="0.2">
      <c r="B34" t="s">
        <v>30</v>
      </c>
      <c r="C34">
        <v>2.0000000000000001E-4</v>
      </c>
      <c r="D34" t="s">
        <v>6</v>
      </c>
    </row>
    <row r="35" spans="2:6" x14ac:dyDescent="0.2">
      <c r="B35" t="s">
        <v>29</v>
      </c>
      <c r="C35">
        <v>1.0000000000000001E-5</v>
      </c>
      <c r="D35" t="s">
        <v>31</v>
      </c>
    </row>
    <row r="42" spans="2:6" x14ac:dyDescent="0.2">
      <c r="B42" t="s">
        <v>24</v>
      </c>
      <c r="C42">
        <v>6.67</v>
      </c>
      <c r="D42">
        <v>15.56</v>
      </c>
    </row>
    <row r="43" spans="2:6" x14ac:dyDescent="0.2">
      <c r="B43" t="s">
        <v>25</v>
      </c>
      <c r="C43">
        <f>1024*8/C42</f>
        <v>1228.1859070464768</v>
      </c>
      <c r="D43">
        <f>1024*8/D42</f>
        <v>526.47814910025704</v>
      </c>
    </row>
    <row r="44" spans="2:6" x14ac:dyDescent="0.2">
      <c r="B44" t="s">
        <v>26</v>
      </c>
      <c r="C44">
        <v>11.4</v>
      </c>
      <c r="D44">
        <f>1.2+1.53*D42</f>
        <v>25.006800000000002</v>
      </c>
      <c r="F44">
        <f>0.1/D45</f>
        <v>27.344124898027736</v>
      </c>
    </row>
    <row r="45" spans="2:6" x14ac:dyDescent="0.2">
      <c r="B45" t="s">
        <v>27</v>
      </c>
      <c r="C45">
        <f>C43/3600*C44/1000</f>
        <v>3.8892553723138437E-3</v>
      </c>
      <c r="D45">
        <f>D43/3600*D44/1000</f>
        <v>3.6570927163667526E-3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0AA9-C03A-6F47-AFFE-2A9F0FA428EF}">
  <dimension ref="B3:K45"/>
  <sheetViews>
    <sheetView topLeftCell="B2" workbookViewId="0">
      <selection activeCell="D15" sqref="D15"/>
    </sheetView>
  </sheetViews>
  <sheetFormatPr baseColWidth="10" defaultRowHeight="16" x14ac:dyDescent="0.2"/>
  <cols>
    <col min="2" max="2" width="22.1640625" bestFit="1" customWidth="1"/>
    <col min="3" max="3" width="20.5" bestFit="1" customWidth="1"/>
    <col min="5" max="5" width="25.1640625" customWidth="1"/>
    <col min="6" max="6" width="21.83203125" bestFit="1" customWidth="1"/>
    <col min="7" max="8" width="21.83203125" customWidth="1"/>
    <col min="9" max="9" width="18.33203125" bestFit="1" customWidth="1"/>
    <col min="10" max="10" width="18.83203125" bestFit="1" customWidth="1"/>
  </cols>
  <sheetData>
    <row r="3" spans="3:11" x14ac:dyDescent="0.2">
      <c r="C3" t="s">
        <v>0</v>
      </c>
      <c r="D3" t="s">
        <v>1</v>
      </c>
      <c r="E3" t="s">
        <v>8</v>
      </c>
      <c r="F3" t="s">
        <v>10</v>
      </c>
      <c r="G3" t="s">
        <v>12</v>
      </c>
      <c r="H3" t="s">
        <v>32</v>
      </c>
      <c r="I3" t="s">
        <v>18</v>
      </c>
    </row>
    <row r="4" spans="3:11" x14ac:dyDescent="0.2">
      <c r="C4" t="s">
        <v>7</v>
      </c>
      <c r="D4">
        <v>20</v>
      </c>
      <c r="E4">
        <v>2</v>
      </c>
      <c r="F4">
        <v>0</v>
      </c>
      <c r="G4">
        <v>0</v>
      </c>
      <c r="H4">
        <v>0</v>
      </c>
      <c r="I4">
        <f>D4*(E4*$C$31*$C$33/1024/1024+F4*$C$32*$C$33/1024/1024+G4*$C$34+H4*$C$35)*1000</f>
        <v>6.4241316841579216E-2</v>
      </c>
    </row>
    <row r="5" spans="3:11" x14ac:dyDescent="0.2">
      <c r="C5" s="2" t="s">
        <v>9</v>
      </c>
      <c r="D5" s="2">
        <v>10</v>
      </c>
      <c r="E5" s="2">
        <v>10</v>
      </c>
      <c r="F5" s="2">
        <v>0</v>
      </c>
      <c r="G5" s="2">
        <v>0</v>
      </c>
      <c r="H5" s="2">
        <v>0</v>
      </c>
      <c r="I5" s="2">
        <f>D5*(E5*$C$31*$C$33/1024/1024+F5*$C$32*$C$33/1024/1024+G5*$C$34+H5*$C$35)*1000</f>
        <v>0.16060329210394803</v>
      </c>
    </row>
    <row r="6" spans="3:11" x14ac:dyDescent="0.2">
      <c r="C6" t="s">
        <v>15</v>
      </c>
      <c r="I6">
        <f>SUM(I4:I5)</f>
        <v>0.22484460894552724</v>
      </c>
    </row>
    <row r="9" spans="3:11" x14ac:dyDescent="0.2">
      <c r="C9" t="s">
        <v>33</v>
      </c>
      <c r="D9">
        <v>1</v>
      </c>
      <c r="E9">
        <v>1</v>
      </c>
      <c r="F9">
        <v>0</v>
      </c>
      <c r="G9">
        <v>0</v>
      </c>
      <c r="H9">
        <v>1</v>
      </c>
      <c r="I9">
        <f t="shared" ref="I9:I14" si="0">D9*(E9*$C$31*$C$33/1024/1024+F9*$C$32*$C$33/1024/1024+G9*$C$34+H9*$C$35)*1000</f>
        <v>2.6060329210394807E-3</v>
      </c>
    </row>
    <row r="10" spans="3:11" x14ac:dyDescent="0.2">
      <c r="C10" t="s">
        <v>34</v>
      </c>
      <c r="D10">
        <v>20</v>
      </c>
      <c r="E10">
        <v>0.1</v>
      </c>
      <c r="F10">
        <v>0</v>
      </c>
      <c r="G10">
        <v>0</v>
      </c>
      <c r="H10">
        <v>1</v>
      </c>
      <c r="I10">
        <f t="shared" si="0"/>
        <v>2.3212065842078959E-2</v>
      </c>
    </row>
    <row r="11" spans="3:11" x14ac:dyDescent="0.2">
      <c r="C11" t="s">
        <v>28</v>
      </c>
      <c r="D11">
        <v>1</v>
      </c>
      <c r="E11">
        <v>2</v>
      </c>
      <c r="F11">
        <v>0</v>
      </c>
      <c r="G11">
        <v>1</v>
      </c>
      <c r="H11">
        <v>0</v>
      </c>
      <c r="I11">
        <f t="shared" si="0"/>
        <v>0.10321206584207897</v>
      </c>
    </row>
    <row r="12" spans="3:11" x14ac:dyDescent="0.2">
      <c r="C12" t="s">
        <v>12</v>
      </c>
      <c r="D12">
        <v>20</v>
      </c>
      <c r="E12">
        <v>0</v>
      </c>
      <c r="F12">
        <v>5</v>
      </c>
      <c r="G12">
        <v>0</v>
      </c>
      <c r="H12">
        <v>0</v>
      </c>
      <c r="I12">
        <f t="shared" si="0"/>
        <v>4.129409790039063E-4</v>
      </c>
    </row>
    <row r="13" spans="3:11" x14ac:dyDescent="0.2">
      <c r="C13" t="s">
        <v>13</v>
      </c>
      <c r="D13">
        <v>10</v>
      </c>
      <c r="E13">
        <v>0</v>
      </c>
      <c r="F13">
        <v>10</v>
      </c>
      <c r="G13">
        <v>0</v>
      </c>
      <c r="H13">
        <v>0</v>
      </c>
      <c r="I13">
        <f t="shared" si="0"/>
        <v>4.129409790039063E-4</v>
      </c>
    </row>
    <row r="14" spans="3:11" x14ac:dyDescent="0.2">
      <c r="C14" s="2" t="s">
        <v>14</v>
      </c>
      <c r="D14" s="2">
        <v>5</v>
      </c>
      <c r="E14" s="2">
        <v>10</v>
      </c>
      <c r="F14" s="2">
        <v>0</v>
      </c>
      <c r="G14" s="2">
        <v>0</v>
      </c>
      <c r="H14" s="2">
        <v>0</v>
      </c>
      <c r="I14" s="2">
        <f t="shared" si="0"/>
        <v>8.0301646051974013E-2</v>
      </c>
      <c r="K14" t="s">
        <v>35</v>
      </c>
    </row>
    <row r="15" spans="3:11" x14ac:dyDescent="0.2">
      <c r="C15" t="s">
        <v>20</v>
      </c>
      <c r="I15">
        <f>SUM(I9:I14)</f>
        <v>0.21015769261517922</v>
      </c>
    </row>
    <row r="28" spans="2:4" x14ac:dyDescent="0.2">
      <c r="B28" s="1" t="s">
        <v>3</v>
      </c>
    </row>
    <row r="29" spans="2:4" x14ac:dyDescent="0.2">
      <c r="B29" t="s">
        <v>21</v>
      </c>
      <c r="C29">
        <f>6.67*1024/8</f>
        <v>853.76</v>
      </c>
      <c r="D29" t="s">
        <v>22</v>
      </c>
    </row>
    <row r="30" spans="2:4" x14ac:dyDescent="0.2">
      <c r="B30" t="s">
        <v>23</v>
      </c>
      <c r="C30">
        <v>11.4</v>
      </c>
      <c r="D30" t="s">
        <v>5</v>
      </c>
    </row>
    <row r="31" spans="2:4" x14ac:dyDescent="0.2">
      <c r="B31" t="s">
        <v>2</v>
      </c>
      <c r="C31" s="3">
        <f>1024*1024/C29/3600*C30/1000</f>
        <v>3.8892553723138437E-3</v>
      </c>
      <c r="D31" t="s">
        <v>5</v>
      </c>
    </row>
    <row r="32" spans="2:4" x14ac:dyDescent="0.2">
      <c r="B32" t="s">
        <v>11</v>
      </c>
      <c r="C32">
        <v>1.0000000000000001E-5</v>
      </c>
      <c r="D32" t="s">
        <v>4</v>
      </c>
    </row>
    <row r="33" spans="2:6" x14ac:dyDescent="0.2">
      <c r="B33" t="s">
        <v>16</v>
      </c>
      <c r="C33">
        <v>433</v>
      </c>
      <c r="D33" t="s">
        <v>17</v>
      </c>
    </row>
    <row r="34" spans="2:6" x14ac:dyDescent="0.2">
      <c r="B34" t="s">
        <v>30</v>
      </c>
      <c r="C34">
        <v>1E-4</v>
      </c>
      <c r="D34" t="s">
        <v>6</v>
      </c>
    </row>
    <row r="35" spans="2:6" x14ac:dyDescent="0.2">
      <c r="B35" t="s">
        <v>29</v>
      </c>
      <c r="C35">
        <v>9.9999999999999995E-7</v>
      </c>
      <c r="D35" t="s">
        <v>31</v>
      </c>
    </row>
    <row r="42" spans="2:6" x14ac:dyDescent="0.2">
      <c r="B42" t="s">
        <v>24</v>
      </c>
      <c r="C42">
        <v>6.67</v>
      </c>
      <c r="D42">
        <v>15.56</v>
      </c>
    </row>
    <row r="43" spans="2:6" x14ac:dyDescent="0.2">
      <c r="B43" t="s">
        <v>25</v>
      </c>
      <c r="C43">
        <f>1024*8/C42</f>
        <v>1228.1859070464768</v>
      </c>
      <c r="D43">
        <f>1024*8/D42</f>
        <v>526.47814910025704</v>
      </c>
    </row>
    <row r="44" spans="2:6" x14ac:dyDescent="0.2">
      <c r="B44" t="s">
        <v>26</v>
      </c>
      <c r="C44">
        <v>11.4</v>
      </c>
      <c r="D44">
        <f>1.2+1.53*D42</f>
        <v>25.006800000000002</v>
      </c>
      <c r="F44">
        <f>0.1/D45</f>
        <v>27.344124898027736</v>
      </c>
    </row>
    <row r="45" spans="2:6" x14ac:dyDescent="0.2">
      <c r="B45" t="s">
        <v>27</v>
      </c>
      <c r="C45">
        <f>C43/3600*C44/1000</f>
        <v>3.8892553723138437E-3</v>
      </c>
      <c r="D45">
        <f>D43/3600*D44/1000</f>
        <v>3.6570927163667526E-3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555C8150A11B4FA72D43C26F395BCD" ma:contentTypeVersion="13" ma:contentTypeDescription="Create a new document." ma:contentTypeScope="" ma:versionID="18fe5edac6c142023a835f65d43dd161">
  <xsd:schema xmlns:xsd="http://www.w3.org/2001/XMLSchema" xmlns:xs="http://www.w3.org/2001/XMLSchema" xmlns:p="http://schemas.microsoft.com/office/2006/metadata/properties" xmlns:ns2="f8efe4a7-d376-4460-a2e4-dfa24db7f7cf" xmlns:ns3="afa07ed5-8103-4029-b733-e5e5f79ce3b8" targetNamespace="http://schemas.microsoft.com/office/2006/metadata/properties" ma:root="true" ma:fieldsID="b6bbfc6349c79b370fa594dfd88e44af" ns2:_="" ns3:_="">
    <xsd:import namespace="f8efe4a7-d376-4460-a2e4-dfa24db7f7cf"/>
    <xsd:import namespace="afa07ed5-8103-4029-b733-e5e5f79ce3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fe4a7-d376-4460-a2e4-dfa24db7f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8cd266f-cca3-4f5e-aba0-5404530b3b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a07ed5-8103-4029-b733-e5e5f79ce3b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7ad018-4fd5-4024-a7d7-72cd34cb1f73}" ma:internalName="TaxCatchAll" ma:showField="CatchAllData" ma:web="afa07ed5-8103-4029-b733-e5e5f79ce3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fa07ed5-8103-4029-b733-e5e5f79ce3b8" xsi:nil="true"/>
    <lcf76f155ced4ddcb4097134ff3c332f xmlns="f8efe4a7-d376-4460-a2e4-dfa24db7f7c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E8B2FA-A256-4B4E-BF99-EE9D7530B7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efe4a7-d376-4460-a2e4-dfa24db7f7cf"/>
    <ds:schemaRef ds:uri="afa07ed5-8103-4029-b733-e5e5f79ce3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FA5012-3762-4053-80CF-FCB06C047228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afa07ed5-8103-4029-b733-e5e5f79ce3b8"/>
    <ds:schemaRef ds:uri="http://schemas.microsoft.com/office/2006/metadata/properties"/>
    <ds:schemaRef ds:uri="f8efe4a7-d376-4460-a2e4-dfa24db7f7cf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8CD4674-0F12-4F4A-8936-F63DD318EA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Conventional Model</vt:lpstr>
      <vt:lpstr>Power Model</vt:lpstr>
      <vt:lpstr>Power Model - conservative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O'Kelley</cp:lastModifiedBy>
  <dcterms:created xsi:type="dcterms:W3CDTF">2023-04-30T17:13:30Z</dcterms:created>
  <dcterms:modified xsi:type="dcterms:W3CDTF">2023-05-10T09:10:04Z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0x01010070555C8150A11B4FA72D43C26F395BCD</vt:lpwstr>
  </property>
</Properties>
</file>