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nalisis Estadistico\"/>
    </mc:Choice>
  </mc:AlternateContent>
  <xr:revisionPtr revIDLastSave="0" documentId="13_ncr:1_{D486680D-5D80-43D9-8E3D-EB3ABD2C4516}" xr6:coauthVersionLast="47" xr6:coauthVersionMax="47" xr10:uidLastSave="{00000000-0000-0000-0000-000000000000}"/>
  <bookViews>
    <workbookView xWindow="-108" yWindow="-108" windowWidth="23256" windowHeight="12456" tabRatio="713" activeTab="4" xr2:uid="{3749B357-CE30-4445-9DF6-20874B9ED397}"/>
  </bookViews>
  <sheets>
    <sheet name="Valores Historicos" sheetId="2" r:id="rId1"/>
    <sheet name="Promedios Moviles" sheetId="4" r:id="rId2"/>
    <sheet name="Periodo Futuro" sheetId="3" r:id="rId3"/>
    <sheet name="Promedios Ponderados" sheetId="10" r:id="rId4"/>
    <sheet name="Sheet1" sheetId="1" r:id="rId5"/>
    <sheet name="Valores hitoricos - ejercicio" sheetId="6" r:id="rId6"/>
    <sheet name="Periodo Futuro - ejercicio" sheetId="7" r:id="rId7"/>
    <sheet name="Promedios Moviles - tarea" sheetId="8" r:id="rId8"/>
    <sheet name="Tarea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1" i="1" l="1"/>
  <c r="C82" i="1"/>
  <c r="C65" i="1"/>
  <c r="C68" i="1"/>
  <c r="C48" i="1"/>
  <c r="C45" i="1"/>
  <c r="C28" i="1"/>
  <c r="C7" i="1"/>
  <c r="C6" i="1"/>
  <c r="C24" i="1"/>
  <c r="C96" i="1" l="1"/>
  <c r="E110" i="1"/>
  <c r="F110" i="1"/>
  <c r="G110" i="1"/>
  <c r="H110" i="1"/>
  <c r="D110" i="1"/>
  <c r="J103" i="1" s="1"/>
  <c r="J102" i="1"/>
  <c r="I97" i="1"/>
  <c r="I98" i="1"/>
  <c r="I99" i="1"/>
  <c r="I100" i="1"/>
  <c r="I101" i="1"/>
  <c r="I102" i="1"/>
  <c r="I103" i="1"/>
  <c r="I104" i="1"/>
  <c r="I105" i="1"/>
  <c r="I106" i="1"/>
  <c r="I107" i="1"/>
  <c r="I96" i="1"/>
  <c r="C97" i="1"/>
  <c r="D97" i="1" s="1"/>
  <c r="C98" i="1"/>
  <c r="C99" i="1"/>
  <c r="C100" i="1"/>
  <c r="C102" i="1"/>
  <c r="C103" i="1"/>
  <c r="C104" i="1"/>
  <c r="C105" i="1"/>
  <c r="C106" i="1"/>
  <c r="C107" i="1"/>
  <c r="D96" i="1"/>
  <c r="G96" i="1" s="1"/>
  <c r="H96" i="1" s="1"/>
  <c r="I80" i="1"/>
  <c r="I81" i="1" s="1"/>
  <c r="I82" i="1" s="1"/>
  <c r="I83" i="1" s="1"/>
  <c r="I84" i="1" s="1"/>
  <c r="I85" i="1" s="1"/>
  <c r="I86" i="1" s="1"/>
  <c r="I87" i="1" s="1"/>
  <c r="I88" i="1" s="1"/>
  <c r="I89" i="1" s="1"/>
  <c r="I79" i="1"/>
  <c r="E96" i="1" l="1"/>
  <c r="F96" i="1" s="1"/>
  <c r="E97" i="1"/>
  <c r="G97" i="1"/>
  <c r="D98" i="1"/>
  <c r="G98" i="1" l="1"/>
  <c r="H98" i="1" s="1"/>
  <c r="D100" i="1" s="1"/>
  <c r="E98" i="1"/>
  <c r="F98" i="1" s="1"/>
  <c r="F97" i="1"/>
  <c r="H97" i="1"/>
  <c r="D99" i="1" s="1"/>
  <c r="G99" i="1" s="1"/>
  <c r="H99" i="1" s="1"/>
  <c r="E99" i="1" l="1"/>
  <c r="F99" i="1" s="1"/>
  <c r="D101" i="1"/>
  <c r="E100" i="1"/>
  <c r="F100" i="1" s="1"/>
  <c r="G100" i="1"/>
  <c r="H100" i="1" s="1"/>
  <c r="J88" i="1"/>
  <c r="J87" i="1"/>
  <c r="J86" i="1"/>
  <c r="J85" i="1"/>
  <c r="J84" i="1"/>
  <c r="E92" i="1"/>
  <c r="F92" i="1"/>
  <c r="G92" i="1"/>
  <c r="H92" i="1"/>
  <c r="D92" i="1"/>
  <c r="D80" i="1"/>
  <c r="E80" i="1" s="1"/>
  <c r="F80" i="1" s="1"/>
  <c r="D79" i="1"/>
  <c r="G79" i="1" s="1"/>
  <c r="H79" i="1" s="1"/>
  <c r="C81" i="1"/>
  <c r="C83" i="1" s="1"/>
  <c r="C84" i="1" s="1"/>
  <c r="C85" i="1" s="1"/>
  <c r="C86" i="1" s="1"/>
  <c r="C87" i="1" s="1"/>
  <c r="C88" i="1" s="1"/>
  <c r="C89" i="1" s="1"/>
  <c r="C80" i="1"/>
  <c r="H76" i="1"/>
  <c r="C79" i="1"/>
  <c r="C62" i="1"/>
  <c r="E74" i="1"/>
  <c r="D74" i="1"/>
  <c r="C71" i="1"/>
  <c r="D65" i="1"/>
  <c r="C63" i="1"/>
  <c r="D63" i="1" s="1"/>
  <c r="C64" i="1"/>
  <c r="D64" i="1" s="1"/>
  <c r="C66" i="1"/>
  <c r="D66" i="1" s="1"/>
  <c r="C67" i="1"/>
  <c r="C69" i="1"/>
  <c r="C70" i="1"/>
  <c r="D70" i="1"/>
  <c r="D69" i="1"/>
  <c r="D68" i="1"/>
  <c r="D67" i="1"/>
  <c r="E67" i="1" s="1"/>
  <c r="F67" i="1" s="1"/>
  <c r="C36" i="5"/>
  <c r="C35" i="5"/>
  <c r="A31" i="5" a="1"/>
  <c r="A31" i="5" s="1"/>
  <c r="C22" i="1"/>
  <c r="C26" i="1"/>
  <c r="A18" i="5" a="1"/>
  <c r="A18" i="5" s="1"/>
  <c r="A5" i="5" a="1"/>
  <c r="A5" i="5" s="1"/>
  <c r="P41" i="1"/>
  <c r="P42" i="1"/>
  <c r="P43" i="1"/>
  <c r="P44" i="1"/>
  <c r="P45" i="1"/>
  <c r="P46" i="1"/>
  <c r="P47" i="1"/>
  <c r="P48" i="1"/>
  <c r="P49" i="1"/>
  <c r="P50" i="1"/>
  <c r="C52" i="1"/>
  <c r="D102" i="1" l="1"/>
  <c r="G101" i="1"/>
  <c r="H101" i="1" s="1"/>
  <c r="E101" i="1"/>
  <c r="F101" i="1" s="1"/>
  <c r="G80" i="1"/>
  <c r="H80" i="1" s="1"/>
  <c r="E79" i="1"/>
  <c r="F79" i="1" s="1"/>
  <c r="D81" i="1"/>
  <c r="G81" i="1" s="1"/>
  <c r="H81" i="1" s="1"/>
  <c r="J66" i="1"/>
  <c r="D62" i="1"/>
  <c r="G63" i="1"/>
  <c r="H63" i="1" s="1"/>
  <c r="E63" i="1"/>
  <c r="F63" i="1" s="1"/>
  <c r="G65" i="1"/>
  <c r="H65" i="1" s="1"/>
  <c r="E65" i="1"/>
  <c r="F65" i="1" s="1"/>
  <c r="G64" i="1"/>
  <c r="H64" i="1" s="1"/>
  <c r="E64" i="1"/>
  <c r="F64" i="1" s="1"/>
  <c r="G66" i="1"/>
  <c r="H66" i="1" s="1"/>
  <c r="E66" i="1"/>
  <c r="F66" i="1" s="1"/>
  <c r="G68" i="1"/>
  <c r="H68" i="1" s="1"/>
  <c r="E68" i="1"/>
  <c r="F68" i="1" s="1"/>
  <c r="G69" i="1"/>
  <c r="H69" i="1" s="1"/>
  <c r="E69" i="1"/>
  <c r="F69" i="1" s="1"/>
  <c r="G70" i="1"/>
  <c r="H70" i="1" s="1"/>
  <c r="E70" i="1"/>
  <c r="F70" i="1" s="1"/>
  <c r="G67" i="1"/>
  <c r="H67" i="1" s="1"/>
  <c r="C38" i="5"/>
  <c r="C12" i="5"/>
  <c r="C37" i="5"/>
  <c r="C25" i="5"/>
  <c r="C21" i="5"/>
  <c r="D21" i="5" s="1"/>
  <c r="C20" i="5"/>
  <c r="D20" i="5" s="1"/>
  <c r="G20" i="5" s="1"/>
  <c r="H20" i="5" s="1"/>
  <c r="C7" i="5"/>
  <c r="D7" i="5" s="1"/>
  <c r="C11" i="5"/>
  <c r="D11" i="5" s="1"/>
  <c r="C24" i="5"/>
  <c r="D24" i="5" s="1"/>
  <c r="C23" i="5"/>
  <c r="D23" i="5" s="1"/>
  <c r="C8" i="5"/>
  <c r="D8" i="5" s="1"/>
  <c r="C10" i="5"/>
  <c r="D10" i="5" s="1"/>
  <c r="C22" i="5"/>
  <c r="D22" i="5" s="1"/>
  <c r="C9" i="5"/>
  <c r="D9" i="5" s="1"/>
  <c r="C44" i="1"/>
  <c r="D44" i="1" s="1"/>
  <c r="C46" i="1"/>
  <c r="D46" i="1" s="1"/>
  <c r="C47" i="1"/>
  <c r="D47" i="1" s="1"/>
  <c r="D48" i="1"/>
  <c r="C49" i="1"/>
  <c r="D49" i="1" s="1"/>
  <c r="C50" i="1"/>
  <c r="D50" i="1" s="1"/>
  <c r="C51" i="1"/>
  <c r="D51" i="1" s="1"/>
  <c r="C43" i="1"/>
  <c r="D43" i="1" s="1"/>
  <c r="E43" i="1" s="1"/>
  <c r="F43" i="1" s="1"/>
  <c r="D24" i="1"/>
  <c r="E24" i="1" s="1"/>
  <c r="F24" i="1" s="1"/>
  <c r="C33" i="1"/>
  <c r="C25" i="1"/>
  <c r="D25" i="1" s="1"/>
  <c r="G25" i="1" s="1"/>
  <c r="H25" i="1" s="1"/>
  <c r="D26" i="1"/>
  <c r="E26" i="1" s="1"/>
  <c r="F26" i="1" s="1"/>
  <c r="C27" i="1"/>
  <c r="D27" i="1" s="1"/>
  <c r="G27" i="1" s="1"/>
  <c r="H27" i="1" s="1"/>
  <c r="D28" i="1"/>
  <c r="E28" i="1" s="1"/>
  <c r="F28" i="1" s="1"/>
  <c r="C29" i="1"/>
  <c r="D29" i="1" s="1"/>
  <c r="E29" i="1" s="1"/>
  <c r="F29" i="1" s="1"/>
  <c r="C30" i="1"/>
  <c r="D30" i="1" s="1"/>
  <c r="E30" i="1" s="1"/>
  <c r="F30" i="1" s="1"/>
  <c r="C31" i="1"/>
  <c r="D31" i="1" s="1"/>
  <c r="C32" i="1"/>
  <c r="D32" i="1" s="1"/>
  <c r="C23" i="1"/>
  <c r="D22" i="1"/>
  <c r="C5" i="1"/>
  <c r="D6" i="1"/>
  <c r="D7" i="1"/>
  <c r="C8" i="1"/>
  <c r="D8" i="1" s="1"/>
  <c r="C9" i="1"/>
  <c r="D9" i="1" s="1"/>
  <c r="C10" i="1"/>
  <c r="D10" i="1" s="1"/>
  <c r="C11" i="1"/>
  <c r="D11" i="1" s="1"/>
  <c r="G11" i="1" s="1"/>
  <c r="H11" i="1" s="1"/>
  <c r="C12" i="1"/>
  <c r="D12" i="1" s="1"/>
  <c r="G12" i="1" s="1"/>
  <c r="H12" i="1" s="1"/>
  <c r="C13" i="1"/>
  <c r="D13" i="1" s="1"/>
  <c r="E13" i="1" s="1"/>
  <c r="F13" i="1" s="1"/>
  <c r="C14" i="1"/>
  <c r="D14" i="1" s="1"/>
  <c r="G14" i="1" s="1"/>
  <c r="H14" i="1" s="1"/>
  <c r="C4" i="1"/>
  <c r="E102" i="1" l="1"/>
  <c r="F102" i="1" s="1"/>
  <c r="G102" i="1"/>
  <c r="D103" i="1"/>
  <c r="E81" i="1"/>
  <c r="F81" i="1" s="1"/>
  <c r="D82" i="1"/>
  <c r="J9" i="1"/>
  <c r="D4" i="1"/>
  <c r="E4" i="1" s="1"/>
  <c r="J67" i="1"/>
  <c r="E62" i="1"/>
  <c r="G62" i="1"/>
  <c r="E20" i="5"/>
  <c r="F20" i="5" s="1"/>
  <c r="D14" i="5"/>
  <c r="E9" i="5"/>
  <c r="F9" i="5" s="1"/>
  <c r="G9" i="5"/>
  <c r="H9" i="5" s="1"/>
  <c r="G22" i="5"/>
  <c r="H22" i="5" s="1"/>
  <c r="E22" i="5"/>
  <c r="F22" i="5" s="1"/>
  <c r="E10" i="5"/>
  <c r="F10" i="5" s="1"/>
  <c r="G10" i="5"/>
  <c r="H10" i="5" s="1"/>
  <c r="E11" i="5"/>
  <c r="F11" i="5" s="1"/>
  <c r="G11" i="5"/>
  <c r="H11" i="5" s="1"/>
  <c r="G23" i="5"/>
  <c r="H23" i="5" s="1"/>
  <c r="E23" i="5"/>
  <c r="F23" i="5" s="1"/>
  <c r="E8" i="5"/>
  <c r="G8" i="5"/>
  <c r="G7" i="5"/>
  <c r="H7" i="5" s="1"/>
  <c r="E7" i="5"/>
  <c r="F7" i="5" s="1"/>
  <c r="J20" i="5"/>
  <c r="G21" i="5"/>
  <c r="H21" i="5" s="1"/>
  <c r="E21" i="5"/>
  <c r="F21" i="5" s="1"/>
  <c r="J7" i="5"/>
  <c r="E24" i="5"/>
  <c r="D27" i="5"/>
  <c r="G24" i="5"/>
  <c r="J28" i="1"/>
  <c r="E9" i="1"/>
  <c r="F9" i="1" s="1"/>
  <c r="G9" i="1"/>
  <c r="H9" i="1" s="1"/>
  <c r="E31" i="1"/>
  <c r="F31" i="1" s="1"/>
  <c r="G31" i="1"/>
  <c r="H31" i="1" s="1"/>
  <c r="E10" i="1"/>
  <c r="F10" i="1" s="1"/>
  <c r="G10" i="1"/>
  <c r="H10" i="1" s="1"/>
  <c r="J47" i="1"/>
  <c r="E7" i="1"/>
  <c r="F7" i="1" s="1"/>
  <c r="G7" i="1"/>
  <c r="H7" i="1" s="1"/>
  <c r="G6" i="1"/>
  <c r="H6" i="1" s="1"/>
  <c r="E6" i="1"/>
  <c r="F6" i="1" s="1"/>
  <c r="G48" i="1"/>
  <c r="H48" i="1" s="1"/>
  <c r="E48" i="1"/>
  <c r="F48" i="1" s="1"/>
  <c r="G44" i="1"/>
  <c r="H44" i="1" s="1"/>
  <c r="E44" i="1"/>
  <c r="E32" i="1"/>
  <c r="F32" i="1" s="1"/>
  <c r="G32" i="1"/>
  <c r="H32" i="1" s="1"/>
  <c r="E50" i="1"/>
  <c r="F50" i="1" s="1"/>
  <c r="G50" i="1"/>
  <c r="H50" i="1" s="1"/>
  <c r="E8" i="1"/>
  <c r="F8" i="1" s="1"/>
  <c r="G8" i="1"/>
  <c r="H8" i="1" s="1"/>
  <c r="E51" i="1"/>
  <c r="F51" i="1" s="1"/>
  <c r="G51" i="1"/>
  <c r="H51" i="1" s="1"/>
  <c r="E49" i="1"/>
  <c r="F49" i="1" s="1"/>
  <c r="G49" i="1"/>
  <c r="H49" i="1" s="1"/>
  <c r="G47" i="1"/>
  <c r="H47" i="1" s="1"/>
  <c r="E47" i="1"/>
  <c r="F47" i="1" s="1"/>
  <c r="E46" i="1"/>
  <c r="F46" i="1" s="1"/>
  <c r="G46" i="1"/>
  <c r="H46" i="1" s="1"/>
  <c r="G22" i="1"/>
  <c r="E22" i="1"/>
  <c r="G28" i="1"/>
  <c r="H28" i="1" s="1"/>
  <c r="G30" i="1"/>
  <c r="H30" i="1" s="1"/>
  <c r="G26" i="1"/>
  <c r="H26" i="1" s="1"/>
  <c r="D23" i="1"/>
  <c r="E27" i="1"/>
  <c r="F27" i="1" s="1"/>
  <c r="D5" i="1"/>
  <c r="G43" i="1"/>
  <c r="E25" i="1"/>
  <c r="F25" i="1" s="1"/>
  <c r="G24" i="1"/>
  <c r="H24" i="1" s="1"/>
  <c r="E14" i="1"/>
  <c r="F14" i="1" s="1"/>
  <c r="E12" i="1"/>
  <c r="F12" i="1" s="1"/>
  <c r="D45" i="1"/>
  <c r="D54" i="1" s="1"/>
  <c r="E11" i="1"/>
  <c r="F11" i="1" s="1"/>
  <c r="G13" i="1"/>
  <c r="H13" i="1" s="1"/>
  <c r="G29" i="1"/>
  <c r="H29" i="1" s="1"/>
  <c r="G103" i="1" l="1"/>
  <c r="H103" i="1" s="1"/>
  <c r="E103" i="1"/>
  <c r="F103" i="1" s="1"/>
  <c r="H102" i="1"/>
  <c r="D104" i="1" s="1"/>
  <c r="G82" i="1"/>
  <c r="H82" i="1" s="1"/>
  <c r="E82" i="1"/>
  <c r="F82" i="1" s="1"/>
  <c r="D83" i="1"/>
  <c r="G4" i="1"/>
  <c r="D16" i="1"/>
  <c r="J10" i="1" s="1"/>
  <c r="F62" i="1"/>
  <c r="F74" i="1" s="1"/>
  <c r="J69" i="1" s="1"/>
  <c r="J68" i="1"/>
  <c r="H62" i="1"/>
  <c r="H74" i="1" s="1"/>
  <c r="J70" i="1" s="1"/>
  <c r="G74" i="1"/>
  <c r="J21" i="5"/>
  <c r="J8" i="5"/>
  <c r="E14" i="5"/>
  <c r="J9" i="5" s="1"/>
  <c r="F8" i="5"/>
  <c r="F14" i="5" s="1"/>
  <c r="J10" i="5" s="1"/>
  <c r="G14" i="5"/>
  <c r="H8" i="5"/>
  <c r="H14" i="5" s="1"/>
  <c r="J11" i="5" s="1"/>
  <c r="G27" i="5"/>
  <c r="H24" i="5"/>
  <c r="H27" i="5" s="1"/>
  <c r="J24" i="5" s="1"/>
  <c r="E27" i="5"/>
  <c r="J22" i="5" s="1"/>
  <c r="F24" i="5"/>
  <c r="F27" i="5" s="1"/>
  <c r="J23" i="5" s="1"/>
  <c r="J48" i="1"/>
  <c r="H43" i="1"/>
  <c r="F44" i="1"/>
  <c r="H22" i="1"/>
  <c r="G5" i="1"/>
  <c r="H5" i="1" s="1"/>
  <c r="E5" i="1"/>
  <c r="F5" i="1" s="1"/>
  <c r="D35" i="1"/>
  <c r="J29" i="1" s="1"/>
  <c r="E23" i="1"/>
  <c r="F23" i="1" s="1"/>
  <c r="G23" i="1"/>
  <c r="H23" i="1" s="1"/>
  <c r="F22" i="1"/>
  <c r="E16" i="1"/>
  <c r="J11" i="1" s="1"/>
  <c r="F4" i="1"/>
  <c r="F16" i="1" s="1"/>
  <c r="J12" i="1" s="1"/>
  <c r="E45" i="1"/>
  <c r="F45" i="1" s="1"/>
  <c r="G45" i="1"/>
  <c r="H45" i="1" s="1"/>
  <c r="G16" i="1" l="1"/>
  <c r="G104" i="1"/>
  <c r="H104" i="1" s="1"/>
  <c r="E104" i="1"/>
  <c r="F104" i="1" s="1"/>
  <c r="D105" i="1"/>
  <c r="D84" i="1"/>
  <c r="D85" i="1"/>
  <c r="E83" i="1"/>
  <c r="F83" i="1" s="1"/>
  <c r="G83" i="1"/>
  <c r="H83" i="1" s="1"/>
  <c r="H4" i="1"/>
  <c r="H16" i="1" s="1"/>
  <c r="J13" i="1" s="1"/>
  <c r="E35" i="1"/>
  <c r="J30" i="1" s="1"/>
  <c r="F35" i="1"/>
  <c r="J31" i="1" s="1"/>
  <c r="G54" i="1"/>
  <c r="H54" i="1"/>
  <c r="J51" i="1" s="1"/>
  <c r="H35" i="1"/>
  <c r="J32" i="1" s="1"/>
  <c r="G35" i="1"/>
  <c r="E54" i="1"/>
  <c r="J49" i="1" s="1"/>
  <c r="F54" i="1"/>
  <c r="J50" i="1" s="1"/>
  <c r="G105" i="1" l="1"/>
  <c r="H105" i="1" s="1"/>
  <c r="D107" i="1" s="1"/>
  <c r="E105" i="1"/>
  <c r="F105" i="1" s="1"/>
  <c r="D106" i="1"/>
  <c r="D86" i="1"/>
  <c r="G86" i="1" s="1"/>
  <c r="H86" i="1" s="1"/>
  <c r="G84" i="1"/>
  <c r="H84" i="1" s="1"/>
  <c r="E84" i="1"/>
  <c r="F84" i="1" s="1"/>
  <c r="G85" i="1"/>
  <c r="H85" i="1" s="1"/>
  <c r="E85" i="1"/>
  <c r="F85" i="1" s="1"/>
  <c r="J33" i="5"/>
  <c r="D35" i="5"/>
  <c r="G35" i="5" s="1"/>
  <c r="H35" i="5" s="1"/>
  <c r="D36" i="5"/>
  <c r="G36" i="5" s="1"/>
  <c r="H36" i="5" s="1"/>
  <c r="D37" i="5"/>
  <c r="E37" i="5" s="1"/>
  <c r="F37" i="5" s="1"/>
  <c r="G107" i="1" l="1"/>
  <c r="E107" i="1"/>
  <c r="G106" i="1"/>
  <c r="H106" i="1" s="1"/>
  <c r="E106" i="1"/>
  <c r="F106" i="1" s="1"/>
  <c r="E86" i="1"/>
  <c r="F86" i="1" s="1"/>
  <c r="D87" i="1"/>
  <c r="G87" i="1" s="1"/>
  <c r="H87" i="1" s="1"/>
  <c r="G37" i="5"/>
  <c r="H37" i="5" s="1"/>
  <c r="E36" i="5"/>
  <c r="F36" i="5" s="1"/>
  <c r="D40" i="5"/>
  <c r="J34" i="5" s="1"/>
  <c r="E35" i="5"/>
  <c r="F35" i="5" s="1"/>
  <c r="F107" i="1" l="1"/>
  <c r="J105" i="1" s="1"/>
  <c r="J104" i="1"/>
  <c r="H107" i="1"/>
  <c r="J106" i="1" s="1"/>
  <c r="E87" i="1"/>
  <c r="F87" i="1" s="1"/>
  <c r="F40" i="5"/>
  <c r="J36" i="5" s="1"/>
  <c r="H40" i="5"/>
  <c r="J37" i="5" s="1"/>
  <c r="G40" i="5"/>
  <c r="E40" i="5"/>
  <c r="J35" i="5" s="1"/>
  <c r="D88" i="1" l="1"/>
  <c r="D89" i="1"/>
  <c r="G88" i="1" l="1"/>
  <c r="H88" i="1" s="1"/>
  <c r="E88" i="1"/>
  <c r="F88" i="1" s="1"/>
  <c r="G89" i="1"/>
  <c r="H89" i="1" s="1"/>
  <c r="E89" i="1"/>
  <c r="F8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<sst xmlns="http://schemas.openxmlformats.org/spreadsheetml/2006/main" count="164" uniqueCount="42">
  <si>
    <t>Serie de Tiempo</t>
  </si>
  <si>
    <t>semana</t>
  </si>
  <si>
    <t>Ventas (Miles de galones)</t>
  </si>
  <si>
    <t>Pronostico</t>
  </si>
  <si>
    <t>Error de Pronostico</t>
  </si>
  <si>
    <t>Valor absoluto del Error de Pronostico</t>
  </si>
  <si>
    <t>Error Cuadrado de Pronostico</t>
  </si>
  <si>
    <t>Error Porcentual %</t>
  </si>
  <si>
    <t>Valor absoluto del Error del Porcentual</t>
  </si>
  <si>
    <t>NA</t>
  </si>
  <si>
    <t>Error de pronostico positivo, subestima el valor real de las ventas</t>
  </si>
  <si>
    <t>Error de pronostico negativo, sobreestima el valor real de las ventas</t>
  </si>
  <si>
    <t># de Pronosticos</t>
  </si>
  <si>
    <t>Promedio de error pronosticados</t>
  </si>
  <si>
    <t>Totales =</t>
  </si>
  <si>
    <t>EAM. Error Absoluto medio</t>
  </si>
  <si>
    <t>CME. Cuadrado Medio del Error</t>
  </si>
  <si>
    <t>EPAM. Error Porcetual Absoluto Medio</t>
  </si>
  <si>
    <t>Serie de tiempo de venta. Para periodos futuros</t>
  </si>
  <si>
    <t>Serie de tiempo de venta. Promedios moviles de orden k</t>
  </si>
  <si>
    <t>Orden k=3</t>
  </si>
  <si>
    <t>Año</t>
  </si>
  <si>
    <t>Demanda</t>
  </si>
  <si>
    <t>Serie de tiempo</t>
  </si>
  <si>
    <t>k=3</t>
  </si>
  <si>
    <t>1. ¿Cómo podemos estimar cuál será la demanda para la próxima temporada?</t>
  </si>
  <si>
    <t>2. ¿Cuántos trabajadores adicionales se deberán contratar para la siguiente temporada?</t>
  </si>
  <si>
    <t>3. ¿Cómo podemos saber qué tan certeras son nuestras estimaciones?</t>
  </si>
  <si>
    <t>4. ¿Seguirían siendo válidas nuestras estimaciones si se toman en cuenta más factores?</t>
  </si>
  <si>
    <t>Podemos estimar cual sera la demanda para la proxima temporada utilizando series de tiempo para pronosticarlas</t>
  </si>
  <si>
    <t>Ya que no hay demasiados registros de demanda a traves de los años, utilizare la serie primera serie de tiempo en la parte superior dado que es la que menor promedio de errores tiene</t>
  </si>
  <si>
    <r>
      <t xml:space="preserve">Se estima que se necesitaran </t>
    </r>
    <r>
      <rPr>
        <b/>
        <u/>
        <sz val="11"/>
        <color theme="1"/>
        <rFont val="Calibri"/>
        <family val="2"/>
        <scheme val="minor"/>
      </rPr>
      <t>6 trabajdores</t>
    </r>
    <r>
      <rPr>
        <b/>
        <sz val="11"/>
        <color theme="1"/>
        <rFont val="Calibri"/>
        <family val="2"/>
        <scheme val="minor"/>
      </rPr>
      <t xml:space="preserve"> extra ya que el pronostico es simplemente el aumento que hubo en el anterior año</t>
    </r>
  </si>
  <si>
    <t>Podemos saber que tan certeras son nuestras estimaciones gracias a los errores de pronosticacion que se tiene de lo previos años y asi tomar un estimado total de error.</t>
  </si>
  <si>
    <t>Dependera si estos otros factores afectan la demanda contra el tiempo de nuestros articulos.</t>
  </si>
  <si>
    <t>Serie de tiempo de venta. Promedios moviles Ponderados de orden k</t>
  </si>
  <si>
    <t>Suavizamiento exponencial</t>
  </si>
  <si>
    <t xml:space="preserve">α= </t>
  </si>
  <si>
    <r>
      <t>1-</t>
    </r>
    <r>
      <rPr>
        <sz val="11"/>
        <color rgb="FFFF0000"/>
        <rFont val="Calibri"/>
        <family val="2"/>
      </rPr>
      <t>α=</t>
    </r>
  </si>
  <si>
    <t>Pronostico de analisis de datos</t>
  </si>
  <si>
    <t>Proyeccion de tendencia</t>
  </si>
  <si>
    <t>m=b1=</t>
  </si>
  <si>
    <t>b=b0=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</si>
</sst>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00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D3B45"/>
      <name val="Lato"/>
      <family val="2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1" applyNumberFormat="1" applyFont="1"/>
    <xf numFmtId="10" fontId="0" fillId="0" borderId="0" xfId="1" applyNumberFormat="1" applyFon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2" fontId="0" fillId="2" borderId="1" xfId="0" applyNumberFormat="1" applyFill="1" applyBorder="1"/>
    <xf numFmtId="167" fontId="0" fillId="0" borderId="0" xfId="0" applyNumberFormat="1"/>
    <xf numFmtId="0" fontId="2" fillId="0" borderId="0" xfId="0" applyFont="1"/>
    <xf numFmtId="164" fontId="0" fillId="0" borderId="0" xfId="0" applyNumberFormat="1"/>
    <xf numFmtId="10" fontId="0" fillId="2" borderId="1" xfId="1" applyNumberFormat="1" applyFont="1" applyFill="1" applyBorder="1"/>
    <xf numFmtId="0" fontId="5" fillId="4" borderId="0" xfId="0" applyFont="1" applyFill="1" applyAlignment="1">
      <alignment vertical="center" wrapText="1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eetMetadata" Target="metadata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1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de Gasolina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Ventas (Miles de galones)</c:v>
                </c:pt>
                <c:pt idx="1">
                  <c:v>17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Sheet1!$B$4:$B$14</c:f>
              <c:numCache>
                <c:formatCode>General</c:formatCode>
                <c:ptCount val="11"/>
                <c:pt idx="0">
                  <c:v>21</c:v>
                </c:pt>
                <c:pt idx="1">
                  <c:v>19</c:v>
                </c:pt>
                <c:pt idx="2">
                  <c:v>23</c:v>
                </c:pt>
                <c:pt idx="3">
                  <c:v>18</c:v>
                </c:pt>
                <c:pt idx="4">
                  <c:v>16</c:v>
                </c:pt>
                <c:pt idx="5">
                  <c:v>20</c:v>
                </c:pt>
                <c:pt idx="6">
                  <c:v>18</c:v>
                </c:pt>
                <c:pt idx="7">
                  <c:v>22</c:v>
                </c:pt>
                <c:pt idx="8">
                  <c:v>20</c:v>
                </c:pt>
                <c:pt idx="9">
                  <c:v>15</c:v>
                </c:pt>
                <c:pt idx="10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1E0-8092-7CA292789C5C}"/>
            </c:ext>
          </c:extLst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Pronostico</c:v>
                </c:pt>
                <c:pt idx="1">
                  <c:v>NA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Sheet1!$C$4:$C$14</c:f>
              <c:numCache>
                <c:formatCode>General</c:formatCode>
                <c:ptCount val="11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F4-41E0-8092-7CA292789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39215"/>
        <c:axId val="1809557935"/>
      </c:scatterChart>
      <c:valAx>
        <c:axId val="180953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Semana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57935"/>
        <c:crosses val="autoZero"/>
        <c:crossBetween val="midCat"/>
      </c:valAx>
      <c:valAx>
        <c:axId val="1809557935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de Galones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39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de Gasolina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Sheet1!$B$39:$B$42</c:f>
              <c:strCache>
                <c:ptCount val="4"/>
                <c:pt idx="0">
                  <c:v>Ventas (Miles de galones)</c:v>
                </c:pt>
                <c:pt idx="1">
                  <c:v>17</c:v>
                </c:pt>
                <c:pt idx="2">
                  <c:v>21</c:v>
                </c:pt>
                <c:pt idx="3">
                  <c:v>19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Sheet1!$A$43:$A$51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Sheet1!$B$43:$B$51</c:f>
              <c:numCache>
                <c:formatCode>General</c:formatCode>
                <c:ptCount val="9"/>
                <c:pt idx="0">
                  <c:v>23</c:v>
                </c:pt>
                <c:pt idx="1">
                  <c:v>18</c:v>
                </c:pt>
                <c:pt idx="2">
                  <c:v>16</c:v>
                </c:pt>
                <c:pt idx="3">
                  <c:v>20</c:v>
                </c:pt>
                <c:pt idx="4">
                  <c:v>18</c:v>
                </c:pt>
                <c:pt idx="5">
                  <c:v>22</c:v>
                </c:pt>
                <c:pt idx="6">
                  <c:v>20</c:v>
                </c:pt>
                <c:pt idx="7">
                  <c:v>15</c:v>
                </c:pt>
                <c:pt idx="8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0B-41F1-80FA-15E732448DCF}"/>
            </c:ext>
          </c:extLst>
        </c:ser>
        <c:ser>
          <c:idx val="1"/>
          <c:order val="1"/>
          <c:tx>
            <c:strRef>
              <c:f>Sheet1!$C$39:$C$42</c:f>
              <c:strCache>
                <c:ptCount val="4"/>
                <c:pt idx="0">
                  <c:v>Pronostico</c:v>
                </c:pt>
                <c:pt idx="1">
                  <c:v>NA</c:v>
                </c:pt>
                <c:pt idx="2">
                  <c:v>NA</c:v>
                </c:pt>
                <c:pt idx="3">
                  <c:v>NA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Sheet1!$A$43:$A$51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Sheet1!$C$43:$C$51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20</c:v>
                </c:pt>
                <c:pt idx="3">
                  <c:v>19</c:v>
                </c:pt>
                <c:pt idx="4">
                  <c:v>18</c:v>
                </c:pt>
                <c:pt idx="5">
                  <c:v>18</c:v>
                </c:pt>
                <c:pt idx="6">
                  <c:v>20</c:v>
                </c:pt>
                <c:pt idx="7">
                  <c:v>20</c:v>
                </c:pt>
                <c:pt idx="8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0B-41F1-80FA-15E732448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843503"/>
        <c:axId val="1750843983"/>
      </c:scatterChart>
      <c:valAx>
        <c:axId val="175084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843983"/>
        <c:crosses val="autoZero"/>
        <c:crossBetween val="midCat"/>
      </c:valAx>
      <c:valAx>
        <c:axId val="1750843983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84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 de Gasolina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Sheet1!$B$20:$B$21</c:f>
              <c:strCache>
                <c:ptCount val="2"/>
                <c:pt idx="0">
                  <c:v>Ventas (Miles de galones)</c:v>
                </c:pt>
                <c:pt idx="1">
                  <c:v>17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Sheet1!$A$22:$A$32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Sheet1!$B$22:$B$32</c:f>
              <c:numCache>
                <c:formatCode>General</c:formatCode>
                <c:ptCount val="11"/>
                <c:pt idx="0">
                  <c:v>21</c:v>
                </c:pt>
                <c:pt idx="1">
                  <c:v>19</c:v>
                </c:pt>
                <c:pt idx="2">
                  <c:v>23</c:v>
                </c:pt>
                <c:pt idx="3">
                  <c:v>18</c:v>
                </c:pt>
                <c:pt idx="4">
                  <c:v>16</c:v>
                </c:pt>
                <c:pt idx="5">
                  <c:v>20</c:v>
                </c:pt>
                <c:pt idx="6">
                  <c:v>18</c:v>
                </c:pt>
                <c:pt idx="7">
                  <c:v>22</c:v>
                </c:pt>
                <c:pt idx="8">
                  <c:v>20</c:v>
                </c:pt>
                <c:pt idx="9">
                  <c:v>15</c:v>
                </c:pt>
                <c:pt idx="10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3-409A-9F41-F420A3E78DDD}"/>
            </c:ext>
          </c:extLst>
        </c:ser>
        <c:ser>
          <c:idx val="1"/>
          <c:order val="1"/>
          <c:tx>
            <c:strRef>
              <c:f>Sheet1!$C$20:$C$21</c:f>
              <c:strCache>
                <c:ptCount val="2"/>
                <c:pt idx="0">
                  <c:v>Pronostico</c:v>
                </c:pt>
                <c:pt idx="1">
                  <c:v>NA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Sheet1!$A$22:$A$32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Sheet1!$C$22:$C$32</c:f>
              <c:numCache>
                <c:formatCode>General</c:formatCode>
                <c:ptCount val="11"/>
                <c:pt idx="0">
                  <c:v>17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19.600000000000001</c:v>
                </c:pt>
                <c:pt idx="5">
                  <c:v>19</c:v>
                </c:pt>
                <c:pt idx="6" formatCode="0.0">
                  <c:v>19.142857142857142</c:v>
                </c:pt>
                <c:pt idx="7">
                  <c:v>19</c:v>
                </c:pt>
                <c:pt idx="8" formatCode="0.0">
                  <c:v>19.333333333333332</c:v>
                </c:pt>
                <c:pt idx="9">
                  <c:v>19.399999999999999</c:v>
                </c:pt>
                <c:pt idx="10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63-409A-9F41-F420A3E78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351887"/>
        <c:axId val="2082521519"/>
      </c:scatterChart>
      <c:valAx>
        <c:axId val="207235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521519"/>
        <c:crosses val="autoZero"/>
        <c:crossBetween val="midCat"/>
      </c:valAx>
      <c:valAx>
        <c:axId val="2082521519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351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Sheet1!$B$58:$B$61</c:f>
              <c:strCache>
                <c:ptCount val="4"/>
                <c:pt idx="0">
                  <c:v>Ventas (Miles de galones)</c:v>
                </c:pt>
                <c:pt idx="1">
                  <c:v>17</c:v>
                </c:pt>
                <c:pt idx="2">
                  <c:v>21</c:v>
                </c:pt>
                <c:pt idx="3">
                  <c:v>19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Sheet1!$A$62:$A$71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xVal>
          <c:yVal>
            <c:numRef>
              <c:f>Sheet1!$B$62:$B$71</c:f>
              <c:numCache>
                <c:formatCode>General</c:formatCode>
                <c:ptCount val="10"/>
                <c:pt idx="0">
                  <c:v>23</c:v>
                </c:pt>
                <c:pt idx="1">
                  <c:v>18</c:v>
                </c:pt>
                <c:pt idx="2">
                  <c:v>16</c:v>
                </c:pt>
                <c:pt idx="3">
                  <c:v>20</c:v>
                </c:pt>
                <c:pt idx="4">
                  <c:v>18</c:v>
                </c:pt>
                <c:pt idx="5">
                  <c:v>22</c:v>
                </c:pt>
                <c:pt idx="6">
                  <c:v>20</c:v>
                </c:pt>
                <c:pt idx="7">
                  <c:v>15</c:v>
                </c:pt>
                <c:pt idx="8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1-467F-8128-015EF4496946}"/>
            </c:ext>
          </c:extLst>
        </c:ser>
        <c:ser>
          <c:idx val="1"/>
          <c:order val="1"/>
          <c:tx>
            <c:strRef>
              <c:f>Sheet1!$C$58:$C$61</c:f>
              <c:strCache>
                <c:ptCount val="4"/>
                <c:pt idx="0">
                  <c:v>Pronostico</c:v>
                </c:pt>
                <c:pt idx="1">
                  <c:v>NA</c:v>
                </c:pt>
                <c:pt idx="2">
                  <c:v>NA</c:v>
                </c:pt>
                <c:pt idx="3">
                  <c:v>NA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Sheet1!$A$62:$A$71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xVal>
          <c:yVal>
            <c:numRef>
              <c:f>Sheet1!$C$62:$C$71</c:f>
              <c:numCache>
                <c:formatCode>0.00</c:formatCode>
                <c:ptCount val="10"/>
                <c:pt idx="0">
                  <c:v>19.333333333333332</c:v>
                </c:pt>
                <c:pt idx="1">
                  <c:v>21.333333333333332</c:v>
                </c:pt>
                <c:pt idx="2">
                  <c:v>19.833333333333332</c:v>
                </c:pt>
                <c:pt idx="3">
                  <c:v>17.833333333333332</c:v>
                </c:pt>
                <c:pt idx="4">
                  <c:v>18.333333333333332</c:v>
                </c:pt>
                <c:pt idx="5">
                  <c:v>18.333333333333332</c:v>
                </c:pt>
                <c:pt idx="6">
                  <c:v>20.333333333333332</c:v>
                </c:pt>
                <c:pt idx="7">
                  <c:v>20.333333333333332</c:v>
                </c:pt>
                <c:pt idx="8">
                  <c:v>17.833333333333332</c:v>
                </c:pt>
                <c:pt idx="9">
                  <c:v>19.333333333333332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81-467F-8128-015EF4496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779296"/>
        <c:axId val="570779776"/>
      </c:scatterChart>
      <c:valAx>
        <c:axId val="57077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779776"/>
        <c:crosses val="autoZero"/>
        <c:crossBetween val="midCat"/>
      </c:valAx>
      <c:valAx>
        <c:axId val="570779776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77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Sheet1!$B$40:$B$51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16-4B21-82A0-3DA19ACA90B7}"/>
            </c:ext>
          </c:extLst>
        </c:ser>
        <c:ser>
          <c:idx val="1"/>
          <c:order val="1"/>
          <c:tx>
            <c:v>Forecast</c:v>
          </c:tx>
          <c:val>
            <c:numRef>
              <c:f>Sheet1!$P$39:$P$50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19</c:v>
                </c:pt>
                <c:pt idx="3">
                  <c:v>21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16-4B21-82A0-3DA19ACA9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8486207"/>
        <c:axId val="1798485247"/>
      </c:lineChart>
      <c:catAx>
        <c:axId val="1798486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798485247"/>
        <c:crosses val="autoZero"/>
        <c:auto val="1"/>
        <c:lblAlgn val="ctr"/>
        <c:lblOffset val="100"/>
        <c:noMultiLvlLbl val="0"/>
      </c:catAx>
      <c:valAx>
        <c:axId val="1798485247"/>
        <c:scaling>
          <c:orientation val="minMax"/>
          <c:min val="13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4862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Demanda de articulos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Tarea!$B$5:$B$6</c:f>
              <c:strCache>
                <c:ptCount val="2"/>
                <c:pt idx="0">
                  <c:v>Demanda</c:v>
                </c:pt>
                <c:pt idx="1">
                  <c:v>88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Tarea!$A$7:$A$11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xVal>
          <c:yVal>
            <c:numRef>
              <c:f>Tarea!$B$7:$B$11</c:f>
              <c:numCache>
                <c:formatCode>General</c:formatCode>
                <c:ptCount val="5"/>
                <c:pt idx="0">
                  <c:v>99</c:v>
                </c:pt>
                <c:pt idx="1">
                  <c:v>100</c:v>
                </c:pt>
                <c:pt idx="2">
                  <c:v>103</c:v>
                </c:pt>
                <c:pt idx="3">
                  <c:v>110</c:v>
                </c:pt>
                <c:pt idx="4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6-4AF8-A282-7FD0C9F53098}"/>
            </c:ext>
          </c:extLst>
        </c:ser>
        <c:ser>
          <c:idx val="1"/>
          <c:order val="1"/>
          <c:tx>
            <c:strRef>
              <c:f>Tarea!$C$5:$C$6</c:f>
              <c:strCache>
                <c:ptCount val="2"/>
                <c:pt idx="0">
                  <c:v>Pronostico</c:v>
                </c:pt>
                <c:pt idx="1">
                  <c:v>NA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Tarea!$A$7:$A$11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xVal>
          <c:yVal>
            <c:numRef>
              <c:f>Tarea!$C$7:$C$11</c:f>
              <c:numCache>
                <c:formatCode>General</c:formatCode>
                <c:ptCount val="5"/>
                <c:pt idx="0">
                  <c:v>88</c:v>
                </c:pt>
                <c:pt idx="1">
                  <c:v>99</c:v>
                </c:pt>
                <c:pt idx="2">
                  <c:v>100</c:v>
                </c:pt>
                <c:pt idx="3">
                  <c:v>103</c:v>
                </c:pt>
                <c:pt idx="4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F6-4AF8-A282-7FD0C9F53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852079"/>
        <c:axId val="1119858799"/>
      </c:scatterChart>
      <c:valAx>
        <c:axId val="1119852079"/>
        <c:scaling>
          <c:orientation val="minMax"/>
          <c:max val="2019"/>
          <c:min val="20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858799"/>
        <c:crosses val="autoZero"/>
        <c:crossBetween val="midCat"/>
      </c:valAx>
      <c:valAx>
        <c:axId val="1119858799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Demanda (cientos)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852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Demanda</a:t>
            </a:r>
            <a:r>
              <a:rPr lang="en-US" baseline="0"/>
              <a:t> de articulos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Tarea!$B$18:$B$19</c:f>
              <c:strCache>
                <c:ptCount val="2"/>
                <c:pt idx="0">
                  <c:v>Demanda</c:v>
                </c:pt>
                <c:pt idx="1">
                  <c:v>88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Tarea!$A$20:$A$24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xVal>
          <c:yVal>
            <c:numRef>
              <c:f>Tarea!$B$20:$B$24</c:f>
              <c:numCache>
                <c:formatCode>General</c:formatCode>
                <c:ptCount val="5"/>
                <c:pt idx="0">
                  <c:v>99</c:v>
                </c:pt>
                <c:pt idx="1">
                  <c:v>100</c:v>
                </c:pt>
                <c:pt idx="2">
                  <c:v>103</c:v>
                </c:pt>
                <c:pt idx="3">
                  <c:v>110</c:v>
                </c:pt>
                <c:pt idx="4">
                  <c:v>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D1-4FDA-88A8-A5ED6740D833}"/>
            </c:ext>
          </c:extLst>
        </c:ser>
        <c:ser>
          <c:idx val="1"/>
          <c:order val="1"/>
          <c:tx>
            <c:strRef>
              <c:f>Tarea!$C$18:$C$19</c:f>
              <c:strCache>
                <c:ptCount val="2"/>
                <c:pt idx="0">
                  <c:v>Pronostico</c:v>
                </c:pt>
                <c:pt idx="1">
                  <c:v>NA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Tarea!$A$20:$A$24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xVal>
          <c:yVal>
            <c:numRef>
              <c:f>Tarea!$C$20:$C$24</c:f>
              <c:numCache>
                <c:formatCode>General</c:formatCode>
                <c:ptCount val="5"/>
                <c:pt idx="0">
                  <c:v>88</c:v>
                </c:pt>
                <c:pt idx="1">
                  <c:v>93.5</c:v>
                </c:pt>
                <c:pt idx="2">
                  <c:v>95.666666666666671</c:v>
                </c:pt>
                <c:pt idx="3">
                  <c:v>97.5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D1-4FDA-88A8-A5ED6740D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803647"/>
        <c:axId val="1774797887"/>
      </c:scatterChart>
      <c:valAx>
        <c:axId val="1774803647"/>
        <c:scaling>
          <c:orientation val="minMax"/>
          <c:max val="2019"/>
          <c:min val="20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97887"/>
        <c:crosses val="autoZero"/>
        <c:crossBetween val="midCat"/>
      </c:valAx>
      <c:valAx>
        <c:axId val="1774797887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0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Demanda</a:t>
            </a:r>
            <a:r>
              <a:rPr lang="en-US" baseline="0"/>
              <a:t> de articulos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Tarea!$A$31:$A$37</c:f>
              <c:strCache>
                <c:ptCount val="7"/>
                <c:pt idx="0">
                  <c:v>Año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xVal>
          <c:yVal>
            <c:numRef>
              <c:f>Tarea!$B$31:$B$37</c:f>
              <c:numCache>
                <c:formatCode>General</c:formatCode>
                <c:ptCount val="7"/>
                <c:pt idx="0">
                  <c:v>0</c:v>
                </c:pt>
                <c:pt idx="1">
                  <c:v>88</c:v>
                </c:pt>
                <c:pt idx="2">
                  <c:v>99</c:v>
                </c:pt>
                <c:pt idx="3">
                  <c:v>100</c:v>
                </c:pt>
                <c:pt idx="4">
                  <c:v>103</c:v>
                </c:pt>
                <c:pt idx="5">
                  <c:v>110</c:v>
                </c:pt>
                <c:pt idx="6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4-42EE-959F-5428A2064D9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Tarea!$A$31:$A$37</c:f>
              <c:strCache>
                <c:ptCount val="7"/>
                <c:pt idx="0">
                  <c:v>Año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xVal>
          <c:yVal>
            <c:numRef>
              <c:f>Tarea!$C$31:$C$37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95.666666666666671</c:v>
                </c:pt>
                <c:pt idx="5">
                  <c:v>100.66666666666667</c:v>
                </c:pt>
                <c:pt idx="6">
                  <c:v>104.33333333333333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84-42EE-959F-5428A2064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773967"/>
        <c:axId val="1291779247"/>
      </c:scatterChart>
      <c:valAx>
        <c:axId val="129177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779247"/>
        <c:crosses val="autoZero"/>
        <c:crossBetween val="midCat"/>
      </c:valAx>
      <c:valAx>
        <c:axId val="129177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77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CCB11B-2D54-47FA-91ED-DDAFD0D24FBF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82C396-74CA-45E5-9AFE-F7710E6DC46A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E8B918-CA9B-4848-948A-E2292DDF1D00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765ABB-8791-4022-AA21-B6142AC42D1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5D3A16-0535-43C1-B988-E449F99E0897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8EACAF-2502-4800-898A-85C7B210FA21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1D2A7C-F825-4184-916D-CED73F893C39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3C84F9-6728-1FC1-F10F-E325209742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963A2D-F03C-89E4-CEA5-47FDDF992A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1EFEAE-B940-4782-D834-19BE1B6611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A2E71-F1E7-30BF-71F9-5098F5C924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259080</xdr:colOff>
      <xdr:row>39</xdr:row>
      <xdr:rowOff>30480</xdr:rowOff>
    </xdr:from>
    <xdr:to>
      <xdr:col>22</xdr:col>
      <xdr:colOff>259079</xdr:colOff>
      <xdr:row>51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F8C955-6698-D5B9-193F-5E6851C6D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9704CC-8578-40B0-54C3-7D9CCB241A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8D52A3-96CC-B34B-CC92-F891322974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808079-E5D1-6631-40EA-FE0DC4D39C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021E-51F7-4510-8FC5-755B09395325}">
  <dimension ref="A1:Q110"/>
  <sheetViews>
    <sheetView tabSelected="1" topLeftCell="A36" workbookViewId="0">
      <selection activeCell="C3" sqref="C3"/>
    </sheetView>
  </sheetViews>
  <sheetFormatPr defaultRowHeight="14.4" x14ac:dyDescent="0.3"/>
  <cols>
    <col min="2" max="2" width="12.109375" customWidth="1"/>
    <col min="3" max="3" width="12.5546875" bestFit="1" customWidth="1"/>
    <col min="4" max="4" width="9.5546875" customWidth="1"/>
    <col min="5" max="5" width="18.44140625" customWidth="1"/>
    <col min="6" max="6" width="17.88671875" customWidth="1"/>
    <col min="7" max="7" width="15.6640625" customWidth="1"/>
    <col min="8" max="8" width="20.33203125" customWidth="1"/>
    <col min="9" max="9" width="13.6640625" bestFit="1" customWidth="1"/>
  </cols>
  <sheetData>
    <row r="1" spans="1:11" x14ac:dyDescent="0.3">
      <c r="A1" s="16" t="s">
        <v>0</v>
      </c>
    </row>
    <row r="2" spans="1:11" ht="36.6" customHeight="1" x14ac:dyDescent="0.3">
      <c r="A2" s="4" t="s">
        <v>1</v>
      </c>
      <c r="B2" s="5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3" t="s">
        <v>8</v>
      </c>
    </row>
    <row r="3" spans="1:11" x14ac:dyDescent="0.3">
      <c r="A3" s="6">
        <v>1</v>
      </c>
      <c r="B3" s="6">
        <v>17</v>
      </c>
      <c r="C3" s="7" t="s">
        <v>9</v>
      </c>
    </row>
    <row r="4" spans="1:11" x14ac:dyDescent="0.3">
      <c r="A4" s="6">
        <v>2</v>
      </c>
      <c r="B4" s="6">
        <v>21</v>
      </c>
      <c r="C4" s="1">
        <f>B3</f>
        <v>17</v>
      </c>
      <c r="D4" s="1">
        <f>B4-C4</f>
        <v>4</v>
      </c>
      <c r="E4" s="1">
        <f>ABS(D4)</f>
        <v>4</v>
      </c>
      <c r="F4" s="1">
        <f>E4^2</f>
        <v>16</v>
      </c>
      <c r="G4" s="9">
        <f>D4/B4</f>
        <v>0.19047619047619047</v>
      </c>
      <c r="H4" s="9">
        <f>ABS(G4)</f>
        <v>0.19047619047619047</v>
      </c>
      <c r="J4" t="s">
        <v>10</v>
      </c>
    </row>
    <row r="5" spans="1:11" x14ac:dyDescent="0.3">
      <c r="A5" s="6">
        <v>3</v>
      </c>
      <c r="B5" s="6">
        <v>19</v>
      </c>
      <c r="C5" s="1">
        <f t="shared" ref="C5:C14" si="0">B4</f>
        <v>21</v>
      </c>
      <c r="D5" s="1">
        <f t="shared" ref="D5:D14" si="1">B5-C5</f>
        <v>-2</v>
      </c>
      <c r="E5" s="1">
        <f t="shared" ref="E5:E14" si="2">ABS(D5)</f>
        <v>2</v>
      </c>
      <c r="F5" s="1">
        <f t="shared" ref="F5:F14" si="3">E5^2</f>
        <v>4</v>
      </c>
      <c r="G5" s="9">
        <f t="shared" ref="G5:G14" si="4">D5/B5</f>
        <v>-0.10526315789473684</v>
      </c>
      <c r="H5" s="9">
        <f t="shared" ref="H5:H14" si="5">ABS(G5)</f>
        <v>0.10526315789473684</v>
      </c>
      <c r="J5" t="s">
        <v>11</v>
      </c>
    </row>
    <row r="6" spans="1:11" x14ac:dyDescent="0.3">
      <c r="A6" s="6">
        <v>4</v>
      </c>
      <c r="B6" s="6">
        <v>23</v>
      </c>
      <c r="C6" s="1">
        <f>B5</f>
        <v>19</v>
      </c>
      <c r="D6" s="1">
        <f t="shared" si="1"/>
        <v>4</v>
      </c>
      <c r="E6" s="1">
        <f t="shared" si="2"/>
        <v>4</v>
      </c>
      <c r="F6" s="1">
        <f t="shared" si="3"/>
        <v>16</v>
      </c>
      <c r="G6" s="9">
        <f>D6/B6</f>
        <v>0.17391304347826086</v>
      </c>
      <c r="H6" s="9">
        <f t="shared" si="5"/>
        <v>0.17391304347826086</v>
      </c>
    </row>
    <row r="7" spans="1:11" x14ac:dyDescent="0.3">
      <c r="A7" s="6">
        <v>5</v>
      </c>
      <c r="B7" s="6">
        <v>18</v>
      </c>
      <c r="C7" s="1">
        <f>B6</f>
        <v>23</v>
      </c>
      <c r="D7" s="1">
        <f t="shared" si="1"/>
        <v>-5</v>
      </c>
      <c r="E7" s="1">
        <f t="shared" si="2"/>
        <v>5</v>
      </c>
      <c r="F7" s="1">
        <f t="shared" si="3"/>
        <v>25</v>
      </c>
      <c r="G7" s="9">
        <f>D7/B7</f>
        <v>-0.27777777777777779</v>
      </c>
      <c r="H7" s="9">
        <f t="shared" si="5"/>
        <v>0.27777777777777779</v>
      </c>
    </row>
    <row r="8" spans="1:11" x14ac:dyDescent="0.3">
      <c r="A8" s="6">
        <v>6</v>
      </c>
      <c r="B8" s="6">
        <v>16</v>
      </c>
      <c r="C8" s="1">
        <f t="shared" si="0"/>
        <v>18</v>
      </c>
      <c r="D8" s="1">
        <f t="shared" si="1"/>
        <v>-2</v>
      </c>
      <c r="E8" s="1">
        <f t="shared" si="2"/>
        <v>2</v>
      </c>
      <c r="F8" s="1">
        <f t="shared" si="3"/>
        <v>4</v>
      </c>
      <c r="G8" s="9">
        <f t="shared" si="4"/>
        <v>-0.125</v>
      </c>
      <c r="H8" s="9">
        <f t="shared" si="5"/>
        <v>0.125</v>
      </c>
    </row>
    <row r="9" spans="1:11" x14ac:dyDescent="0.3">
      <c r="A9" s="6">
        <v>7</v>
      </c>
      <c r="B9" s="6">
        <v>20</v>
      </c>
      <c r="C9" s="1">
        <f t="shared" si="0"/>
        <v>16</v>
      </c>
      <c r="D9" s="1">
        <f t="shared" si="1"/>
        <v>4</v>
      </c>
      <c r="E9" s="1">
        <f t="shared" si="2"/>
        <v>4</v>
      </c>
      <c r="F9" s="1">
        <f t="shared" si="3"/>
        <v>16</v>
      </c>
      <c r="G9" s="9">
        <f t="shared" si="4"/>
        <v>0.2</v>
      </c>
      <c r="H9" s="9">
        <f t="shared" si="5"/>
        <v>0.2</v>
      </c>
      <c r="J9" s="12">
        <f>COUNT(C4:C14)</f>
        <v>11</v>
      </c>
      <c r="K9" t="s">
        <v>12</v>
      </c>
    </row>
    <row r="10" spans="1:11" x14ac:dyDescent="0.3">
      <c r="A10" s="6">
        <v>8</v>
      </c>
      <c r="B10" s="6">
        <v>18</v>
      </c>
      <c r="C10" s="1">
        <f t="shared" si="0"/>
        <v>20</v>
      </c>
      <c r="D10" s="1">
        <f t="shared" si="1"/>
        <v>-2</v>
      </c>
      <c r="E10" s="1">
        <f t="shared" si="2"/>
        <v>2</v>
      </c>
      <c r="F10" s="1">
        <f t="shared" si="3"/>
        <v>4</v>
      </c>
      <c r="G10" s="9">
        <f t="shared" si="4"/>
        <v>-0.1111111111111111</v>
      </c>
      <c r="H10" s="9">
        <f t="shared" si="5"/>
        <v>0.1111111111111111</v>
      </c>
      <c r="J10" s="13">
        <f>D16/J9</f>
        <v>0.45454545454545453</v>
      </c>
      <c r="K10" t="s">
        <v>13</v>
      </c>
    </row>
    <row r="11" spans="1:11" x14ac:dyDescent="0.3">
      <c r="A11" s="6">
        <v>9</v>
      </c>
      <c r="B11" s="6">
        <v>22</v>
      </c>
      <c r="C11" s="1">
        <f t="shared" si="0"/>
        <v>18</v>
      </c>
      <c r="D11" s="1">
        <f t="shared" si="1"/>
        <v>4</v>
      </c>
      <c r="E11" s="1">
        <f t="shared" si="2"/>
        <v>4</v>
      </c>
      <c r="F11" s="1">
        <f t="shared" si="3"/>
        <v>16</v>
      </c>
      <c r="G11" s="9">
        <f t="shared" si="4"/>
        <v>0.18181818181818182</v>
      </c>
      <c r="H11" s="9">
        <f t="shared" si="5"/>
        <v>0.18181818181818182</v>
      </c>
      <c r="J11" s="14">
        <f>E16/J9</f>
        <v>3.7272727272727271</v>
      </c>
      <c r="K11" t="s">
        <v>15</v>
      </c>
    </row>
    <row r="12" spans="1:11" x14ac:dyDescent="0.3">
      <c r="A12" s="6">
        <v>10</v>
      </c>
      <c r="B12" s="6">
        <v>20</v>
      </c>
      <c r="C12" s="1">
        <f t="shared" si="0"/>
        <v>22</v>
      </c>
      <c r="D12" s="1">
        <f t="shared" si="1"/>
        <v>-2</v>
      </c>
      <c r="E12" s="1">
        <f t="shared" si="2"/>
        <v>2</v>
      </c>
      <c r="F12" s="1">
        <f t="shared" si="3"/>
        <v>4</v>
      </c>
      <c r="G12" s="9">
        <f t="shared" si="4"/>
        <v>-0.1</v>
      </c>
      <c r="H12" s="9">
        <f t="shared" si="5"/>
        <v>0.1</v>
      </c>
      <c r="J12" s="14">
        <f>F16/J9</f>
        <v>16.272727272727273</v>
      </c>
      <c r="K12" t="s">
        <v>16</v>
      </c>
    </row>
    <row r="13" spans="1:11" x14ac:dyDescent="0.3">
      <c r="A13" s="6">
        <v>11</v>
      </c>
      <c r="B13" s="6">
        <v>15</v>
      </c>
      <c r="C13" s="1">
        <f t="shared" si="0"/>
        <v>20</v>
      </c>
      <c r="D13" s="1">
        <f t="shared" si="1"/>
        <v>-5</v>
      </c>
      <c r="E13" s="1">
        <f t="shared" si="2"/>
        <v>5</v>
      </c>
      <c r="F13" s="1">
        <f t="shared" si="3"/>
        <v>25</v>
      </c>
      <c r="G13" s="9">
        <f t="shared" si="4"/>
        <v>-0.33333333333333331</v>
      </c>
      <c r="H13" s="9">
        <f t="shared" si="5"/>
        <v>0.33333333333333331</v>
      </c>
      <c r="J13" s="18">
        <f>H16/J9</f>
        <v>0.19244314673376461</v>
      </c>
      <c r="K13" t="s">
        <v>17</v>
      </c>
    </row>
    <row r="14" spans="1:11" x14ac:dyDescent="0.3">
      <c r="A14" s="6">
        <v>12</v>
      </c>
      <c r="B14" s="6">
        <v>22</v>
      </c>
      <c r="C14" s="1">
        <f t="shared" si="0"/>
        <v>15</v>
      </c>
      <c r="D14" s="1">
        <f t="shared" si="1"/>
        <v>7</v>
      </c>
      <c r="E14" s="1">
        <f t="shared" si="2"/>
        <v>7</v>
      </c>
      <c r="F14" s="1">
        <f t="shared" si="3"/>
        <v>49</v>
      </c>
      <c r="G14" s="9">
        <f t="shared" si="4"/>
        <v>0.31818181818181818</v>
      </c>
      <c r="H14" s="9">
        <f t="shared" si="5"/>
        <v>0.31818181818181818</v>
      </c>
    </row>
    <row r="16" spans="1:11" x14ac:dyDescent="0.3">
      <c r="C16" t="s">
        <v>14</v>
      </c>
      <c r="D16">
        <f>SUM(D4:D14)</f>
        <v>5</v>
      </c>
      <c r="E16">
        <f t="shared" ref="E16:H16" si="6">SUM(E4:E14)</f>
        <v>41</v>
      </c>
      <c r="F16">
        <f t="shared" si="6"/>
        <v>179</v>
      </c>
      <c r="G16">
        <f>SUM(G4:G14)</f>
        <v>1.1903853837492318E-2</v>
      </c>
      <c r="H16">
        <f t="shared" si="6"/>
        <v>2.1168746140714108</v>
      </c>
    </row>
    <row r="19" spans="1:11" x14ac:dyDescent="0.3">
      <c r="A19" s="16" t="s">
        <v>18</v>
      </c>
    </row>
    <row r="20" spans="1:11" ht="43.2" x14ac:dyDescent="0.3">
      <c r="A20" s="4" t="s">
        <v>1</v>
      </c>
      <c r="B20" s="5" t="s">
        <v>2</v>
      </c>
      <c r="C20" s="2" t="s">
        <v>3</v>
      </c>
      <c r="D20" s="3" t="s">
        <v>4</v>
      </c>
      <c r="E20" s="3" t="s">
        <v>5</v>
      </c>
      <c r="F20" s="3" t="s">
        <v>6</v>
      </c>
      <c r="G20" s="2" t="s">
        <v>7</v>
      </c>
      <c r="H20" s="3" t="s">
        <v>8</v>
      </c>
    </row>
    <row r="21" spans="1:11" x14ac:dyDescent="0.3">
      <c r="A21" s="6">
        <v>1</v>
      </c>
      <c r="B21" s="6">
        <v>17</v>
      </c>
      <c r="C21" s="7" t="s">
        <v>9</v>
      </c>
    </row>
    <row r="22" spans="1:11" x14ac:dyDescent="0.3">
      <c r="A22" s="6">
        <v>2</v>
      </c>
      <c r="B22" s="6">
        <v>21</v>
      </c>
      <c r="C22" s="1">
        <f>AVERAGE($B$21)</f>
        <v>17</v>
      </c>
      <c r="D22" s="1">
        <f>B22-C22</f>
        <v>4</v>
      </c>
      <c r="E22" s="1">
        <f>ABS(D22)</f>
        <v>4</v>
      </c>
      <c r="F22" s="1">
        <f>E22^2</f>
        <v>16</v>
      </c>
      <c r="G22" s="9">
        <f>D22/B22</f>
        <v>0.19047619047619047</v>
      </c>
      <c r="H22" s="9">
        <f>ABS(G22)</f>
        <v>0.19047619047619047</v>
      </c>
    </row>
    <row r="23" spans="1:11" x14ac:dyDescent="0.3">
      <c r="A23" s="6">
        <v>3</v>
      </c>
      <c r="B23" s="6">
        <v>19</v>
      </c>
      <c r="C23" s="1">
        <f>AVERAGE($B$21:B22)</f>
        <v>19</v>
      </c>
      <c r="D23" s="1">
        <f t="shared" ref="D23:D32" si="7">B23-C23</f>
        <v>0</v>
      </c>
      <c r="E23" s="1">
        <f t="shared" ref="E23:E32" si="8">ABS(D23)</f>
        <v>0</v>
      </c>
      <c r="F23" s="1">
        <f t="shared" ref="F23:F32" si="9">E23^2</f>
        <v>0</v>
      </c>
      <c r="G23" s="23">
        <f t="shared" ref="G23:G32" si="10">D23/B23</f>
        <v>0</v>
      </c>
      <c r="H23" s="23">
        <f t="shared" ref="H23:H32" si="11">ABS(G23)</f>
        <v>0</v>
      </c>
    </row>
    <row r="24" spans="1:11" x14ac:dyDescent="0.3">
      <c r="A24" s="6">
        <v>4</v>
      </c>
      <c r="B24" s="6">
        <v>23</v>
      </c>
      <c r="C24" s="1">
        <f>AVERAGE($B$21:B23)</f>
        <v>19</v>
      </c>
      <c r="D24" s="1">
        <f t="shared" si="7"/>
        <v>4</v>
      </c>
      <c r="E24" s="1">
        <f t="shared" si="8"/>
        <v>4</v>
      </c>
      <c r="F24" s="1">
        <f t="shared" si="9"/>
        <v>16</v>
      </c>
      <c r="G24" s="23">
        <f t="shared" si="10"/>
        <v>0.17391304347826086</v>
      </c>
      <c r="H24" s="23">
        <f t="shared" si="11"/>
        <v>0.17391304347826086</v>
      </c>
    </row>
    <row r="25" spans="1:11" x14ac:dyDescent="0.3">
      <c r="A25" s="6">
        <v>5</v>
      </c>
      <c r="B25" s="6">
        <v>18</v>
      </c>
      <c r="C25" s="1">
        <f>AVERAGE($B$21:B24)</f>
        <v>20</v>
      </c>
      <c r="D25" s="1">
        <f t="shared" si="7"/>
        <v>-2</v>
      </c>
      <c r="E25" s="1">
        <f t="shared" si="8"/>
        <v>2</v>
      </c>
      <c r="F25" s="1">
        <f t="shared" si="9"/>
        <v>4</v>
      </c>
      <c r="G25" s="23">
        <f t="shared" si="10"/>
        <v>-0.1111111111111111</v>
      </c>
      <c r="H25" s="23">
        <f t="shared" si="11"/>
        <v>0.1111111111111111</v>
      </c>
    </row>
    <row r="26" spans="1:11" x14ac:dyDescent="0.3">
      <c r="A26" s="6">
        <v>6</v>
      </c>
      <c r="B26" s="6">
        <v>16</v>
      </c>
      <c r="C26" s="1">
        <f>AVERAGE($B$21:B25)</f>
        <v>19.600000000000001</v>
      </c>
      <c r="D26" s="1">
        <f t="shared" si="7"/>
        <v>-3.6000000000000014</v>
      </c>
      <c r="E26" s="1">
        <f t="shared" si="8"/>
        <v>3.6000000000000014</v>
      </c>
      <c r="F26" s="1">
        <f t="shared" si="9"/>
        <v>12.96000000000001</v>
      </c>
      <c r="G26" s="23">
        <f t="shared" si="10"/>
        <v>-0.22500000000000009</v>
      </c>
      <c r="H26" s="23">
        <f t="shared" si="11"/>
        <v>0.22500000000000009</v>
      </c>
    </row>
    <row r="27" spans="1:11" x14ac:dyDescent="0.3">
      <c r="A27" s="6">
        <v>7</v>
      </c>
      <c r="B27" s="6">
        <v>20</v>
      </c>
      <c r="C27" s="1">
        <f>AVERAGE($B$21:B26)</f>
        <v>19</v>
      </c>
      <c r="D27" s="1">
        <f t="shared" si="7"/>
        <v>1</v>
      </c>
      <c r="E27" s="1">
        <f t="shared" si="8"/>
        <v>1</v>
      </c>
      <c r="F27" s="1">
        <f t="shared" si="9"/>
        <v>1</v>
      </c>
      <c r="G27" s="23">
        <f t="shared" si="10"/>
        <v>0.05</v>
      </c>
      <c r="H27" s="23">
        <f t="shared" si="11"/>
        <v>0.05</v>
      </c>
    </row>
    <row r="28" spans="1:11" x14ac:dyDescent="0.3">
      <c r="A28" s="6">
        <v>8</v>
      </c>
      <c r="B28" s="6">
        <v>18</v>
      </c>
      <c r="C28" s="24">
        <f>AVERAGE($B$21:B27)</f>
        <v>19.142857142857142</v>
      </c>
      <c r="D28" s="1">
        <f t="shared" si="7"/>
        <v>-1.1428571428571423</v>
      </c>
      <c r="E28" s="1">
        <f t="shared" si="8"/>
        <v>1.1428571428571423</v>
      </c>
      <c r="F28" s="1">
        <f t="shared" si="9"/>
        <v>1.3061224489795906</v>
      </c>
      <c r="G28" s="23">
        <f t="shared" si="10"/>
        <v>-6.3492063492063461E-2</v>
      </c>
      <c r="H28" s="23">
        <f t="shared" si="11"/>
        <v>6.3492063492063461E-2</v>
      </c>
      <c r="J28" s="12">
        <f>COUNT(C23:C33)</f>
        <v>11</v>
      </c>
      <c r="K28" t="s">
        <v>12</v>
      </c>
    </row>
    <row r="29" spans="1:11" x14ac:dyDescent="0.3">
      <c r="A29" s="6">
        <v>9</v>
      </c>
      <c r="B29" s="6">
        <v>22</v>
      </c>
      <c r="C29" s="1">
        <f>AVERAGE($B$21:B28)</f>
        <v>19</v>
      </c>
      <c r="D29" s="1">
        <f t="shared" si="7"/>
        <v>3</v>
      </c>
      <c r="E29" s="1">
        <f t="shared" si="8"/>
        <v>3</v>
      </c>
      <c r="F29" s="1">
        <f t="shared" si="9"/>
        <v>9</v>
      </c>
      <c r="G29" s="23">
        <f t="shared" si="10"/>
        <v>0.13636363636363635</v>
      </c>
      <c r="H29" s="23">
        <f t="shared" si="11"/>
        <v>0.13636363636363635</v>
      </c>
      <c r="J29" s="13">
        <f>D35/J28</f>
        <v>0.41125541125541143</v>
      </c>
      <c r="K29" t="s">
        <v>13</v>
      </c>
    </row>
    <row r="30" spans="1:11" x14ac:dyDescent="0.3">
      <c r="A30" s="6">
        <v>10</v>
      </c>
      <c r="B30" s="6">
        <v>20</v>
      </c>
      <c r="C30" s="24">
        <f>AVERAGE($B$21:B29)</f>
        <v>19.333333333333332</v>
      </c>
      <c r="D30" s="1">
        <f t="shared" si="7"/>
        <v>0.66666666666666785</v>
      </c>
      <c r="E30" s="1">
        <f t="shared" si="8"/>
        <v>0.66666666666666785</v>
      </c>
      <c r="F30" s="1">
        <f t="shared" si="9"/>
        <v>0.44444444444444603</v>
      </c>
      <c r="G30" s="23">
        <f t="shared" si="10"/>
        <v>3.3333333333333395E-2</v>
      </c>
      <c r="H30" s="23">
        <f t="shared" si="11"/>
        <v>3.3333333333333395E-2</v>
      </c>
      <c r="J30" s="14">
        <f>E35/J28</f>
        <v>2.4372294372294374</v>
      </c>
      <c r="K30" t="s">
        <v>15</v>
      </c>
    </row>
    <row r="31" spans="1:11" x14ac:dyDescent="0.3">
      <c r="A31" s="6">
        <v>11</v>
      </c>
      <c r="B31" s="6">
        <v>15</v>
      </c>
      <c r="C31" s="1">
        <f>AVERAGE($B$21:B30)</f>
        <v>19.399999999999999</v>
      </c>
      <c r="D31" s="1">
        <f t="shared" si="7"/>
        <v>-4.3999999999999986</v>
      </c>
      <c r="E31" s="1">
        <f t="shared" si="8"/>
        <v>4.3999999999999986</v>
      </c>
      <c r="F31" s="1">
        <f t="shared" si="9"/>
        <v>19.359999999999989</v>
      </c>
      <c r="G31" s="23">
        <f t="shared" si="10"/>
        <v>-0.29333333333333322</v>
      </c>
      <c r="H31" s="23">
        <f t="shared" si="11"/>
        <v>0.29333333333333322</v>
      </c>
      <c r="J31" s="14">
        <f>F35/J28</f>
        <v>8.0973242630385478</v>
      </c>
      <c r="K31" t="s">
        <v>16</v>
      </c>
    </row>
    <row r="32" spans="1:11" x14ac:dyDescent="0.3">
      <c r="A32" s="6">
        <v>12</v>
      </c>
      <c r="B32" s="6">
        <v>22</v>
      </c>
      <c r="C32" s="1">
        <f>AVERAGE($B$21:B31)</f>
        <v>19</v>
      </c>
      <c r="D32" s="1">
        <f t="shared" si="7"/>
        <v>3</v>
      </c>
      <c r="E32" s="1">
        <f t="shared" si="8"/>
        <v>3</v>
      </c>
      <c r="F32" s="1">
        <f t="shared" si="9"/>
        <v>9</v>
      </c>
      <c r="G32" s="23">
        <f t="shared" si="10"/>
        <v>0.13636363636363635</v>
      </c>
      <c r="H32" s="23">
        <f t="shared" si="11"/>
        <v>0.13636363636363635</v>
      </c>
      <c r="J32" s="18">
        <f>H35/J28</f>
        <v>0.12848966799559686</v>
      </c>
      <c r="K32" t="s">
        <v>17</v>
      </c>
    </row>
    <row r="33" spans="1:17" x14ac:dyDescent="0.3">
      <c r="C33" s="15">
        <f>AVERAGE($B$21:B32)</f>
        <v>19.25</v>
      </c>
    </row>
    <row r="35" spans="1:17" x14ac:dyDescent="0.3">
      <c r="C35" t="s">
        <v>14</v>
      </c>
      <c r="D35" s="11">
        <f>SUM(D22:D32)</f>
        <v>4.5238095238095255</v>
      </c>
      <c r="E35" s="11">
        <f t="shared" ref="E35:H35" si="12">SUM(E22:E32)</f>
        <v>26.80952380952381</v>
      </c>
      <c r="F35" s="11">
        <f t="shared" si="12"/>
        <v>89.070566893424029</v>
      </c>
      <c r="G35" s="10">
        <f t="shared" si="12"/>
        <v>2.7513332078549557E-2</v>
      </c>
      <c r="H35" s="10">
        <f t="shared" si="12"/>
        <v>1.4133863479515654</v>
      </c>
    </row>
    <row r="38" spans="1:17" x14ac:dyDescent="0.3">
      <c r="A38" s="16" t="s">
        <v>19</v>
      </c>
      <c r="F38" s="16" t="s">
        <v>20</v>
      </c>
    </row>
    <row r="39" spans="1:17" ht="43.2" x14ac:dyDescent="0.3">
      <c r="A39" s="4" t="s">
        <v>1</v>
      </c>
      <c r="B39" s="5" t="s">
        <v>2</v>
      </c>
      <c r="C39" s="2" t="s">
        <v>3</v>
      </c>
      <c r="D39" s="3" t="s">
        <v>4</v>
      </c>
      <c r="E39" s="3" t="s">
        <v>5</v>
      </c>
      <c r="F39" s="3" t="s">
        <v>6</v>
      </c>
      <c r="G39" s="2" t="s">
        <v>7</v>
      </c>
      <c r="H39" s="3" t="s">
        <v>8</v>
      </c>
      <c r="P39" t="e">
        <v>#N/A</v>
      </c>
      <c r="Q39" s="1"/>
    </row>
    <row r="40" spans="1:17" x14ac:dyDescent="0.3">
      <c r="A40" s="6">
        <v>1</v>
      </c>
      <c r="B40" s="6">
        <v>17</v>
      </c>
      <c r="C40" s="7" t="s">
        <v>9</v>
      </c>
      <c r="P40" t="e">
        <v>#N/A</v>
      </c>
    </row>
    <row r="41" spans="1:17" x14ac:dyDescent="0.3">
      <c r="A41" s="6">
        <v>2</v>
      </c>
      <c r="B41" s="6">
        <v>21</v>
      </c>
      <c r="C41" s="7" t="s">
        <v>9</v>
      </c>
      <c r="G41" s="8"/>
      <c r="H41" s="8"/>
      <c r="P41">
        <f t="shared" ref="P41:P50" si="13">AVERAGE(B40:B42)</f>
        <v>19</v>
      </c>
    </row>
    <row r="42" spans="1:17" x14ac:dyDescent="0.3">
      <c r="A42" s="6">
        <v>3</v>
      </c>
      <c r="B42" s="6">
        <v>19</v>
      </c>
      <c r="C42" s="7" t="s">
        <v>9</v>
      </c>
      <c r="G42" s="8"/>
      <c r="H42" s="8"/>
      <c r="P42">
        <f t="shared" si="13"/>
        <v>21</v>
      </c>
    </row>
    <row r="43" spans="1:17" x14ac:dyDescent="0.3">
      <c r="A43" s="6">
        <v>4</v>
      </c>
      <c r="B43" s="6">
        <v>23</v>
      </c>
      <c r="C43" s="1">
        <f>AVERAGE(B40:B42)</f>
        <v>19</v>
      </c>
      <c r="D43" s="1">
        <f>B43-C43</f>
        <v>4</v>
      </c>
      <c r="E43" s="1">
        <f>ABS(D43)</f>
        <v>4</v>
      </c>
      <c r="F43" s="1">
        <f>E43^2</f>
        <v>16</v>
      </c>
      <c r="G43" s="23">
        <f>D43/B43</f>
        <v>0.17391304347826086</v>
      </c>
      <c r="H43" s="23">
        <f>ABS(G43)</f>
        <v>0.17391304347826086</v>
      </c>
      <c r="P43">
        <f t="shared" si="13"/>
        <v>20</v>
      </c>
    </row>
    <row r="44" spans="1:17" x14ac:dyDescent="0.3">
      <c r="A44" s="6">
        <v>5</v>
      </c>
      <c r="B44" s="6">
        <v>18</v>
      </c>
      <c r="C44" s="1">
        <f t="shared" ref="C44:C52" si="14">AVERAGE(B41:B43)</f>
        <v>21</v>
      </c>
      <c r="D44" s="1">
        <f t="shared" ref="D44:D51" si="15">B44-C44</f>
        <v>-3</v>
      </c>
      <c r="E44" s="1">
        <f t="shared" ref="E44:E51" si="16">ABS(D44)</f>
        <v>3</v>
      </c>
      <c r="F44" s="1">
        <f t="shared" ref="F44:F51" si="17">E44^2</f>
        <v>9</v>
      </c>
      <c r="G44" s="23">
        <f t="shared" ref="G44:G51" si="18">D44/B44</f>
        <v>-0.16666666666666666</v>
      </c>
      <c r="H44" s="23">
        <f t="shared" ref="H44:H51" si="19">ABS(G44)</f>
        <v>0.16666666666666666</v>
      </c>
      <c r="P44">
        <f t="shared" si="13"/>
        <v>19</v>
      </c>
    </row>
    <row r="45" spans="1:17" x14ac:dyDescent="0.3">
      <c r="A45" s="6">
        <v>6</v>
      </c>
      <c r="B45" s="6">
        <v>16</v>
      </c>
      <c r="C45" s="1">
        <f>AVERAGE(B42:B44)</f>
        <v>20</v>
      </c>
      <c r="D45" s="1">
        <f t="shared" si="15"/>
        <v>-4</v>
      </c>
      <c r="E45" s="1">
        <f t="shared" si="16"/>
        <v>4</v>
      </c>
      <c r="F45" s="1">
        <f t="shared" si="17"/>
        <v>16</v>
      </c>
      <c r="G45" s="23">
        <f t="shared" si="18"/>
        <v>-0.25</v>
      </c>
      <c r="H45" s="23">
        <f t="shared" si="19"/>
        <v>0.25</v>
      </c>
      <c r="P45">
        <f t="shared" si="13"/>
        <v>18</v>
      </c>
    </row>
    <row r="46" spans="1:17" x14ac:dyDescent="0.3">
      <c r="A46" s="6">
        <v>7</v>
      </c>
      <c r="B46" s="6">
        <v>20</v>
      </c>
      <c r="C46" s="1">
        <f t="shared" si="14"/>
        <v>19</v>
      </c>
      <c r="D46" s="1">
        <f t="shared" si="15"/>
        <v>1</v>
      </c>
      <c r="E46" s="1">
        <f t="shared" si="16"/>
        <v>1</v>
      </c>
      <c r="F46" s="1">
        <f t="shared" si="17"/>
        <v>1</v>
      </c>
      <c r="G46" s="23">
        <f t="shared" si="18"/>
        <v>0.05</v>
      </c>
      <c r="H46" s="23">
        <f t="shared" si="19"/>
        <v>0.05</v>
      </c>
      <c r="P46">
        <f t="shared" si="13"/>
        <v>18</v>
      </c>
    </row>
    <row r="47" spans="1:17" x14ac:dyDescent="0.3">
      <c r="A47" s="6">
        <v>8</v>
      </c>
      <c r="B47" s="6">
        <v>18</v>
      </c>
      <c r="C47" s="1">
        <f t="shared" si="14"/>
        <v>18</v>
      </c>
      <c r="D47" s="1">
        <f t="shared" si="15"/>
        <v>0</v>
      </c>
      <c r="E47" s="1">
        <f t="shared" si="16"/>
        <v>0</v>
      </c>
      <c r="F47" s="1">
        <f t="shared" si="17"/>
        <v>0</v>
      </c>
      <c r="G47" s="23">
        <f t="shared" si="18"/>
        <v>0</v>
      </c>
      <c r="H47" s="23">
        <f t="shared" si="19"/>
        <v>0</v>
      </c>
      <c r="J47" s="12">
        <f>COUNT(C43:C51)</f>
        <v>9</v>
      </c>
      <c r="K47" t="s">
        <v>12</v>
      </c>
      <c r="P47">
        <f t="shared" si="13"/>
        <v>20</v>
      </c>
    </row>
    <row r="48" spans="1:17" x14ac:dyDescent="0.3">
      <c r="A48" s="6">
        <v>9</v>
      </c>
      <c r="B48" s="6">
        <v>22</v>
      </c>
      <c r="C48" s="1">
        <f>AVERAGE(B45:B47)</f>
        <v>18</v>
      </c>
      <c r="D48" s="1">
        <f t="shared" si="15"/>
        <v>4</v>
      </c>
      <c r="E48" s="1">
        <f t="shared" si="16"/>
        <v>4</v>
      </c>
      <c r="F48" s="1">
        <f t="shared" si="17"/>
        <v>16</v>
      </c>
      <c r="G48" s="23">
        <f t="shared" si="18"/>
        <v>0.18181818181818182</v>
      </c>
      <c r="H48" s="23">
        <f t="shared" si="19"/>
        <v>0.18181818181818182</v>
      </c>
      <c r="J48" s="13">
        <f>D54/J47</f>
        <v>0</v>
      </c>
      <c r="K48" t="s">
        <v>13</v>
      </c>
      <c r="P48">
        <f t="shared" si="13"/>
        <v>20</v>
      </c>
    </row>
    <row r="49" spans="1:16" x14ac:dyDescent="0.3">
      <c r="A49" s="6">
        <v>10</v>
      </c>
      <c r="B49" s="6">
        <v>20</v>
      </c>
      <c r="C49" s="1">
        <f t="shared" si="14"/>
        <v>20</v>
      </c>
      <c r="D49" s="1">
        <f t="shared" si="15"/>
        <v>0</v>
      </c>
      <c r="E49" s="1">
        <f t="shared" si="16"/>
        <v>0</v>
      </c>
      <c r="F49" s="1">
        <f t="shared" si="17"/>
        <v>0</v>
      </c>
      <c r="G49" s="23">
        <f t="shared" si="18"/>
        <v>0</v>
      </c>
      <c r="H49" s="23">
        <f t="shared" si="19"/>
        <v>0</v>
      </c>
      <c r="J49" s="14">
        <f>E54/J47</f>
        <v>2.6666666666666665</v>
      </c>
      <c r="K49" t="s">
        <v>15</v>
      </c>
      <c r="P49">
        <f t="shared" si="13"/>
        <v>19</v>
      </c>
    </row>
    <row r="50" spans="1:16" x14ac:dyDescent="0.3">
      <c r="A50" s="6">
        <v>11</v>
      </c>
      <c r="B50" s="6">
        <v>15</v>
      </c>
      <c r="C50" s="1">
        <f t="shared" si="14"/>
        <v>20</v>
      </c>
      <c r="D50" s="1">
        <f t="shared" si="15"/>
        <v>-5</v>
      </c>
      <c r="E50" s="1">
        <f t="shared" si="16"/>
        <v>5</v>
      </c>
      <c r="F50" s="1">
        <f t="shared" si="17"/>
        <v>25</v>
      </c>
      <c r="G50" s="23">
        <f t="shared" si="18"/>
        <v>-0.33333333333333331</v>
      </c>
      <c r="H50" s="23">
        <f t="shared" si="19"/>
        <v>0.33333333333333331</v>
      </c>
      <c r="J50" s="14">
        <f>F54/J47</f>
        <v>10.222222222222221</v>
      </c>
      <c r="K50" t="s">
        <v>16</v>
      </c>
      <c r="P50">
        <f t="shared" si="13"/>
        <v>19</v>
      </c>
    </row>
    <row r="51" spans="1:16" x14ac:dyDescent="0.3">
      <c r="A51" s="6">
        <v>12</v>
      </c>
      <c r="B51" s="6">
        <v>22</v>
      </c>
      <c r="C51" s="1">
        <f t="shared" si="14"/>
        <v>19</v>
      </c>
      <c r="D51" s="1">
        <f t="shared" si="15"/>
        <v>3</v>
      </c>
      <c r="E51" s="1">
        <f t="shared" si="16"/>
        <v>3</v>
      </c>
      <c r="F51" s="1">
        <f t="shared" si="17"/>
        <v>9</v>
      </c>
      <c r="G51" s="23">
        <f t="shared" si="18"/>
        <v>0.13636363636363635</v>
      </c>
      <c r="H51" s="23">
        <f t="shared" si="19"/>
        <v>0.13636363636363635</v>
      </c>
      <c r="J51" s="18">
        <f>H54/J47</f>
        <v>0.14356609574000878</v>
      </c>
      <c r="K51" t="s">
        <v>17</v>
      </c>
    </row>
    <row r="52" spans="1:16" x14ac:dyDescent="0.3">
      <c r="C52">
        <f t="shared" si="14"/>
        <v>19</v>
      </c>
    </row>
    <row r="54" spans="1:16" x14ac:dyDescent="0.3">
      <c r="C54" t="s">
        <v>14</v>
      </c>
      <c r="D54">
        <f>SUM(D43:D51)</f>
        <v>0</v>
      </c>
      <c r="E54">
        <f>SUM(E43:E51)</f>
        <v>24</v>
      </c>
      <c r="F54">
        <f>SUM(F43:F51)</f>
        <v>92</v>
      </c>
      <c r="G54" s="17">
        <f>SUM(G43:G51)</f>
        <v>-0.20790513833992091</v>
      </c>
      <c r="H54" s="17">
        <f>SUM(H43:H51)</f>
        <v>1.2920948616600789</v>
      </c>
    </row>
    <row r="57" spans="1:16" x14ac:dyDescent="0.3">
      <c r="A57" s="16" t="s">
        <v>34</v>
      </c>
    </row>
    <row r="58" spans="1:16" ht="43.2" x14ac:dyDescent="0.3">
      <c r="A58" s="4" t="s">
        <v>1</v>
      </c>
      <c r="B58" s="5" t="s">
        <v>2</v>
      </c>
      <c r="C58" s="2" t="s">
        <v>3</v>
      </c>
      <c r="D58" s="3" t="s">
        <v>4</v>
      </c>
      <c r="E58" s="3" t="s">
        <v>5</v>
      </c>
      <c r="F58" s="3" t="s">
        <v>6</v>
      </c>
      <c r="G58" s="2" t="s">
        <v>7</v>
      </c>
      <c r="H58" s="3" t="s">
        <v>8</v>
      </c>
    </row>
    <row r="59" spans="1:16" x14ac:dyDescent="0.3">
      <c r="A59" s="6">
        <v>1</v>
      </c>
      <c r="B59" s="6">
        <v>17</v>
      </c>
      <c r="C59" s="7" t="s">
        <v>9</v>
      </c>
    </row>
    <row r="60" spans="1:16" x14ac:dyDescent="0.3">
      <c r="A60" s="6">
        <v>2</v>
      </c>
      <c r="B60" s="6">
        <v>21</v>
      </c>
      <c r="C60" s="7" t="s">
        <v>9</v>
      </c>
      <c r="G60" s="8"/>
      <c r="H60" s="8"/>
    </row>
    <row r="61" spans="1:16" x14ac:dyDescent="0.3">
      <c r="A61" s="6">
        <v>3</v>
      </c>
      <c r="B61" s="6">
        <v>19</v>
      </c>
      <c r="C61" s="7" t="s">
        <v>9</v>
      </c>
      <c r="G61" s="8"/>
      <c r="H61" s="8"/>
    </row>
    <row r="62" spans="1:16" x14ac:dyDescent="0.3">
      <c r="A62" s="6">
        <v>4</v>
      </c>
      <c r="B62" s="6">
        <v>23</v>
      </c>
      <c r="C62" s="22">
        <f>B61*(3/6)+B60*(2/6)+B59*(1/6)</f>
        <v>19.333333333333332</v>
      </c>
      <c r="D62" s="22">
        <f>B62-C62</f>
        <v>3.6666666666666679</v>
      </c>
      <c r="E62" s="22">
        <f>ABS(D62)</f>
        <v>3.6666666666666679</v>
      </c>
      <c r="F62" s="22">
        <f>E62^2</f>
        <v>13.444444444444454</v>
      </c>
      <c r="G62" s="9">
        <f>D62/B62</f>
        <v>0.15942028985507251</v>
      </c>
      <c r="H62" s="9">
        <f>ABS(G62)</f>
        <v>0.15942028985507251</v>
      </c>
    </row>
    <row r="63" spans="1:16" x14ac:dyDescent="0.3">
      <c r="A63" s="6">
        <v>5</v>
      </c>
      <c r="B63" s="6">
        <v>18</v>
      </c>
      <c r="C63" s="22">
        <f t="shared" ref="C63:C71" si="20">B62*(3/6)+B61*(2/6)+B60*(1/6)</f>
        <v>21.333333333333332</v>
      </c>
      <c r="D63" s="22">
        <f t="shared" ref="D63:D70" si="21">B63-C63</f>
        <v>-3.3333333333333321</v>
      </c>
      <c r="E63" s="22">
        <f t="shared" ref="E63:E70" si="22">ABS(D63)</f>
        <v>3.3333333333333321</v>
      </c>
      <c r="F63" s="22">
        <f t="shared" ref="F63:F70" si="23">E63^2</f>
        <v>11.111111111111104</v>
      </c>
      <c r="G63" s="9">
        <f t="shared" ref="G63:G70" si="24">D63/B63</f>
        <v>-0.18518518518518512</v>
      </c>
      <c r="H63" s="9">
        <f t="shared" ref="H63:H70" si="25">ABS(G63)</f>
        <v>0.18518518518518512</v>
      </c>
    </row>
    <row r="64" spans="1:16" x14ac:dyDescent="0.3">
      <c r="A64" s="6">
        <v>6</v>
      </c>
      <c r="B64" s="6">
        <v>16</v>
      </c>
      <c r="C64" s="22">
        <f t="shared" si="20"/>
        <v>19.833333333333332</v>
      </c>
      <c r="D64" s="22">
        <f t="shared" si="21"/>
        <v>-3.8333333333333321</v>
      </c>
      <c r="E64" s="22">
        <f t="shared" si="22"/>
        <v>3.8333333333333321</v>
      </c>
      <c r="F64" s="22">
        <f t="shared" si="23"/>
        <v>14.694444444444436</v>
      </c>
      <c r="G64" s="9">
        <f t="shared" si="24"/>
        <v>-0.23958333333333326</v>
      </c>
      <c r="H64" s="9">
        <f t="shared" si="25"/>
        <v>0.23958333333333326</v>
      </c>
    </row>
    <row r="65" spans="1:11" x14ac:dyDescent="0.3">
      <c r="A65" s="6">
        <v>7</v>
      </c>
      <c r="B65" s="6">
        <v>20</v>
      </c>
      <c r="C65" s="22">
        <f>B64*(3/6)+B63*(2/6)+B62*(1/6)</f>
        <v>17.833333333333332</v>
      </c>
      <c r="D65" s="22">
        <f>B65-C65</f>
        <v>2.1666666666666679</v>
      </c>
      <c r="E65" s="22">
        <f t="shared" si="22"/>
        <v>2.1666666666666679</v>
      </c>
      <c r="F65" s="22">
        <f t="shared" si="23"/>
        <v>4.69444444444445</v>
      </c>
      <c r="G65" s="9">
        <f t="shared" si="24"/>
        <v>0.10833333333333339</v>
      </c>
      <c r="H65" s="9">
        <f t="shared" si="25"/>
        <v>0.10833333333333339</v>
      </c>
    </row>
    <row r="66" spans="1:11" x14ac:dyDescent="0.3">
      <c r="A66" s="6">
        <v>8</v>
      </c>
      <c r="B66" s="6">
        <v>18</v>
      </c>
      <c r="C66" s="22">
        <f t="shared" si="20"/>
        <v>18.333333333333332</v>
      </c>
      <c r="D66" s="22">
        <f t="shared" si="21"/>
        <v>-0.33333333333333215</v>
      </c>
      <c r="E66" s="22">
        <f t="shared" si="22"/>
        <v>0.33333333333333215</v>
      </c>
      <c r="F66" s="22">
        <f t="shared" si="23"/>
        <v>0.11111111111111033</v>
      </c>
      <c r="G66" s="9">
        <f t="shared" si="24"/>
        <v>-1.8518518518518452E-2</v>
      </c>
      <c r="H66" s="9">
        <f t="shared" si="25"/>
        <v>1.8518518518518452E-2</v>
      </c>
      <c r="J66" s="12">
        <f>COUNT(C62:C70)</f>
        <v>9</v>
      </c>
      <c r="K66" t="s">
        <v>12</v>
      </c>
    </row>
    <row r="67" spans="1:11" x14ac:dyDescent="0.3">
      <c r="A67" s="6">
        <v>9</v>
      </c>
      <c r="B67" s="6">
        <v>22</v>
      </c>
      <c r="C67" s="22">
        <f t="shared" si="20"/>
        <v>18.333333333333332</v>
      </c>
      <c r="D67" s="22">
        <f t="shared" si="21"/>
        <v>3.6666666666666679</v>
      </c>
      <c r="E67" s="22">
        <f t="shared" si="22"/>
        <v>3.6666666666666679</v>
      </c>
      <c r="F67" s="22">
        <f t="shared" si="23"/>
        <v>13.444444444444454</v>
      </c>
      <c r="G67" s="9">
        <f t="shared" si="24"/>
        <v>0.16666666666666671</v>
      </c>
      <c r="H67" s="9">
        <f t="shared" si="25"/>
        <v>0.16666666666666671</v>
      </c>
      <c r="J67" s="13">
        <f>D74/J66</f>
        <v>5.5555555555556739E-2</v>
      </c>
      <c r="K67" t="s">
        <v>13</v>
      </c>
    </row>
    <row r="68" spans="1:11" x14ac:dyDescent="0.3">
      <c r="A68" s="6">
        <v>10</v>
      </c>
      <c r="B68" s="6">
        <v>20</v>
      </c>
      <c r="C68" s="22">
        <f>B67*(3/6)+B66*(2/6)+B65*(1/6)</f>
        <v>20.333333333333332</v>
      </c>
      <c r="D68" s="22">
        <f t="shared" si="21"/>
        <v>-0.33333333333333215</v>
      </c>
      <c r="E68" s="22">
        <f t="shared" si="22"/>
        <v>0.33333333333333215</v>
      </c>
      <c r="F68" s="22">
        <f t="shared" si="23"/>
        <v>0.11111111111111033</v>
      </c>
      <c r="G68" s="9">
        <f t="shared" si="24"/>
        <v>-1.6666666666666607E-2</v>
      </c>
      <c r="H68" s="9">
        <f t="shared" si="25"/>
        <v>1.6666666666666607E-2</v>
      </c>
      <c r="J68" s="14">
        <f>E74/J66</f>
        <v>2.9814814814814814</v>
      </c>
      <c r="K68" t="s">
        <v>15</v>
      </c>
    </row>
    <row r="69" spans="1:11" x14ac:dyDescent="0.3">
      <c r="A69" s="6">
        <v>11</v>
      </c>
      <c r="B69" s="6">
        <v>15</v>
      </c>
      <c r="C69" s="22">
        <f t="shared" si="20"/>
        <v>20.333333333333332</v>
      </c>
      <c r="D69" s="22">
        <f t="shared" si="21"/>
        <v>-5.3333333333333321</v>
      </c>
      <c r="E69" s="22">
        <f t="shared" si="22"/>
        <v>5.3333333333333321</v>
      </c>
      <c r="F69" s="22">
        <f t="shared" si="23"/>
        <v>28.444444444444432</v>
      </c>
      <c r="G69" s="9">
        <f t="shared" si="24"/>
        <v>-0.35555555555555546</v>
      </c>
      <c r="H69" s="9">
        <f t="shared" si="25"/>
        <v>0.35555555555555546</v>
      </c>
      <c r="J69" s="14">
        <f>F74/J66</f>
        <v>11.49074074074074</v>
      </c>
      <c r="K69" t="s">
        <v>16</v>
      </c>
    </row>
    <row r="70" spans="1:11" x14ac:dyDescent="0.3">
      <c r="A70" s="6">
        <v>12</v>
      </c>
      <c r="B70" s="6">
        <v>22</v>
      </c>
      <c r="C70" s="22">
        <f t="shared" si="20"/>
        <v>17.833333333333332</v>
      </c>
      <c r="D70" s="22">
        <f t="shared" si="21"/>
        <v>4.1666666666666679</v>
      </c>
      <c r="E70" s="22">
        <f t="shared" si="22"/>
        <v>4.1666666666666679</v>
      </c>
      <c r="F70" s="22">
        <f t="shared" si="23"/>
        <v>17.361111111111121</v>
      </c>
      <c r="G70" s="9">
        <f t="shared" si="24"/>
        <v>0.18939393939393945</v>
      </c>
      <c r="H70" s="9">
        <f t="shared" si="25"/>
        <v>0.18939393939393945</v>
      </c>
      <c r="J70" s="18">
        <f>H74/J66</f>
        <v>0.15992483205647456</v>
      </c>
      <c r="K70" t="s">
        <v>17</v>
      </c>
    </row>
    <row r="71" spans="1:11" x14ac:dyDescent="0.3">
      <c r="A71" s="1">
        <v>13</v>
      </c>
      <c r="B71" s="1"/>
      <c r="C71" s="22">
        <f t="shared" si="20"/>
        <v>19.333333333333332</v>
      </c>
      <c r="G71" s="8"/>
      <c r="H71" s="8"/>
    </row>
    <row r="74" spans="1:11" x14ac:dyDescent="0.3">
      <c r="C74" t="s">
        <v>14</v>
      </c>
      <c r="D74" s="11">
        <f>SUM(D62:D70)</f>
        <v>0.50000000000001066</v>
      </c>
      <c r="E74" s="11">
        <f>SUM(E62:E70)</f>
        <v>26.833333333333332</v>
      </c>
      <c r="F74">
        <f>SUM(F62:F70)</f>
        <v>103.41666666666666</v>
      </c>
      <c r="G74" s="17">
        <f>SUM(G62:G70)</f>
        <v>-0.19169503001024685</v>
      </c>
      <c r="H74" s="17">
        <f>SUM(H62:H70)</f>
        <v>1.4393234885082711</v>
      </c>
    </row>
    <row r="76" spans="1:11" x14ac:dyDescent="0.3">
      <c r="A76" s="16" t="s">
        <v>35</v>
      </c>
      <c r="E76" s="25" t="s">
        <v>36</v>
      </c>
      <c r="F76" s="26">
        <v>0.2</v>
      </c>
      <c r="G76" s="28" t="s">
        <v>37</v>
      </c>
      <c r="H76" s="29">
        <f>1-F76</f>
        <v>0.8</v>
      </c>
    </row>
    <row r="77" spans="1:11" ht="57.6" x14ac:dyDescent="0.3">
      <c r="A77" s="4" t="s">
        <v>1</v>
      </c>
      <c r="B77" s="5" t="s">
        <v>2</v>
      </c>
      <c r="C77" s="2" t="s">
        <v>3</v>
      </c>
      <c r="D77" s="3" t="s">
        <v>4</v>
      </c>
      <c r="E77" s="3" t="s">
        <v>5</v>
      </c>
      <c r="F77" s="3" t="s">
        <v>6</v>
      </c>
      <c r="G77" s="2" t="s">
        <v>7</v>
      </c>
      <c r="H77" s="3" t="s">
        <v>8</v>
      </c>
      <c r="I77" s="3" t="s">
        <v>38</v>
      </c>
    </row>
    <row r="78" spans="1:11" x14ac:dyDescent="0.3">
      <c r="A78" s="6">
        <v>1</v>
      </c>
      <c r="B78" s="6">
        <v>17</v>
      </c>
      <c r="C78" s="7" t="s">
        <v>9</v>
      </c>
      <c r="I78" s="1" t="e">
        <v>#N/A</v>
      </c>
    </row>
    <row r="79" spans="1:11" x14ac:dyDescent="0.3">
      <c r="A79" s="6">
        <v>2</v>
      </c>
      <c r="B79" s="6">
        <v>21</v>
      </c>
      <c r="C79" s="1">
        <f>B78</f>
        <v>17</v>
      </c>
      <c r="D79" s="22">
        <f>B79-C79</f>
        <v>4</v>
      </c>
      <c r="E79" s="22">
        <f>ABS(D79)</f>
        <v>4</v>
      </c>
      <c r="F79" s="22">
        <f>E79^2</f>
        <v>16</v>
      </c>
      <c r="G79" s="9">
        <f>D79/B79</f>
        <v>0.19047619047619047</v>
      </c>
      <c r="H79" s="9">
        <f>ABS(G79)</f>
        <v>0.19047619047619047</v>
      </c>
      <c r="I79" s="1">
        <f>B78</f>
        <v>17</v>
      </c>
    </row>
    <row r="80" spans="1:11" x14ac:dyDescent="0.3">
      <c r="A80" s="6">
        <v>3</v>
      </c>
      <c r="B80" s="6">
        <v>19</v>
      </c>
      <c r="C80" s="1">
        <f>B79*$F$76+C79*$H$76</f>
        <v>17.8</v>
      </c>
      <c r="D80" s="22">
        <f>B80-C80</f>
        <v>1.1999999999999993</v>
      </c>
      <c r="E80" s="22">
        <f>ABS(D80)</f>
        <v>1.1999999999999993</v>
      </c>
      <c r="F80" s="22">
        <f>E80^2</f>
        <v>1.4399999999999984</v>
      </c>
      <c r="G80" s="9">
        <f>D80/B80</f>
        <v>6.3157894736842066E-2</v>
      </c>
      <c r="H80" s="9">
        <f>ABS(G80)</f>
        <v>6.3157894736842066E-2</v>
      </c>
      <c r="I80" s="1">
        <f t="shared" ref="I80:I89" si="26">0.2*B79+0.8*I79</f>
        <v>17.8</v>
      </c>
    </row>
    <row r="81" spans="1:11" x14ac:dyDescent="0.3">
      <c r="A81" s="6">
        <v>4</v>
      </c>
      <c r="B81" s="6">
        <v>23</v>
      </c>
      <c r="C81" s="1">
        <f t="shared" ref="C81:C89" si="27">B80*$F$76+C80*$H$76</f>
        <v>18.040000000000003</v>
      </c>
      <c r="D81" s="22">
        <f>B81-C81</f>
        <v>4.9599999999999973</v>
      </c>
      <c r="E81" s="22">
        <f>ABS(D81)</f>
        <v>4.9599999999999973</v>
      </c>
      <c r="F81" s="22">
        <f>E81^2</f>
        <v>24.601599999999973</v>
      </c>
      <c r="G81" s="9">
        <f>D81/B81</f>
        <v>0.21565217391304337</v>
      </c>
      <c r="H81" s="9">
        <f>ABS(G81)</f>
        <v>0.21565217391304337</v>
      </c>
      <c r="I81" s="1">
        <f t="shared" si="26"/>
        <v>18.040000000000003</v>
      </c>
    </row>
    <row r="82" spans="1:11" x14ac:dyDescent="0.3">
      <c r="A82" s="6">
        <v>5</v>
      </c>
      <c r="B82" s="6">
        <v>18</v>
      </c>
      <c r="C82" s="1">
        <f>B81*$F$76+C81*$H$76</f>
        <v>19.032000000000004</v>
      </c>
      <c r="D82" s="22">
        <f t="shared" ref="D82:D83" si="28">B82-C82</f>
        <v>-1.0320000000000036</v>
      </c>
      <c r="E82" s="22">
        <f t="shared" ref="E82:E89" si="29">ABS(D82)</f>
        <v>1.0320000000000036</v>
      </c>
      <c r="F82" s="22">
        <f t="shared" ref="F82:F89" si="30">E82^2</f>
        <v>1.0650240000000073</v>
      </c>
      <c r="G82" s="9">
        <f t="shared" ref="G82:G89" si="31">D82/B82</f>
        <v>-5.7333333333333535E-2</v>
      </c>
      <c r="H82" s="9">
        <f t="shared" ref="H82:H89" si="32">ABS(G82)</f>
        <v>5.7333333333333535E-2</v>
      </c>
      <c r="I82" s="22">
        <f t="shared" si="26"/>
        <v>19.032000000000004</v>
      </c>
    </row>
    <row r="83" spans="1:11" x14ac:dyDescent="0.3">
      <c r="A83" s="6">
        <v>6</v>
      </c>
      <c r="B83" s="6">
        <v>16</v>
      </c>
      <c r="C83" s="1">
        <f t="shared" si="27"/>
        <v>18.825600000000005</v>
      </c>
      <c r="D83" s="22">
        <f t="shared" si="28"/>
        <v>-2.825600000000005</v>
      </c>
      <c r="E83" s="22">
        <f t="shared" si="29"/>
        <v>2.825600000000005</v>
      </c>
      <c r="F83" s="22">
        <f t="shared" si="30"/>
        <v>7.9840153600000283</v>
      </c>
      <c r="G83" s="9">
        <f t="shared" si="31"/>
        <v>-0.17660000000000031</v>
      </c>
      <c r="H83" s="9">
        <f t="shared" si="32"/>
        <v>0.17660000000000031</v>
      </c>
      <c r="I83" s="22">
        <f t="shared" si="26"/>
        <v>18.825600000000005</v>
      </c>
    </row>
    <row r="84" spans="1:11" x14ac:dyDescent="0.3">
      <c r="A84" s="6">
        <v>7</v>
      </c>
      <c r="B84" s="6">
        <v>20</v>
      </c>
      <c r="C84" s="1">
        <f t="shared" si="27"/>
        <v>18.260480000000005</v>
      </c>
      <c r="D84" s="22">
        <f>B84-C84</f>
        <v>1.7395199999999953</v>
      </c>
      <c r="E84" s="22">
        <f t="shared" si="29"/>
        <v>1.7395199999999953</v>
      </c>
      <c r="F84" s="22">
        <f t="shared" si="30"/>
        <v>3.0259298303999835</v>
      </c>
      <c r="G84" s="9">
        <f t="shared" si="31"/>
        <v>8.6975999999999762E-2</v>
      </c>
      <c r="H84" s="9">
        <f t="shared" si="32"/>
        <v>8.6975999999999762E-2</v>
      </c>
      <c r="I84" s="22">
        <f t="shared" si="26"/>
        <v>18.260480000000005</v>
      </c>
      <c r="J84" s="12">
        <f>COUNT(B79:B89)</f>
        <v>11</v>
      </c>
      <c r="K84" t="s">
        <v>12</v>
      </c>
    </row>
    <row r="85" spans="1:11" x14ac:dyDescent="0.3">
      <c r="A85" s="6">
        <v>8</v>
      </c>
      <c r="B85" s="6">
        <v>18</v>
      </c>
      <c r="C85" s="1">
        <f t="shared" si="27"/>
        <v>18.608384000000004</v>
      </c>
      <c r="D85" s="22">
        <f t="shared" ref="D85:D89" si="33">B85-C85</f>
        <v>-0.60838400000000448</v>
      </c>
      <c r="E85" s="22">
        <f t="shared" si="29"/>
        <v>0.60838400000000448</v>
      </c>
      <c r="F85" s="22">
        <f t="shared" si="30"/>
        <v>0.37013109145600542</v>
      </c>
      <c r="G85" s="9">
        <f t="shared" si="31"/>
        <v>-3.3799111111111363E-2</v>
      </c>
      <c r="H85" s="9">
        <f t="shared" si="32"/>
        <v>3.3799111111111363E-2</v>
      </c>
      <c r="I85" s="22">
        <f t="shared" si="26"/>
        <v>18.608384000000004</v>
      </c>
      <c r="J85" s="13">
        <f>D92/J84</f>
        <v>0.99316148596363296</v>
      </c>
      <c r="K85" t="s">
        <v>13</v>
      </c>
    </row>
    <row r="86" spans="1:11" x14ac:dyDescent="0.3">
      <c r="A86" s="6">
        <v>9</v>
      </c>
      <c r="B86" s="6">
        <v>22</v>
      </c>
      <c r="C86" s="1">
        <f t="shared" si="27"/>
        <v>18.486707200000005</v>
      </c>
      <c r="D86" s="22">
        <f t="shared" si="33"/>
        <v>3.513292799999995</v>
      </c>
      <c r="E86" s="22">
        <f t="shared" si="29"/>
        <v>3.513292799999995</v>
      </c>
      <c r="F86" s="22">
        <f t="shared" si="30"/>
        <v>12.343226298531805</v>
      </c>
      <c r="G86" s="9">
        <f t="shared" si="31"/>
        <v>0.15969512727272706</v>
      </c>
      <c r="H86" s="9">
        <f t="shared" si="32"/>
        <v>0.15969512727272706</v>
      </c>
      <c r="I86" s="22">
        <f t="shared" si="26"/>
        <v>18.486707200000005</v>
      </c>
      <c r="J86" s="14">
        <f>E92/J84</f>
        <v>2.5963390510545454</v>
      </c>
      <c r="K86" t="s">
        <v>15</v>
      </c>
    </row>
    <row r="87" spans="1:11" x14ac:dyDescent="0.3">
      <c r="A87" s="6">
        <v>10</v>
      </c>
      <c r="B87" s="6">
        <v>20</v>
      </c>
      <c r="C87" s="1">
        <f t="shared" si="27"/>
        <v>19.189365760000005</v>
      </c>
      <c r="D87" s="22">
        <f t="shared" si="33"/>
        <v>0.81063423999999529</v>
      </c>
      <c r="E87" s="22">
        <f t="shared" si="29"/>
        <v>0.81063423999999529</v>
      </c>
      <c r="F87" s="22">
        <f t="shared" si="30"/>
        <v>0.65712787106036996</v>
      </c>
      <c r="G87" s="9">
        <f t="shared" si="31"/>
        <v>4.0531711999999762E-2</v>
      </c>
      <c r="H87" s="9">
        <f t="shared" si="32"/>
        <v>4.0531711999999762E-2</v>
      </c>
      <c r="I87" s="22">
        <f t="shared" si="26"/>
        <v>19.189365760000005</v>
      </c>
      <c r="J87" s="14">
        <f>F92/J84</f>
        <v>8.9822306751375613</v>
      </c>
      <c r="K87" t="s">
        <v>16</v>
      </c>
    </row>
    <row r="88" spans="1:11" x14ac:dyDescent="0.3">
      <c r="A88" s="6">
        <v>11</v>
      </c>
      <c r="B88" s="6">
        <v>15</v>
      </c>
      <c r="C88" s="1">
        <f t="shared" si="27"/>
        <v>19.351492608000004</v>
      </c>
      <c r="D88" s="22">
        <f t="shared" si="33"/>
        <v>-4.3514926080000045</v>
      </c>
      <c r="E88" s="22">
        <f t="shared" si="29"/>
        <v>4.3514926080000045</v>
      </c>
      <c r="F88" s="22">
        <f t="shared" si="30"/>
        <v>18.935487917478682</v>
      </c>
      <c r="G88" s="9">
        <f t="shared" si="31"/>
        <v>-0.29009950720000027</v>
      </c>
      <c r="H88" s="9">
        <f t="shared" si="32"/>
        <v>0.29009950720000027</v>
      </c>
      <c r="I88" s="22">
        <f t="shared" si="26"/>
        <v>19.351492608000004</v>
      </c>
      <c r="J88" s="18">
        <f>H92/J84</f>
        <v>0.13402425212624569</v>
      </c>
      <c r="K88" t="s">
        <v>17</v>
      </c>
    </row>
    <row r="89" spans="1:11" x14ac:dyDescent="0.3">
      <c r="A89" s="6">
        <v>12</v>
      </c>
      <c r="B89" s="6">
        <v>22</v>
      </c>
      <c r="C89" s="1">
        <f t="shared" si="27"/>
        <v>18.481194086400002</v>
      </c>
      <c r="D89" s="22">
        <f t="shared" si="33"/>
        <v>3.5188059135999978</v>
      </c>
      <c r="E89" s="22">
        <f t="shared" si="29"/>
        <v>3.5188059135999978</v>
      </c>
      <c r="F89" s="22">
        <f t="shared" si="30"/>
        <v>12.381995057586316</v>
      </c>
      <c r="G89" s="9">
        <f t="shared" si="31"/>
        <v>0.15994572334545445</v>
      </c>
      <c r="H89" s="9">
        <f t="shared" si="32"/>
        <v>0.15994572334545445</v>
      </c>
      <c r="I89" s="22">
        <f t="shared" si="26"/>
        <v>18.481194086400002</v>
      </c>
    </row>
    <row r="92" spans="1:11" x14ac:dyDescent="0.3">
      <c r="C92" t="s">
        <v>14</v>
      </c>
      <c r="D92" s="11">
        <f>SUM(D79:D89)</f>
        <v>10.924776345599962</v>
      </c>
      <c r="E92" s="11">
        <f t="shared" ref="E92:H92" si="34">SUM(E79:E89)</f>
        <v>28.559729561599998</v>
      </c>
      <c r="F92" s="11">
        <f t="shared" si="34"/>
        <v>98.804537426513178</v>
      </c>
      <c r="G92" s="30">
        <f t="shared" si="34"/>
        <v>0.35860287009981151</v>
      </c>
      <c r="H92" s="30">
        <f t="shared" si="34"/>
        <v>1.4742667733887025</v>
      </c>
    </row>
    <row r="94" spans="1:11" x14ac:dyDescent="0.3">
      <c r="A94" s="16" t="s">
        <v>39</v>
      </c>
      <c r="E94" s="27" t="s">
        <v>40</v>
      </c>
      <c r="F94" s="29">
        <v>2.4500000000000001E-2</v>
      </c>
      <c r="G94" s="27" t="s">
        <v>41</v>
      </c>
      <c r="H94" s="29">
        <v>19.091000000000001</v>
      </c>
    </row>
    <row r="95" spans="1:11" ht="43.2" x14ac:dyDescent="0.3">
      <c r="A95" s="4" t="s">
        <v>1</v>
      </c>
      <c r="B95" s="5" t="s">
        <v>2</v>
      </c>
      <c r="C95" s="2" t="s">
        <v>3</v>
      </c>
      <c r="D95" s="3" t="s">
        <v>4</v>
      </c>
      <c r="E95" s="3" t="s">
        <v>5</v>
      </c>
      <c r="F95" s="3" t="s">
        <v>6</v>
      </c>
      <c r="G95" s="2" t="s">
        <v>7</v>
      </c>
      <c r="H95" s="3" t="s">
        <v>8</v>
      </c>
      <c r="I95" s="5" t="s">
        <v>38</v>
      </c>
    </row>
    <row r="96" spans="1:11" x14ac:dyDescent="0.3">
      <c r="A96" s="6">
        <v>1</v>
      </c>
      <c r="B96" s="6">
        <v>17</v>
      </c>
      <c r="C96">
        <f>$F$94*A96+$H$94</f>
        <v>19.115500000000001</v>
      </c>
      <c r="D96" s="22">
        <f>B96-C96</f>
        <v>-2.1155000000000008</v>
      </c>
      <c r="E96" s="22">
        <f>ABS(D96)</f>
        <v>2.1155000000000008</v>
      </c>
      <c r="F96" s="22">
        <f>E96^2</f>
        <v>4.4753402500000039</v>
      </c>
      <c r="G96" s="9">
        <f>D96/B96</f>
        <v>-0.12444117647058828</v>
      </c>
      <c r="H96" s="9">
        <f>ABS(G96)</f>
        <v>0.12444117647058828</v>
      </c>
      <c r="I96" s="22">
        <f>_xlfn.FORECAST.LINEAR(A96,$B$96:$B$107,$A$96:$A$107)</f>
        <v>19.115384615384613</v>
      </c>
    </row>
    <row r="97" spans="1:11" x14ac:dyDescent="0.3">
      <c r="A97" s="6">
        <v>2</v>
      </c>
      <c r="B97" s="6">
        <v>21</v>
      </c>
      <c r="C97">
        <f t="shared" ref="C97:C107" si="35">$F$94*A97+$H$94</f>
        <v>19.14</v>
      </c>
      <c r="D97" s="22">
        <f>B97-C97</f>
        <v>1.8599999999999994</v>
      </c>
      <c r="E97" s="22">
        <f>ABS(D97)</f>
        <v>1.8599999999999994</v>
      </c>
      <c r="F97" s="22">
        <f>E97^2</f>
        <v>3.4595999999999978</v>
      </c>
      <c r="G97" s="9">
        <f>D97/B97</f>
        <v>8.8571428571428551E-2</v>
      </c>
      <c r="H97" s="9">
        <f>ABS(G97)</f>
        <v>8.8571428571428551E-2</v>
      </c>
      <c r="I97" s="22">
        <f t="shared" ref="I97:I107" si="36">_xlfn.FORECAST.LINEAR(A97,$B$96:$B$107,$A$96:$A$107)</f>
        <v>19.13986013986014</v>
      </c>
    </row>
    <row r="98" spans="1:11" x14ac:dyDescent="0.3">
      <c r="A98" s="6">
        <v>3</v>
      </c>
      <c r="B98" s="6">
        <v>19</v>
      </c>
      <c r="C98">
        <f t="shared" si="35"/>
        <v>19.1645</v>
      </c>
      <c r="D98" s="22">
        <f>B98-C98</f>
        <v>-0.16450000000000031</v>
      </c>
      <c r="E98" s="22">
        <f>ABS(D98)</f>
        <v>0.16450000000000031</v>
      </c>
      <c r="F98" s="22">
        <f>E98^2</f>
        <v>2.7060250000000102E-2</v>
      </c>
      <c r="G98" s="9">
        <f>D98/B98</f>
        <v>-8.6578947368421214E-3</v>
      </c>
      <c r="H98" s="9">
        <f>ABS(G98)</f>
        <v>8.6578947368421214E-3</v>
      </c>
      <c r="I98" s="22">
        <f t="shared" si="36"/>
        <v>19.164335664335663</v>
      </c>
    </row>
    <row r="99" spans="1:11" x14ac:dyDescent="0.3">
      <c r="A99" s="6">
        <v>4</v>
      </c>
      <c r="B99" s="6">
        <v>23</v>
      </c>
      <c r="C99">
        <f t="shared" si="35"/>
        <v>19.189</v>
      </c>
      <c r="D99" s="22">
        <f>B99-C99</f>
        <v>3.8109999999999999</v>
      </c>
      <c r="E99" s="22">
        <f>ABS(D99)</f>
        <v>3.8109999999999999</v>
      </c>
      <c r="F99" s="22">
        <f>E99^2</f>
        <v>14.523721</v>
      </c>
      <c r="G99" s="9">
        <f>D99/B99</f>
        <v>0.16569565217391305</v>
      </c>
      <c r="H99" s="9">
        <f>ABS(G99)</f>
        <v>0.16569565217391305</v>
      </c>
      <c r="I99" s="22">
        <f t="shared" si="36"/>
        <v>19.188811188811187</v>
      </c>
    </row>
    <row r="100" spans="1:11" x14ac:dyDescent="0.3">
      <c r="A100" s="6">
        <v>5</v>
      </c>
      <c r="B100" s="6">
        <v>18</v>
      </c>
      <c r="C100">
        <f t="shared" si="35"/>
        <v>19.2135</v>
      </c>
      <c r="D100" s="22">
        <f t="shared" ref="D100:D101" si="37">B100-C100</f>
        <v>-1.2134999999999998</v>
      </c>
      <c r="E100" s="22">
        <f t="shared" ref="E100:E107" si="38">ABS(D100)</f>
        <v>1.2134999999999998</v>
      </c>
      <c r="F100" s="22">
        <f t="shared" ref="F100:F107" si="39">E100^2</f>
        <v>1.4725822499999994</v>
      </c>
      <c r="G100" s="9">
        <f t="shared" ref="G100:G107" si="40">D100/B100</f>
        <v>-6.7416666666666653E-2</v>
      </c>
      <c r="H100" s="9">
        <f t="shared" ref="H100:H107" si="41">ABS(G100)</f>
        <v>6.7416666666666653E-2</v>
      </c>
      <c r="I100" s="22">
        <f t="shared" si="36"/>
        <v>19.213286713286713</v>
      </c>
    </row>
    <row r="101" spans="1:11" x14ac:dyDescent="0.3">
      <c r="A101" s="6">
        <v>6</v>
      </c>
      <c r="B101" s="6">
        <v>16</v>
      </c>
      <c r="C101">
        <f>$F$94*A101+$H$94</f>
        <v>19.238</v>
      </c>
      <c r="D101" s="22">
        <f t="shared" si="37"/>
        <v>-3.2379999999999995</v>
      </c>
      <c r="E101" s="22">
        <f t="shared" si="38"/>
        <v>3.2379999999999995</v>
      </c>
      <c r="F101" s="22">
        <f t="shared" si="39"/>
        <v>10.484643999999998</v>
      </c>
      <c r="G101" s="9">
        <f t="shared" si="40"/>
        <v>-0.20237499999999997</v>
      </c>
      <c r="H101" s="9">
        <f t="shared" si="41"/>
        <v>0.20237499999999997</v>
      </c>
      <c r="I101" s="22">
        <f t="shared" si="36"/>
        <v>19.237762237762237</v>
      </c>
    </row>
    <row r="102" spans="1:11" x14ac:dyDescent="0.3">
      <c r="A102" s="6">
        <v>7</v>
      </c>
      <c r="B102" s="6">
        <v>20</v>
      </c>
      <c r="C102">
        <f t="shared" si="35"/>
        <v>19.262500000000003</v>
      </c>
      <c r="D102" s="22">
        <f>B102-C102</f>
        <v>0.73749999999999716</v>
      </c>
      <c r="E102" s="22">
        <f t="shared" si="38"/>
        <v>0.73749999999999716</v>
      </c>
      <c r="F102" s="22">
        <f t="shared" si="39"/>
        <v>0.54390624999999582</v>
      </c>
      <c r="G102" s="9">
        <f t="shared" si="40"/>
        <v>3.6874999999999859E-2</v>
      </c>
      <c r="H102" s="9">
        <f t="shared" si="41"/>
        <v>3.6874999999999859E-2</v>
      </c>
      <c r="I102" s="22">
        <f t="shared" si="36"/>
        <v>19.26223776223776</v>
      </c>
      <c r="J102" s="12">
        <f>COUNT(B96:B107)</f>
        <v>12</v>
      </c>
      <c r="K102" t="s">
        <v>12</v>
      </c>
    </row>
    <row r="103" spans="1:11" x14ac:dyDescent="0.3">
      <c r="A103" s="6">
        <v>8</v>
      </c>
      <c r="B103" s="6">
        <v>18</v>
      </c>
      <c r="C103">
        <f t="shared" si="35"/>
        <v>19.287000000000003</v>
      </c>
      <c r="D103" s="22">
        <f t="shared" ref="D103:D107" si="42">B103-C103</f>
        <v>-1.2870000000000026</v>
      </c>
      <c r="E103" s="22">
        <f t="shared" si="38"/>
        <v>1.2870000000000026</v>
      </c>
      <c r="F103" s="22">
        <f t="shared" si="39"/>
        <v>1.6563690000000066</v>
      </c>
      <c r="G103" s="9">
        <f t="shared" si="40"/>
        <v>-7.1500000000000147E-2</v>
      </c>
      <c r="H103" s="9">
        <f t="shared" si="41"/>
        <v>7.1500000000000147E-2</v>
      </c>
      <c r="I103" s="22">
        <f t="shared" si="36"/>
        <v>19.286713286713287</v>
      </c>
      <c r="J103" s="13">
        <f>D110/J102</f>
        <v>-2.5000000000119371E-4</v>
      </c>
      <c r="K103" t="s">
        <v>13</v>
      </c>
    </row>
    <row r="104" spans="1:11" x14ac:dyDescent="0.3">
      <c r="A104" s="6">
        <v>9</v>
      </c>
      <c r="B104" s="6">
        <v>22</v>
      </c>
      <c r="C104">
        <f t="shared" si="35"/>
        <v>19.311500000000002</v>
      </c>
      <c r="D104" s="22">
        <f t="shared" si="42"/>
        <v>2.6884999999999977</v>
      </c>
      <c r="E104" s="22">
        <f t="shared" si="38"/>
        <v>2.6884999999999977</v>
      </c>
      <c r="F104" s="22">
        <f t="shared" si="39"/>
        <v>7.2280322499999876</v>
      </c>
      <c r="G104" s="9">
        <f t="shared" si="40"/>
        <v>0.12220454545454534</v>
      </c>
      <c r="H104" s="9">
        <f t="shared" si="41"/>
        <v>0.12220454545454534</v>
      </c>
      <c r="I104" s="22">
        <f t="shared" si="36"/>
        <v>19.31118881118881</v>
      </c>
      <c r="J104" s="14">
        <f>E110/J102</f>
        <v>2.0629166666666663</v>
      </c>
      <c r="K104" t="s">
        <v>15</v>
      </c>
    </row>
    <row r="105" spans="1:11" x14ac:dyDescent="0.3">
      <c r="A105" s="6">
        <v>10</v>
      </c>
      <c r="B105" s="6">
        <v>20</v>
      </c>
      <c r="C105">
        <f t="shared" si="35"/>
        <v>19.336000000000002</v>
      </c>
      <c r="D105" s="22">
        <f t="shared" si="42"/>
        <v>0.66399999999999793</v>
      </c>
      <c r="E105" s="22">
        <f t="shared" si="38"/>
        <v>0.66399999999999793</v>
      </c>
      <c r="F105" s="22">
        <f t="shared" si="39"/>
        <v>0.44089599999999723</v>
      </c>
      <c r="G105" s="9">
        <f t="shared" si="40"/>
        <v>3.3199999999999896E-2</v>
      </c>
      <c r="H105" s="9">
        <f t="shared" si="41"/>
        <v>3.3199999999999896E-2</v>
      </c>
      <c r="I105" s="22">
        <f t="shared" si="36"/>
        <v>19.335664335664333</v>
      </c>
      <c r="J105" s="14">
        <f>F110/J102</f>
        <v>5.8470280416666656</v>
      </c>
      <c r="K105" t="s">
        <v>16</v>
      </c>
    </row>
    <row r="106" spans="1:11" x14ac:dyDescent="0.3">
      <c r="A106" s="6">
        <v>11</v>
      </c>
      <c r="B106" s="6">
        <v>15</v>
      </c>
      <c r="C106">
        <f t="shared" si="35"/>
        <v>19.360500000000002</v>
      </c>
      <c r="D106" s="22">
        <f t="shared" si="42"/>
        <v>-4.3605000000000018</v>
      </c>
      <c r="E106" s="22">
        <f t="shared" si="38"/>
        <v>4.3605000000000018</v>
      </c>
      <c r="F106" s="22">
        <f t="shared" si="39"/>
        <v>19.013960250000014</v>
      </c>
      <c r="G106" s="9">
        <f t="shared" si="40"/>
        <v>-0.29070000000000012</v>
      </c>
      <c r="H106" s="9">
        <f t="shared" si="41"/>
        <v>0.29070000000000012</v>
      </c>
      <c r="I106" s="22">
        <f t="shared" si="36"/>
        <v>19.36013986013986</v>
      </c>
      <c r="J106" s="18">
        <f>H110/J102</f>
        <v>0.11087508336980172</v>
      </c>
      <c r="K106" t="s">
        <v>17</v>
      </c>
    </row>
    <row r="107" spans="1:11" x14ac:dyDescent="0.3">
      <c r="A107" s="6">
        <v>12</v>
      </c>
      <c r="B107" s="6">
        <v>22</v>
      </c>
      <c r="C107">
        <f t="shared" si="35"/>
        <v>19.385000000000002</v>
      </c>
      <c r="D107" s="22">
        <f t="shared" si="42"/>
        <v>2.6149999999999984</v>
      </c>
      <c r="E107" s="22">
        <f t="shared" si="38"/>
        <v>2.6149999999999984</v>
      </c>
      <c r="F107" s="22">
        <f t="shared" si="39"/>
        <v>6.8382249999999916</v>
      </c>
      <c r="G107" s="9">
        <f t="shared" si="40"/>
        <v>0.1188636363636363</v>
      </c>
      <c r="H107" s="9">
        <f t="shared" si="41"/>
        <v>0.1188636363636363</v>
      </c>
      <c r="I107" s="22">
        <f t="shared" si="36"/>
        <v>19.384615384615383</v>
      </c>
    </row>
    <row r="110" spans="1:11" x14ac:dyDescent="0.3">
      <c r="C110" t="s">
        <v>14</v>
      </c>
      <c r="D110" s="11">
        <f>SUM(D96:D107)</f>
        <v>-3.0000000000143245E-3</v>
      </c>
      <c r="E110" s="11">
        <f t="shared" ref="E110:H110" si="43">SUM(E96:E107)</f>
        <v>24.754999999999995</v>
      </c>
      <c r="F110" s="11">
        <f t="shared" si="43"/>
        <v>70.16433649999999</v>
      </c>
      <c r="G110" s="30">
        <f t="shared" si="43"/>
        <v>-0.19968047531057431</v>
      </c>
      <c r="H110" s="30">
        <f t="shared" si="43"/>
        <v>1.3305010004376205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F86A-B9B7-480B-AD1D-C7C1AE6D08A1}">
  <dimension ref="A1:K57"/>
  <sheetViews>
    <sheetView topLeftCell="A20" workbookViewId="0">
      <selection activeCell="S25" sqref="S25"/>
    </sheetView>
  </sheetViews>
  <sheetFormatPr defaultRowHeight="14.4" x14ac:dyDescent="0.3"/>
  <cols>
    <col min="4" max="4" width="10.6640625" customWidth="1"/>
    <col min="5" max="5" width="15.5546875" customWidth="1"/>
    <col min="6" max="6" width="12.109375" customWidth="1"/>
    <col min="7" max="7" width="16.33203125" bestFit="1" customWidth="1"/>
    <col min="8" max="8" width="12.88671875" bestFit="1" customWidth="1"/>
  </cols>
  <sheetData>
    <row r="1" spans="1:11" ht="16.2" x14ac:dyDescent="0.3">
      <c r="A1" s="19" t="s">
        <v>21</v>
      </c>
      <c r="B1" s="19">
        <v>2013</v>
      </c>
      <c r="C1" s="19">
        <v>2014</v>
      </c>
      <c r="D1" s="19">
        <v>2015</v>
      </c>
      <c r="E1" s="19">
        <v>2016</v>
      </c>
      <c r="F1" s="19">
        <v>2017</v>
      </c>
      <c r="G1" s="19">
        <v>2018</v>
      </c>
    </row>
    <row r="2" spans="1:11" ht="16.2" x14ac:dyDescent="0.3">
      <c r="A2" s="19" t="s">
        <v>22</v>
      </c>
      <c r="B2" s="19">
        <v>88</v>
      </c>
      <c r="C2" s="19">
        <v>99</v>
      </c>
      <c r="D2" s="19">
        <v>100</v>
      </c>
      <c r="E2" s="19">
        <v>103</v>
      </c>
      <c r="F2" s="19">
        <v>110</v>
      </c>
      <c r="G2" s="19">
        <v>113</v>
      </c>
    </row>
    <row r="4" spans="1:11" x14ac:dyDescent="0.3">
      <c r="A4" s="16" t="s">
        <v>23</v>
      </c>
    </row>
    <row r="5" spans="1:11" ht="43.2" x14ac:dyDescent="0.3">
      <c r="A5" s="4" t="str" cm="1">
        <f t="array" ref="A5:B11">TRANSPOSE(A1:G2)</f>
        <v>Año</v>
      </c>
      <c r="B5" s="4" t="str">
        <v>Demanda</v>
      </c>
      <c r="C5" s="4" t="s">
        <v>3</v>
      </c>
      <c r="D5" s="5" t="s">
        <v>4</v>
      </c>
      <c r="E5" s="5" t="s">
        <v>5</v>
      </c>
      <c r="F5" s="5" t="s">
        <v>6</v>
      </c>
      <c r="G5" s="4" t="s">
        <v>7</v>
      </c>
      <c r="H5" s="5" t="s">
        <v>8</v>
      </c>
    </row>
    <row r="6" spans="1:11" x14ac:dyDescent="0.3">
      <c r="A6" s="6">
        <v>2013</v>
      </c>
      <c r="B6" s="6">
        <v>88</v>
      </c>
      <c r="C6" s="7" t="s">
        <v>9</v>
      </c>
    </row>
    <row r="7" spans="1:11" x14ac:dyDescent="0.3">
      <c r="A7" s="6">
        <v>2014</v>
      </c>
      <c r="B7" s="6">
        <v>99</v>
      </c>
      <c r="C7">
        <f>B6</f>
        <v>88</v>
      </c>
      <c r="D7" s="1">
        <f>B7-C7</f>
        <v>11</v>
      </c>
      <c r="E7" s="1">
        <f>ABS(D7)</f>
        <v>11</v>
      </c>
      <c r="F7" s="1">
        <f>E7^2</f>
        <v>121</v>
      </c>
      <c r="G7" s="9">
        <f>D7/B7</f>
        <v>0.1111111111111111</v>
      </c>
      <c r="H7" s="9">
        <f>ABS(G7)</f>
        <v>0.1111111111111111</v>
      </c>
      <c r="J7" s="12">
        <f>COUNT(C6:C11)</f>
        <v>5</v>
      </c>
      <c r="K7" t="s">
        <v>12</v>
      </c>
    </row>
    <row r="8" spans="1:11" x14ac:dyDescent="0.3">
      <c r="A8" s="6">
        <v>2015</v>
      </c>
      <c r="B8" s="6">
        <v>100</v>
      </c>
      <c r="C8">
        <f t="shared" ref="C8:C12" si="0">B7</f>
        <v>99</v>
      </c>
      <c r="D8" s="1">
        <f t="shared" ref="D8:D11" si="1">B8-C8</f>
        <v>1</v>
      </c>
      <c r="E8" s="1">
        <f t="shared" ref="E8:E11" si="2">ABS(D8)</f>
        <v>1</v>
      </c>
      <c r="F8" s="1">
        <f t="shared" ref="F8:F11" si="3">E8^2</f>
        <v>1</v>
      </c>
      <c r="G8" s="9">
        <f t="shared" ref="G8:G11" si="4">D8/B8</f>
        <v>0.01</v>
      </c>
      <c r="H8" s="9">
        <f t="shared" ref="H8:H11" si="5">ABS(G8)</f>
        <v>0.01</v>
      </c>
      <c r="J8" s="13">
        <f>D14/J7</f>
        <v>5</v>
      </c>
      <c r="K8" t="s">
        <v>13</v>
      </c>
    </row>
    <row r="9" spans="1:11" x14ac:dyDescent="0.3">
      <c r="A9" s="6">
        <v>2016</v>
      </c>
      <c r="B9" s="6">
        <v>103</v>
      </c>
      <c r="C9">
        <f t="shared" si="0"/>
        <v>100</v>
      </c>
      <c r="D9" s="1">
        <f t="shared" si="1"/>
        <v>3</v>
      </c>
      <c r="E9" s="1">
        <f t="shared" si="2"/>
        <v>3</v>
      </c>
      <c r="F9" s="1">
        <f t="shared" si="3"/>
        <v>9</v>
      </c>
      <c r="G9" s="9">
        <f t="shared" si="4"/>
        <v>2.9126213592233011E-2</v>
      </c>
      <c r="H9" s="9">
        <f t="shared" si="5"/>
        <v>2.9126213592233011E-2</v>
      </c>
      <c r="J9" s="14">
        <f>E14/J7</f>
        <v>5</v>
      </c>
      <c r="K9" t="s">
        <v>15</v>
      </c>
    </row>
    <row r="10" spans="1:11" x14ac:dyDescent="0.3">
      <c r="A10" s="6">
        <v>2017</v>
      </c>
      <c r="B10" s="6">
        <v>110</v>
      </c>
      <c r="C10">
        <f t="shared" si="0"/>
        <v>103</v>
      </c>
      <c r="D10" s="1">
        <f t="shared" si="1"/>
        <v>7</v>
      </c>
      <c r="E10" s="1">
        <f t="shared" si="2"/>
        <v>7</v>
      </c>
      <c r="F10" s="1">
        <f t="shared" si="3"/>
        <v>49</v>
      </c>
      <c r="G10" s="9">
        <f t="shared" si="4"/>
        <v>6.363636363636363E-2</v>
      </c>
      <c r="H10" s="9">
        <f t="shared" si="5"/>
        <v>6.363636363636363E-2</v>
      </c>
      <c r="J10" s="14">
        <f>F14/J7</f>
        <v>37.799999999999997</v>
      </c>
      <c r="K10" t="s">
        <v>16</v>
      </c>
    </row>
    <row r="11" spans="1:11" x14ac:dyDescent="0.3">
      <c r="A11" s="6">
        <v>2018</v>
      </c>
      <c r="B11" s="6">
        <v>113</v>
      </c>
      <c r="C11">
        <f t="shared" si="0"/>
        <v>110</v>
      </c>
      <c r="D11" s="1">
        <f t="shared" si="1"/>
        <v>3</v>
      </c>
      <c r="E11" s="1">
        <f t="shared" si="2"/>
        <v>3</v>
      </c>
      <c r="F11" s="1">
        <f t="shared" si="3"/>
        <v>9</v>
      </c>
      <c r="G11" s="9">
        <f t="shared" si="4"/>
        <v>2.6548672566371681E-2</v>
      </c>
      <c r="H11" s="9">
        <f t="shared" si="5"/>
        <v>2.6548672566371681E-2</v>
      </c>
      <c r="J11" s="18">
        <f>H14/J7</f>
        <v>4.8084472181215886E-2</v>
      </c>
      <c r="K11" t="s">
        <v>17</v>
      </c>
    </row>
    <row r="12" spans="1:11" x14ac:dyDescent="0.3">
      <c r="C12">
        <f t="shared" si="0"/>
        <v>113</v>
      </c>
      <c r="D12" s="1"/>
      <c r="E12" s="1"/>
      <c r="F12" s="1"/>
      <c r="G12" s="9"/>
      <c r="H12" s="9"/>
    </row>
    <row r="14" spans="1:11" x14ac:dyDescent="0.3">
      <c r="C14" t="s">
        <v>14</v>
      </c>
      <c r="D14">
        <f>SUM(D6:D12)</f>
        <v>25</v>
      </c>
      <c r="E14">
        <f>SUM(E6:E12)</f>
        <v>25</v>
      </c>
      <c r="F14">
        <f>SUM(F6:F12)</f>
        <v>189</v>
      </c>
      <c r="G14">
        <f>SUM(G6:G12)</f>
        <v>0.24042236090607944</v>
      </c>
      <c r="H14">
        <f>SUM(H6:H12)</f>
        <v>0.24042236090607944</v>
      </c>
    </row>
    <row r="17" spans="1:11" x14ac:dyDescent="0.3">
      <c r="A17" s="16" t="s">
        <v>18</v>
      </c>
    </row>
    <row r="18" spans="1:11" ht="43.2" x14ac:dyDescent="0.3">
      <c r="A18" s="4" t="str" cm="1">
        <f t="array" ref="A18:B24">TRANSPOSE(A1:G2)</f>
        <v>Año</v>
      </c>
      <c r="B18" s="4" t="str">
        <v>Demanda</v>
      </c>
      <c r="C18" s="4" t="s">
        <v>3</v>
      </c>
      <c r="D18" s="5" t="s">
        <v>4</v>
      </c>
      <c r="E18" s="5" t="s">
        <v>5</v>
      </c>
      <c r="F18" s="5" t="s">
        <v>6</v>
      </c>
      <c r="G18" s="4" t="s">
        <v>7</v>
      </c>
      <c r="H18" s="5" t="s">
        <v>8</v>
      </c>
    </row>
    <row r="19" spans="1:11" x14ac:dyDescent="0.3">
      <c r="A19" s="6">
        <v>2013</v>
      </c>
      <c r="B19" s="6">
        <v>88</v>
      </c>
      <c r="C19" s="7" t="s">
        <v>9</v>
      </c>
    </row>
    <row r="20" spans="1:11" x14ac:dyDescent="0.3">
      <c r="A20" s="6">
        <v>2014</v>
      </c>
      <c r="B20" s="6">
        <v>99</v>
      </c>
      <c r="C20">
        <f>AVERAGE($B$19)</f>
        <v>88</v>
      </c>
      <c r="D20" s="1">
        <f>B20-C20</f>
        <v>11</v>
      </c>
      <c r="E20" s="1">
        <f>ABS(D20)</f>
        <v>11</v>
      </c>
      <c r="F20" s="1">
        <f>E20^2</f>
        <v>121</v>
      </c>
      <c r="G20" s="9">
        <f>D20/B20</f>
        <v>0.1111111111111111</v>
      </c>
      <c r="H20" s="9">
        <f>ABS(G20)</f>
        <v>0.1111111111111111</v>
      </c>
      <c r="J20" s="12">
        <f>COUNT(C19:C24)</f>
        <v>5</v>
      </c>
      <c r="K20" t="s">
        <v>12</v>
      </c>
    </row>
    <row r="21" spans="1:11" x14ac:dyDescent="0.3">
      <c r="A21" s="6">
        <v>2015</v>
      </c>
      <c r="B21" s="6">
        <v>100</v>
      </c>
      <c r="C21">
        <f>AVERAGE($B$19:B20)</f>
        <v>93.5</v>
      </c>
      <c r="D21" s="1">
        <f t="shared" ref="D21:D24" si="6">B21-C21</f>
        <v>6.5</v>
      </c>
      <c r="E21" s="1">
        <f t="shared" ref="E21:E24" si="7">ABS(D21)</f>
        <v>6.5</v>
      </c>
      <c r="F21" s="1">
        <f t="shared" ref="F21:F24" si="8">E21^2</f>
        <v>42.25</v>
      </c>
      <c r="G21" s="9">
        <f t="shared" ref="G21:G24" si="9">D21/B21</f>
        <v>6.5000000000000002E-2</v>
      </c>
      <c r="H21" s="9">
        <f t="shared" ref="H21:H24" si="10">ABS(G21)</f>
        <v>6.5000000000000002E-2</v>
      </c>
      <c r="J21" s="13">
        <f>D27/J20</f>
        <v>10.066666666666666</v>
      </c>
      <c r="K21" t="s">
        <v>13</v>
      </c>
    </row>
    <row r="22" spans="1:11" x14ac:dyDescent="0.3">
      <c r="A22" s="6">
        <v>2016</v>
      </c>
      <c r="B22" s="6">
        <v>103</v>
      </c>
      <c r="C22">
        <f>AVERAGE($B$19:B21)</f>
        <v>95.666666666666671</v>
      </c>
      <c r="D22" s="1">
        <f t="shared" si="6"/>
        <v>7.3333333333333286</v>
      </c>
      <c r="E22" s="1">
        <f t="shared" si="7"/>
        <v>7.3333333333333286</v>
      </c>
      <c r="F22" s="1">
        <f t="shared" si="8"/>
        <v>53.777777777777708</v>
      </c>
      <c r="G22" s="9">
        <f t="shared" si="9"/>
        <v>7.1197411003236205E-2</v>
      </c>
      <c r="H22" s="9">
        <f t="shared" si="10"/>
        <v>7.1197411003236205E-2</v>
      </c>
      <c r="J22" s="14">
        <f>E27/J20</f>
        <v>10.066666666666666</v>
      </c>
      <c r="K22" t="s">
        <v>15</v>
      </c>
    </row>
    <row r="23" spans="1:11" x14ac:dyDescent="0.3">
      <c r="A23" s="6">
        <v>2017</v>
      </c>
      <c r="B23" s="6">
        <v>110</v>
      </c>
      <c r="C23">
        <f>AVERAGE($B$19:B22)</f>
        <v>97.5</v>
      </c>
      <c r="D23" s="1">
        <f t="shared" si="6"/>
        <v>12.5</v>
      </c>
      <c r="E23" s="1">
        <f t="shared" si="7"/>
        <v>12.5</v>
      </c>
      <c r="F23" s="1">
        <f t="shared" si="8"/>
        <v>156.25</v>
      </c>
      <c r="G23" s="9">
        <f t="shared" si="9"/>
        <v>0.11363636363636363</v>
      </c>
      <c r="H23" s="9">
        <f t="shared" si="10"/>
        <v>0.11363636363636363</v>
      </c>
      <c r="J23" s="14">
        <f>F27/J20</f>
        <v>108.45555555555555</v>
      </c>
      <c r="K23" t="s">
        <v>16</v>
      </c>
    </row>
    <row r="24" spans="1:11" x14ac:dyDescent="0.3">
      <c r="A24" s="6">
        <v>2018</v>
      </c>
      <c r="B24" s="6">
        <v>113</v>
      </c>
      <c r="C24">
        <f>AVERAGE($B$19:B23)</f>
        <v>100</v>
      </c>
      <c r="D24" s="1">
        <f t="shared" si="6"/>
        <v>13</v>
      </c>
      <c r="E24" s="1">
        <f t="shared" si="7"/>
        <v>13</v>
      </c>
      <c r="F24" s="1">
        <f t="shared" si="8"/>
        <v>169</v>
      </c>
      <c r="G24" s="9">
        <f t="shared" si="9"/>
        <v>0.11504424778761062</v>
      </c>
      <c r="H24" s="9">
        <f t="shared" si="10"/>
        <v>0.11504424778761062</v>
      </c>
      <c r="J24" s="18">
        <f>H27/J20</f>
        <v>9.5197826707664315E-2</v>
      </c>
      <c r="K24" t="s">
        <v>17</v>
      </c>
    </row>
    <row r="25" spans="1:11" x14ac:dyDescent="0.3">
      <c r="C25">
        <f>AVERAGE($B$19:B24)</f>
        <v>102.16666666666667</v>
      </c>
    </row>
    <row r="27" spans="1:11" x14ac:dyDescent="0.3">
      <c r="C27" t="s">
        <v>14</v>
      </c>
      <c r="D27">
        <f>SUM(D19:D25)</f>
        <v>50.333333333333329</v>
      </c>
      <c r="E27">
        <f>SUM(E19:E25)</f>
        <v>50.333333333333329</v>
      </c>
      <c r="F27">
        <f>SUM(F19:F25)</f>
        <v>542.27777777777771</v>
      </c>
      <c r="G27">
        <f>SUM(G19:G25)</f>
        <v>0.47598913353832156</v>
      </c>
      <c r="H27">
        <f>SUM(H19:H25)</f>
        <v>0.47598913353832156</v>
      </c>
    </row>
    <row r="30" spans="1:11" x14ac:dyDescent="0.3">
      <c r="A30" s="16" t="s">
        <v>19</v>
      </c>
      <c r="G30" s="20" t="s">
        <v>24</v>
      </c>
    </row>
    <row r="31" spans="1:11" ht="43.2" x14ac:dyDescent="0.3">
      <c r="A31" s="4" t="str" cm="1">
        <f t="array" ref="A31:B37">TRANSPOSE(A1:G2)</f>
        <v>Año</v>
      </c>
      <c r="B31" s="4" t="str">
        <v>Demanda</v>
      </c>
      <c r="C31" s="4" t="s">
        <v>3</v>
      </c>
      <c r="D31" s="5" t="s">
        <v>4</v>
      </c>
      <c r="E31" s="5" t="s">
        <v>5</v>
      </c>
      <c r="F31" s="5" t="s">
        <v>6</v>
      </c>
      <c r="G31" s="4" t="s">
        <v>7</v>
      </c>
      <c r="H31" s="5" t="s">
        <v>8</v>
      </c>
    </row>
    <row r="32" spans="1:11" x14ac:dyDescent="0.3">
      <c r="A32" s="6">
        <v>2013</v>
      </c>
      <c r="B32" s="6">
        <v>88</v>
      </c>
      <c r="C32" s="7" t="s">
        <v>9</v>
      </c>
    </row>
    <row r="33" spans="1:11" x14ac:dyDescent="0.3">
      <c r="A33" s="6">
        <v>2014</v>
      </c>
      <c r="B33" s="6">
        <v>99</v>
      </c>
      <c r="C33" s="7" t="s">
        <v>9</v>
      </c>
      <c r="D33" s="1"/>
      <c r="E33" s="1"/>
      <c r="F33" s="1"/>
      <c r="G33" s="9"/>
      <c r="H33" s="9"/>
      <c r="J33" s="12">
        <f>COUNT(C32:C37)</f>
        <v>3</v>
      </c>
      <c r="K33" t="s">
        <v>12</v>
      </c>
    </row>
    <row r="34" spans="1:11" x14ac:dyDescent="0.3">
      <c r="A34" s="6">
        <v>2015</v>
      </c>
      <c r="B34" s="6">
        <v>100</v>
      </c>
      <c r="C34" s="7" t="s">
        <v>9</v>
      </c>
      <c r="D34" s="1"/>
      <c r="E34" s="1"/>
      <c r="F34" s="1"/>
      <c r="G34" s="9"/>
      <c r="H34" s="9"/>
      <c r="J34" s="13">
        <f>D40/J33</f>
        <v>8.4444444444444429</v>
      </c>
      <c r="K34" t="s">
        <v>13</v>
      </c>
    </row>
    <row r="35" spans="1:11" x14ac:dyDescent="0.3">
      <c r="A35" s="6">
        <v>2016</v>
      </c>
      <c r="B35" s="6">
        <v>103</v>
      </c>
      <c r="C35">
        <f>AVERAGE(B32:B34)</f>
        <v>95.666666666666671</v>
      </c>
      <c r="D35" s="1">
        <f t="shared" ref="D35:D37" si="11">B35-C35</f>
        <v>7.3333333333333286</v>
      </c>
      <c r="E35" s="1">
        <f t="shared" ref="E35:E37" si="12">ABS(D35)</f>
        <v>7.3333333333333286</v>
      </c>
      <c r="F35" s="1">
        <f t="shared" ref="F35:F37" si="13">E35^2</f>
        <v>53.777777777777708</v>
      </c>
      <c r="G35" s="9">
        <f t="shared" ref="G35:G37" si="14">D35/B35</f>
        <v>7.1197411003236205E-2</v>
      </c>
      <c r="H35" s="9">
        <f t="shared" ref="H35:H37" si="15">ABS(G35)</f>
        <v>7.1197411003236205E-2</v>
      </c>
      <c r="J35" s="14">
        <f>E40/J33</f>
        <v>8.4444444444444429</v>
      </c>
      <c r="K35" t="s">
        <v>15</v>
      </c>
    </row>
    <row r="36" spans="1:11" x14ac:dyDescent="0.3">
      <c r="A36" s="6">
        <v>2017</v>
      </c>
      <c r="B36" s="6">
        <v>110</v>
      </c>
      <c r="C36">
        <f>AVERAGE(B33:B35)</f>
        <v>100.66666666666667</v>
      </c>
      <c r="D36" s="1">
        <f t="shared" si="11"/>
        <v>9.3333333333333286</v>
      </c>
      <c r="E36" s="1">
        <f t="shared" si="12"/>
        <v>9.3333333333333286</v>
      </c>
      <c r="F36" s="1">
        <f t="shared" si="13"/>
        <v>87.111111111111029</v>
      </c>
      <c r="G36" s="9">
        <f t="shared" si="14"/>
        <v>8.4848484848484812E-2</v>
      </c>
      <c r="H36" s="9">
        <f t="shared" si="15"/>
        <v>8.4848484848484812E-2</v>
      </c>
      <c r="J36" s="14">
        <f>F40/J33</f>
        <v>71.999999999999986</v>
      </c>
      <c r="K36" t="s">
        <v>16</v>
      </c>
    </row>
    <row r="37" spans="1:11" x14ac:dyDescent="0.3">
      <c r="A37" s="6">
        <v>2018</v>
      </c>
      <c r="B37" s="6">
        <v>113</v>
      </c>
      <c r="C37">
        <f t="shared" ref="C37:C38" si="16">AVERAGE(B34:B36)</f>
        <v>104.33333333333333</v>
      </c>
      <c r="D37" s="1">
        <f t="shared" si="11"/>
        <v>8.6666666666666714</v>
      </c>
      <c r="E37" s="1">
        <f t="shared" si="12"/>
        <v>8.6666666666666714</v>
      </c>
      <c r="F37" s="1">
        <f t="shared" si="13"/>
        <v>75.1111111111112</v>
      </c>
      <c r="G37" s="9">
        <f t="shared" si="14"/>
        <v>7.6696165191740454E-2</v>
      </c>
      <c r="H37" s="9">
        <f t="shared" si="15"/>
        <v>7.6696165191740454E-2</v>
      </c>
      <c r="J37" s="18">
        <f>H40/J33</f>
        <v>7.7580687014487157E-2</v>
      </c>
      <c r="K37" t="s">
        <v>17</v>
      </c>
    </row>
    <row r="38" spans="1:11" x14ac:dyDescent="0.3">
      <c r="C38">
        <f t="shared" si="16"/>
        <v>108.66666666666667</v>
      </c>
    </row>
    <row r="40" spans="1:11" x14ac:dyDescent="0.3">
      <c r="C40" t="s">
        <v>14</v>
      </c>
      <c r="D40">
        <f>SUM(D32:D38)</f>
        <v>25.333333333333329</v>
      </c>
      <c r="E40">
        <f>SUM(E32:E38)</f>
        <v>25.333333333333329</v>
      </c>
      <c r="F40">
        <f>SUM(F32:F38)</f>
        <v>215.99999999999994</v>
      </c>
      <c r="G40">
        <f>SUM(G32:G38)</f>
        <v>0.23274206104346146</v>
      </c>
      <c r="H40">
        <f>SUM(H32:H38)</f>
        <v>0.23274206104346146</v>
      </c>
    </row>
    <row r="42" spans="1:11" x14ac:dyDescent="0.3">
      <c r="B42" t="s">
        <v>25</v>
      </c>
    </row>
    <row r="44" spans="1:11" x14ac:dyDescent="0.3">
      <c r="B44" s="21" t="s">
        <v>29</v>
      </c>
    </row>
    <row r="46" spans="1:11" x14ac:dyDescent="0.3">
      <c r="B46" t="s">
        <v>26</v>
      </c>
    </row>
    <row r="48" spans="1:11" x14ac:dyDescent="0.3">
      <c r="B48" s="21" t="s">
        <v>30</v>
      </c>
    </row>
    <row r="49" spans="2:2" x14ac:dyDescent="0.3">
      <c r="B49" s="21" t="s">
        <v>31</v>
      </c>
    </row>
    <row r="51" spans="2:2" x14ac:dyDescent="0.3">
      <c r="B51" t="s">
        <v>27</v>
      </c>
    </row>
    <row r="53" spans="2:2" x14ac:dyDescent="0.3">
      <c r="B53" s="21" t="s">
        <v>32</v>
      </c>
    </row>
    <row r="55" spans="2:2" x14ac:dyDescent="0.3">
      <c r="B55" t="s">
        <v>28</v>
      </c>
    </row>
    <row r="57" spans="2:2" x14ac:dyDescent="0.3">
      <c r="B57" s="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7</vt:i4>
      </vt:variant>
    </vt:vector>
  </HeadingPairs>
  <TitlesOfParts>
    <vt:vector size="9" baseType="lpstr">
      <vt:lpstr>Sheet1</vt:lpstr>
      <vt:lpstr>Tarea</vt:lpstr>
      <vt:lpstr>Valores Historicos</vt:lpstr>
      <vt:lpstr>Promedios Moviles</vt:lpstr>
      <vt:lpstr>Periodo Futuro</vt:lpstr>
      <vt:lpstr>Promedios Ponderados</vt:lpstr>
      <vt:lpstr>Valores hitoricos - ejercicio</vt:lpstr>
      <vt:lpstr>Periodo Futuro - ejercicio</vt:lpstr>
      <vt:lpstr>Promedios Moviles - 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Melendez</dc:creator>
  <cp:lastModifiedBy>Gabriel Melendez</cp:lastModifiedBy>
  <dcterms:created xsi:type="dcterms:W3CDTF">2023-06-01T15:23:21Z</dcterms:created>
  <dcterms:modified xsi:type="dcterms:W3CDTF">2023-06-11T03:59:09Z</dcterms:modified>
</cp:coreProperties>
</file>