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Analisis Estadistico\"/>
    </mc:Choice>
  </mc:AlternateContent>
  <xr:revisionPtr revIDLastSave="0" documentId="13_ncr:1_{27AEBAEC-FDC7-4855-95E9-1389FD14B3A8}" xr6:coauthVersionLast="47" xr6:coauthVersionMax="47" xr10:uidLastSave="{00000000-0000-0000-0000-000000000000}"/>
  <bookViews>
    <workbookView xWindow="-108" yWindow="-108" windowWidth="23256" windowHeight="12456" xr2:uid="{97877D45-69DA-4AE2-BDDF-927E71CD5E27}"/>
  </bookViews>
  <sheets>
    <sheet name="Clase" sheetId="1" r:id="rId1"/>
    <sheet name="Ejercicio 1" sheetId="2" r:id="rId2"/>
    <sheet name="Ejercic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B82" i="3"/>
  <c r="B81" i="3"/>
  <c r="J20" i="3"/>
  <c r="Q14" i="3"/>
  <c r="J8" i="3"/>
  <c r="I7" i="3"/>
  <c r="H7" i="3"/>
  <c r="G9" i="3"/>
  <c r="F9" i="3"/>
  <c r="E20" i="3"/>
  <c r="E9" i="3"/>
  <c r="D9" i="3"/>
  <c r="D8" i="3"/>
  <c r="I17" i="2"/>
  <c r="J18" i="2"/>
  <c r="H4" i="2"/>
  <c r="I4" i="2"/>
  <c r="I19" i="2"/>
  <c r="I18" i="2"/>
  <c r="J19" i="2"/>
  <c r="J17" i="2"/>
  <c r="I16" i="2"/>
  <c r="J16" i="2" s="1"/>
  <c r="I5" i="2" l="1"/>
  <c r="I6" i="2"/>
  <c r="I7" i="2"/>
  <c r="I8" i="2"/>
  <c r="J8" i="2" s="1"/>
  <c r="K8" i="2" s="1"/>
  <c r="L8" i="2" s="1"/>
  <c r="I9" i="2"/>
  <c r="J9" i="2" s="1"/>
  <c r="K9" i="2" s="1"/>
  <c r="I10" i="2"/>
  <c r="J10" i="2" s="1"/>
  <c r="K10" i="2" s="1"/>
  <c r="L10" i="2" s="1"/>
  <c r="I11" i="2"/>
  <c r="J11" i="2" s="1"/>
  <c r="K11" i="2" s="1"/>
  <c r="M11" i="2" s="1"/>
  <c r="I12" i="2"/>
  <c r="J12" i="2" s="1"/>
  <c r="K12" i="2" s="1"/>
  <c r="N12" i="2" s="1"/>
  <c r="O12" i="2" s="1"/>
  <c r="I13" i="2"/>
  <c r="J13" i="2"/>
  <c r="K13" i="2" s="1"/>
  <c r="I14" i="2"/>
  <c r="J14" i="2" s="1"/>
  <c r="K14" i="2" s="1"/>
  <c r="M14" i="2" s="1"/>
  <c r="I15" i="2"/>
  <c r="J15" i="2" s="1"/>
  <c r="K15" i="2" s="1"/>
  <c r="L15" i="2" s="1"/>
  <c r="K8" i="3"/>
  <c r="L8" i="3" s="1"/>
  <c r="K11" i="3"/>
  <c r="M11" i="3" s="1"/>
  <c r="L11" i="3"/>
  <c r="K12" i="3"/>
  <c r="L12" i="3"/>
  <c r="M12" i="3"/>
  <c r="N12" i="3"/>
  <c r="O12" i="3"/>
  <c r="K13" i="3"/>
  <c r="M13" i="3" s="1"/>
  <c r="L13" i="3"/>
  <c r="N13" i="3"/>
  <c r="O13" i="3"/>
  <c r="K14" i="3"/>
  <c r="N14" i="3" s="1"/>
  <c r="O14" i="3" s="1"/>
  <c r="L14" i="3"/>
  <c r="M14" i="3"/>
  <c r="K15" i="3"/>
  <c r="L15" i="3"/>
  <c r="M15" i="3"/>
  <c r="N15" i="3"/>
  <c r="O15" i="3"/>
  <c r="K16" i="3"/>
  <c r="L16" i="3" s="1"/>
  <c r="K17" i="3"/>
  <c r="L17" i="3"/>
  <c r="M17" i="3"/>
  <c r="N17" i="3"/>
  <c r="O17" i="3" s="1"/>
  <c r="K18" i="3"/>
  <c r="L18" i="3" s="1"/>
  <c r="M18" i="3"/>
  <c r="N18" i="3"/>
  <c r="O18" i="3"/>
  <c r="K19" i="3"/>
  <c r="M19" i="3" s="1"/>
  <c r="L19" i="3"/>
  <c r="K20" i="3"/>
  <c r="L20" i="3"/>
  <c r="M20" i="3"/>
  <c r="N20" i="3"/>
  <c r="O20" i="3"/>
  <c r="K21" i="3"/>
  <c r="M21" i="3" s="1"/>
  <c r="L21" i="3"/>
  <c r="N21" i="3"/>
  <c r="O21" i="3"/>
  <c r="K22" i="3"/>
  <c r="N22" i="3" s="1"/>
  <c r="O22" i="3" s="1"/>
  <c r="L22" i="3"/>
  <c r="M22" i="3"/>
  <c r="O7" i="3"/>
  <c r="N7" i="3"/>
  <c r="M7" i="3"/>
  <c r="L7" i="3"/>
  <c r="K7" i="3"/>
  <c r="L13" i="2" l="1"/>
  <c r="M13" i="2"/>
  <c r="L9" i="2"/>
  <c r="M9" i="2"/>
  <c r="N9" i="2"/>
  <c r="O9" i="2" s="1"/>
  <c r="M12" i="2"/>
  <c r="L12" i="2"/>
  <c r="N15" i="2"/>
  <c r="O15" i="2" s="1"/>
  <c r="M15" i="2"/>
  <c r="L14" i="2"/>
  <c r="N14" i="2"/>
  <c r="O14" i="2" s="1"/>
  <c r="L11" i="2"/>
  <c r="N11" i="2"/>
  <c r="O11" i="2" s="1"/>
  <c r="N10" i="2"/>
  <c r="O10" i="2" s="1"/>
  <c r="N13" i="2"/>
  <c r="O13" i="2" s="1"/>
  <c r="M10" i="2"/>
  <c r="N8" i="2"/>
  <c r="O8" i="2" s="1"/>
  <c r="M8" i="2"/>
  <c r="N16" i="3"/>
  <c r="O16" i="3" s="1"/>
  <c r="N8" i="3"/>
  <c r="O8" i="3" s="1"/>
  <c r="N11" i="3"/>
  <c r="O11" i="3" s="1"/>
  <c r="M8" i="3"/>
  <c r="N19" i="3"/>
  <c r="O19" i="3" s="1"/>
  <c r="M16" i="3"/>
  <c r="I8" i="3"/>
  <c r="I9" i="3"/>
  <c r="I10" i="3"/>
  <c r="I11" i="3"/>
  <c r="J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I21" i="3"/>
  <c r="J21" i="3"/>
  <c r="I22" i="3"/>
  <c r="J22" i="3"/>
  <c r="J7" i="3"/>
  <c r="C79" i="2"/>
  <c r="D79" i="2" s="1"/>
  <c r="C80" i="2"/>
  <c r="D80" i="2" s="1"/>
  <c r="C81" i="2"/>
  <c r="D81" i="2" s="1"/>
  <c r="C78" i="2"/>
  <c r="D78" i="2" s="1"/>
  <c r="D88" i="3" l="1"/>
  <c r="D89" i="3"/>
  <c r="D90" i="3"/>
  <c r="D87" i="3"/>
  <c r="B90" i="3"/>
  <c r="B89" i="3"/>
  <c r="B88" i="3"/>
  <c r="B87" i="3"/>
  <c r="B83" i="3"/>
  <c r="B84" i="3"/>
  <c r="H8" i="3"/>
  <c r="H11" i="3"/>
  <c r="H12" i="3"/>
  <c r="H13" i="3"/>
  <c r="H14" i="3"/>
  <c r="H15" i="3"/>
  <c r="H16" i="3"/>
  <c r="H17" i="3"/>
  <c r="H18" i="3"/>
  <c r="H19" i="3"/>
  <c r="H20" i="3"/>
  <c r="H21" i="3"/>
  <c r="H22" i="3"/>
  <c r="F6" i="1"/>
  <c r="F5" i="1"/>
  <c r="D20" i="3"/>
  <c r="E10" i="3"/>
  <c r="F10" i="3" s="1"/>
  <c r="D10" i="3"/>
  <c r="E11" i="3" s="1"/>
  <c r="F11" i="3" s="1"/>
  <c r="D11" i="3"/>
  <c r="D12" i="3"/>
  <c r="E13" i="3" s="1"/>
  <c r="F13" i="3" s="1"/>
  <c r="D13" i="3"/>
  <c r="E14" i="3" s="1"/>
  <c r="F14" i="3" s="1"/>
  <c r="D14" i="3"/>
  <c r="E15" i="3" s="1"/>
  <c r="F15" i="3" s="1"/>
  <c r="D15" i="3"/>
  <c r="E16" i="3" s="1"/>
  <c r="F16" i="3" s="1"/>
  <c r="D16" i="3"/>
  <c r="D17" i="3"/>
  <c r="E18" i="3" s="1"/>
  <c r="F18" i="3" s="1"/>
  <c r="D18" i="3"/>
  <c r="D19" i="3"/>
  <c r="F20" i="3" s="1"/>
  <c r="D5" i="1"/>
  <c r="D4" i="1"/>
  <c r="D6" i="2"/>
  <c r="D5" i="2"/>
  <c r="D7" i="2"/>
  <c r="E8" i="2" s="1"/>
  <c r="F8" i="2" s="1"/>
  <c r="H3" i="1"/>
  <c r="D9" i="2"/>
  <c r="D10" i="2"/>
  <c r="D11" i="2"/>
  <c r="D12" i="2"/>
  <c r="D13" i="2"/>
  <c r="D13" i="1"/>
  <c r="H14" i="2"/>
  <c r="H13" i="2"/>
  <c r="H12" i="2"/>
  <c r="H11" i="2"/>
  <c r="H10" i="2"/>
  <c r="H9" i="2"/>
  <c r="H8" i="2"/>
  <c r="H15" i="2"/>
  <c r="D8" i="2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G4" i="1"/>
  <c r="F7" i="1"/>
  <c r="F8" i="1"/>
  <c r="F9" i="1"/>
  <c r="F10" i="1"/>
  <c r="F11" i="1"/>
  <c r="F12" i="1"/>
  <c r="F15" i="1"/>
  <c r="F16" i="1"/>
  <c r="E16" i="1"/>
  <c r="D16" i="1"/>
  <c r="E6" i="1"/>
  <c r="E7" i="1"/>
  <c r="E8" i="1"/>
  <c r="E9" i="1"/>
  <c r="E10" i="1"/>
  <c r="E11" i="1"/>
  <c r="E12" i="1"/>
  <c r="E13" i="1"/>
  <c r="F13" i="1" s="1"/>
  <c r="E14" i="1"/>
  <c r="F14" i="1" s="1"/>
  <c r="E15" i="1"/>
  <c r="D15" i="1"/>
  <c r="D6" i="1"/>
  <c r="D7" i="1"/>
  <c r="D8" i="1"/>
  <c r="D9" i="1"/>
  <c r="D10" i="1"/>
  <c r="D11" i="1"/>
  <c r="D12" i="1"/>
  <c r="D14" i="1"/>
  <c r="E10" i="2" l="1"/>
  <c r="F10" i="2" s="1"/>
  <c r="E9" i="2"/>
  <c r="F9" i="2" s="1"/>
  <c r="E13" i="2"/>
  <c r="F13" i="2" s="1"/>
  <c r="E12" i="2"/>
  <c r="F12" i="2" s="1"/>
  <c r="E6" i="2"/>
  <c r="F6" i="2" s="1"/>
  <c r="E11" i="2"/>
  <c r="F11" i="2" s="1"/>
  <c r="E7" i="2"/>
  <c r="F7" i="2" s="1"/>
  <c r="E12" i="3"/>
  <c r="F12" i="3" s="1"/>
  <c r="E19" i="3"/>
  <c r="F19" i="3" s="1"/>
  <c r="E17" i="3"/>
  <c r="F17" i="3" s="1"/>
  <c r="G10" i="3"/>
  <c r="E5" i="1"/>
  <c r="G5" i="1" s="1"/>
  <c r="H5" i="1" s="1"/>
  <c r="G6" i="1"/>
  <c r="H6" i="1" s="1"/>
  <c r="G6" i="2"/>
  <c r="G5" i="2"/>
  <c r="G4" i="2"/>
  <c r="H10" i="3" l="1"/>
  <c r="J10" i="3"/>
  <c r="K10" i="3" s="1"/>
  <c r="H9" i="3"/>
  <c r="K9" i="3"/>
  <c r="G7" i="2"/>
  <c r="J4" i="2"/>
  <c r="K4" i="2" s="1"/>
  <c r="H6" i="2"/>
  <c r="J6" i="2"/>
  <c r="K6" i="2" s="1"/>
  <c r="H5" i="2"/>
  <c r="J5" i="2"/>
  <c r="K5" i="2" s="1"/>
  <c r="H7" i="2"/>
  <c r="J7" i="2"/>
  <c r="K7" i="2" s="1"/>
  <c r="L10" i="3" l="1"/>
  <c r="N10" i="3"/>
  <c r="O10" i="3" s="1"/>
  <c r="M10" i="3"/>
  <c r="N9" i="3"/>
  <c r="M9" i="3"/>
  <c r="M24" i="3" s="1"/>
  <c r="Q13" i="3" s="1"/>
  <c r="K24" i="3"/>
  <c r="Q11" i="3" s="1"/>
  <c r="L9" i="3"/>
  <c r="L24" i="3" s="1"/>
  <c r="Q12" i="3" s="1"/>
  <c r="K21" i="2"/>
  <c r="Q6" i="2" s="1"/>
  <c r="M5" i="2"/>
  <c r="L5" i="2"/>
  <c r="N5" i="2"/>
  <c r="O5" i="2" s="1"/>
  <c r="M4" i="2"/>
  <c r="N4" i="2"/>
  <c r="L4" i="2"/>
  <c r="L7" i="2"/>
  <c r="N7" i="2"/>
  <c r="O7" i="2" s="1"/>
  <c r="M7" i="2"/>
  <c r="N6" i="2"/>
  <c r="O6" i="2" s="1"/>
  <c r="L6" i="2"/>
  <c r="M6" i="2"/>
  <c r="O9" i="3" l="1"/>
  <c r="O24" i="3" s="1"/>
  <c r="N24" i="3"/>
  <c r="M21" i="2"/>
  <c r="Q8" i="2" s="1"/>
  <c r="L21" i="2"/>
  <c r="Q7" i="2" s="1"/>
  <c r="O4" i="2"/>
  <c r="O21" i="2" s="1"/>
  <c r="Q9" i="2" s="1"/>
  <c r="N21" i="2"/>
</calcChain>
</file>

<file path=xl/sharedStrings.xml><?xml version="1.0" encoding="utf-8"?>
<sst xmlns="http://schemas.openxmlformats.org/spreadsheetml/2006/main" count="86" uniqueCount="61">
  <si>
    <t>Venta de televisores</t>
  </si>
  <si>
    <t>Año</t>
  </si>
  <si>
    <t>Trimestre</t>
  </si>
  <si>
    <t>Ventas (en miles)</t>
  </si>
  <si>
    <t>Proemdio movil trimestral</t>
  </si>
  <si>
    <t>Promedio movil centrado</t>
  </si>
  <si>
    <t>valor estacional irregular</t>
  </si>
  <si>
    <t>índice estacional por trimestre</t>
  </si>
  <si>
    <t>ventas desestacionalizadas</t>
  </si>
  <si>
    <t>Las ventas trimestrales (número de copias vendidas) para un libro de texto universitario en los últimos</t>
  </si>
  <si>
    <t>tres años se muestra a continuación:</t>
  </si>
  <si>
    <t>Venta</t>
  </si>
  <si>
    <t>Promedio estacional</t>
  </si>
  <si>
    <t>Valor estacional irregular</t>
  </si>
  <si>
    <t>índice estacional por semestre</t>
  </si>
  <si>
    <t>Ventas desestacionalizadas</t>
  </si>
  <si>
    <t>a) índices estacionales</t>
  </si>
  <si>
    <t>q1</t>
  </si>
  <si>
    <t>q2</t>
  </si>
  <si>
    <t>q3</t>
  </si>
  <si>
    <t>q4</t>
  </si>
  <si>
    <t>b) ¿Cuál es el pronóstico de ventas para el año 4?</t>
  </si>
  <si>
    <t>c)  Cuando se da el mayor índice estacional? ¿Es razonable el resultado? Explique</t>
  </si>
  <si>
    <t>Una fuente importante de ingresos en Texas es un impuesto de ventas estatal sobre ciertos tipos de</t>
  </si>
  <si>
    <t>bienes y servicios. Los datos están compilados y el contralor los usa para proyectar los ingresos futuros</t>
  </si>
  <si>
    <t>para el presupuesto del estado. Una categoría en particular de bienes se clasifica como comercio al</t>
  </si>
  <si>
    <t>menudeo. La siguiente tabla muestra cuatro años de datos trimestrales (en millones) para el área del</t>
  </si>
  <si>
    <t>sureste de Texas</t>
  </si>
  <si>
    <t>Triemstre</t>
  </si>
  <si>
    <t>Ingresos (millones)</t>
  </si>
  <si>
    <t>Promedio movil trimestral</t>
  </si>
  <si>
    <t>ingresos desetacionalizados</t>
  </si>
  <si>
    <t>a) calcula los indices estacionales</t>
  </si>
  <si>
    <t>índices estacionales</t>
  </si>
  <si>
    <t>b) Recta de tendencia para valores desestacionalizados</t>
  </si>
  <si>
    <t>c) Pronostica el valor para cada trimestre del año 5</t>
  </si>
  <si>
    <t>Pronostico año 5</t>
  </si>
  <si>
    <t>Pronóstico desetacionalizado</t>
  </si>
  <si>
    <t>d) pronóstica los valores del año 5 ajustados a estacionalidad</t>
  </si>
  <si>
    <t>índice estacional</t>
  </si>
  <si>
    <t>Pronósticos estacional</t>
  </si>
  <si>
    <t>Pronóstico año 4</t>
  </si>
  <si>
    <t>trimestre</t>
  </si>
  <si>
    <t>índice de estacionalidad</t>
  </si>
  <si>
    <t>pronóstico de venta con estacionalidad</t>
  </si>
  <si>
    <t>pronóstico desestacionalizado</t>
  </si>
  <si>
    <t>pronóstico estacionalizado</t>
  </si>
  <si>
    <t>Error</t>
  </si>
  <si>
    <t>error absoluto</t>
  </si>
  <si>
    <t>error cuadrado</t>
  </si>
  <si>
    <t>error porcentual</t>
  </si>
  <si>
    <t>error porcentual absoluto</t>
  </si>
  <si>
    <t>Totales</t>
  </si>
  <si>
    <t>N=</t>
  </si>
  <si>
    <t>Promedio</t>
  </si>
  <si>
    <t>EAM</t>
  </si>
  <si>
    <t>CME</t>
  </si>
  <si>
    <t>EPAM</t>
  </si>
  <si>
    <t xml:space="preserve">N= </t>
  </si>
  <si>
    <t>Pronóstico estacionalizado</t>
  </si>
  <si>
    <t>pronostico de venta desetacionalizada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</si>
</sst>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9" fontId="0" fillId="0" borderId="0" xfId="1" applyFont="1"/>
    <xf numFmtId="9" fontId="0" fillId="0" borderId="1" xfId="1" applyFont="1" applyBorder="1"/>
    <xf numFmtId="0" fontId="0" fillId="3" borderId="0" xfId="0" applyFill="1"/>
    <xf numFmtId="9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Clase!$C$2</c:f>
              <c:strCache>
                <c:ptCount val="1"/>
                <c:pt idx="0">
                  <c:v>Ventas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Clase!$B$3:$B$18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Clase!$C$3:$C$18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7-4D95-929F-02B08DB2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82320"/>
        <c:axId val="1619783280"/>
      </c:scatterChart>
      <c:valAx>
        <c:axId val="16197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83280"/>
        <c:crosses val="autoZero"/>
        <c:crossBetween val="midCat"/>
      </c:valAx>
      <c:valAx>
        <c:axId val="16197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Ingresos des estacionalizados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2'!$C$6</c:f>
              <c:strCache>
                <c:ptCount val="1"/>
                <c:pt idx="0">
                  <c:v>Ingresos (millones)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2'!$C$7:$C$22</c:f>
              <c:numCache>
                <c:formatCode>General</c:formatCode>
                <c:ptCount val="16"/>
                <c:pt idx="0">
                  <c:v>218</c:v>
                </c:pt>
                <c:pt idx="1">
                  <c:v>247</c:v>
                </c:pt>
                <c:pt idx="2">
                  <c:v>243</c:v>
                </c:pt>
                <c:pt idx="3">
                  <c:v>292</c:v>
                </c:pt>
                <c:pt idx="4">
                  <c:v>225</c:v>
                </c:pt>
                <c:pt idx="5">
                  <c:v>254</c:v>
                </c:pt>
                <c:pt idx="6">
                  <c:v>255</c:v>
                </c:pt>
                <c:pt idx="7">
                  <c:v>299</c:v>
                </c:pt>
                <c:pt idx="8">
                  <c:v>234</c:v>
                </c:pt>
                <c:pt idx="9">
                  <c:v>265</c:v>
                </c:pt>
                <c:pt idx="10">
                  <c:v>264</c:v>
                </c:pt>
                <c:pt idx="11">
                  <c:v>327</c:v>
                </c:pt>
                <c:pt idx="12">
                  <c:v>250</c:v>
                </c:pt>
                <c:pt idx="13">
                  <c:v>283</c:v>
                </c:pt>
                <c:pt idx="14">
                  <c:v>289</c:v>
                </c:pt>
                <c:pt idx="1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1-47F2-B6CF-C7877FD06068}"/>
            </c:ext>
          </c:extLst>
        </c:ser>
        <c:ser>
          <c:idx val="1"/>
          <c:order val="1"/>
          <c:tx>
            <c:strRef>
              <c:f>'Ejercicio 2'!$H$6</c:f>
              <c:strCache>
                <c:ptCount val="1"/>
                <c:pt idx="0">
                  <c:v>ingresos desetacionalizados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2'!$H$7:$H$22</c:f>
              <c:numCache>
                <c:formatCode>General</c:formatCode>
                <c:ptCount val="16"/>
                <c:pt idx="0">
                  <c:v>247.03914361825434</c:v>
                </c:pt>
                <c:pt idx="1">
                  <c:v>251.61773354971066</c:v>
                </c:pt>
                <c:pt idx="2">
                  <c:v>250.21528902127253</c:v>
                </c:pt>
                <c:pt idx="3">
                  <c:v>252.39692702505533</c:v>
                </c:pt>
                <c:pt idx="4">
                  <c:v>254.97159318397809</c:v>
                </c:pt>
                <c:pt idx="5">
                  <c:v>258.74860049241499</c:v>
                </c:pt>
                <c:pt idx="6">
                  <c:v>262.57159959022425</c:v>
                </c:pt>
                <c:pt idx="7">
                  <c:v>258.44753828935461</c:v>
                </c:pt>
                <c:pt idx="8">
                  <c:v>265.17045691133723</c:v>
                </c:pt>
                <c:pt idx="9">
                  <c:v>269.95424854523611</c:v>
                </c:pt>
                <c:pt idx="10">
                  <c:v>271.83883251693806</c:v>
                </c:pt>
                <c:pt idx="11">
                  <c:v>282.64998334655172</c:v>
                </c:pt>
                <c:pt idx="12">
                  <c:v>283.30177020442011</c:v>
                </c:pt>
                <c:pt idx="13">
                  <c:v>288.29076354076159</c:v>
                </c:pt>
                <c:pt idx="14">
                  <c:v>297.58114620225416</c:v>
                </c:pt>
                <c:pt idx="15">
                  <c:v>307.71680144150582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1-47F2-B6CF-C7877FD0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87247"/>
        <c:axId val="2088687727"/>
      </c:scatterChart>
      <c:valAx>
        <c:axId val="20886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7727"/>
        <c:crosses val="autoZero"/>
        <c:crossBetween val="midCat"/>
      </c:valAx>
      <c:valAx>
        <c:axId val="20886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2'!$H$6</c:f>
              <c:strCache>
                <c:ptCount val="1"/>
                <c:pt idx="0">
                  <c:v>ingresos desetacionalizados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942451174532861E-2"/>
                  <c:y val="0.1326523278549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2'!$H$7:$H$22</c:f>
              <c:numCache>
                <c:formatCode>General</c:formatCode>
                <c:ptCount val="16"/>
                <c:pt idx="0">
                  <c:v>247.03914361825434</c:v>
                </c:pt>
                <c:pt idx="1">
                  <c:v>251.61773354971066</c:v>
                </c:pt>
                <c:pt idx="2">
                  <c:v>250.21528902127253</c:v>
                </c:pt>
                <c:pt idx="3">
                  <c:v>252.39692702505533</c:v>
                </c:pt>
                <c:pt idx="4">
                  <c:v>254.97159318397809</c:v>
                </c:pt>
                <c:pt idx="5">
                  <c:v>258.74860049241499</c:v>
                </c:pt>
                <c:pt idx="6">
                  <c:v>262.57159959022425</c:v>
                </c:pt>
                <c:pt idx="7">
                  <c:v>258.44753828935461</c:v>
                </c:pt>
                <c:pt idx="8">
                  <c:v>265.17045691133723</c:v>
                </c:pt>
                <c:pt idx="9">
                  <c:v>269.95424854523611</c:v>
                </c:pt>
                <c:pt idx="10">
                  <c:v>271.83883251693806</c:v>
                </c:pt>
                <c:pt idx="11">
                  <c:v>282.64998334655172</c:v>
                </c:pt>
                <c:pt idx="12">
                  <c:v>283.30177020442011</c:v>
                </c:pt>
                <c:pt idx="13">
                  <c:v>288.29076354076159</c:v>
                </c:pt>
                <c:pt idx="14">
                  <c:v>297.58114620225416</c:v>
                </c:pt>
                <c:pt idx="15">
                  <c:v>307.71680144150582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C-4843-B849-7F9F3C2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2847"/>
        <c:axId val="2088737167"/>
      </c:scatterChart>
      <c:valAx>
        <c:axId val="208873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7167"/>
        <c:crosses val="autoZero"/>
        <c:crossBetween val="midCat"/>
      </c:valAx>
      <c:valAx>
        <c:axId val="20887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  <a:r>
              <a:rPr lang="es-MX" baseline="0"/>
              <a:t> Movil centrado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Clase!$C$2</c:f>
              <c:strCache>
                <c:ptCount val="1"/>
                <c:pt idx="0">
                  <c:v>Ventas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Clase!$B$3:$B$18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Clase!$C$3:$C$18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9-4F98-AC7B-486714F093E9}"/>
            </c:ext>
          </c:extLst>
        </c:ser>
        <c:ser>
          <c:idx val="1"/>
          <c:order val="1"/>
          <c:tx>
            <c:strRef>
              <c:f>Clase!$E$2</c:f>
              <c:strCache>
                <c:ptCount val="1"/>
                <c:pt idx="0">
                  <c:v>Promedio movil centrado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Clase!$B$3:$B$18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Clase!$E$3:$E$18</c:f>
              <c:numCache>
                <c:formatCode>General</c:formatCode>
                <c:ptCount val="16"/>
                <c:pt idx="2" formatCode="0.000">
                  <c:v>5.4749999999999996</c:v>
                </c:pt>
                <c:pt idx="3" formatCode="0.000">
                  <c:v>5.7375000000000007</c:v>
                </c:pt>
                <c:pt idx="4" formatCode="0.000">
                  <c:v>5.9749999999999996</c:v>
                </c:pt>
                <c:pt idx="5" formatCode="0.000">
                  <c:v>6.1875</c:v>
                </c:pt>
                <c:pt idx="6" formatCode="0.000">
                  <c:v>6.3250000000000002</c:v>
                </c:pt>
                <c:pt idx="7" formatCode="0.000">
                  <c:v>6.3999999999999995</c:v>
                </c:pt>
                <c:pt idx="8" formatCode="0.000">
                  <c:v>6.5374999999999996</c:v>
                </c:pt>
                <c:pt idx="9" formatCode="0.000">
                  <c:v>6.6750000000000007</c:v>
                </c:pt>
                <c:pt idx="10" formatCode="0.000">
                  <c:v>6.7625000000000002</c:v>
                </c:pt>
                <c:pt idx="11" formatCode="0.000">
                  <c:v>6.8375000000000004</c:v>
                </c:pt>
                <c:pt idx="12" formatCode="0.000">
                  <c:v>6.9375</c:v>
                </c:pt>
                <c:pt idx="13" formatCode="0.000">
                  <c:v>7.0750000000000002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9-4F98-AC7B-486714F0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99120"/>
        <c:axId val="1619809200"/>
      </c:scatterChart>
      <c:valAx>
        <c:axId val="16197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09200"/>
        <c:crosses val="autoZero"/>
        <c:crossBetween val="midCat"/>
      </c:valAx>
      <c:valAx>
        <c:axId val="1619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desestacionalizadas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Clase!$C$2</c:f>
              <c:strCache>
                <c:ptCount val="1"/>
                <c:pt idx="0">
                  <c:v>Ventas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Clase!$B$3:$B$18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Clase!$C$3:$C$18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1-417E-8A7C-1B7D8700B4FC}"/>
            </c:ext>
          </c:extLst>
        </c:ser>
        <c:ser>
          <c:idx val="1"/>
          <c:order val="1"/>
          <c:tx>
            <c:strRef>
              <c:f>Clase!$H$2</c:f>
              <c:strCache>
                <c:ptCount val="1"/>
                <c:pt idx="0">
                  <c:v>ventas desestacionalizadas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Clase!$B$3:$B$18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Clase!$H$3:$H$18</c:f>
              <c:numCache>
                <c:formatCode>0.000</c:formatCode>
                <c:ptCount val="16"/>
                <c:pt idx="0">
                  <c:v>5.1491069966198779</c:v>
                </c:pt>
                <c:pt idx="1">
                  <c:v>4.8940077043632355</c:v>
                </c:pt>
                <c:pt idx="2">
                  <c:v>5.4877270351727399</c:v>
                </c:pt>
                <c:pt idx="3">
                  <c:v>5.6852713745967334</c:v>
                </c:pt>
                <c:pt idx="4">
                  <c:v>6.2218376209156858</c:v>
                </c:pt>
                <c:pt idx="5">
                  <c:v>6.2070341616314213</c:v>
                </c:pt>
                <c:pt idx="6">
                  <c:v>6.2194239731957719</c:v>
                </c:pt>
                <c:pt idx="7">
                  <c:v>6.4724627956947423</c:v>
                </c:pt>
                <c:pt idx="8">
                  <c:v>6.4363837457748474</c:v>
                </c:pt>
                <c:pt idx="9">
                  <c:v>6.6844983279107604</c:v>
                </c:pt>
                <c:pt idx="10">
                  <c:v>6.8596587939659246</c:v>
                </c:pt>
                <c:pt idx="11">
                  <c:v>6.8223256495160793</c:v>
                </c:pt>
                <c:pt idx="12">
                  <c:v>6.7582029330635898</c:v>
                </c:pt>
                <c:pt idx="13">
                  <c:v>7.0425964526202662</c:v>
                </c:pt>
                <c:pt idx="14">
                  <c:v>7.3169693802303195</c:v>
                </c:pt>
                <c:pt idx="15">
                  <c:v>7.3471199302480859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1-417E-8A7C-1B7D8700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8992"/>
        <c:axId val="575208512"/>
      </c:scatterChart>
      <c:valAx>
        <c:axId val="5752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8512"/>
        <c:crosses val="autoZero"/>
        <c:crossBetween val="midCat"/>
      </c:valAx>
      <c:valAx>
        <c:axId val="575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Promedios</a:t>
            </a:r>
            <a:r>
              <a:rPr lang="es-MX" baseline="0"/>
              <a:t> móviles centrados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1'!$C$3</c:f>
              <c:strCache>
                <c:ptCount val="1"/>
                <c:pt idx="0">
                  <c:v>Venta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1'!$C$4:$C$15</c:f>
              <c:numCache>
                <c:formatCode>General</c:formatCode>
                <c:ptCount val="12"/>
                <c:pt idx="0">
                  <c:v>1690</c:v>
                </c:pt>
                <c:pt idx="1">
                  <c:v>940</c:v>
                </c:pt>
                <c:pt idx="2">
                  <c:v>2625</c:v>
                </c:pt>
                <c:pt idx="3">
                  <c:v>2500</c:v>
                </c:pt>
                <c:pt idx="4">
                  <c:v>1800</c:v>
                </c:pt>
                <c:pt idx="5">
                  <c:v>900</c:v>
                </c:pt>
                <c:pt idx="6">
                  <c:v>2900</c:v>
                </c:pt>
                <c:pt idx="7">
                  <c:v>2360</c:v>
                </c:pt>
                <c:pt idx="8">
                  <c:v>1850</c:v>
                </c:pt>
                <c:pt idx="9">
                  <c:v>1100</c:v>
                </c:pt>
                <c:pt idx="10">
                  <c:v>2930</c:v>
                </c:pt>
                <c:pt idx="11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C-44C8-92DF-D082BC92715C}"/>
            </c:ext>
          </c:extLst>
        </c:ser>
        <c:ser>
          <c:idx val="1"/>
          <c:order val="1"/>
          <c:tx>
            <c:strRef>
              <c:f>'Ejercicio 1'!$E$3</c:f>
              <c:strCache>
                <c:ptCount val="1"/>
                <c:pt idx="0">
                  <c:v>Promedio movil centrado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1'!$E$4:$E$15</c:f>
              <c:numCache>
                <c:formatCode>General</c:formatCode>
                <c:ptCount val="12"/>
                <c:pt idx="2">
                  <c:v>1952.5</c:v>
                </c:pt>
                <c:pt idx="3">
                  <c:v>1961.25</c:v>
                </c:pt>
                <c:pt idx="4">
                  <c:v>1990.625</c:v>
                </c:pt>
                <c:pt idx="5">
                  <c:v>2007.5</c:v>
                </c:pt>
                <c:pt idx="6">
                  <c:v>1996.25</c:v>
                </c:pt>
                <c:pt idx="7">
                  <c:v>2027.5</c:v>
                </c:pt>
                <c:pt idx="8">
                  <c:v>2056.25</c:v>
                </c:pt>
                <c:pt idx="9">
                  <c:v>2091.875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C-44C8-92DF-D082BC92715C}"/>
            </c:ext>
          </c:extLst>
        </c:ser>
        <c:ser>
          <c:idx val="2"/>
          <c:order val="2"/>
          <c:tx>
            <c:v>Promedio Estacional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'Ejercicio 1'!$D$5:$D$13</c:f>
              <c:numCache>
                <c:formatCode>General</c:formatCode>
                <c:ptCount val="9"/>
                <c:pt idx="0">
                  <c:v>1938.75</c:v>
                </c:pt>
                <c:pt idx="1">
                  <c:v>1966.25</c:v>
                </c:pt>
                <c:pt idx="2">
                  <c:v>1956.25</c:v>
                </c:pt>
                <c:pt idx="3">
                  <c:v>2025</c:v>
                </c:pt>
                <c:pt idx="4">
                  <c:v>1990</c:v>
                </c:pt>
                <c:pt idx="5">
                  <c:v>2002.5</c:v>
                </c:pt>
                <c:pt idx="6">
                  <c:v>2052.5</c:v>
                </c:pt>
                <c:pt idx="7">
                  <c:v>2060</c:v>
                </c:pt>
                <c:pt idx="8">
                  <c:v>2123.75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7-4161-9F87-A98B4205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236975"/>
        <c:axId val="1670237935"/>
      </c:scatterChart>
      <c:valAx>
        <c:axId val="16702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37935"/>
        <c:crosses val="autoZero"/>
        <c:crossBetween val="midCat"/>
      </c:valAx>
      <c:valAx>
        <c:axId val="16702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3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desetacionalizadas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1'!$C$3</c:f>
              <c:strCache>
                <c:ptCount val="1"/>
                <c:pt idx="0">
                  <c:v>Venta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1'!$C$4:$C$15</c:f>
              <c:numCache>
                <c:formatCode>General</c:formatCode>
                <c:ptCount val="12"/>
                <c:pt idx="0">
                  <c:v>1690</c:v>
                </c:pt>
                <c:pt idx="1">
                  <c:v>940</c:v>
                </c:pt>
                <c:pt idx="2">
                  <c:v>2625</c:v>
                </c:pt>
                <c:pt idx="3">
                  <c:v>2500</c:v>
                </c:pt>
                <c:pt idx="4">
                  <c:v>1800</c:v>
                </c:pt>
                <c:pt idx="5">
                  <c:v>900</c:v>
                </c:pt>
                <c:pt idx="6">
                  <c:v>2900</c:v>
                </c:pt>
                <c:pt idx="7">
                  <c:v>2360</c:v>
                </c:pt>
                <c:pt idx="8">
                  <c:v>1850</c:v>
                </c:pt>
                <c:pt idx="9">
                  <c:v>1100</c:v>
                </c:pt>
                <c:pt idx="10">
                  <c:v>2930</c:v>
                </c:pt>
                <c:pt idx="11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9-4916-AB80-C48252FFEB3B}"/>
            </c:ext>
          </c:extLst>
        </c:ser>
        <c:ser>
          <c:idx val="1"/>
          <c:order val="1"/>
          <c:tx>
            <c:strRef>
              <c:f>'Ejercicio 1'!$H$3</c:f>
              <c:strCache>
                <c:ptCount val="1"/>
                <c:pt idx="0">
                  <c:v>Ventas desestacionalizadas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1'!$H$4:$H$15</c:f>
              <c:numCache>
                <c:formatCode>General</c:formatCode>
                <c:ptCount val="12"/>
                <c:pt idx="0">
                  <c:v>1873.6820471041326</c:v>
                </c:pt>
                <c:pt idx="1">
                  <c:v>1929.8621495684058</c:v>
                </c:pt>
                <c:pt idx="2">
                  <c:v>1876.9076923958874</c:v>
                </c:pt>
                <c:pt idx="3">
                  <c:v>2050.2791369762717</c:v>
                </c:pt>
                <c:pt idx="4">
                  <c:v>1995.6376833061768</c:v>
                </c:pt>
                <c:pt idx="5">
                  <c:v>1847.7403559697502</c:v>
                </c:pt>
                <c:pt idx="6">
                  <c:v>2073.5361173135516</c:v>
                </c:pt>
                <c:pt idx="7">
                  <c:v>1935.4635053056006</c:v>
                </c:pt>
                <c:pt idx="8">
                  <c:v>2051.072063398015</c:v>
                </c:pt>
                <c:pt idx="9">
                  <c:v>2258.3493239630279</c:v>
                </c:pt>
                <c:pt idx="10">
                  <c:v>2094.9864909409334</c:v>
                </c:pt>
                <c:pt idx="11">
                  <c:v>2144.5919772771804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9-4916-AB80-C48252FF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17183"/>
        <c:axId val="342117663"/>
      </c:scatterChart>
      <c:valAx>
        <c:axId val="3421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7663"/>
        <c:crosses val="autoZero"/>
        <c:crossBetween val="midCat"/>
      </c:valAx>
      <c:valAx>
        <c:axId val="3421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1'!$H$3</c:f>
              <c:strCache>
                <c:ptCount val="1"/>
                <c:pt idx="0">
                  <c:v>Ventas desestacionalizadas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3896034799911"/>
                  <c:y val="0.24642194718641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1'!$H$4:$H$15</c:f>
              <c:numCache>
                <c:formatCode>General</c:formatCode>
                <c:ptCount val="12"/>
                <c:pt idx="0">
                  <c:v>1873.6820471041326</c:v>
                </c:pt>
                <c:pt idx="1">
                  <c:v>1929.8621495684058</c:v>
                </c:pt>
                <c:pt idx="2">
                  <c:v>1876.9076923958874</c:v>
                </c:pt>
                <c:pt idx="3">
                  <c:v>2050.2791369762717</c:v>
                </c:pt>
                <c:pt idx="4">
                  <c:v>1995.6376833061768</c:v>
                </c:pt>
                <c:pt idx="5">
                  <c:v>1847.7403559697502</c:v>
                </c:pt>
                <c:pt idx="6">
                  <c:v>2073.5361173135516</c:v>
                </c:pt>
                <c:pt idx="7">
                  <c:v>1935.4635053056006</c:v>
                </c:pt>
                <c:pt idx="8">
                  <c:v>2051.072063398015</c:v>
                </c:pt>
                <c:pt idx="9">
                  <c:v>2258.3493239630279</c:v>
                </c:pt>
                <c:pt idx="10">
                  <c:v>2094.9864909409334</c:v>
                </c:pt>
                <c:pt idx="11">
                  <c:v>2144.5919772771804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791-A0F7-366A3B6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0079"/>
        <c:axId val="2121470559"/>
      </c:scatterChart>
      <c:valAx>
        <c:axId val="212147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70559"/>
        <c:crosses val="autoZero"/>
        <c:crossBetween val="midCat"/>
      </c:valAx>
      <c:valAx>
        <c:axId val="21214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7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Pronostico</a:t>
            </a:r>
            <a:r>
              <a:rPr lang="en-US" baseline="0"/>
              <a:t> de Ventas con 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1'!$C$3</c:f>
              <c:strCache>
                <c:ptCount val="1"/>
                <c:pt idx="0">
                  <c:v>Venta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'Ejercicio 1'!$C$4:$C$15</c:f>
              <c:numCache>
                <c:formatCode>General</c:formatCode>
                <c:ptCount val="12"/>
                <c:pt idx="0">
                  <c:v>1690</c:v>
                </c:pt>
                <c:pt idx="1">
                  <c:v>940</c:v>
                </c:pt>
                <c:pt idx="2">
                  <c:v>2625</c:v>
                </c:pt>
                <c:pt idx="3">
                  <c:v>2500</c:v>
                </c:pt>
                <c:pt idx="4">
                  <c:v>1800</c:v>
                </c:pt>
                <c:pt idx="5">
                  <c:v>900</c:v>
                </c:pt>
                <c:pt idx="6">
                  <c:v>2900</c:v>
                </c:pt>
                <c:pt idx="7">
                  <c:v>2360</c:v>
                </c:pt>
                <c:pt idx="8">
                  <c:v>1850</c:v>
                </c:pt>
                <c:pt idx="9">
                  <c:v>1100</c:v>
                </c:pt>
                <c:pt idx="10">
                  <c:v>2930</c:v>
                </c:pt>
                <c:pt idx="11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470D-8DEE-968C9994EB50}"/>
            </c:ext>
          </c:extLst>
        </c:ser>
        <c:ser>
          <c:idx val="1"/>
          <c:order val="1"/>
          <c:tx>
            <c:strRef>
              <c:f>'Ejercicio 1'!$J$3</c:f>
              <c:strCache>
                <c:ptCount val="1"/>
                <c:pt idx="0">
                  <c:v>Pronóstico estacionalizado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1'!$J$4:$J$19</c:f>
              <c:numCache>
                <c:formatCode>General</c:formatCode>
                <c:ptCount val="16"/>
                <c:pt idx="0">
                  <c:v>1689.2260695414009</c:v>
                </c:pt>
                <c:pt idx="1">
                  <c:v>924.45521064755303</c:v>
                </c:pt>
                <c:pt idx="2">
                  <c:v>2689.5643405649362</c:v>
                </c:pt>
                <c:pt idx="3">
                  <c:v>2375.5253185587903</c:v>
                </c:pt>
                <c:pt idx="4">
                  <c:v>1779.8701786966833</c:v>
                </c:pt>
                <c:pt idx="5">
                  <c:v>973.40494522892004</c:v>
                </c:pt>
                <c:pt idx="6">
                  <c:v>2830.1157385206097</c:v>
                </c:pt>
                <c:pt idx="7">
                  <c:v>2498.0647306168607</c:v>
                </c:pt>
                <c:pt idx="8">
                  <c:v>1870.5142878519655</c:v>
                </c:pt>
                <c:pt idx="9">
                  <c:v>1022.3546798102872</c:v>
                </c:pt>
                <c:pt idx="10">
                  <c:v>2970.6671364762833</c:v>
                </c:pt>
                <c:pt idx="11">
                  <c:v>2620.6041426749307</c:v>
                </c:pt>
                <c:pt idx="12">
                  <c:v>1961.1583970072481</c:v>
                </c:pt>
                <c:pt idx="13">
                  <c:v>1071.3044143916543</c:v>
                </c:pt>
                <c:pt idx="14">
                  <c:v>3111.2185344319573</c:v>
                </c:pt>
                <c:pt idx="15">
                  <c:v>2743.1435547330011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9-470D-8DEE-968C999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9231"/>
        <c:axId val="192240191"/>
      </c:scatterChart>
      <c:valAx>
        <c:axId val="1922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0191"/>
        <c:crosses val="autoZero"/>
        <c:crossBetween val="midCat"/>
      </c:valAx>
      <c:valAx>
        <c:axId val="1922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2'!$C$6</c:f>
              <c:strCache>
                <c:ptCount val="1"/>
                <c:pt idx="0">
                  <c:v>Ingresos (millones)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2'!$C$7:$C$22</c:f>
              <c:numCache>
                <c:formatCode>General</c:formatCode>
                <c:ptCount val="16"/>
                <c:pt idx="0">
                  <c:v>218</c:v>
                </c:pt>
                <c:pt idx="1">
                  <c:v>247</c:v>
                </c:pt>
                <c:pt idx="2">
                  <c:v>243</c:v>
                </c:pt>
                <c:pt idx="3">
                  <c:v>292</c:v>
                </c:pt>
                <c:pt idx="4">
                  <c:v>225</c:v>
                </c:pt>
                <c:pt idx="5">
                  <c:v>254</c:v>
                </c:pt>
                <c:pt idx="6">
                  <c:v>255</c:v>
                </c:pt>
                <c:pt idx="7">
                  <c:v>299</c:v>
                </c:pt>
                <c:pt idx="8">
                  <c:v>234</c:v>
                </c:pt>
                <c:pt idx="9">
                  <c:v>265</c:v>
                </c:pt>
                <c:pt idx="10">
                  <c:v>264</c:v>
                </c:pt>
                <c:pt idx="11">
                  <c:v>327</c:v>
                </c:pt>
                <c:pt idx="12">
                  <c:v>250</c:v>
                </c:pt>
                <c:pt idx="13">
                  <c:v>283</c:v>
                </c:pt>
                <c:pt idx="14">
                  <c:v>289</c:v>
                </c:pt>
                <c:pt idx="1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0-43ED-A551-6FF08912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03567"/>
        <c:axId val="2088727567"/>
      </c:scatterChart>
      <c:valAx>
        <c:axId val="20887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7567"/>
        <c:crosses val="autoZero"/>
        <c:crossBetween val="midCat"/>
      </c:valAx>
      <c:valAx>
        <c:axId val="20887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promedios</a:t>
            </a:r>
            <a:r>
              <a:rPr lang="es-MX" baseline="0"/>
              <a:t> móviles trimestrales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2'!$C$6</c:f>
              <c:strCache>
                <c:ptCount val="1"/>
                <c:pt idx="0">
                  <c:v>Ingresos (millones)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2'!$C$7:$C$22</c:f>
              <c:numCache>
                <c:formatCode>General</c:formatCode>
                <c:ptCount val="16"/>
                <c:pt idx="0">
                  <c:v>218</c:v>
                </c:pt>
                <c:pt idx="1">
                  <c:v>247</c:v>
                </c:pt>
                <c:pt idx="2">
                  <c:v>243</c:v>
                </c:pt>
                <c:pt idx="3">
                  <c:v>292</c:v>
                </c:pt>
                <c:pt idx="4">
                  <c:v>225</c:v>
                </c:pt>
                <c:pt idx="5">
                  <c:v>254</c:v>
                </c:pt>
                <c:pt idx="6">
                  <c:v>255</c:v>
                </c:pt>
                <c:pt idx="7">
                  <c:v>299</c:v>
                </c:pt>
                <c:pt idx="8">
                  <c:v>234</c:v>
                </c:pt>
                <c:pt idx="9">
                  <c:v>265</c:v>
                </c:pt>
                <c:pt idx="10">
                  <c:v>264</c:v>
                </c:pt>
                <c:pt idx="11">
                  <c:v>327</c:v>
                </c:pt>
                <c:pt idx="12">
                  <c:v>250</c:v>
                </c:pt>
                <c:pt idx="13">
                  <c:v>283</c:v>
                </c:pt>
                <c:pt idx="14">
                  <c:v>289</c:v>
                </c:pt>
                <c:pt idx="1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C-4A2B-9138-9C711BE9112C}"/>
            </c:ext>
          </c:extLst>
        </c:ser>
        <c:ser>
          <c:idx val="1"/>
          <c:order val="1"/>
          <c:tx>
            <c:strRef>
              <c:f>'Ejercicio 2'!$D$6</c:f>
              <c:strCache>
                <c:ptCount val="1"/>
                <c:pt idx="0">
                  <c:v>Promedio movil trimestral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2'!$B$7:$B$22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'Ejercicio 2'!$D$7:$D$22</c:f>
              <c:numCache>
                <c:formatCode>General</c:formatCode>
                <c:ptCount val="16"/>
                <c:pt idx="1">
                  <c:v>250</c:v>
                </c:pt>
                <c:pt idx="2">
                  <c:v>251.75</c:v>
                </c:pt>
                <c:pt idx="3">
                  <c:v>253.5</c:v>
                </c:pt>
                <c:pt idx="4">
                  <c:v>256.5</c:v>
                </c:pt>
                <c:pt idx="5">
                  <c:v>258.25</c:v>
                </c:pt>
                <c:pt idx="6">
                  <c:v>260.5</c:v>
                </c:pt>
                <c:pt idx="7">
                  <c:v>263.25</c:v>
                </c:pt>
                <c:pt idx="8">
                  <c:v>265.5</c:v>
                </c:pt>
                <c:pt idx="9">
                  <c:v>272.5</c:v>
                </c:pt>
                <c:pt idx="10">
                  <c:v>276.5</c:v>
                </c:pt>
                <c:pt idx="11">
                  <c:v>281</c:v>
                </c:pt>
                <c:pt idx="12">
                  <c:v>287.25</c:v>
                </c:pt>
                <c:pt idx="13">
                  <c:v>294.5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C-4A2B-9138-9C711BE9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24687"/>
        <c:axId val="2088713167"/>
      </c:scatterChart>
      <c:valAx>
        <c:axId val="20887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13167"/>
        <c:crosses val="autoZero"/>
        <c:crossBetween val="midCat"/>
      </c:valAx>
      <c:valAx>
        <c:axId val="20887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5</xdr:col>
      <xdr:colOff>220980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92EEF-898D-726C-07A4-F2F18E913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20</xdr:row>
      <xdr:rowOff>57150</xdr:rowOff>
    </xdr:from>
    <xdr:to>
      <xdr:col>12</xdr:col>
      <xdr:colOff>419100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E9DE4-33D3-FF32-BA57-9B7E6E80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69788</xdr:rowOff>
    </xdr:from>
    <xdr:to>
      <xdr:col>5</xdr:col>
      <xdr:colOff>218564</xdr:colOff>
      <xdr:row>50</xdr:row>
      <xdr:rowOff>69788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190A4-6696-1CB8-9DAD-23DFB3A8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93037</xdr:colOff>
      <xdr:row>21</xdr:row>
      <xdr:rowOff>135866</xdr:rowOff>
    </xdr:from>
    <xdr:to>
      <xdr:col>7</xdr:col>
      <xdr:colOff>1377300</xdr:colOff>
      <xdr:row>36</xdr:row>
      <xdr:rowOff>135865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775B3-DA37-7EC3-888A-8A667613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44824</xdr:colOff>
      <xdr:row>22</xdr:row>
      <xdr:rowOff>51375</xdr:rowOff>
    </xdr:from>
    <xdr:to>
      <xdr:col>5</xdr:col>
      <xdr:colOff>64362</xdr:colOff>
      <xdr:row>37</xdr:row>
      <xdr:rowOff>10344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7288AE-0D7F-7D3C-C62D-0EBA814C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19539</xdr:rowOff>
    </xdr:from>
    <xdr:to>
      <xdr:col>5</xdr:col>
      <xdr:colOff>29310</xdr:colOff>
      <xdr:row>74</xdr:row>
      <xdr:rowOff>136769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8919C-D372-1C17-4BBD-EC277333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458932</xdr:colOff>
      <xdr:row>90</xdr:row>
      <xdr:rowOff>8428</xdr:rowOff>
    </xdr:from>
    <xdr:to>
      <xdr:col>4</xdr:col>
      <xdr:colOff>146050</xdr:colOff>
      <xdr:row>105</xdr:row>
      <xdr:rowOff>84628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A069B-F064-D128-71D3-515B1976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83</xdr:row>
      <xdr:rowOff>139700</xdr:rowOff>
    </xdr:from>
    <xdr:to>
      <xdr:col>4</xdr:col>
      <xdr:colOff>939800</xdr:colOff>
      <xdr:row>88</xdr:row>
      <xdr:rowOff>165100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A4CD02-0702-4C63-DF70-18FF6B5DE8D3}"/>
            </a:ext>
          </a:extLst>
        </xdr:cNvPr>
        <xdr:cNvSpPr txBox="1"/>
      </xdr:nvSpPr>
      <xdr:spPr>
        <a:xfrm>
          <a:off x="165100" y="15646400"/>
          <a:ext cx="5461000" cy="914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El mayor índice estacional se da en el cuatrimestre 3  con un valor de 1.22  Esto hace mucho sentido ya que, por el calendario escolar, se esperaría que la mayor venta de libros se de en el  cuatrimestre 2 comprendido por los meses de julio-agosto-septiembre, que son los meses donde comúnmente se inicia un año escolar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22</xdr:row>
      <xdr:rowOff>87630</xdr:rowOff>
    </xdr:from>
    <xdr:to>
      <xdr:col>6</xdr:col>
      <xdr:colOff>464820</xdr:colOff>
      <xdr:row>37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25FE3-82E5-90D9-F2DB-8CDE1C8DA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39</xdr:row>
      <xdr:rowOff>34290</xdr:rowOff>
    </xdr:from>
    <xdr:to>
      <xdr:col>13</xdr:col>
      <xdr:colOff>518160</xdr:colOff>
      <xdr:row>54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35D1C-22A1-01D8-7A3D-29B816D3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38</xdr:row>
      <xdr:rowOff>171450</xdr:rowOff>
    </xdr:from>
    <xdr:to>
      <xdr:col>6</xdr:col>
      <xdr:colOff>441960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DA2CA-5E95-54D8-B040-5515546A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61</xdr:row>
      <xdr:rowOff>38100</xdr:rowOff>
    </xdr:from>
    <xdr:to>
      <xdr:col>7</xdr:col>
      <xdr:colOff>701040</xdr:colOff>
      <xdr:row>76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987DFB-5708-11A9-633E-22EBE5095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975-455A-4820-9716-9B62035457A2}">
  <dimension ref="A1:H18"/>
  <sheetViews>
    <sheetView tabSelected="1" zoomScale="82" workbookViewId="0">
      <selection activeCell="H3" sqref="H3"/>
    </sheetView>
  </sheetViews>
  <sheetFormatPr defaultRowHeight="14.4" x14ac:dyDescent="0.3"/>
  <cols>
    <col min="3" max="3" width="14.88671875" bestFit="1" customWidth="1"/>
    <col min="4" max="4" width="8.88671875" customWidth="1"/>
    <col min="5" max="5" width="21.88671875" bestFit="1" customWidth="1"/>
    <col min="6" max="6" width="11.33203125" customWidth="1"/>
    <col min="7" max="7" width="11.77734375" customWidth="1"/>
    <col min="8" max="8" width="11" customWidth="1"/>
  </cols>
  <sheetData>
    <row r="1" spans="1:8" x14ac:dyDescent="0.3">
      <c r="A1" s="15" t="s">
        <v>0</v>
      </c>
      <c r="B1" s="15"/>
    </row>
    <row r="2" spans="1:8" ht="43.2" x14ac:dyDescent="0.3">
      <c r="A2" t="s">
        <v>1</v>
      </c>
      <c r="B2" t="s">
        <v>2</v>
      </c>
      <c r="C2" t="s">
        <v>3</v>
      </c>
      <c r="D2" s="1" t="s">
        <v>4</v>
      </c>
      <c r="E2" t="s">
        <v>5</v>
      </c>
      <c r="F2" s="3" t="s">
        <v>6</v>
      </c>
      <c r="G2" s="1" t="s">
        <v>7</v>
      </c>
      <c r="H2" s="3" t="s">
        <v>8</v>
      </c>
    </row>
    <row r="3" spans="1:8" x14ac:dyDescent="0.3">
      <c r="A3">
        <v>1</v>
      </c>
      <c r="B3">
        <v>1</v>
      </c>
      <c r="C3">
        <v>4.8</v>
      </c>
      <c r="G3" s="2">
        <f>AVERAGE(F7,F11,F15)</f>
        <v>0.93220047731596012</v>
      </c>
      <c r="H3" s="2">
        <f>C3/G3</f>
        <v>5.1491069966198779</v>
      </c>
    </row>
    <row r="4" spans="1:8" x14ac:dyDescent="0.3">
      <c r="B4">
        <v>2</v>
      </c>
      <c r="C4">
        <v>4.0999999999999996</v>
      </c>
      <c r="D4" s="2">
        <f>AVERAGE(C3:C6)</f>
        <v>5.35</v>
      </c>
      <c r="G4" s="2">
        <f>AVERAGE(F8,F12,F16)</f>
        <v>0.83775920424985417</v>
      </c>
      <c r="H4" s="2">
        <f t="shared" ref="H4:H18" si="0">C4/G4</f>
        <v>4.8940077043632355</v>
      </c>
    </row>
    <row r="5" spans="1:8" x14ac:dyDescent="0.3">
      <c r="B5">
        <v>3</v>
      </c>
      <c r="C5">
        <v>6</v>
      </c>
      <c r="D5" s="2">
        <f>AVERAGE(C4:C7)</f>
        <v>5.6000000000000005</v>
      </c>
      <c r="E5" s="2">
        <f>AVERAGE(D4:D5)</f>
        <v>5.4749999999999996</v>
      </c>
      <c r="F5" s="2">
        <f>C5/E5</f>
        <v>1.0958904109589043</v>
      </c>
      <c r="G5" s="2">
        <f>AVERAGE(F5,F9,F13)</f>
        <v>1.0933488421606843</v>
      </c>
      <c r="H5" s="2">
        <f t="shared" si="0"/>
        <v>5.4877270351727399</v>
      </c>
    </row>
    <row r="6" spans="1:8" x14ac:dyDescent="0.3">
      <c r="B6">
        <v>4</v>
      </c>
      <c r="C6">
        <v>6.5</v>
      </c>
      <c r="D6" s="2">
        <f t="shared" ref="D6:D12" si="1">AVERAGE(C5:C8)</f>
        <v>5.875</v>
      </c>
      <c r="E6" s="2">
        <f t="shared" ref="E6:E16" si="2">AVERAGE(D5:D6)</f>
        <v>5.7375000000000007</v>
      </c>
      <c r="F6" s="2">
        <f>C6/E6</f>
        <v>1.1328976034858387</v>
      </c>
      <c r="G6" s="2">
        <f t="shared" ref="G6" si="3">AVERAGE(F6,F10,F14)</f>
        <v>1.1433051426610321</v>
      </c>
      <c r="H6" s="2">
        <f t="shared" si="0"/>
        <v>5.6852713745967334</v>
      </c>
    </row>
    <row r="7" spans="1:8" x14ac:dyDescent="0.3">
      <c r="A7">
        <v>2</v>
      </c>
      <c r="B7">
        <v>5</v>
      </c>
      <c r="C7">
        <v>5.8</v>
      </c>
      <c r="D7" s="2">
        <f t="shared" si="1"/>
        <v>6.0750000000000002</v>
      </c>
      <c r="E7" s="2">
        <f t="shared" si="2"/>
        <v>5.9749999999999996</v>
      </c>
      <c r="F7" s="2">
        <f t="shared" ref="F7:F16" si="4">C7/E7</f>
        <v>0.97071129707112969</v>
      </c>
      <c r="G7" s="2">
        <v>0.93220047731596012</v>
      </c>
      <c r="H7" s="2">
        <f t="shared" si="0"/>
        <v>6.2218376209156858</v>
      </c>
    </row>
    <row r="8" spans="1:8" x14ac:dyDescent="0.3">
      <c r="B8">
        <v>6</v>
      </c>
      <c r="C8">
        <v>5.2</v>
      </c>
      <c r="D8" s="2">
        <f t="shared" si="1"/>
        <v>6.3000000000000007</v>
      </c>
      <c r="E8" s="2">
        <f t="shared" si="2"/>
        <v>6.1875</v>
      </c>
      <c r="F8" s="2">
        <f t="shared" si="4"/>
        <v>0.84040404040404049</v>
      </c>
      <c r="G8" s="2">
        <v>0.83775920424985417</v>
      </c>
      <c r="H8" s="2">
        <f t="shared" si="0"/>
        <v>6.2070341616314213</v>
      </c>
    </row>
    <row r="9" spans="1:8" x14ac:dyDescent="0.3">
      <c r="B9">
        <v>7</v>
      </c>
      <c r="C9">
        <v>6.8</v>
      </c>
      <c r="D9" s="2">
        <f t="shared" si="1"/>
        <v>6.35</v>
      </c>
      <c r="E9" s="2">
        <f t="shared" si="2"/>
        <v>6.3250000000000002</v>
      </c>
      <c r="F9" s="2">
        <f t="shared" si="4"/>
        <v>1.075098814229249</v>
      </c>
      <c r="G9" s="2">
        <v>1.0933488421606843</v>
      </c>
      <c r="H9" s="2">
        <f t="shared" si="0"/>
        <v>6.2194239731957719</v>
      </c>
    </row>
    <row r="10" spans="1:8" x14ac:dyDescent="0.3">
      <c r="B10">
        <v>8</v>
      </c>
      <c r="C10">
        <v>7.4</v>
      </c>
      <c r="D10" s="2">
        <f t="shared" si="1"/>
        <v>6.4499999999999993</v>
      </c>
      <c r="E10" s="2">
        <f t="shared" si="2"/>
        <v>6.3999999999999995</v>
      </c>
      <c r="F10" s="2">
        <f t="shared" si="4"/>
        <v>1.1562500000000002</v>
      </c>
      <c r="G10" s="2">
        <v>1.1433051426610321</v>
      </c>
      <c r="H10" s="2">
        <f t="shared" si="0"/>
        <v>6.4724627956947423</v>
      </c>
    </row>
    <row r="11" spans="1:8" x14ac:dyDescent="0.3">
      <c r="A11">
        <v>3</v>
      </c>
      <c r="B11">
        <v>9</v>
      </c>
      <c r="C11">
        <v>6</v>
      </c>
      <c r="D11" s="2">
        <f t="shared" si="1"/>
        <v>6.625</v>
      </c>
      <c r="E11" s="2">
        <f t="shared" si="2"/>
        <v>6.5374999999999996</v>
      </c>
      <c r="F11" s="2">
        <f t="shared" si="4"/>
        <v>0.91778202676864251</v>
      </c>
      <c r="G11" s="2">
        <v>0.93220047731596012</v>
      </c>
      <c r="H11" s="2">
        <f t="shared" si="0"/>
        <v>6.4363837457748474</v>
      </c>
    </row>
    <row r="12" spans="1:8" x14ac:dyDescent="0.3">
      <c r="B12">
        <v>10</v>
      </c>
      <c r="C12">
        <v>5.6</v>
      </c>
      <c r="D12" s="2">
        <f t="shared" si="1"/>
        <v>6.7250000000000005</v>
      </c>
      <c r="E12" s="2">
        <f t="shared" si="2"/>
        <v>6.6750000000000007</v>
      </c>
      <c r="F12" s="2">
        <f t="shared" si="4"/>
        <v>0.83895131086142305</v>
      </c>
      <c r="G12" s="2">
        <v>0.83775920424985417</v>
      </c>
      <c r="H12" s="2">
        <f t="shared" si="0"/>
        <v>6.6844983279107604</v>
      </c>
    </row>
    <row r="13" spans="1:8" x14ac:dyDescent="0.3">
      <c r="B13">
        <v>11</v>
      </c>
      <c r="C13">
        <v>7.5</v>
      </c>
      <c r="D13" s="2">
        <f>AVERAGE(C12:C15)</f>
        <v>6.8</v>
      </c>
      <c r="E13" s="2">
        <f t="shared" si="2"/>
        <v>6.7625000000000002</v>
      </c>
      <c r="F13" s="2">
        <f t="shared" si="4"/>
        <v>1.1090573012939002</v>
      </c>
      <c r="G13" s="2">
        <v>1.0933488421606843</v>
      </c>
      <c r="H13" s="2">
        <f t="shared" si="0"/>
        <v>6.8596587939659246</v>
      </c>
    </row>
    <row r="14" spans="1:8" x14ac:dyDescent="0.3">
      <c r="B14">
        <v>12</v>
      </c>
      <c r="C14">
        <v>7.8</v>
      </c>
      <c r="D14" s="2">
        <f>AVERAGE(C13:C16)</f>
        <v>6.875</v>
      </c>
      <c r="E14" s="2">
        <f t="shared" si="2"/>
        <v>6.8375000000000004</v>
      </c>
      <c r="F14" s="2">
        <f t="shared" si="4"/>
        <v>1.1407678244972577</v>
      </c>
      <c r="G14" s="2">
        <v>1.1433051426610321</v>
      </c>
      <c r="H14" s="2">
        <f t="shared" si="0"/>
        <v>6.8223256495160793</v>
      </c>
    </row>
    <row r="15" spans="1:8" x14ac:dyDescent="0.3">
      <c r="A15">
        <v>4</v>
      </c>
      <c r="B15">
        <v>13</v>
      </c>
      <c r="C15">
        <v>6.3</v>
      </c>
      <c r="D15" s="2">
        <f>AVERAGE(C14:C17)</f>
        <v>7</v>
      </c>
      <c r="E15" s="2">
        <f t="shared" si="2"/>
        <v>6.9375</v>
      </c>
      <c r="F15" s="2">
        <f t="shared" si="4"/>
        <v>0.90810810810810805</v>
      </c>
      <c r="G15" s="2">
        <v>0.93220047731596012</v>
      </c>
      <c r="H15" s="2">
        <f t="shared" si="0"/>
        <v>6.7582029330635898</v>
      </c>
    </row>
    <row r="16" spans="1:8" x14ac:dyDescent="0.3">
      <c r="B16">
        <v>14</v>
      </c>
      <c r="C16">
        <v>5.9</v>
      </c>
      <c r="D16" s="2">
        <f>AVERAGE(C15:C18)</f>
        <v>7.15</v>
      </c>
      <c r="E16" s="2">
        <f t="shared" si="2"/>
        <v>7.0750000000000002</v>
      </c>
      <c r="F16" s="2">
        <f t="shared" si="4"/>
        <v>0.83392226148409898</v>
      </c>
      <c r="G16" s="2">
        <v>0.83775920424985417</v>
      </c>
      <c r="H16" s="2">
        <f t="shared" si="0"/>
        <v>7.0425964526202662</v>
      </c>
    </row>
    <row r="17" spans="2:8" x14ac:dyDescent="0.3">
      <c r="B17">
        <v>15</v>
      </c>
      <c r="C17">
        <v>8</v>
      </c>
      <c r="G17" s="2">
        <v>1.0933488421606843</v>
      </c>
      <c r="H17" s="2">
        <f t="shared" si="0"/>
        <v>7.3169693802303195</v>
      </c>
    </row>
    <row r="18" spans="2:8" x14ac:dyDescent="0.3">
      <c r="B18">
        <v>16</v>
      </c>
      <c r="C18">
        <v>8.4</v>
      </c>
      <c r="G18" s="2">
        <v>1.1433051426610321</v>
      </c>
      <c r="H18" s="2">
        <f t="shared" si="0"/>
        <v>7.3471199302480859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40C9-68A2-4DA2-95D0-23D4B0EC8FF5}">
  <dimension ref="A1:Q83"/>
  <sheetViews>
    <sheetView zoomScale="55" zoomScaleNormal="55" workbookViewId="0">
      <selection activeCell="G96" sqref="G96"/>
    </sheetView>
  </sheetViews>
  <sheetFormatPr defaultRowHeight="14.4" x14ac:dyDescent="0.3"/>
  <cols>
    <col min="2" max="3" width="20.77734375" bestFit="1" customWidth="1"/>
    <col min="4" max="4" width="20.5546875" bestFit="1" customWidth="1"/>
    <col min="5" max="6" width="21.88671875" bestFit="1" customWidth="1"/>
    <col min="7" max="7" width="26.109375" bestFit="1" customWidth="1"/>
    <col min="8" max="8" width="23.44140625" bestFit="1" customWidth="1"/>
    <col min="9" max="9" width="18.6640625" customWidth="1"/>
    <col min="10" max="10" width="16.21875" bestFit="1" customWidth="1"/>
    <col min="12" max="13" width="13.44140625" bestFit="1" customWidth="1"/>
    <col min="14" max="14" width="11.44140625" bestFit="1" customWidth="1"/>
    <col min="15" max="15" width="16.5546875" bestFit="1" customWidth="1"/>
  </cols>
  <sheetData>
    <row r="1" spans="1:17" x14ac:dyDescent="0.3">
      <c r="A1" s="4" t="s">
        <v>9</v>
      </c>
    </row>
    <row r="2" spans="1:17" x14ac:dyDescent="0.3">
      <c r="A2" s="5" t="s">
        <v>10</v>
      </c>
    </row>
    <row r="3" spans="1:17" ht="28.8" x14ac:dyDescent="0.3">
      <c r="A3" s="7" t="s">
        <v>1</v>
      </c>
      <c r="B3" s="7" t="s">
        <v>2</v>
      </c>
      <c r="C3" s="7" t="s">
        <v>11</v>
      </c>
      <c r="D3" s="7" t="s">
        <v>12</v>
      </c>
      <c r="E3" s="7" t="s">
        <v>5</v>
      </c>
      <c r="F3" s="7" t="s">
        <v>13</v>
      </c>
      <c r="G3" s="7" t="s">
        <v>14</v>
      </c>
      <c r="H3" s="7" t="s">
        <v>15</v>
      </c>
      <c r="I3" s="10" t="s">
        <v>37</v>
      </c>
      <c r="J3" s="10" t="s">
        <v>59</v>
      </c>
      <c r="K3" s="10" t="s">
        <v>47</v>
      </c>
      <c r="L3" s="10" t="s">
        <v>48</v>
      </c>
      <c r="M3" s="10" t="s">
        <v>49</v>
      </c>
      <c r="N3" s="10" t="s">
        <v>50</v>
      </c>
      <c r="O3" s="10" t="s">
        <v>51</v>
      </c>
    </row>
    <row r="4" spans="1:17" x14ac:dyDescent="0.3">
      <c r="A4" s="6">
        <v>1</v>
      </c>
      <c r="B4" s="6">
        <v>1</v>
      </c>
      <c r="C4" s="6">
        <v>1690</v>
      </c>
      <c r="D4" s="6"/>
      <c r="E4" s="6"/>
      <c r="F4" s="6"/>
      <c r="G4" s="6">
        <f>AVERAGE(F8,F12)</f>
        <v>0.90196733357827585</v>
      </c>
      <c r="H4" s="6">
        <f>C4/G4</f>
        <v>1873.6820471041326</v>
      </c>
      <c r="I4">
        <f>25.124*(B4)+1847.7</f>
        <v>1872.8240000000001</v>
      </c>
      <c r="J4">
        <f>I4*G4</f>
        <v>1689.2260695414009</v>
      </c>
      <c r="K4">
        <f>C4-J4</f>
        <v>0.7739304585991249</v>
      </c>
      <c r="L4">
        <f>ABS(K4)</f>
        <v>0.7739304585991249</v>
      </c>
      <c r="M4">
        <f>K4*K4</f>
        <v>0.5989683547474518</v>
      </c>
      <c r="N4" s="11">
        <f t="shared" ref="N4:N15" si="0">K4/C4</f>
        <v>4.5794701692255911E-4</v>
      </c>
      <c r="O4" s="11">
        <f>ABS(N4)</f>
        <v>4.5794701692255911E-4</v>
      </c>
    </row>
    <row r="5" spans="1:17" x14ac:dyDescent="0.3">
      <c r="A5" s="6"/>
      <c r="B5" s="6">
        <v>2</v>
      </c>
      <c r="C5" s="6">
        <v>940</v>
      </c>
      <c r="D5" s="6">
        <f>AVERAGE(C4:C7)</f>
        <v>1938.75</v>
      </c>
      <c r="E5" s="6"/>
      <c r="F5" s="6"/>
      <c r="G5" s="6">
        <f>AVERAGE(F9,F13)</f>
        <v>0.4870814219607455</v>
      </c>
      <c r="H5" s="6">
        <f t="shared" ref="H4:H14" si="1">C5/G5</f>
        <v>1929.8621495684058</v>
      </c>
      <c r="I5">
        <f t="shared" ref="I5:I15" si="2">25.124*(B5)+1847.7</f>
        <v>1897.9480000000001</v>
      </c>
      <c r="J5">
        <f t="shared" ref="J5:J15" si="3">I5*G5</f>
        <v>924.45521064755303</v>
      </c>
      <c r="K5">
        <f t="shared" ref="K5:K15" si="4">C5-J5</f>
        <v>15.544789352446969</v>
      </c>
      <c r="L5">
        <f t="shared" ref="L5:L15" si="5">ABS(K5)</f>
        <v>15.544789352446969</v>
      </c>
      <c r="M5">
        <f t="shared" ref="M5:M15" si="6">K5*K5</f>
        <v>241.64047601194866</v>
      </c>
      <c r="N5" s="11">
        <f t="shared" si="0"/>
        <v>1.6537009949411669E-2</v>
      </c>
      <c r="O5" s="11">
        <f t="shared" ref="O5:O15" si="7">ABS(N5)</f>
        <v>1.6537009949411669E-2</v>
      </c>
      <c r="P5" s="6" t="s">
        <v>58</v>
      </c>
      <c r="Q5" s="6">
        <v>12</v>
      </c>
    </row>
    <row r="6" spans="1:17" x14ac:dyDescent="0.3">
      <c r="A6" s="6"/>
      <c r="B6" s="6">
        <v>3</v>
      </c>
      <c r="C6" s="6">
        <v>2625</v>
      </c>
      <c r="D6" s="6">
        <f>AVERAGE(C5:C8)</f>
        <v>1966.25</v>
      </c>
      <c r="E6" s="6">
        <f t="shared" ref="E6:E13" si="8">AVERAGE(D5:D6)</f>
        <v>1952.5</v>
      </c>
      <c r="F6" s="6">
        <f>C6/E6</f>
        <v>1.3444302176696543</v>
      </c>
      <c r="G6" s="6">
        <f>AVERAGE(F6,F10)</f>
        <v>1.3985770374509825</v>
      </c>
      <c r="H6" s="6">
        <f t="shared" si="1"/>
        <v>1876.9076923958874</v>
      </c>
      <c r="I6">
        <f t="shared" si="2"/>
        <v>1923.0720000000001</v>
      </c>
      <c r="J6">
        <f t="shared" si="3"/>
        <v>2689.5643405649362</v>
      </c>
      <c r="K6">
        <f t="shared" si="4"/>
        <v>-64.564340564936174</v>
      </c>
      <c r="L6">
        <f t="shared" si="5"/>
        <v>64.564340564936174</v>
      </c>
      <c r="M6">
        <f t="shared" si="6"/>
        <v>4168.5540725850624</v>
      </c>
      <c r="N6" s="11">
        <f t="shared" si="0"/>
        <v>-2.4595939262832829E-2</v>
      </c>
      <c r="O6" s="11">
        <f t="shared" si="7"/>
        <v>2.4595939262832829E-2</v>
      </c>
      <c r="P6" s="6" t="s">
        <v>54</v>
      </c>
      <c r="Q6" s="6">
        <f>K21/Q5</f>
        <v>-2.8638982657684076</v>
      </c>
    </row>
    <row r="7" spans="1:17" x14ac:dyDescent="0.3">
      <c r="A7" s="6"/>
      <c r="B7" s="6">
        <v>4</v>
      </c>
      <c r="C7" s="6">
        <v>2500</v>
      </c>
      <c r="D7" s="6">
        <f>AVERAGE(C6:C9)</f>
        <v>1956.25</v>
      </c>
      <c r="E7" s="6">
        <f t="shared" si="8"/>
        <v>1961.25</v>
      </c>
      <c r="F7" s="6">
        <f t="shared" ref="F7:F13" si="9">C7/E7</f>
        <v>1.2746972594008923</v>
      </c>
      <c r="G7" s="6">
        <f t="shared" ref="G7" si="10">AVERAGE(F7,F11)</f>
        <v>1.2193461636092007</v>
      </c>
      <c r="H7" s="6">
        <f t="shared" si="1"/>
        <v>2050.2791369762717</v>
      </c>
      <c r="I7">
        <f t="shared" si="2"/>
        <v>1948.1960000000001</v>
      </c>
      <c r="J7">
        <f t="shared" si="3"/>
        <v>2375.5253185587903</v>
      </c>
      <c r="K7">
        <f t="shared" si="4"/>
        <v>124.47468144120967</v>
      </c>
      <c r="L7">
        <f t="shared" si="5"/>
        <v>124.47468144120967</v>
      </c>
      <c r="M7">
        <f t="shared" si="6"/>
        <v>15493.946319890627</v>
      </c>
      <c r="N7" s="11">
        <f t="shared" si="0"/>
        <v>4.9789872576483866E-2</v>
      </c>
      <c r="O7" s="11">
        <f t="shared" si="7"/>
        <v>4.9789872576483866E-2</v>
      </c>
      <c r="P7" s="6" t="s">
        <v>55</v>
      </c>
      <c r="Q7" s="6">
        <f>L21/Q5</f>
        <v>54.272698969880999</v>
      </c>
    </row>
    <row r="8" spans="1:17" x14ac:dyDescent="0.3">
      <c r="A8" s="6">
        <v>2</v>
      </c>
      <c r="B8" s="6">
        <v>5</v>
      </c>
      <c r="C8" s="6">
        <v>1800</v>
      </c>
      <c r="D8" s="6">
        <f t="shared" ref="D8" si="11">AVERAGE(C7:C10)</f>
        <v>2025</v>
      </c>
      <c r="E8" s="6">
        <f t="shared" si="8"/>
        <v>1990.625</v>
      </c>
      <c r="F8" s="6">
        <f t="shared" si="9"/>
        <v>0.90423861852433285</v>
      </c>
      <c r="G8" s="6">
        <v>0.90196733357827585</v>
      </c>
      <c r="H8" s="6">
        <f t="shared" si="1"/>
        <v>1995.6376833061768</v>
      </c>
      <c r="I8">
        <f t="shared" si="2"/>
        <v>1973.32</v>
      </c>
      <c r="J8">
        <f t="shared" si="3"/>
        <v>1779.8701786966833</v>
      </c>
      <c r="K8">
        <f t="shared" si="4"/>
        <v>20.129821303316703</v>
      </c>
      <c r="L8">
        <f t="shared" si="5"/>
        <v>20.129821303316703</v>
      </c>
      <c r="M8">
        <f t="shared" si="6"/>
        <v>405.20970570346299</v>
      </c>
      <c r="N8" s="11">
        <f t="shared" si="0"/>
        <v>1.1183234057398168E-2</v>
      </c>
      <c r="O8" s="11">
        <f t="shared" si="7"/>
        <v>1.1183234057398168E-2</v>
      </c>
      <c r="P8" s="6" t="s">
        <v>56</v>
      </c>
      <c r="Q8" s="6">
        <f>M21/Q5</f>
        <v>4814.8974605975554</v>
      </c>
    </row>
    <row r="9" spans="1:17" x14ac:dyDescent="0.3">
      <c r="A9" s="6"/>
      <c r="B9" s="6">
        <v>6</v>
      </c>
      <c r="C9" s="6">
        <v>900</v>
      </c>
      <c r="D9" s="6">
        <f>AVERAGE(C8:C11)</f>
        <v>1990</v>
      </c>
      <c r="E9" s="6">
        <f t="shared" si="8"/>
        <v>2007.5</v>
      </c>
      <c r="F9" s="6">
        <f t="shared" si="9"/>
        <v>0.44831880448318806</v>
      </c>
      <c r="G9" s="6">
        <v>0.4870814219607455</v>
      </c>
      <c r="H9" s="6">
        <f t="shared" si="1"/>
        <v>1847.7403559697502</v>
      </c>
      <c r="I9">
        <f t="shared" si="2"/>
        <v>1998.444</v>
      </c>
      <c r="J9">
        <f t="shared" si="3"/>
        <v>973.40494522892004</v>
      </c>
      <c r="K9">
        <f t="shared" si="4"/>
        <v>-73.404945228920042</v>
      </c>
      <c r="L9">
        <f t="shared" si="5"/>
        <v>73.404945228920042</v>
      </c>
      <c r="M9">
        <f t="shared" si="6"/>
        <v>5388.2859840607516</v>
      </c>
      <c r="N9" s="11">
        <f t="shared" si="0"/>
        <v>-8.1561050254355602E-2</v>
      </c>
      <c r="O9" s="11">
        <f t="shared" si="7"/>
        <v>8.1561050254355602E-2</v>
      </c>
      <c r="P9" s="6" t="s">
        <v>57</v>
      </c>
      <c r="Q9" s="12">
        <f>O21/Q5</f>
        <v>3.0368598511169589E-2</v>
      </c>
    </row>
    <row r="10" spans="1:17" x14ac:dyDescent="0.3">
      <c r="A10" s="6"/>
      <c r="B10" s="6">
        <v>7</v>
      </c>
      <c r="C10" s="6">
        <v>2900</v>
      </c>
      <c r="D10" s="6">
        <f>AVERAGE(C9:C12)</f>
        <v>2002.5</v>
      </c>
      <c r="E10" s="6">
        <f t="shared" si="8"/>
        <v>1996.25</v>
      </c>
      <c r="F10" s="6">
        <f t="shared" si="9"/>
        <v>1.4527238572323107</v>
      </c>
      <c r="G10" s="6">
        <v>1.3985770374509825</v>
      </c>
      <c r="H10" s="6">
        <f t="shared" si="1"/>
        <v>2073.5361173135516</v>
      </c>
      <c r="I10">
        <f t="shared" si="2"/>
        <v>2023.568</v>
      </c>
      <c r="J10">
        <f t="shared" si="3"/>
        <v>2830.1157385206097</v>
      </c>
      <c r="K10">
        <f t="shared" si="4"/>
        <v>69.884261479390261</v>
      </c>
      <c r="L10">
        <f t="shared" si="5"/>
        <v>69.884261479390261</v>
      </c>
      <c r="M10">
        <f t="shared" si="6"/>
        <v>4883.8100025197891</v>
      </c>
      <c r="N10" s="11">
        <f t="shared" si="0"/>
        <v>2.4098021199789744E-2</v>
      </c>
      <c r="O10" s="11">
        <f t="shared" si="7"/>
        <v>2.4098021199789744E-2</v>
      </c>
    </row>
    <row r="11" spans="1:17" x14ac:dyDescent="0.3">
      <c r="A11" s="6"/>
      <c r="B11" s="6">
        <v>8</v>
      </c>
      <c r="C11" s="6">
        <v>2360</v>
      </c>
      <c r="D11" s="6">
        <f>AVERAGE(C10:C13)</f>
        <v>2052.5</v>
      </c>
      <c r="E11" s="6">
        <f t="shared" si="8"/>
        <v>2027.5</v>
      </c>
      <c r="F11" s="6">
        <f t="shared" si="9"/>
        <v>1.1639950678175093</v>
      </c>
      <c r="G11" s="6">
        <v>1.2193461636092007</v>
      </c>
      <c r="H11" s="6">
        <f t="shared" si="1"/>
        <v>1935.4635053056006</v>
      </c>
      <c r="I11">
        <f t="shared" si="2"/>
        <v>2048.692</v>
      </c>
      <c r="J11">
        <f t="shared" si="3"/>
        <v>2498.0647306168607</v>
      </c>
      <c r="K11">
        <f t="shared" si="4"/>
        <v>-138.06473061686074</v>
      </c>
      <c r="L11">
        <f t="shared" si="5"/>
        <v>138.06473061686074</v>
      </c>
      <c r="M11">
        <f t="shared" si="6"/>
        <v>19061.869840306324</v>
      </c>
      <c r="N11" s="11">
        <f t="shared" si="0"/>
        <v>-5.8502004498669803E-2</v>
      </c>
      <c r="O11" s="11">
        <f t="shared" si="7"/>
        <v>5.8502004498669803E-2</v>
      </c>
    </row>
    <row r="12" spans="1:17" x14ac:dyDescent="0.3">
      <c r="A12" s="6">
        <v>3</v>
      </c>
      <c r="B12" s="6">
        <v>9</v>
      </c>
      <c r="C12" s="6">
        <v>1850</v>
      </c>
      <c r="D12" s="6">
        <f>AVERAGE(C11:C14)</f>
        <v>2060</v>
      </c>
      <c r="E12" s="6">
        <f t="shared" si="8"/>
        <v>2056.25</v>
      </c>
      <c r="F12" s="6">
        <f t="shared" si="9"/>
        <v>0.89969604863221886</v>
      </c>
      <c r="G12" s="6">
        <v>0.90196733357827585</v>
      </c>
      <c r="H12" s="6">
        <f t="shared" si="1"/>
        <v>2051.072063398015</v>
      </c>
      <c r="I12">
        <f t="shared" si="2"/>
        <v>2073.8159999999998</v>
      </c>
      <c r="J12">
        <f t="shared" si="3"/>
        <v>1870.5142878519655</v>
      </c>
      <c r="K12">
        <f t="shared" si="4"/>
        <v>-20.514287851965491</v>
      </c>
      <c r="L12">
        <f t="shared" si="5"/>
        <v>20.514287851965491</v>
      </c>
      <c r="M12">
        <f t="shared" si="6"/>
        <v>420.83600607329896</v>
      </c>
      <c r="N12" s="11">
        <f t="shared" si="0"/>
        <v>-1.1088804244305672E-2</v>
      </c>
      <c r="O12" s="11">
        <f t="shared" si="7"/>
        <v>1.1088804244305672E-2</v>
      </c>
    </row>
    <row r="13" spans="1:17" x14ac:dyDescent="0.3">
      <c r="A13" s="6"/>
      <c r="B13" s="6">
        <v>10</v>
      </c>
      <c r="C13" s="6">
        <v>1100</v>
      </c>
      <c r="D13" s="6">
        <f>AVERAGE(C12:C15)</f>
        <v>2123.75</v>
      </c>
      <c r="E13" s="6">
        <f t="shared" si="8"/>
        <v>2091.875</v>
      </c>
      <c r="F13" s="6">
        <f t="shared" si="9"/>
        <v>0.52584403943830293</v>
      </c>
      <c r="G13" s="6">
        <v>0.4870814219607455</v>
      </c>
      <c r="H13" s="6">
        <f t="shared" si="1"/>
        <v>2258.3493239630279</v>
      </c>
      <c r="I13">
        <f t="shared" si="2"/>
        <v>2098.94</v>
      </c>
      <c r="J13">
        <f t="shared" si="3"/>
        <v>1022.3546798102872</v>
      </c>
      <c r="K13">
        <f t="shared" si="4"/>
        <v>77.645320189712834</v>
      </c>
      <c r="L13">
        <f t="shared" si="5"/>
        <v>77.645320189712834</v>
      </c>
      <c r="M13">
        <f t="shared" si="6"/>
        <v>6028.7957473630277</v>
      </c>
      <c r="N13" s="11">
        <f t="shared" si="0"/>
        <v>7.0586654717920763E-2</v>
      </c>
      <c r="O13" s="11">
        <f t="shared" si="7"/>
        <v>7.0586654717920763E-2</v>
      </c>
    </row>
    <row r="14" spans="1:17" x14ac:dyDescent="0.3">
      <c r="A14" s="6"/>
      <c r="B14" s="6">
        <v>11</v>
      </c>
      <c r="C14" s="6">
        <v>2930</v>
      </c>
      <c r="D14" s="6"/>
      <c r="E14" s="6"/>
      <c r="F14" s="6"/>
      <c r="G14" s="6">
        <v>1.3985770374509825</v>
      </c>
      <c r="H14" s="6">
        <f t="shared" si="1"/>
        <v>2094.9864909409334</v>
      </c>
      <c r="I14">
        <f t="shared" si="2"/>
        <v>2124.0639999999999</v>
      </c>
      <c r="J14">
        <f t="shared" si="3"/>
        <v>2970.6671364762833</v>
      </c>
      <c r="K14">
        <f t="shared" si="4"/>
        <v>-40.667136476283304</v>
      </c>
      <c r="L14">
        <f t="shared" si="5"/>
        <v>40.667136476283304</v>
      </c>
      <c r="M14">
        <f t="shared" si="6"/>
        <v>1653.815989180652</v>
      </c>
      <c r="N14" s="11">
        <f t="shared" si="0"/>
        <v>-1.3879568763236622E-2</v>
      </c>
      <c r="O14" s="11">
        <f t="shared" si="7"/>
        <v>1.3879568763236622E-2</v>
      </c>
    </row>
    <row r="15" spans="1:17" x14ac:dyDescent="0.3">
      <c r="A15" s="6"/>
      <c r="B15" s="6">
        <v>12</v>
      </c>
      <c r="C15" s="6">
        <v>2615</v>
      </c>
      <c r="D15" s="6"/>
      <c r="E15" s="6"/>
      <c r="F15" s="6"/>
      <c r="G15" s="6">
        <v>1.2193461636092007</v>
      </c>
      <c r="H15" s="6">
        <f t="shared" ref="H15" si="12">C15/G15</f>
        <v>2144.5919772771804</v>
      </c>
      <c r="I15">
        <f t="shared" si="2"/>
        <v>2149.1880000000001</v>
      </c>
      <c r="J15">
        <f t="shared" si="3"/>
        <v>2620.6041426749307</v>
      </c>
      <c r="K15">
        <f t="shared" si="4"/>
        <v>-5.6041426749306993</v>
      </c>
      <c r="L15">
        <f t="shared" si="5"/>
        <v>5.6041426749306993</v>
      </c>
      <c r="M15">
        <f t="shared" si="6"/>
        <v>31.406415120979414</v>
      </c>
      <c r="N15" s="11">
        <f t="shared" si="0"/>
        <v>-2.1430755927077244E-3</v>
      </c>
      <c r="O15" s="11">
        <f t="shared" si="7"/>
        <v>2.1430755927077244E-3</v>
      </c>
    </row>
    <row r="16" spans="1:17" x14ac:dyDescent="0.3">
      <c r="A16" s="6"/>
      <c r="B16" s="17">
        <v>13</v>
      </c>
      <c r="C16" s="18"/>
      <c r="D16" s="18"/>
      <c r="E16" s="18"/>
      <c r="F16" s="17"/>
      <c r="G16" s="17">
        <v>0.90196733357827585</v>
      </c>
      <c r="I16" s="17">
        <f>25.124*(B16)+1847.7</f>
        <v>2174.3119999999999</v>
      </c>
      <c r="J16" s="17">
        <f>I16*G16</f>
        <v>1961.1583970072481</v>
      </c>
    </row>
    <row r="17" spans="1:15" x14ac:dyDescent="0.3">
      <c r="A17" s="16"/>
      <c r="B17" s="17">
        <v>14</v>
      </c>
      <c r="C17" s="18"/>
      <c r="D17" s="18"/>
      <c r="E17" s="18"/>
      <c r="F17" s="19"/>
      <c r="G17" s="17">
        <v>0.4870814219607455</v>
      </c>
      <c r="I17" s="17">
        <f>25.124*(B17)+1847.7</f>
        <v>2199.4360000000001</v>
      </c>
      <c r="J17" s="17">
        <f>I17*G17</f>
        <v>1071.3044143916543</v>
      </c>
    </row>
    <row r="18" spans="1:15" x14ac:dyDescent="0.3">
      <c r="A18" s="16"/>
      <c r="B18" s="17">
        <v>15</v>
      </c>
      <c r="C18" s="18"/>
      <c r="D18" s="18"/>
      <c r="E18" s="18"/>
      <c r="F18" s="19"/>
      <c r="G18" s="17">
        <v>1.3985770374509825</v>
      </c>
      <c r="I18" s="17">
        <f>25.124*(B18)+1847.7</f>
        <v>2224.56</v>
      </c>
      <c r="J18" s="17">
        <f>I18*G18</f>
        <v>3111.2185344319573</v>
      </c>
    </row>
    <row r="19" spans="1:15" x14ac:dyDescent="0.3">
      <c r="A19" s="16"/>
      <c r="B19" s="17">
        <v>16</v>
      </c>
      <c r="C19" s="18"/>
      <c r="D19" s="18"/>
      <c r="E19" s="18"/>
      <c r="F19" s="19"/>
      <c r="G19" s="17">
        <v>1.2193461636092007</v>
      </c>
      <c r="I19" s="17">
        <f>25.124*(B19)+1847.7</f>
        <v>2249.6840000000002</v>
      </c>
      <c r="J19" s="17">
        <f>I19*G19</f>
        <v>2743.1435547330011</v>
      </c>
    </row>
    <row r="21" spans="1:15" x14ac:dyDescent="0.3">
      <c r="H21" s="13" t="s">
        <v>52</v>
      </c>
      <c r="I21" s="13"/>
      <c r="J21" s="13"/>
      <c r="K21" s="13">
        <f>SUM(K4:K15)</f>
        <v>-34.366779189220892</v>
      </c>
      <c r="L21" s="13">
        <f t="shared" ref="L21:O21" si="13">SUM(L4:L15)</f>
        <v>651.27238763857201</v>
      </c>
      <c r="M21" s="13">
        <f t="shared" si="13"/>
        <v>57778.769527170669</v>
      </c>
      <c r="N21" s="14">
        <f t="shared" si="13"/>
        <v>-1.9117703098181477E-2</v>
      </c>
      <c r="O21" s="14">
        <f t="shared" si="13"/>
        <v>0.36442318213403507</v>
      </c>
    </row>
    <row r="52" spans="1:2" x14ac:dyDescent="0.3">
      <c r="A52" t="s">
        <v>16</v>
      </c>
    </row>
    <row r="53" spans="1:2" x14ac:dyDescent="0.3">
      <c r="A53" s="6" t="s">
        <v>17</v>
      </c>
      <c r="B53" s="6">
        <v>0.90196733357827585</v>
      </c>
    </row>
    <row r="54" spans="1:2" x14ac:dyDescent="0.3">
      <c r="A54" s="6" t="s">
        <v>18</v>
      </c>
      <c r="B54" s="6">
        <v>0.4870814219607455</v>
      </c>
    </row>
    <row r="55" spans="1:2" x14ac:dyDescent="0.3">
      <c r="A55" s="6" t="s">
        <v>19</v>
      </c>
      <c r="B55" s="6">
        <v>1.3985770374509825</v>
      </c>
    </row>
    <row r="56" spans="1:2" x14ac:dyDescent="0.3">
      <c r="A56" s="6" t="s">
        <v>20</v>
      </c>
      <c r="B56" s="6">
        <v>1.2193461636092007</v>
      </c>
    </row>
    <row r="58" spans="1:2" x14ac:dyDescent="0.3">
      <c r="A58" t="s">
        <v>21</v>
      </c>
    </row>
    <row r="76" spans="1:4" x14ac:dyDescent="0.3">
      <c r="A76" t="s">
        <v>41</v>
      </c>
    </row>
    <row r="77" spans="1:4" ht="28.8" x14ac:dyDescent="0.3">
      <c r="A77" s="7" t="s">
        <v>42</v>
      </c>
      <c r="B77" s="9" t="s">
        <v>43</v>
      </c>
      <c r="C77" s="9" t="s">
        <v>60</v>
      </c>
      <c r="D77" s="8" t="s">
        <v>44</v>
      </c>
    </row>
    <row r="78" spans="1:4" x14ac:dyDescent="0.3">
      <c r="A78" s="6">
        <v>13</v>
      </c>
      <c r="B78" s="6">
        <v>0.90196733357827585</v>
      </c>
      <c r="C78" s="6">
        <f>25.124*(A78)+1847.7</f>
        <v>2174.3119999999999</v>
      </c>
      <c r="D78" s="6">
        <f>C78*B78</f>
        <v>1961.1583970072481</v>
      </c>
    </row>
    <row r="79" spans="1:4" x14ac:dyDescent="0.3">
      <c r="A79" s="6">
        <v>14</v>
      </c>
      <c r="B79" s="6">
        <v>0.4870814219607455</v>
      </c>
      <c r="C79" s="6">
        <f>25.124*(A79)+1847.7</f>
        <v>2199.4360000000001</v>
      </c>
      <c r="D79" s="6">
        <f t="shared" ref="D79:D81" si="14">C79*B79</f>
        <v>1071.3044143916543</v>
      </c>
    </row>
    <row r="80" spans="1:4" x14ac:dyDescent="0.3">
      <c r="A80" s="6">
        <v>15</v>
      </c>
      <c r="B80" s="6">
        <v>1.3985770374509825</v>
      </c>
      <c r="C80" s="6">
        <f>25.124*(A80)+1847.7</f>
        <v>2224.56</v>
      </c>
      <c r="D80" s="6">
        <f t="shared" si="14"/>
        <v>3111.2185344319573</v>
      </c>
    </row>
    <row r="81" spans="1:4" x14ac:dyDescent="0.3">
      <c r="A81" s="6">
        <v>16</v>
      </c>
      <c r="B81" s="6">
        <v>1.2193461636092007</v>
      </c>
      <c r="C81" s="6">
        <f>25.124*(A81)+1847.7</f>
        <v>2249.6840000000002</v>
      </c>
      <c r="D81" s="6">
        <f t="shared" si="14"/>
        <v>2743.1435547330011</v>
      </c>
    </row>
    <row r="83" spans="1:4" x14ac:dyDescent="0.3">
      <c r="A83" t="s">
        <v>22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B703-CA2D-4F14-9D59-2997C7241223}">
  <dimension ref="A1:Q90"/>
  <sheetViews>
    <sheetView workbookViewId="0">
      <selection activeCell="H87" sqref="H87"/>
    </sheetView>
  </sheetViews>
  <sheetFormatPr defaultRowHeight="14.4" x14ac:dyDescent="0.3"/>
  <cols>
    <col min="2" max="2" width="15.77734375" bestFit="1" customWidth="1"/>
    <col min="3" max="3" width="16.21875" bestFit="1" customWidth="1"/>
    <col min="4" max="4" width="13.88671875" bestFit="1" customWidth="1"/>
    <col min="5" max="5" width="13.33203125" bestFit="1" customWidth="1"/>
    <col min="6" max="6" width="14.21875" bestFit="1" customWidth="1"/>
    <col min="7" max="7" width="14.6640625" bestFit="1" customWidth="1"/>
    <col min="8" max="9" width="16.5546875" bestFit="1" customWidth="1"/>
    <col min="10" max="10" width="13.77734375" bestFit="1" customWidth="1"/>
    <col min="14" max="14" width="10.6640625" customWidth="1"/>
    <col min="15" max="15" width="14.44140625" bestFit="1" customWidth="1"/>
  </cols>
  <sheetData>
    <row r="1" spans="1:17" x14ac:dyDescent="0.3">
      <c r="A1" s="4" t="s">
        <v>23</v>
      </c>
    </row>
    <row r="2" spans="1:17" x14ac:dyDescent="0.3">
      <c r="A2" s="5" t="s">
        <v>24</v>
      </c>
    </row>
    <row r="3" spans="1:17" x14ac:dyDescent="0.3">
      <c r="A3" s="5" t="s">
        <v>25</v>
      </c>
    </row>
    <row r="4" spans="1:17" x14ac:dyDescent="0.3">
      <c r="A4" s="5" t="s">
        <v>26</v>
      </c>
    </row>
    <row r="5" spans="1:17" x14ac:dyDescent="0.3">
      <c r="A5" s="5" t="s">
        <v>27</v>
      </c>
    </row>
    <row r="6" spans="1:17" ht="28.8" x14ac:dyDescent="0.3">
      <c r="A6" s="20" t="s">
        <v>1</v>
      </c>
      <c r="B6" s="21" t="s">
        <v>28</v>
      </c>
      <c r="C6" s="21" t="s">
        <v>29</v>
      </c>
      <c r="D6" s="22" t="s">
        <v>30</v>
      </c>
      <c r="E6" s="22" t="s">
        <v>5</v>
      </c>
      <c r="F6" s="22" t="s">
        <v>13</v>
      </c>
      <c r="G6" s="22" t="s">
        <v>7</v>
      </c>
      <c r="H6" s="22" t="s">
        <v>31</v>
      </c>
      <c r="I6" s="23" t="s">
        <v>45</v>
      </c>
      <c r="J6" s="23" t="s">
        <v>46</v>
      </c>
      <c r="K6" s="23" t="s">
        <v>47</v>
      </c>
      <c r="L6" s="23" t="s">
        <v>48</v>
      </c>
      <c r="M6" s="23" t="s">
        <v>49</v>
      </c>
      <c r="N6" s="23" t="s">
        <v>50</v>
      </c>
      <c r="O6" s="23" t="s">
        <v>51</v>
      </c>
    </row>
    <row r="7" spans="1:17" x14ac:dyDescent="0.3">
      <c r="A7" s="24">
        <v>1</v>
      </c>
      <c r="B7" s="24">
        <v>1</v>
      </c>
      <c r="C7" s="24">
        <v>218</v>
      </c>
      <c r="D7" s="24"/>
      <c r="E7" s="24"/>
      <c r="F7" s="24"/>
      <c r="G7" s="24">
        <v>0.88245124560855803</v>
      </c>
      <c r="H7" s="24">
        <f>C7/G7</f>
        <v>247.03914361825434</v>
      </c>
      <c r="I7" s="25">
        <f>3.6658*(B7)+237.75</f>
        <v>241.41579999999999</v>
      </c>
      <c r="J7" s="25">
        <f>I7*G7</f>
        <v>213.03767341958653</v>
      </c>
      <c r="K7" s="25">
        <f>C7-J7</f>
        <v>4.9623265804134746</v>
      </c>
      <c r="L7" s="25">
        <f>ABS(K7)</f>
        <v>4.9623265804134746</v>
      </c>
      <c r="M7" s="25">
        <f>K7*K7</f>
        <v>24.624685090678089</v>
      </c>
      <c r="N7" s="26">
        <f>K7/C7</f>
        <v>2.2762965965199423E-2</v>
      </c>
      <c r="O7" s="26">
        <f>ABS(N7)</f>
        <v>2.2762965965199423E-2</v>
      </c>
    </row>
    <row r="8" spans="1:17" x14ac:dyDescent="0.3">
      <c r="A8" s="24"/>
      <c r="B8" s="24">
        <v>2</v>
      </c>
      <c r="C8" s="24">
        <v>247</v>
      </c>
      <c r="D8" s="24">
        <f>AVERAGE(C7:C10)</f>
        <v>250</v>
      </c>
      <c r="E8" s="24"/>
      <c r="F8" s="24"/>
      <c r="G8" s="24">
        <v>0.981647821540375</v>
      </c>
      <c r="H8" s="24">
        <f t="shared" ref="H8:H22" si="0">C8/G8</f>
        <v>251.61773354971066</v>
      </c>
      <c r="I8" s="25">
        <f t="shared" ref="I8:I22" si="1">3.6658*(B8)+237.75</f>
        <v>245.08160000000001</v>
      </c>
      <c r="J8" s="25">
        <f>I8*G8</f>
        <v>240.58381873962958</v>
      </c>
      <c r="K8" s="25">
        <f t="shared" ref="K8:K22" si="2">C8-J8</f>
        <v>6.416181260370422</v>
      </c>
      <c r="L8" s="25">
        <f t="shared" ref="L8:L22" si="3">ABS(K8)</f>
        <v>6.416181260370422</v>
      </c>
      <c r="M8" s="25">
        <f t="shared" ref="M8:M22" si="4">K8*K8</f>
        <v>41.167381965928577</v>
      </c>
      <c r="N8" s="26">
        <f t="shared" ref="N8:N22" si="5">K8/C8</f>
        <v>2.597644234967782E-2</v>
      </c>
      <c r="O8" s="26">
        <f t="shared" ref="O8:O22" si="6">ABS(N8)</f>
        <v>2.597644234967782E-2</v>
      </c>
    </row>
    <row r="9" spans="1:17" x14ac:dyDescent="0.3">
      <c r="A9" s="24"/>
      <c r="B9" s="24">
        <v>3</v>
      </c>
      <c r="C9" s="24">
        <v>243</v>
      </c>
      <c r="D9" s="24">
        <f>AVERAGE(C8:C11)</f>
        <v>251.75</v>
      </c>
      <c r="E9" s="24">
        <f>AVERAGE(D8:D9)</f>
        <v>250.875</v>
      </c>
      <c r="F9" s="24">
        <f>C9/E9</f>
        <v>0.96860986547085204</v>
      </c>
      <c r="G9" s="24">
        <f>AVERAGE(F9,F13,F17)</f>
        <v>0.97116367649037183</v>
      </c>
      <c r="H9" s="24">
        <f t="shared" si="0"/>
        <v>250.21528902127253</v>
      </c>
      <c r="I9" s="25">
        <f t="shared" si="1"/>
        <v>248.7474</v>
      </c>
      <c r="J9" s="25">
        <f>I9*G9</f>
        <v>241.57443950142112</v>
      </c>
      <c r="K9" s="25">
        <f t="shared" si="2"/>
        <v>1.425560498578875</v>
      </c>
      <c r="L9" s="25">
        <f t="shared" si="3"/>
        <v>1.425560498578875</v>
      </c>
      <c r="M9" s="25">
        <f t="shared" si="4"/>
        <v>2.0322227351084505</v>
      </c>
      <c r="N9" s="26">
        <f t="shared" si="5"/>
        <v>5.8665041093780863E-3</v>
      </c>
      <c r="O9" s="26">
        <f t="shared" si="6"/>
        <v>5.8665041093780863E-3</v>
      </c>
    </row>
    <row r="10" spans="1:17" x14ac:dyDescent="0.3">
      <c r="A10" s="24"/>
      <c r="B10" s="24">
        <v>4</v>
      </c>
      <c r="C10" s="24">
        <v>292</v>
      </c>
      <c r="D10" s="24">
        <f t="shared" ref="D9:D20" si="7">AVERAGE(C9:C12)</f>
        <v>253.5</v>
      </c>
      <c r="E10" s="24">
        <f t="shared" ref="E10:E20" si="8">AVERAGE(D9:D10)</f>
        <v>252.625</v>
      </c>
      <c r="F10" s="24">
        <f t="shared" ref="F10:F20" si="9">C10/E10</f>
        <v>1.1558634339435923</v>
      </c>
      <c r="G10" s="24">
        <f t="shared" ref="G10" si="10">AVERAGE(F10,F14,F18)</f>
        <v>1.1569079047107942</v>
      </c>
      <c r="H10" s="24">
        <f t="shared" si="0"/>
        <v>252.39692702505533</v>
      </c>
      <c r="I10" s="25">
        <f t="shared" si="1"/>
        <v>252.41319999999999</v>
      </c>
      <c r="J10" s="25">
        <f t="shared" ref="J8:J22" si="11">I10*G10</f>
        <v>292.01882633334662</v>
      </c>
      <c r="K10" s="25">
        <f t="shared" si="2"/>
        <v>-1.8826333346623869E-2</v>
      </c>
      <c r="L10" s="25">
        <f t="shared" si="3"/>
        <v>1.8826333346623869E-2</v>
      </c>
      <c r="M10" s="25">
        <f t="shared" si="4"/>
        <v>3.5443082727820187E-4</v>
      </c>
      <c r="N10" s="26">
        <f t="shared" si="5"/>
        <v>-6.4473744337752978E-5</v>
      </c>
      <c r="O10" s="26">
        <f t="shared" si="6"/>
        <v>6.4473744337752978E-5</v>
      </c>
      <c r="P10" s="6" t="s">
        <v>53</v>
      </c>
      <c r="Q10" s="6">
        <v>16</v>
      </c>
    </row>
    <row r="11" spans="1:17" x14ac:dyDescent="0.3">
      <c r="A11" s="24">
        <v>2</v>
      </c>
      <c r="B11" s="24">
        <v>5</v>
      </c>
      <c r="C11" s="24">
        <v>225</v>
      </c>
      <c r="D11" s="24">
        <f t="shared" si="7"/>
        <v>256.5</v>
      </c>
      <c r="E11" s="24">
        <f t="shared" si="8"/>
        <v>255</v>
      </c>
      <c r="F11" s="24">
        <f t="shared" si="9"/>
        <v>0.88235294117647056</v>
      </c>
      <c r="G11" s="24">
        <v>0.88245124560855803</v>
      </c>
      <c r="H11" s="24">
        <f t="shared" si="0"/>
        <v>254.97159318397809</v>
      </c>
      <c r="I11" s="25">
        <f t="shared" si="1"/>
        <v>256.07900000000001</v>
      </c>
      <c r="J11" s="25">
        <f t="shared" si="11"/>
        <v>225.97723252419394</v>
      </c>
      <c r="K11" s="25">
        <f t="shared" si="2"/>
        <v>-0.97723252419393702</v>
      </c>
      <c r="L11" s="25">
        <f t="shared" si="3"/>
        <v>0.97723252419393702</v>
      </c>
      <c r="M11" s="25">
        <f t="shared" si="4"/>
        <v>0.95498340634245371</v>
      </c>
      <c r="N11" s="26">
        <f t="shared" si="5"/>
        <v>-4.3432556630841647E-3</v>
      </c>
      <c r="O11" s="26">
        <f t="shared" si="6"/>
        <v>4.3432556630841647E-3</v>
      </c>
      <c r="P11" s="6" t="s">
        <v>54</v>
      </c>
      <c r="Q11" s="6">
        <f>K24/Q10</f>
        <v>5.7061757421346115E-2</v>
      </c>
    </row>
    <row r="12" spans="1:17" x14ac:dyDescent="0.3">
      <c r="A12" s="24"/>
      <c r="B12" s="24">
        <v>6</v>
      </c>
      <c r="C12" s="24">
        <v>254</v>
      </c>
      <c r="D12" s="24">
        <f t="shared" si="7"/>
        <v>258.25</v>
      </c>
      <c r="E12" s="24">
        <f t="shared" si="8"/>
        <v>257.375</v>
      </c>
      <c r="F12" s="24">
        <f t="shared" si="9"/>
        <v>0.98688683827100532</v>
      </c>
      <c r="G12" s="24">
        <v>0.981647821540375</v>
      </c>
      <c r="H12" s="24">
        <f t="shared" si="0"/>
        <v>258.74860049241499</v>
      </c>
      <c r="I12" s="25">
        <f t="shared" si="1"/>
        <v>259.7448</v>
      </c>
      <c r="J12" s="25">
        <f t="shared" si="11"/>
        <v>254.97791707644041</v>
      </c>
      <c r="K12" s="25">
        <f t="shared" si="2"/>
        <v>-0.97791707644040571</v>
      </c>
      <c r="L12" s="25">
        <f t="shared" si="3"/>
        <v>0.97791707644040571</v>
      </c>
      <c r="M12" s="25">
        <f t="shared" si="4"/>
        <v>0.95632180839375025</v>
      </c>
      <c r="N12" s="26">
        <f t="shared" si="5"/>
        <v>-3.8500672300803376E-3</v>
      </c>
      <c r="O12" s="26">
        <f t="shared" si="6"/>
        <v>3.8500672300803376E-3</v>
      </c>
      <c r="P12" s="6" t="s">
        <v>55</v>
      </c>
      <c r="Q12" s="6">
        <f>L24/Q10</f>
        <v>3.8993150633450089</v>
      </c>
    </row>
    <row r="13" spans="1:17" x14ac:dyDescent="0.3">
      <c r="A13" s="24"/>
      <c r="B13" s="24">
        <v>7</v>
      </c>
      <c r="C13" s="24">
        <v>255</v>
      </c>
      <c r="D13" s="24">
        <f t="shared" si="7"/>
        <v>260.5</v>
      </c>
      <c r="E13" s="24">
        <f t="shared" si="8"/>
        <v>259.375</v>
      </c>
      <c r="F13" s="24">
        <f t="shared" si="9"/>
        <v>0.98313253012048196</v>
      </c>
      <c r="G13" s="24">
        <v>0.97116367649037183</v>
      </c>
      <c r="H13" s="24">
        <f t="shared" si="0"/>
        <v>262.57159959022425</v>
      </c>
      <c r="I13" s="25">
        <f t="shared" si="1"/>
        <v>263.41059999999999</v>
      </c>
      <c r="J13" s="25">
        <f t="shared" si="11"/>
        <v>255.81480672253474</v>
      </c>
      <c r="K13" s="25">
        <f t="shared" si="2"/>
        <v>-0.8148067225347404</v>
      </c>
      <c r="L13" s="25">
        <f t="shared" si="3"/>
        <v>0.8148067225347404</v>
      </c>
      <c r="M13" s="25">
        <f t="shared" si="4"/>
        <v>0.66390999508780546</v>
      </c>
      <c r="N13" s="26">
        <f t="shared" si="5"/>
        <v>-3.1953204805283937E-3</v>
      </c>
      <c r="O13" s="26">
        <f t="shared" si="6"/>
        <v>3.1953204805283937E-3</v>
      </c>
      <c r="P13" s="6" t="s">
        <v>56</v>
      </c>
      <c r="Q13" s="6">
        <f>M24/Q10</f>
        <v>28.038342072561711</v>
      </c>
    </row>
    <row r="14" spans="1:17" x14ac:dyDescent="0.3">
      <c r="A14" s="24"/>
      <c r="B14" s="24">
        <v>8</v>
      </c>
      <c r="C14" s="24">
        <v>299</v>
      </c>
      <c r="D14" s="24">
        <f t="shared" si="7"/>
        <v>263.25</v>
      </c>
      <c r="E14" s="24">
        <f t="shared" si="8"/>
        <v>261.875</v>
      </c>
      <c r="F14" s="24">
        <f t="shared" si="9"/>
        <v>1.1417661097852028</v>
      </c>
      <c r="G14" s="24">
        <v>1.1569079047107942</v>
      </c>
      <c r="H14" s="24">
        <f t="shared" si="0"/>
        <v>258.44753828935461</v>
      </c>
      <c r="I14" s="25">
        <f t="shared" si="1"/>
        <v>267.07639999999998</v>
      </c>
      <c r="J14" s="25">
        <f t="shared" si="11"/>
        <v>308.98279832170192</v>
      </c>
      <c r="K14" s="25">
        <f t="shared" si="2"/>
        <v>-9.9827983217019209</v>
      </c>
      <c r="L14" s="25">
        <f t="shared" si="3"/>
        <v>9.9827983217019209</v>
      </c>
      <c r="M14" s="25">
        <f t="shared" si="4"/>
        <v>99.656262331774684</v>
      </c>
      <c r="N14" s="26">
        <f t="shared" si="5"/>
        <v>-3.3387285356862612E-2</v>
      </c>
      <c r="O14" s="26">
        <f t="shared" si="6"/>
        <v>3.3387285356862612E-2</v>
      </c>
      <c r="P14" s="6" t="s">
        <v>57</v>
      </c>
      <c r="Q14" s="12">
        <f>O24/Q10</f>
        <v>1.4143254243338198E-2</v>
      </c>
    </row>
    <row r="15" spans="1:17" x14ac:dyDescent="0.3">
      <c r="A15" s="24">
        <v>3</v>
      </c>
      <c r="B15" s="24">
        <v>9</v>
      </c>
      <c r="C15" s="24">
        <v>234</v>
      </c>
      <c r="D15" s="24">
        <f t="shared" si="7"/>
        <v>265.5</v>
      </c>
      <c r="E15" s="24">
        <f t="shared" si="8"/>
        <v>264.375</v>
      </c>
      <c r="F15" s="24">
        <f t="shared" si="9"/>
        <v>0.88510638297872335</v>
      </c>
      <c r="G15" s="24">
        <v>0.88245124560855803</v>
      </c>
      <c r="H15" s="24">
        <f t="shared" si="0"/>
        <v>265.17045691133723</v>
      </c>
      <c r="I15" s="25">
        <f t="shared" si="1"/>
        <v>270.74220000000003</v>
      </c>
      <c r="J15" s="25">
        <f t="shared" si="11"/>
        <v>238.91679162880135</v>
      </c>
      <c r="K15" s="25">
        <f t="shared" si="2"/>
        <v>-4.9167916288013487</v>
      </c>
      <c r="L15" s="25">
        <f t="shared" si="3"/>
        <v>4.9167916288013487</v>
      </c>
      <c r="M15" s="25">
        <f t="shared" si="4"/>
        <v>24.174839921051021</v>
      </c>
      <c r="N15" s="26">
        <f t="shared" si="5"/>
        <v>-2.1011930037612602E-2</v>
      </c>
      <c r="O15" s="26">
        <f t="shared" si="6"/>
        <v>2.1011930037612602E-2</v>
      </c>
    </row>
    <row r="16" spans="1:17" x14ac:dyDescent="0.3">
      <c r="A16" s="24"/>
      <c r="B16" s="24">
        <v>10</v>
      </c>
      <c r="C16" s="24">
        <v>265</v>
      </c>
      <c r="D16" s="24">
        <f t="shared" si="7"/>
        <v>272.5</v>
      </c>
      <c r="E16" s="24">
        <f t="shared" si="8"/>
        <v>269</v>
      </c>
      <c r="F16" s="24">
        <f t="shared" si="9"/>
        <v>0.98513011152416352</v>
      </c>
      <c r="G16" s="24">
        <v>0.981647821540375</v>
      </c>
      <c r="H16" s="24">
        <f t="shared" si="0"/>
        <v>269.95424854523611</v>
      </c>
      <c r="I16" s="25">
        <f t="shared" si="1"/>
        <v>274.40800000000002</v>
      </c>
      <c r="J16" s="25">
        <f t="shared" si="11"/>
        <v>269.37201541325123</v>
      </c>
      <c r="K16" s="25">
        <f t="shared" si="2"/>
        <v>-4.3720154132512334</v>
      </c>
      <c r="L16" s="25">
        <f t="shared" si="3"/>
        <v>4.3720154132512334</v>
      </c>
      <c r="M16" s="25">
        <f t="shared" si="4"/>
        <v>19.114518773706354</v>
      </c>
      <c r="N16" s="26">
        <f t="shared" si="5"/>
        <v>-1.649817137075937E-2</v>
      </c>
      <c r="O16" s="26">
        <f t="shared" si="6"/>
        <v>1.649817137075937E-2</v>
      </c>
    </row>
    <row r="17" spans="1:15" x14ac:dyDescent="0.3">
      <c r="A17" s="24"/>
      <c r="B17" s="24">
        <v>11</v>
      </c>
      <c r="C17" s="24">
        <v>264</v>
      </c>
      <c r="D17" s="24">
        <f t="shared" si="7"/>
        <v>276.5</v>
      </c>
      <c r="E17" s="24">
        <f t="shared" si="8"/>
        <v>274.5</v>
      </c>
      <c r="F17" s="24">
        <f t="shared" si="9"/>
        <v>0.96174863387978138</v>
      </c>
      <c r="G17" s="24">
        <v>0.97116367649037183</v>
      </c>
      <c r="H17" s="24">
        <f t="shared" si="0"/>
        <v>271.83883251693806</v>
      </c>
      <c r="I17" s="25">
        <f t="shared" si="1"/>
        <v>278.07380000000001</v>
      </c>
      <c r="J17" s="25">
        <f t="shared" si="11"/>
        <v>270.05517394364836</v>
      </c>
      <c r="K17" s="25">
        <f t="shared" si="2"/>
        <v>-6.0551739436483558</v>
      </c>
      <c r="L17" s="25">
        <f t="shared" si="3"/>
        <v>6.0551739436483558</v>
      </c>
      <c r="M17" s="25">
        <f t="shared" si="4"/>
        <v>36.665131487837982</v>
      </c>
      <c r="N17" s="26">
        <f t="shared" si="5"/>
        <v>-2.2936264938061952E-2</v>
      </c>
      <c r="O17" s="26">
        <f t="shared" si="6"/>
        <v>2.2936264938061952E-2</v>
      </c>
    </row>
    <row r="18" spans="1:15" x14ac:dyDescent="0.3">
      <c r="A18" s="24"/>
      <c r="B18" s="24">
        <v>12</v>
      </c>
      <c r="C18" s="24">
        <v>327</v>
      </c>
      <c r="D18" s="24">
        <f t="shared" si="7"/>
        <v>281</v>
      </c>
      <c r="E18" s="24">
        <f t="shared" si="8"/>
        <v>278.75</v>
      </c>
      <c r="F18" s="24">
        <f t="shared" si="9"/>
        <v>1.1730941704035875</v>
      </c>
      <c r="G18" s="24">
        <v>1.1569079047107942</v>
      </c>
      <c r="H18" s="24">
        <f t="shared" si="0"/>
        <v>282.64998334655172</v>
      </c>
      <c r="I18" s="25">
        <f t="shared" si="1"/>
        <v>281.7396</v>
      </c>
      <c r="J18" s="25">
        <f t="shared" si="11"/>
        <v>325.94677031005727</v>
      </c>
      <c r="K18" s="25">
        <f t="shared" si="2"/>
        <v>1.0532296899427251</v>
      </c>
      <c r="L18" s="25">
        <f t="shared" si="3"/>
        <v>1.0532296899427251</v>
      </c>
      <c r="M18" s="25">
        <f t="shared" si="4"/>
        <v>1.109292779776849</v>
      </c>
      <c r="N18" s="26">
        <f t="shared" si="5"/>
        <v>3.2208859019655202E-3</v>
      </c>
      <c r="O18" s="26">
        <f t="shared" si="6"/>
        <v>3.2208859019655202E-3</v>
      </c>
    </row>
    <row r="19" spans="1:15" x14ac:dyDescent="0.3">
      <c r="A19" s="24">
        <v>4</v>
      </c>
      <c r="B19" s="24">
        <v>13</v>
      </c>
      <c r="C19" s="24">
        <v>250</v>
      </c>
      <c r="D19" s="24">
        <f t="shared" si="7"/>
        <v>287.25</v>
      </c>
      <c r="E19" s="24">
        <f t="shared" si="8"/>
        <v>284.125</v>
      </c>
      <c r="F19" s="24">
        <f t="shared" si="9"/>
        <v>0.87989441267047952</v>
      </c>
      <c r="G19" s="24">
        <v>0.88245124560855803</v>
      </c>
      <c r="H19" s="24">
        <f t="shared" si="0"/>
        <v>283.30177020442011</v>
      </c>
      <c r="I19" s="25">
        <f t="shared" si="1"/>
        <v>285.40539999999999</v>
      </c>
      <c r="J19" s="25">
        <f t="shared" si="11"/>
        <v>251.85635073340873</v>
      </c>
      <c r="K19" s="25">
        <f t="shared" si="2"/>
        <v>-1.8563507334087319</v>
      </c>
      <c r="L19" s="25">
        <f t="shared" si="3"/>
        <v>1.8563507334087319</v>
      </c>
      <c r="M19" s="25">
        <f t="shared" si="4"/>
        <v>3.4460380454271369</v>
      </c>
      <c r="N19" s="26">
        <f t="shared" si="5"/>
        <v>-7.4254029336349274E-3</v>
      </c>
      <c r="O19" s="26">
        <f t="shared" si="6"/>
        <v>7.4254029336349274E-3</v>
      </c>
    </row>
    <row r="20" spans="1:15" x14ac:dyDescent="0.3">
      <c r="A20" s="24"/>
      <c r="B20" s="24">
        <v>14</v>
      </c>
      <c r="C20" s="24">
        <v>283</v>
      </c>
      <c r="D20" s="24">
        <f t="shared" si="7"/>
        <v>294.5</v>
      </c>
      <c r="E20" s="24">
        <f>AVERAGE(D19:D20)</f>
        <v>290.875</v>
      </c>
      <c r="F20" s="24">
        <f t="shared" si="9"/>
        <v>0.97292651482595616</v>
      </c>
      <c r="G20" s="24">
        <v>0.981647821540375</v>
      </c>
      <c r="H20" s="24">
        <f t="shared" si="0"/>
        <v>288.29076354076159</v>
      </c>
      <c r="I20" s="25">
        <f t="shared" si="1"/>
        <v>289.07119999999998</v>
      </c>
      <c r="J20" s="25">
        <f>I20*G20</f>
        <v>283.766113750062</v>
      </c>
      <c r="K20" s="25">
        <f t="shared" si="2"/>
        <v>-0.76611375006200433</v>
      </c>
      <c r="L20" s="25">
        <f t="shared" si="3"/>
        <v>0.76611375006200433</v>
      </c>
      <c r="M20" s="25">
        <f t="shared" si="4"/>
        <v>0.58693027803406728</v>
      </c>
      <c r="N20" s="26">
        <f t="shared" si="5"/>
        <v>-2.7071157246007218E-3</v>
      </c>
      <c r="O20" s="26">
        <f t="shared" si="6"/>
        <v>2.7071157246007218E-3</v>
      </c>
    </row>
    <row r="21" spans="1:15" x14ac:dyDescent="0.3">
      <c r="A21" s="24"/>
      <c r="B21" s="24">
        <v>15</v>
      </c>
      <c r="C21" s="24">
        <v>289</v>
      </c>
      <c r="D21" s="24"/>
      <c r="E21" s="24"/>
      <c r="F21" s="24"/>
      <c r="G21" s="24">
        <v>0.97116367649037183</v>
      </c>
      <c r="H21" s="24">
        <f t="shared" si="0"/>
        <v>297.58114620225416</v>
      </c>
      <c r="I21" s="25">
        <f t="shared" si="1"/>
        <v>292.73700000000002</v>
      </c>
      <c r="J21" s="25">
        <f t="shared" si="11"/>
        <v>284.29554116476203</v>
      </c>
      <c r="K21" s="25">
        <f t="shared" si="2"/>
        <v>4.7044588352379719</v>
      </c>
      <c r="L21" s="25">
        <f t="shared" si="3"/>
        <v>4.7044588352379719</v>
      </c>
      <c r="M21" s="25">
        <f t="shared" si="4"/>
        <v>22.131932932448617</v>
      </c>
      <c r="N21" s="26">
        <f t="shared" si="5"/>
        <v>1.6278404274179835E-2</v>
      </c>
      <c r="O21" s="26">
        <f t="shared" si="6"/>
        <v>1.6278404274179835E-2</v>
      </c>
    </row>
    <row r="22" spans="1:15" x14ac:dyDescent="0.3">
      <c r="A22" s="24"/>
      <c r="B22" s="24">
        <v>16</v>
      </c>
      <c r="C22" s="24">
        <v>356</v>
      </c>
      <c r="D22" s="24"/>
      <c r="E22" s="24"/>
      <c r="F22" s="24"/>
      <c r="G22" s="24">
        <v>1.1569079047107942</v>
      </c>
      <c r="H22" s="24">
        <f t="shared" si="0"/>
        <v>307.71680144150582</v>
      </c>
      <c r="I22" s="25">
        <f t="shared" si="1"/>
        <v>296.40280000000001</v>
      </c>
      <c r="J22" s="25">
        <f t="shared" si="11"/>
        <v>342.91074229841263</v>
      </c>
      <c r="K22" s="25">
        <f t="shared" si="2"/>
        <v>13.089257701587371</v>
      </c>
      <c r="L22" s="25">
        <f t="shared" si="3"/>
        <v>13.089257701587371</v>
      </c>
      <c r="M22" s="25">
        <f t="shared" si="4"/>
        <v>171.3286671785643</v>
      </c>
      <c r="N22" s="26">
        <f t="shared" si="5"/>
        <v>3.6767577813447673E-2</v>
      </c>
      <c r="O22" s="26">
        <f t="shared" si="6"/>
        <v>3.6767577813447673E-2</v>
      </c>
    </row>
    <row r="24" spans="1:15" x14ac:dyDescent="0.3">
      <c r="J24" s="27" t="s">
        <v>52</v>
      </c>
      <c r="K24" s="27">
        <f>SUM(K7:K22)</f>
        <v>0.91298811874153785</v>
      </c>
      <c r="L24" s="27">
        <f t="shared" ref="L24:O24" si="12">SUM(L7:L22)</f>
        <v>62.389041013520142</v>
      </c>
      <c r="M24" s="27">
        <f t="shared" si="12"/>
        <v>448.61347316098738</v>
      </c>
      <c r="N24" s="28">
        <f t="shared" si="12"/>
        <v>-4.5465070657144668E-3</v>
      </c>
      <c r="O24" s="28">
        <f t="shared" si="12"/>
        <v>0.22629206789341116</v>
      </c>
    </row>
    <row r="55" spans="1:2" x14ac:dyDescent="0.3">
      <c r="A55" t="s">
        <v>32</v>
      </c>
    </row>
    <row r="56" spans="1:2" x14ac:dyDescent="0.3">
      <c r="A56" s="15" t="s">
        <v>33</v>
      </c>
      <c r="B56" s="15"/>
    </row>
    <row r="57" spans="1:2" x14ac:dyDescent="0.3">
      <c r="A57" s="6" t="s">
        <v>17</v>
      </c>
      <c r="B57" s="6">
        <v>0.88245124560855803</v>
      </c>
    </row>
    <row r="58" spans="1:2" x14ac:dyDescent="0.3">
      <c r="A58" s="6" t="s">
        <v>18</v>
      </c>
      <c r="B58" s="6">
        <v>0.981647821540375</v>
      </c>
    </row>
    <row r="59" spans="1:2" x14ac:dyDescent="0.3">
      <c r="A59" s="6" t="s">
        <v>19</v>
      </c>
      <c r="B59" s="6">
        <v>0.97116367649037183</v>
      </c>
    </row>
    <row r="60" spans="1:2" x14ac:dyDescent="0.3">
      <c r="A60" s="6" t="s">
        <v>20</v>
      </c>
      <c r="B60" s="6">
        <v>1.1569079047107942</v>
      </c>
    </row>
    <row r="61" spans="1:2" x14ac:dyDescent="0.3">
      <c r="A61" t="s">
        <v>34</v>
      </c>
    </row>
    <row r="78" spans="1:2" x14ac:dyDescent="0.3">
      <c r="A78" t="s">
        <v>35</v>
      </c>
    </row>
    <row r="79" spans="1:2" x14ac:dyDescent="0.3">
      <c r="A79" s="15" t="s">
        <v>36</v>
      </c>
      <c r="B79" s="15"/>
    </row>
    <row r="80" spans="1:2" ht="57.6" x14ac:dyDescent="0.3">
      <c r="A80" s="7" t="s">
        <v>2</v>
      </c>
      <c r="B80" s="9" t="s">
        <v>37</v>
      </c>
    </row>
    <row r="81" spans="1:4" x14ac:dyDescent="0.3">
      <c r="A81" s="6">
        <v>17</v>
      </c>
      <c r="B81" s="6">
        <f>3.6658*(A81)+237.75</f>
        <v>300.0686</v>
      </c>
    </row>
    <row r="82" spans="1:4" x14ac:dyDescent="0.3">
      <c r="A82" s="6">
        <v>18</v>
      </c>
      <c r="B82" s="6">
        <f>3.6658*(A82)+237.75</f>
        <v>303.73439999999999</v>
      </c>
    </row>
    <row r="83" spans="1:4" x14ac:dyDescent="0.3">
      <c r="A83" s="6">
        <v>19</v>
      </c>
      <c r="B83" s="6">
        <f t="shared" ref="B82:B84" si="13">3.6658*(A83)+237.75</f>
        <v>307.40019999999998</v>
      </c>
    </row>
    <row r="84" spans="1:4" x14ac:dyDescent="0.3">
      <c r="A84" s="6">
        <v>20</v>
      </c>
      <c r="B84" s="6">
        <f t="shared" si="13"/>
        <v>311.06600000000003</v>
      </c>
    </row>
    <row r="85" spans="1:4" x14ac:dyDescent="0.3">
      <c r="A85" t="s">
        <v>38</v>
      </c>
    </row>
    <row r="86" spans="1:4" ht="57.6" x14ac:dyDescent="0.3">
      <c r="A86" s="7" t="s">
        <v>2</v>
      </c>
      <c r="B86" s="9" t="s">
        <v>37</v>
      </c>
      <c r="C86" s="7" t="s">
        <v>39</v>
      </c>
      <c r="D86" s="8" t="s">
        <v>40</v>
      </c>
    </row>
    <row r="87" spans="1:4" x14ac:dyDescent="0.3">
      <c r="A87" s="6">
        <v>17</v>
      </c>
      <c r="B87" s="6">
        <f>3.6658*(A87)+237.75</f>
        <v>300.0686</v>
      </c>
      <c r="C87" s="6">
        <v>0.88245124560855803</v>
      </c>
      <c r="D87" s="6">
        <f>B87*C87</f>
        <v>264.79590983801614</v>
      </c>
    </row>
    <row r="88" spans="1:4" x14ac:dyDescent="0.3">
      <c r="A88" s="6">
        <v>18</v>
      </c>
      <c r="B88" s="6">
        <f t="shared" ref="B88:B90" si="14">3.6658*(A88)+237.75</f>
        <v>303.73439999999999</v>
      </c>
      <c r="C88" s="6">
        <v>0.981647821540375</v>
      </c>
      <c r="D88" s="6">
        <f t="shared" ref="D88:D90" si="15">B88*C88</f>
        <v>298.16021208687289</v>
      </c>
    </row>
    <row r="89" spans="1:4" x14ac:dyDescent="0.3">
      <c r="A89" s="6">
        <v>19</v>
      </c>
      <c r="B89" s="6">
        <f t="shared" si="14"/>
        <v>307.40019999999998</v>
      </c>
      <c r="C89" s="6">
        <v>0.97116367649037183</v>
      </c>
      <c r="D89" s="6">
        <f t="shared" si="15"/>
        <v>298.53590838587559</v>
      </c>
    </row>
    <row r="90" spans="1:4" x14ac:dyDescent="0.3">
      <c r="A90" s="6">
        <v>20</v>
      </c>
      <c r="B90" s="6">
        <f t="shared" si="14"/>
        <v>311.06600000000003</v>
      </c>
      <c r="C90" s="6">
        <v>1.1569079047107942</v>
      </c>
      <c r="D90" s="6">
        <f t="shared" si="15"/>
        <v>359.87471428676793</v>
      </c>
    </row>
  </sheetData>
  <mergeCells count="2">
    <mergeCell ref="A56:B56"/>
    <mergeCell ref="A79:B7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Gabriel Melendez</cp:lastModifiedBy>
  <dcterms:created xsi:type="dcterms:W3CDTF">2023-06-08T15:18:14Z</dcterms:created>
  <dcterms:modified xsi:type="dcterms:W3CDTF">2023-06-12T00:05:25Z</dcterms:modified>
</cp:coreProperties>
</file>