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Analisis Estadistico\"/>
    </mc:Choice>
  </mc:AlternateContent>
  <xr:revisionPtr revIDLastSave="0" documentId="13_ncr:1_{AF89A86F-E356-4301-AF89-9B6D93EFAB6C}" xr6:coauthVersionLast="47" xr6:coauthVersionMax="47" xr10:uidLastSave="{00000000-0000-0000-0000-000000000000}"/>
  <bookViews>
    <workbookView xWindow="-108" yWindow="-108" windowWidth="23256" windowHeight="12456" activeTab="4" xr2:uid="{BBA7F4BA-22AD-40F1-8BDB-B07D3BF3F0CB}"/>
  </bookViews>
  <sheets>
    <sheet name="Regrecion" sheetId="2" r:id="rId1"/>
    <sheet name="II. 1)" sheetId="3" r:id="rId2"/>
    <sheet name="II. 2)" sheetId="4" r:id="rId3"/>
    <sheet name="II. 3)" sheetId="5" r:id="rId4"/>
    <sheet name="III." sheetId="6" r:id="rId5"/>
    <sheet name="IV.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6" l="1"/>
  <c r="G21" i="6"/>
  <c r="F21" i="6"/>
  <c r="E21" i="6"/>
  <c r="D21" i="6"/>
  <c r="D8" i="6"/>
  <c r="E8" i="6"/>
  <c r="F8" i="6"/>
  <c r="G8" i="6"/>
  <c r="H8" i="6"/>
  <c r="C5" i="7" a="1"/>
  <c r="C5" i="7" s="1"/>
  <c r="K17" i="6"/>
  <c r="C6" i="6"/>
  <c r="C19" i="6"/>
  <c r="E18" i="6"/>
  <c r="C5" i="6"/>
  <c r="C4" i="6"/>
  <c r="C17" i="6"/>
  <c r="C16" i="6"/>
  <c r="C18" i="6"/>
  <c r="D16" i="6"/>
  <c r="N15" i="6"/>
  <c r="N2" i="6"/>
  <c r="C3" i="6" s="1"/>
  <c r="K6" i="5"/>
  <c r="K7" i="5"/>
  <c r="K8" i="5"/>
  <c r="K5" i="5"/>
  <c r="K9" i="5" s="1"/>
  <c r="H15" i="5"/>
  <c r="G15" i="5"/>
  <c r="F15" i="5"/>
  <c r="E15" i="5"/>
  <c r="D15" i="5"/>
  <c r="I4" i="5"/>
  <c r="I5" i="5"/>
  <c r="I6" i="5"/>
  <c r="I7" i="5"/>
  <c r="I8" i="5"/>
  <c r="I9" i="5"/>
  <c r="I10" i="5"/>
  <c r="I11" i="5"/>
  <c r="I12" i="5"/>
  <c r="I3" i="5"/>
  <c r="C4" i="5"/>
  <c r="D4" i="5" s="1"/>
  <c r="C5" i="5"/>
  <c r="D5" i="5" s="1"/>
  <c r="G5" i="5" s="1"/>
  <c r="H5" i="5" s="1"/>
  <c r="C6" i="5"/>
  <c r="D6" i="5" s="1"/>
  <c r="C7" i="5"/>
  <c r="C8" i="5"/>
  <c r="D8" i="5" s="1"/>
  <c r="C9" i="5"/>
  <c r="D9" i="5" s="1"/>
  <c r="C10" i="5"/>
  <c r="C11" i="5"/>
  <c r="C12" i="5"/>
  <c r="C3" i="5"/>
  <c r="F1" i="5"/>
  <c r="H1" i="5"/>
  <c r="D12" i="5"/>
  <c r="D11" i="5"/>
  <c r="D10" i="5"/>
  <c r="D7" i="5"/>
  <c r="D3" i="5"/>
  <c r="J7" i="3"/>
  <c r="J8" i="3" s="1"/>
  <c r="J11" i="3"/>
  <c r="J10" i="3"/>
  <c r="J9" i="3"/>
  <c r="J10" i="4"/>
  <c r="J11" i="4"/>
  <c r="J9" i="4"/>
  <c r="J8" i="4"/>
  <c r="J7" i="4"/>
  <c r="C9" i="4"/>
  <c r="C6" i="4"/>
  <c r="C7" i="4"/>
  <c r="D7" i="4" s="1"/>
  <c r="C8" i="4"/>
  <c r="C10" i="4"/>
  <c r="C11" i="4"/>
  <c r="C12" i="4"/>
  <c r="C13" i="4"/>
  <c r="D6" i="4"/>
  <c r="D11" i="4"/>
  <c r="D12" i="4"/>
  <c r="D10" i="4"/>
  <c r="G10" i="4" s="1"/>
  <c r="H10" i="4" s="1"/>
  <c r="D9" i="4"/>
  <c r="D8" i="4"/>
  <c r="E15" i="3"/>
  <c r="F15" i="3"/>
  <c r="G15" i="3"/>
  <c r="H15" i="3"/>
  <c r="D15" i="3"/>
  <c r="H12" i="3"/>
  <c r="C8" i="3"/>
  <c r="D8" i="3" s="1"/>
  <c r="C13" i="3"/>
  <c r="C12" i="3"/>
  <c r="D12" i="3" s="1"/>
  <c r="C6" i="3"/>
  <c r="D6" i="3" s="1"/>
  <c r="C7" i="3"/>
  <c r="D7" i="3"/>
  <c r="E7" i="3" s="1"/>
  <c r="F7" i="3" s="1"/>
  <c r="C9" i="3"/>
  <c r="D9" i="3"/>
  <c r="E9" i="3"/>
  <c r="F9" i="3"/>
  <c r="G9" i="3"/>
  <c r="H9" i="3" s="1"/>
  <c r="C10" i="3"/>
  <c r="D10" i="3"/>
  <c r="G10" i="3" s="1"/>
  <c r="H10" i="3" s="1"/>
  <c r="E10" i="3"/>
  <c r="F10" i="3"/>
  <c r="C11" i="3"/>
  <c r="D11" i="3" s="1"/>
  <c r="E16" i="6" l="1"/>
  <c r="F16" i="6" s="1"/>
  <c r="D3" i="6"/>
  <c r="E3" i="6" s="1"/>
  <c r="F3" i="6" s="1"/>
  <c r="D4" i="6"/>
  <c r="E4" i="6" s="1"/>
  <c r="F4" i="6" s="1"/>
  <c r="G6" i="5"/>
  <c r="H6" i="5" s="1"/>
  <c r="E6" i="5"/>
  <c r="F6" i="5" s="1"/>
  <c r="G7" i="5"/>
  <c r="H7" i="5" s="1"/>
  <c r="E7" i="5"/>
  <c r="F7" i="5" s="1"/>
  <c r="G8" i="5"/>
  <c r="H8" i="5" s="1"/>
  <c r="E8" i="5"/>
  <c r="F8" i="5" s="1"/>
  <c r="E9" i="5"/>
  <c r="F9" i="5" s="1"/>
  <c r="G9" i="5"/>
  <c r="H9" i="5" s="1"/>
  <c r="G10" i="5"/>
  <c r="H10" i="5" s="1"/>
  <c r="E10" i="5"/>
  <c r="F10" i="5" s="1"/>
  <c r="G12" i="5"/>
  <c r="H12" i="5" s="1"/>
  <c r="E12" i="5"/>
  <c r="F12" i="5" s="1"/>
  <c r="G4" i="5"/>
  <c r="H4" i="5" s="1"/>
  <c r="E4" i="5"/>
  <c r="F4" i="5" s="1"/>
  <c r="E11" i="5"/>
  <c r="F11" i="5" s="1"/>
  <c r="G11" i="5"/>
  <c r="H11" i="5" s="1"/>
  <c r="G3" i="5"/>
  <c r="E3" i="5"/>
  <c r="E5" i="5"/>
  <c r="F5" i="5" s="1"/>
  <c r="E12" i="4"/>
  <c r="F12" i="4" s="1"/>
  <c r="G12" i="4"/>
  <c r="H12" i="4" s="1"/>
  <c r="G6" i="4"/>
  <c r="D15" i="4"/>
  <c r="E6" i="4"/>
  <c r="G7" i="4"/>
  <c r="H7" i="4" s="1"/>
  <c r="E7" i="4"/>
  <c r="F7" i="4" s="1"/>
  <c r="G8" i="4"/>
  <c r="H8" i="4" s="1"/>
  <c r="E8" i="4"/>
  <c r="F8" i="4" s="1"/>
  <c r="G9" i="4"/>
  <c r="H9" i="4" s="1"/>
  <c r="E9" i="4"/>
  <c r="F9" i="4" s="1"/>
  <c r="G11" i="4"/>
  <c r="H11" i="4" s="1"/>
  <c r="E11" i="4"/>
  <c r="F11" i="4" s="1"/>
  <c r="E10" i="4"/>
  <c r="F10" i="4" s="1"/>
  <c r="G12" i="3"/>
  <c r="E12" i="3"/>
  <c r="F12" i="3" s="1"/>
  <c r="G11" i="3"/>
  <c r="H11" i="3" s="1"/>
  <c r="E11" i="3"/>
  <c r="F11" i="3" s="1"/>
  <c r="E8" i="3"/>
  <c r="F8" i="3" s="1"/>
  <c r="G8" i="3"/>
  <c r="H8" i="3" s="1"/>
  <c r="G7" i="3"/>
  <c r="H7" i="3" s="1"/>
  <c r="G6" i="3"/>
  <c r="H6" i="3" s="1"/>
  <c r="E6" i="3"/>
  <c r="F6" i="3" s="1"/>
  <c r="G16" i="6" l="1"/>
  <c r="H16" i="6" s="1"/>
  <c r="D17" i="6"/>
  <c r="G4" i="6"/>
  <c r="H4" i="6" s="1"/>
  <c r="G3" i="6"/>
  <c r="H3" i="6" s="1"/>
  <c r="D18" i="6"/>
  <c r="G18" i="6" s="1"/>
  <c r="H18" i="6" s="1"/>
  <c r="F3" i="5"/>
  <c r="H3" i="5"/>
  <c r="E15" i="4"/>
  <c r="F6" i="4"/>
  <c r="F15" i="4" s="1"/>
  <c r="H6" i="4"/>
  <c r="H15" i="4" s="1"/>
  <c r="G15" i="4"/>
  <c r="E17" i="6" l="1"/>
  <c r="F17" i="6" s="1"/>
  <c r="G17" i="6"/>
  <c r="H17" i="6" s="1"/>
  <c r="D5" i="6"/>
  <c r="K4" i="6"/>
  <c r="F18" i="6"/>
  <c r="E5" i="6" l="1"/>
  <c r="F5" i="6" s="1"/>
  <c r="G5" i="6"/>
  <c r="H5" i="6" s="1"/>
  <c r="T6" i="2" l="1"/>
  <c r="C21" i="2"/>
  <c r="C20" i="2"/>
  <c r="J11" i="2"/>
  <c r="E23" i="2"/>
  <c r="F23" i="2"/>
  <c r="G23" i="2"/>
  <c r="H23" i="2"/>
  <c r="D23" i="2"/>
  <c r="D2" i="2"/>
  <c r="G2" i="2" s="1"/>
  <c r="H2" i="2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" i="2"/>
  <c r="L3" i="2"/>
  <c r="L2" i="2"/>
  <c r="J15" i="2" l="1"/>
  <c r="E2" i="2"/>
  <c r="F2" i="2" s="1"/>
  <c r="D3" i="2" l="1"/>
  <c r="G3" i="2" s="1"/>
  <c r="D4" i="2" l="1"/>
  <c r="E3" i="2"/>
  <c r="H3" i="2" l="1"/>
  <c r="G4" i="2"/>
  <c r="H4" i="2" s="1"/>
  <c r="E4" i="2"/>
  <c r="F4" i="2" s="1"/>
  <c r="D5" i="2"/>
  <c r="F3" i="2"/>
  <c r="D6" i="2" l="1"/>
  <c r="G5" i="2"/>
  <c r="E5" i="2"/>
  <c r="D7" i="2" l="1"/>
  <c r="G7" i="2" s="1"/>
  <c r="F5" i="2"/>
  <c r="H5" i="2"/>
  <c r="G6" i="2"/>
  <c r="H6" i="2" s="1"/>
  <c r="E6" i="2"/>
  <c r="F6" i="2" s="1"/>
  <c r="H7" i="2" l="1"/>
  <c r="E7" i="2"/>
  <c r="D8" i="2"/>
  <c r="F7" i="2" l="1"/>
  <c r="G8" i="2"/>
  <c r="H8" i="2" s="1"/>
  <c r="E8" i="2"/>
  <c r="F8" i="2" s="1"/>
  <c r="D9" i="2"/>
  <c r="D10" i="2" l="1"/>
  <c r="E9" i="2"/>
  <c r="F9" i="2" s="1"/>
  <c r="G9" i="2"/>
  <c r="H9" i="2" s="1"/>
  <c r="E10" i="2" l="1"/>
  <c r="F10" i="2" s="1"/>
  <c r="G10" i="2"/>
  <c r="H10" i="2" s="1"/>
  <c r="D11" i="2"/>
  <c r="G11" i="2" l="1"/>
  <c r="H11" i="2" s="1"/>
  <c r="E11" i="2"/>
  <c r="F11" i="2" s="1"/>
  <c r="D12" i="2"/>
  <c r="E12" i="2" l="1"/>
  <c r="F12" i="2" s="1"/>
  <c r="G12" i="2"/>
  <c r="H12" i="2" s="1"/>
  <c r="D13" i="2"/>
  <c r="E13" i="2" l="1"/>
  <c r="F13" i="2" s="1"/>
  <c r="G13" i="2"/>
  <c r="H13" i="2" s="1"/>
  <c r="D14" i="2"/>
  <c r="G14" i="2" l="1"/>
  <c r="H14" i="2" s="1"/>
  <c r="E14" i="2"/>
  <c r="F14" i="2" s="1"/>
  <c r="D15" i="2"/>
  <c r="D16" i="2" l="1"/>
  <c r="G15" i="2"/>
  <c r="H15" i="2" s="1"/>
  <c r="E15" i="2"/>
  <c r="F15" i="2" s="1"/>
  <c r="G16" i="2" l="1"/>
  <c r="H16" i="2" s="1"/>
  <c r="E16" i="2"/>
  <c r="F16" i="2" s="1"/>
  <c r="D17" i="2"/>
  <c r="D18" i="2" l="1"/>
  <c r="E17" i="2"/>
  <c r="F17" i="2" s="1"/>
  <c r="G17" i="2"/>
  <c r="H17" i="2" s="1"/>
  <c r="D19" i="2" l="1"/>
  <c r="D20" i="2"/>
  <c r="E18" i="2"/>
  <c r="F18" i="2" s="1"/>
  <c r="G18" i="2"/>
  <c r="H18" i="2" s="1"/>
  <c r="G20" i="2" l="1"/>
  <c r="E20" i="2"/>
  <c r="G19" i="2"/>
  <c r="H19" i="2" s="1"/>
  <c r="E19" i="2"/>
  <c r="F19" i="2" s="1"/>
  <c r="J12" i="2" l="1"/>
  <c r="H20" i="2"/>
  <c r="F20" i="2"/>
  <c r="J14" i="2" s="1"/>
  <c r="J13" i="2"/>
  <c r="K21" i="6" l="1"/>
  <c r="K8" i="6"/>
  <c r="K7" i="6"/>
  <c r="K6" i="6"/>
  <c r="K5" i="6"/>
  <c r="K18" i="6"/>
  <c r="K19" i="6"/>
  <c r="K2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<sst xmlns="http://schemas.openxmlformats.org/spreadsheetml/2006/main" count="167" uniqueCount="66">
  <si>
    <t>Pronóstico</t>
  </si>
  <si>
    <t>Error de Pronóstico</t>
  </si>
  <si>
    <t>Valor absoluto del Error de Pronóstico</t>
  </si>
  <si>
    <t>Error cuadrado de Pronóstico</t>
  </si>
  <si>
    <t>Error porcentual %</t>
  </si>
  <si>
    <t>Valor absoluto del Error porcentual</t>
  </si>
  <si>
    <t>Miles (1000s)</t>
  </si>
  <si>
    <t>Price (1000s de dólares)</t>
  </si>
  <si>
    <t xml:space="preserve">totales = </t>
  </si>
  <si>
    <t># de Pronosticos</t>
  </si>
  <si>
    <t>Promedio de error pronosticados</t>
  </si>
  <si>
    <t>EAM. Error Absoluto medio</t>
  </si>
  <si>
    <t>CME. Cuadrado Medio del Error</t>
  </si>
  <si>
    <t>EPAM. Error Porcetual Absoluto Medio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</si>
  <si>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</si>
  <si>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</si>
  <si>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</si>
  <si>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</si>
  <si>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</si>
  <si>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</si>
  <si>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</si>
  <si>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</si>
  <si>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</si>
  <si>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</si>
  <si>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</si>
  <si>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</si>
  <si>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</si>
  <si>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</si>
  <si>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</si>
  <si>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</si>
  <si>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</si>
  <si>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</si>
  <si>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</si>
  <si>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</si>
  <si>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</si>
  <si>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</si>
  <si>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</si>
  <si>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</si>
  <si>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m=b1=</t>
  </si>
  <si>
    <t>b=b0=</t>
  </si>
  <si>
    <t>dias</t>
  </si>
  <si>
    <t>demanda</t>
  </si>
  <si>
    <t>NA</t>
  </si>
  <si>
    <t>orden k =3</t>
  </si>
  <si>
    <t>totales</t>
  </si>
  <si>
    <t>Pronostico</t>
  </si>
  <si>
    <t>Error de Pronostico</t>
  </si>
  <si>
    <t>Valor absoluto del Error de Pronostico</t>
  </si>
  <si>
    <t>Error Cuadrado de Pronostico</t>
  </si>
  <si>
    <t>Error Porcentual %</t>
  </si>
  <si>
    <t>Valor absoluto del Error del Porcentual</t>
  </si>
  <si>
    <t>Pronostico con ecuacion forecast.linear</t>
  </si>
  <si>
    <t>Totales =</t>
  </si>
  <si>
    <t>Mes</t>
  </si>
  <si>
    <t>Ventas</t>
  </si>
  <si>
    <t>Enero</t>
  </si>
  <si>
    <t>Febrero</t>
  </si>
  <si>
    <t>Marzo</t>
  </si>
  <si>
    <t>Abril</t>
  </si>
  <si>
    <t xml:space="preserve">α= </t>
  </si>
  <si>
    <r>
      <t>1-</t>
    </r>
    <r>
      <rPr>
        <sz val="11"/>
        <rFont val="Calibri"/>
        <family val="2"/>
      </rPr>
      <t>α=</t>
    </r>
  </si>
  <si>
    <t>promedio movil k=3</t>
  </si>
  <si>
    <t>promedio movil ponderado</t>
  </si>
  <si>
    <t>proyeccion de tendencia</t>
  </si>
  <si>
    <t>Periodo</t>
  </si>
  <si>
    <t>Valor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</si>
</sst>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Palatino Linotype"/>
      <family val="1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2" fontId="5" fillId="0" borderId="4" xfId="0" applyNumberFormat="1" applyFont="1" applyBorder="1" applyAlignment="1">
      <alignment horizontal="center" vertical="center" wrapText="1"/>
    </xf>
    <xf numFmtId="10" fontId="5" fillId="0" borderId="4" xfId="1" applyNumberFormat="1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2" borderId="5" xfId="0" applyFill="1" applyBorder="1" applyAlignment="1">
      <alignment horizontal="right"/>
    </xf>
    <xf numFmtId="0" fontId="0" fillId="2" borderId="5" xfId="0" applyFill="1" applyBorder="1"/>
    <xf numFmtId="2" fontId="0" fillId="2" borderId="5" xfId="0" applyNumberFormat="1" applyFill="1" applyBorder="1"/>
    <xf numFmtId="2" fontId="0" fillId="2" borderId="5" xfId="0" applyNumberFormat="1" applyFill="1" applyBorder="1" applyAlignment="1">
      <alignment horizontal="center"/>
    </xf>
    <xf numFmtId="10" fontId="0" fillId="2" borderId="5" xfId="1" applyNumberFormat="1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10" fontId="0" fillId="3" borderId="5" xfId="1" applyNumberFormat="1" applyFont="1" applyFill="1" applyBorder="1" applyAlignment="1">
      <alignment horizontal="center"/>
    </xf>
    <xf numFmtId="0" fontId="0" fillId="0" borderId="8" xfId="0" applyBorder="1"/>
    <xf numFmtId="0" fontId="6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Continuous"/>
    </xf>
    <xf numFmtId="0" fontId="2" fillId="0" borderId="8" xfId="0" applyFont="1" applyBorder="1"/>
    <xf numFmtId="0" fontId="2" fillId="0" borderId="0" xfId="0" applyFont="1"/>
    <xf numFmtId="0" fontId="5" fillId="0" borderId="10" xfId="0" applyFont="1" applyBorder="1" applyAlignment="1">
      <alignment horizontal="center" vertical="center" wrapText="1"/>
    </xf>
    <xf numFmtId="2" fontId="5" fillId="0" borderId="11" xfId="0" applyNumberFormat="1" applyFont="1" applyBorder="1" applyAlignment="1">
      <alignment horizontal="center" vertical="center" wrapText="1"/>
    </xf>
    <xf numFmtId="0" fontId="3" fillId="4" borderId="0" xfId="0" applyFont="1" applyFill="1" applyAlignment="1">
      <alignment horizontal="center"/>
    </xf>
    <xf numFmtId="2" fontId="0" fillId="0" borderId="12" xfId="0" applyNumberFormat="1" applyBorder="1" applyAlignment="1">
      <alignment horizontal="center" wrapText="1"/>
    </xf>
    <xf numFmtId="10" fontId="0" fillId="0" borderId="12" xfId="1" applyNumberFormat="1" applyFont="1" applyBorder="1" applyAlignment="1">
      <alignment horizontal="center" wrapText="1"/>
    </xf>
    <xf numFmtId="0" fontId="0" fillId="2" borderId="7" xfId="0" applyFill="1" applyBorder="1"/>
    <xf numFmtId="9" fontId="0" fillId="2" borderId="13" xfId="1" applyFont="1" applyFill="1" applyBorder="1"/>
    <xf numFmtId="10" fontId="0" fillId="2" borderId="2" xfId="0" applyNumberFormat="1" applyFill="1" applyBorder="1"/>
    <xf numFmtId="0" fontId="2" fillId="2" borderId="8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2" fontId="0" fillId="2" borderId="13" xfId="0" applyNumberFormat="1" applyFill="1" applyBorder="1"/>
    <xf numFmtId="0" fontId="4" fillId="0" borderId="1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5" xfId="0" applyFont="1" applyBorder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right"/>
    </xf>
    <xf numFmtId="0" fontId="0" fillId="2" borderId="13" xfId="0" applyFill="1" applyBorder="1" applyAlignment="1">
      <alignment horizontal="left"/>
    </xf>
    <xf numFmtId="0" fontId="7" fillId="2" borderId="7" xfId="0" applyFont="1" applyFill="1" applyBorder="1" applyAlignment="1">
      <alignment horizontal="right"/>
    </xf>
    <xf numFmtId="165" fontId="0" fillId="2" borderId="2" xfId="0" applyNumberFormat="1" applyFill="1" applyBorder="1"/>
    <xf numFmtId="10" fontId="0" fillId="2" borderId="13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Regrecion!$B$1</c:f>
              <c:strCache>
                <c:ptCount val="1"/>
                <c:pt idx="0">
                  <c:v>Price (1000s de dólares)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5650262467191601E-2"/>
                  <c:y val="0.121434091571886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Regrecion!$A$2:$A$20</c:f>
              <c:numCache>
                <c:formatCode>General</c:formatCode>
                <c:ptCount val="19"/>
                <c:pt idx="0">
                  <c:v>22</c:v>
                </c:pt>
                <c:pt idx="1">
                  <c:v>29</c:v>
                </c:pt>
                <c:pt idx="2">
                  <c:v>36</c:v>
                </c:pt>
                <c:pt idx="3">
                  <c:v>47</c:v>
                </c:pt>
                <c:pt idx="4">
                  <c:v>63</c:v>
                </c:pt>
                <c:pt idx="5">
                  <c:v>77</c:v>
                </c:pt>
                <c:pt idx="6">
                  <c:v>73</c:v>
                </c:pt>
                <c:pt idx="7">
                  <c:v>87</c:v>
                </c:pt>
                <c:pt idx="8">
                  <c:v>92</c:v>
                </c:pt>
                <c:pt idx="9">
                  <c:v>101</c:v>
                </c:pt>
                <c:pt idx="10">
                  <c:v>110</c:v>
                </c:pt>
                <c:pt idx="11">
                  <c:v>28</c:v>
                </c:pt>
                <c:pt idx="12">
                  <c:v>59</c:v>
                </c:pt>
                <c:pt idx="13">
                  <c:v>68</c:v>
                </c:pt>
                <c:pt idx="14">
                  <c:v>68</c:v>
                </c:pt>
                <c:pt idx="15">
                  <c:v>91</c:v>
                </c:pt>
                <c:pt idx="16">
                  <c:v>42</c:v>
                </c:pt>
                <c:pt idx="17">
                  <c:v>65</c:v>
                </c:pt>
                <c:pt idx="18">
                  <c:v>110</c:v>
                </c:pt>
              </c:numCache>
            </c:numRef>
          </c:xVal>
          <c:yVal>
            <c:numRef>
              <c:f>Regrecion!$B$2:$B$20</c:f>
              <c:numCache>
                <c:formatCode>General</c:formatCode>
                <c:ptCount val="19"/>
                <c:pt idx="0">
                  <c:v>16.2</c:v>
                </c:pt>
                <c:pt idx="1">
                  <c:v>16</c:v>
                </c:pt>
                <c:pt idx="2">
                  <c:v>13.8</c:v>
                </c:pt>
                <c:pt idx="3">
                  <c:v>11.5</c:v>
                </c:pt>
                <c:pt idx="4">
                  <c:v>12.5</c:v>
                </c:pt>
                <c:pt idx="5">
                  <c:v>12.9</c:v>
                </c:pt>
                <c:pt idx="6">
                  <c:v>11.2</c:v>
                </c:pt>
                <c:pt idx="7">
                  <c:v>13</c:v>
                </c:pt>
                <c:pt idx="8">
                  <c:v>11.8</c:v>
                </c:pt>
                <c:pt idx="9">
                  <c:v>10.8</c:v>
                </c:pt>
                <c:pt idx="10">
                  <c:v>8.3000000000000007</c:v>
                </c:pt>
                <c:pt idx="11">
                  <c:v>12.5</c:v>
                </c:pt>
                <c:pt idx="12">
                  <c:v>11.1</c:v>
                </c:pt>
                <c:pt idx="13">
                  <c:v>15</c:v>
                </c:pt>
                <c:pt idx="14">
                  <c:v>12.2</c:v>
                </c:pt>
                <c:pt idx="15">
                  <c:v>13</c:v>
                </c:pt>
                <c:pt idx="16">
                  <c:v>15.6</c:v>
                </c:pt>
                <c:pt idx="17">
                  <c:v>12.7</c:v>
                </c:pt>
                <c:pt idx="18">
                  <c:v>8.3000000000000007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97-41D4-8A06-E6B4C3BDD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5691328"/>
        <c:axId val="775691808"/>
      </c:scatterChart>
      <c:valAx>
        <c:axId val="77569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691808"/>
        <c:crosses val="autoZero"/>
        <c:crossBetween val="midCat"/>
      </c:valAx>
      <c:valAx>
        <c:axId val="77569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691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'II. 1)'!$B$2</c:f>
              <c:strCache>
                <c:ptCount val="1"/>
                <c:pt idx="0">
                  <c:v>demanda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'II. 1)'!$A$3:$A$12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'II. 1)'!$B$3:$B$12</c:f>
              <c:numCache>
                <c:formatCode>General</c:formatCode>
                <c:ptCount val="10"/>
                <c:pt idx="0">
                  <c:v>12</c:v>
                </c:pt>
                <c:pt idx="1">
                  <c:v>13</c:v>
                </c:pt>
                <c:pt idx="2">
                  <c:v>16</c:v>
                </c:pt>
                <c:pt idx="3">
                  <c:v>15</c:v>
                </c:pt>
                <c:pt idx="4">
                  <c:v>12</c:v>
                </c:pt>
                <c:pt idx="5">
                  <c:v>18</c:v>
                </c:pt>
                <c:pt idx="6">
                  <c:v>14</c:v>
                </c:pt>
                <c:pt idx="7">
                  <c:v>12</c:v>
                </c:pt>
                <c:pt idx="8">
                  <c:v>11</c:v>
                </c:pt>
                <c:pt idx="9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8C-41A2-B86E-942F7723BF75}"/>
            </c:ext>
          </c:extLst>
        </c:ser>
        <c:ser>
          <c:idx val="1"/>
          <c:order val="1"/>
          <c:tx>
            <c:strRef>
              <c:f>'II. 1)'!$C$2</c:f>
              <c:strCache>
                <c:ptCount val="1"/>
                <c:pt idx="0">
                  <c:v>Pronóstico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'II. 1)'!$A$6:$A$13</c:f>
              <c:numCache>
                <c:formatCode>General</c:formatCode>
                <c:ptCount val="8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</c:numCache>
            </c:numRef>
          </c:xVal>
          <c:yVal>
            <c:numRef>
              <c:f>'II. 1)'!$C$6:$C$13</c:f>
              <c:numCache>
                <c:formatCode>0.00</c:formatCode>
                <c:ptCount val="8"/>
                <c:pt idx="0">
                  <c:v>13.666666666666666</c:v>
                </c:pt>
                <c:pt idx="1">
                  <c:v>14.666666666666666</c:v>
                </c:pt>
                <c:pt idx="2">
                  <c:v>14.333333333333334</c:v>
                </c:pt>
                <c:pt idx="3">
                  <c:v>15</c:v>
                </c:pt>
                <c:pt idx="4">
                  <c:v>14.666666666666666</c:v>
                </c:pt>
                <c:pt idx="5">
                  <c:v>14.666666666666666</c:v>
                </c:pt>
                <c:pt idx="6">
                  <c:v>12.333333333333334</c:v>
                </c:pt>
                <c:pt idx="7">
                  <c:v>12.333333333333334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18C-41A2-B86E-942F7723B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5672512"/>
        <c:axId val="915627872"/>
      </c:scatterChart>
      <c:valAx>
        <c:axId val="915672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627872"/>
        <c:crosses val="autoZero"/>
        <c:crossBetween val="midCat"/>
        <c:majorUnit val="1"/>
      </c:valAx>
      <c:valAx>
        <c:axId val="915627872"/>
        <c:scaling>
          <c:orientation val="minMax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67251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'II. 2)'!$B$2</c:f>
              <c:strCache>
                <c:ptCount val="1"/>
                <c:pt idx="0">
                  <c:v>demanda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'II. 2)'!$A$3:$A$12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'II. 2)'!$B$3:$B$12</c:f>
              <c:numCache>
                <c:formatCode>General</c:formatCode>
                <c:ptCount val="10"/>
                <c:pt idx="0">
                  <c:v>12</c:v>
                </c:pt>
                <c:pt idx="1">
                  <c:v>13</c:v>
                </c:pt>
                <c:pt idx="2">
                  <c:v>16</c:v>
                </c:pt>
                <c:pt idx="3">
                  <c:v>15</c:v>
                </c:pt>
                <c:pt idx="4">
                  <c:v>12</c:v>
                </c:pt>
                <c:pt idx="5">
                  <c:v>18</c:v>
                </c:pt>
                <c:pt idx="6">
                  <c:v>14</c:v>
                </c:pt>
                <c:pt idx="7">
                  <c:v>12</c:v>
                </c:pt>
                <c:pt idx="8">
                  <c:v>11</c:v>
                </c:pt>
                <c:pt idx="9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E0-41F4-B2A6-D81839818027}"/>
            </c:ext>
          </c:extLst>
        </c:ser>
        <c:ser>
          <c:idx val="1"/>
          <c:order val="1"/>
          <c:tx>
            <c:strRef>
              <c:f>'II. 2)'!$C$2</c:f>
              <c:strCache>
                <c:ptCount val="1"/>
                <c:pt idx="0">
                  <c:v>Pronóstico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'II. 2)'!$A$6:$A$13</c:f>
              <c:numCache>
                <c:formatCode>General</c:formatCode>
                <c:ptCount val="8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</c:numCache>
            </c:numRef>
          </c:xVal>
          <c:yVal>
            <c:numRef>
              <c:f>'II. 2)'!$C$6:$C$13</c:f>
              <c:numCache>
                <c:formatCode>0.00</c:formatCode>
                <c:ptCount val="8"/>
                <c:pt idx="0">
                  <c:v>12.166666666666666</c:v>
                </c:pt>
                <c:pt idx="1">
                  <c:v>12.333333333333332</c:v>
                </c:pt>
                <c:pt idx="2">
                  <c:v>11.166666666666666</c:v>
                </c:pt>
                <c:pt idx="3">
                  <c:v>13.5</c:v>
                </c:pt>
                <c:pt idx="4">
                  <c:v>12</c:v>
                </c:pt>
                <c:pt idx="5">
                  <c:v>11.333333333333332</c:v>
                </c:pt>
                <c:pt idx="6">
                  <c:v>9.8333333333333321</c:v>
                </c:pt>
                <c:pt idx="7">
                  <c:v>10.833333333333334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E0-41F4-B2A6-D81839818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5662912"/>
        <c:axId val="915617312"/>
      </c:scatterChart>
      <c:valAx>
        <c:axId val="91566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617312"/>
        <c:crosses val="autoZero"/>
        <c:crossBetween val="midCat"/>
      </c:valAx>
      <c:valAx>
        <c:axId val="915617312"/>
        <c:scaling>
          <c:orientation val="minMax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66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Demanda en</a:t>
            </a:r>
            <a:r>
              <a:rPr lang="en-US" baseline="0"/>
              <a:t> el tiempo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'II. 3)'!$B$2</c:f>
              <c:strCache>
                <c:ptCount val="1"/>
                <c:pt idx="0">
                  <c:v>demanda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886767279090114"/>
                  <c:y val="0.290004374453193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'II. 3)'!$A$3:$A$12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'II. 3)'!$B$3:$B$12</c:f>
              <c:numCache>
                <c:formatCode>General</c:formatCode>
                <c:ptCount val="10"/>
                <c:pt idx="0">
                  <c:v>12</c:v>
                </c:pt>
                <c:pt idx="1">
                  <c:v>13</c:v>
                </c:pt>
                <c:pt idx="2">
                  <c:v>16</c:v>
                </c:pt>
                <c:pt idx="3">
                  <c:v>15</c:v>
                </c:pt>
                <c:pt idx="4">
                  <c:v>12</c:v>
                </c:pt>
                <c:pt idx="5">
                  <c:v>18</c:v>
                </c:pt>
                <c:pt idx="6">
                  <c:v>14</c:v>
                </c:pt>
                <c:pt idx="7">
                  <c:v>12</c:v>
                </c:pt>
                <c:pt idx="8">
                  <c:v>11</c:v>
                </c:pt>
                <c:pt idx="9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F7-4A3C-9106-CE8593420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5668672"/>
        <c:axId val="915643712"/>
      </c:scatterChart>
      <c:valAx>
        <c:axId val="91566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643712"/>
        <c:crosses val="autoZero"/>
        <c:crossBetween val="midCat"/>
      </c:valAx>
      <c:valAx>
        <c:axId val="91564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668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355600</xdr:colOff>
      <xdr:row>16</xdr:row>
      <xdr:rowOff>84667</xdr:rowOff>
    </xdr:from>
    <xdr:to>
      <xdr:col>16</xdr:col>
      <xdr:colOff>50800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62A1F8-DAE6-493C-712C-F7DBDA0831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236220</xdr:colOff>
      <xdr:row>12</xdr:row>
      <xdr:rowOff>140970</xdr:rowOff>
    </xdr:from>
    <xdr:to>
      <xdr:col>15</xdr:col>
      <xdr:colOff>541020</xdr:colOff>
      <xdr:row>27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15F40D-8B6E-3E25-15C4-5E6BBB4402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205740</xdr:colOff>
      <xdr:row>13</xdr:row>
      <xdr:rowOff>34290</xdr:rowOff>
    </xdr:from>
    <xdr:to>
      <xdr:col>15</xdr:col>
      <xdr:colOff>510540</xdr:colOff>
      <xdr:row>28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D2742B-E63B-7020-4FB6-BDEF4DEC28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792480</xdr:colOff>
      <xdr:row>16</xdr:row>
      <xdr:rowOff>11430</xdr:rowOff>
    </xdr:from>
    <xdr:to>
      <xdr:col>10</xdr:col>
      <xdr:colOff>594360</xdr:colOff>
      <xdr:row>30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83A752-D263-4C69-EB44-D5A9A6E87E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15EE2-BD5B-4FB4-AF4C-418D60B7FF23}">
  <dimension ref="A1:Z23"/>
  <sheetViews>
    <sheetView zoomScale="90" zoomScaleNormal="90" workbookViewId="0">
      <selection activeCell="J11" sqref="J11:K15"/>
    </sheetView>
  </sheetViews>
  <sheetFormatPr defaultRowHeight="14.4" x14ac:dyDescent="0.3"/>
  <cols>
    <col min="2" max="2" width="13.77734375" bestFit="1" customWidth="1"/>
    <col min="3" max="4" width="10" bestFit="1" customWidth="1"/>
    <col min="5" max="5" width="17.21875" customWidth="1"/>
    <col min="6" max="6" width="16.44140625" bestFit="1" customWidth="1"/>
    <col min="7" max="7" width="15.109375" bestFit="1" customWidth="1"/>
    <col min="8" max="8" width="16.6640625" bestFit="1" customWidth="1"/>
    <col min="18" max="18" width="18.21875" bestFit="1" customWidth="1"/>
    <col min="19" max="19" width="13.88671875" bestFit="1" customWidth="1"/>
  </cols>
  <sheetData>
    <row r="1" spans="1:23" ht="45.6" thickBot="1" x14ac:dyDescent="0.35">
      <c r="A1" s="2" t="s">
        <v>6</v>
      </c>
      <c r="B1" s="4" t="s">
        <v>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1:23" ht="15.6" thickBot="1" x14ac:dyDescent="0.35">
      <c r="A2" s="6">
        <v>22</v>
      </c>
      <c r="B2" s="8">
        <v>16.2</v>
      </c>
      <c r="C2" s="9">
        <f>$L$2+$L$3*A2</f>
        <v>15.176728531663723</v>
      </c>
      <c r="D2" s="9">
        <f t="shared" ref="D2" si="0">B2-C2</f>
        <v>1.0232714683362758</v>
      </c>
      <c r="E2" s="9">
        <f>ABS(D2)</f>
        <v>1.0232714683362758</v>
      </c>
      <c r="F2" s="9">
        <f>E2^2</f>
        <v>1.0470844979110778</v>
      </c>
      <c r="G2" s="10">
        <f>D2/B2</f>
        <v>6.3164905452856537E-2</v>
      </c>
      <c r="H2" s="10">
        <f>ABS(G2)</f>
        <v>6.3164905452856537E-2</v>
      </c>
      <c r="K2" s="11" t="s">
        <v>39</v>
      </c>
      <c r="L2" s="27">
        <f>S18</f>
        <v>16.469755033117178</v>
      </c>
      <c r="R2" t="s">
        <v>14</v>
      </c>
    </row>
    <row r="3" spans="1:23" ht="15.6" thickBot="1" x14ac:dyDescent="0.35">
      <c r="A3" s="6">
        <v>29</v>
      </c>
      <c r="B3" s="8">
        <v>16</v>
      </c>
      <c r="C3" s="9">
        <f t="shared" ref="C3:C19" si="1">$L$2+$L$3*A3</f>
        <v>14.765311008473986</v>
      </c>
      <c r="D3" s="9">
        <f t="shared" ref="D3:D20" si="2">B3-C3</f>
        <v>1.2346889915260135</v>
      </c>
      <c r="E3" s="9">
        <f>ABS(D3)</f>
        <v>1.2346889915260135</v>
      </c>
      <c r="F3" s="9">
        <f>E3^2</f>
        <v>1.5244569057955244</v>
      </c>
      <c r="G3" s="10">
        <f>D3/B3</f>
        <v>7.7168061970375845E-2</v>
      </c>
      <c r="H3" s="10">
        <f>ABS(G3)</f>
        <v>7.7168061970375845E-2</v>
      </c>
      <c r="K3" s="11" t="s">
        <v>38</v>
      </c>
      <c r="L3" s="26">
        <f>S19</f>
        <v>-5.877393188424794E-2</v>
      </c>
    </row>
    <row r="4" spans="1:23" ht="15.6" thickBot="1" x14ac:dyDescent="0.35">
      <c r="A4" s="6">
        <v>36</v>
      </c>
      <c r="B4" s="8">
        <v>13.8</v>
      </c>
      <c r="C4" s="9">
        <f t="shared" si="1"/>
        <v>14.353893485284251</v>
      </c>
      <c r="D4" s="9">
        <f t="shared" si="2"/>
        <v>-0.55389348528425053</v>
      </c>
      <c r="E4" s="9">
        <f t="shared" ref="E4:E20" si="3">ABS(D4)</f>
        <v>0.55389348528425053</v>
      </c>
      <c r="F4" s="9">
        <f t="shared" ref="F4:F20" si="4">E4^2</f>
        <v>0.30679799304033428</v>
      </c>
      <c r="G4" s="10">
        <f t="shared" ref="G4:G20" si="5">D4/B4</f>
        <v>-4.0137209078568874E-2</v>
      </c>
      <c r="H4" s="10">
        <f t="shared" ref="H4:H20" si="6">ABS(G4)</f>
        <v>4.0137209078568874E-2</v>
      </c>
      <c r="R4" s="25" t="s">
        <v>15</v>
      </c>
      <c r="S4" s="25"/>
    </row>
    <row r="5" spans="1:23" ht="15.6" thickBot="1" x14ac:dyDescent="0.35">
      <c r="A5" s="6">
        <v>47</v>
      </c>
      <c r="B5" s="8">
        <v>11.5</v>
      </c>
      <c r="C5" s="9">
        <f t="shared" si="1"/>
        <v>13.707380234557524</v>
      </c>
      <c r="D5" s="9">
        <f t="shared" si="2"/>
        <v>-2.2073802345575242</v>
      </c>
      <c r="E5" s="9">
        <f t="shared" si="3"/>
        <v>2.2073802345575242</v>
      </c>
      <c r="F5" s="9">
        <f t="shared" si="4"/>
        <v>4.8725274999152308</v>
      </c>
      <c r="G5" s="10">
        <f t="shared" si="5"/>
        <v>-0.19194610735282819</v>
      </c>
      <c r="H5" s="10">
        <f t="shared" si="6"/>
        <v>0.19194610735282819</v>
      </c>
      <c r="R5" t="s">
        <v>16</v>
      </c>
      <c r="S5">
        <v>0.73393282867537502</v>
      </c>
    </row>
    <row r="6" spans="1:23" ht="15.6" thickBot="1" x14ac:dyDescent="0.35">
      <c r="A6" s="6">
        <v>63</v>
      </c>
      <c r="B6" s="8">
        <v>12.5</v>
      </c>
      <c r="C6" s="9">
        <f t="shared" si="1"/>
        <v>12.766997324409557</v>
      </c>
      <c r="D6" s="9">
        <f t="shared" si="2"/>
        <v>-0.26699732440955692</v>
      </c>
      <c r="E6" s="9">
        <f t="shared" si="3"/>
        <v>0.26699732440955692</v>
      </c>
      <c r="F6" s="9">
        <f t="shared" si="4"/>
        <v>7.1287571241862177E-2</v>
      </c>
      <c r="G6" s="10">
        <f t="shared" si="5"/>
        <v>-2.1359785952764554E-2</v>
      </c>
      <c r="H6" s="10">
        <f t="shared" si="6"/>
        <v>2.1359785952764554E-2</v>
      </c>
      <c r="R6" t="s">
        <v>17</v>
      </c>
      <c r="S6" s="27">
        <v>0.53865739700743742</v>
      </c>
      <c r="T6">
        <f>-SQRT(S6)</f>
        <v>-0.73393282867537502</v>
      </c>
    </row>
    <row r="7" spans="1:23" ht="15.6" thickBot="1" x14ac:dyDescent="0.35">
      <c r="A7" s="6">
        <v>77</v>
      </c>
      <c r="B7" s="8">
        <v>12.9</v>
      </c>
      <c r="C7" s="9">
        <f t="shared" si="1"/>
        <v>11.944162278030086</v>
      </c>
      <c r="D7" s="9">
        <f t="shared" si="2"/>
        <v>0.9558377219699139</v>
      </c>
      <c r="E7" s="9">
        <f t="shared" si="3"/>
        <v>0.9558377219699139</v>
      </c>
      <c r="F7" s="9">
        <f t="shared" si="4"/>
        <v>0.91362575074063446</v>
      </c>
      <c r="G7" s="10">
        <f>D7/B7</f>
        <v>7.4095947439528201E-2</v>
      </c>
      <c r="H7" s="10">
        <f t="shared" si="6"/>
        <v>7.4095947439528201E-2</v>
      </c>
      <c r="R7" t="s">
        <v>18</v>
      </c>
      <c r="S7">
        <v>0.51151959683140436</v>
      </c>
    </row>
    <row r="8" spans="1:23" ht="15.6" thickBot="1" x14ac:dyDescent="0.35">
      <c r="A8" s="6">
        <v>73</v>
      </c>
      <c r="B8" s="8">
        <v>11.2</v>
      </c>
      <c r="C8" s="9">
        <f t="shared" si="1"/>
        <v>12.179258005567078</v>
      </c>
      <c r="D8" s="9">
        <f t="shared" si="2"/>
        <v>-0.97925800556707898</v>
      </c>
      <c r="E8" s="9">
        <f t="shared" si="3"/>
        <v>0.97925800556707898</v>
      </c>
      <c r="F8" s="9">
        <f t="shared" si="4"/>
        <v>0.9589462414672133</v>
      </c>
      <c r="G8" s="10">
        <f t="shared" si="5"/>
        <v>-8.7433750497060633E-2</v>
      </c>
      <c r="H8" s="10">
        <f t="shared" si="6"/>
        <v>8.7433750497060633E-2</v>
      </c>
      <c r="R8" t="s">
        <v>19</v>
      </c>
      <c r="S8">
        <v>1.5413769785967597</v>
      </c>
    </row>
    <row r="9" spans="1:23" ht="15.6" thickBot="1" x14ac:dyDescent="0.35">
      <c r="A9" s="6">
        <v>87</v>
      </c>
      <c r="B9" s="8">
        <v>13</v>
      </c>
      <c r="C9" s="9">
        <f t="shared" si="1"/>
        <v>11.356422959187608</v>
      </c>
      <c r="D9" s="9">
        <f t="shared" si="2"/>
        <v>1.6435770408123922</v>
      </c>
      <c r="E9" s="9">
        <f t="shared" si="3"/>
        <v>1.6435770408123922</v>
      </c>
      <c r="F9" s="9">
        <f t="shared" si="4"/>
        <v>2.7013454890856199</v>
      </c>
      <c r="G9" s="10">
        <f t="shared" si="5"/>
        <v>0.1264290031394148</v>
      </c>
      <c r="H9" s="10">
        <f t="shared" si="6"/>
        <v>0.1264290031394148</v>
      </c>
      <c r="R9" s="23" t="s">
        <v>20</v>
      </c>
      <c r="S9" s="23">
        <v>19</v>
      </c>
    </row>
    <row r="10" spans="1:23" ht="15.6" thickBot="1" x14ac:dyDescent="0.35">
      <c r="A10" s="6">
        <v>92</v>
      </c>
      <c r="B10" s="8">
        <v>11.8</v>
      </c>
      <c r="C10" s="9">
        <f t="shared" si="1"/>
        <v>11.062553299766368</v>
      </c>
      <c r="D10" s="9">
        <f t="shared" si="2"/>
        <v>0.73744670023363312</v>
      </c>
      <c r="E10" s="9">
        <f t="shared" si="3"/>
        <v>0.73744670023363312</v>
      </c>
      <c r="F10" s="9">
        <f t="shared" si="4"/>
        <v>0.54382763568547399</v>
      </c>
      <c r="G10" s="10">
        <f t="shared" si="5"/>
        <v>6.2495483070646868E-2</v>
      </c>
      <c r="H10" s="10">
        <f t="shared" si="6"/>
        <v>6.2495483070646868E-2</v>
      </c>
    </row>
    <row r="11" spans="1:23" ht="15.6" thickBot="1" x14ac:dyDescent="0.35">
      <c r="A11" s="6">
        <v>101</v>
      </c>
      <c r="B11" s="8">
        <v>10.8</v>
      </c>
      <c r="C11" s="9">
        <f t="shared" si="1"/>
        <v>10.533587912808136</v>
      </c>
      <c r="D11" s="9">
        <f t="shared" si="2"/>
        <v>0.26641208719186515</v>
      </c>
      <c r="E11" s="9">
        <f t="shared" si="3"/>
        <v>0.26641208719186515</v>
      </c>
      <c r="F11" s="9">
        <f t="shared" si="4"/>
        <v>7.0975400201925956E-2</v>
      </c>
      <c r="G11" s="10">
        <f t="shared" si="5"/>
        <v>2.4667785851098623E-2</v>
      </c>
      <c r="H11" s="10">
        <f t="shared" si="6"/>
        <v>2.4667785851098623E-2</v>
      </c>
      <c r="J11" s="19">
        <f>COUNT(D2:D20)</f>
        <v>19</v>
      </c>
      <c r="K11" t="s">
        <v>9</v>
      </c>
      <c r="R11" t="s">
        <v>21</v>
      </c>
    </row>
    <row r="12" spans="1:23" ht="15.6" thickBot="1" x14ac:dyDescent="0.35">
      <c r="A12" s="6">
        <v>110</v>
      </c>
      <c r="B12" s="8">
        <v>8.3000000000000007</v>
      </c>
      <c r="C12" s="9">
        <f t="shared" si="1"/>
        <v>10.004622525849904</v>
      </c>
      <c r="D12" s="9">
        <f t="shared" si="2"/>
        <v>-1.7046225258499028</v>
      </c>
      <c r="E12" s="9">
        <f t="shared" si="3"/>
        <v>1.7046225258499028</v>
      </c>
      <c r="F12" s="9">
        <f t="shared" si="4"/>
        <v>2.9057379556349026</v>
      </c>
      <c r="G12" s="10">
        <f t="shared" si="5"/>
        <v>-0.20537620793372321</v>
      </c>
      <c r="H12" s="10">
        <f t="shared" si="6"/>
        <v>0.20537620793372321</v>
      </c>
      <c r="J12" s="20">
        <f>D$23/$J$11</f>
        <v>7.47939721852737E-16</v>
      </c>
      <c r="K12" t="s">
        <v>10</v>
      </c>
      <c r="R12" s="24"/>
      <c r="S12" s="24" t="s">
        <v>26</v>
      </c>
      <c r="T12" s="24" t="s">
        <v>27</v>
      </c>
      <c r="U12" s="24" t="s">
        <v>28</v>
      </c>
      <c r="V12" s="24" t="s">
        <v>29</v>
      </c>
      <c r="W12" s="24" t="s">
        <v>30</v>
      </c>
    </row>
    <row r="13" spans="1:23" ht="15.6" thickBot="1" x14ac:dyDescent="0.35">
      <c r="A13" s="6">
        <v>28</v>
      </c>
      <c r="B13" s="8">
        <v>12.5</v>
      </c>
      <c r="C13" s="9">
        <f t="shared" si="1"/>
        <v>14.824084940358235</v>
      </c>
      <c r="D13" s="9">
        <f t="shared" si="2"/>
        <v>-2.3240849403582349</v>
      </c>
      <c r="E13" s="9">
        <f t="shared" si="3"/>
        <v>2.3240849403582349</v>
      </c>
      <c r="F13" s="9">
        <f t="shared" si="4"/>
        <v>5.40137080999994</v>
      </c>
      <c r="G13" s="10">
        <f t="shared" si="5"/>
        <v>-0.18592679522865879</v>
      </c>
      <c r="H13" s="10">
        <f t="shared" si="6"/>
        <v>0.18592679522865879</v>
      </c>
      <c r="J13" s="20">
        <f>E$23/$J$11</f>
        <v>1.2543241851380345</v>
      </c>
      <c r="K13" t="s">
        <v>11</v>
      </c>
      <c r="R13" t="s">
        <v>22</v>
      </c>
      <c r="S13">
        <v>1</v>
      </c>
      <c r="T13">
        <v>47.158037588535329</v>
      </c>
      <c r="U13">
        <v>47.158037588535329</v>
      </c>
      <c r="V13">
        <v>19.848970569219379</v>
      </c>
      <c r="W13">
        <v>3.4751104615408061E-4</v>
      </c>
    </row>
    <row r="14" spans="1:23" ht="15.6" thickBot="1" x14ac:dyDescent="0.35">
      <c r="A14" s="6">
        <v>59</v>
      </c>
      <c r="B14" s="8">
        <v>11.1</v>
      </c>
      <c r="C14" s="9">
        <f t="shared" si="1"/>
        <v>13.002093051946549</v>
      </c>
      <c r="D14" s="9">
        <f t="shared" si="2"/>
        <v>-1.9020930519465491</v>
      </c>
      <c r="E14" s="9">
        <f t="shared" si="3"/>
        <v>1.9020930519465491</v>
      </c>
      <c r="F14" s="9">
        <f t="shared" si="4"/>
        <v>3.6179579782633375</v>
      </c>
      <c r="G14" s="10">
        <f t="shared" si="5"/>
        <v>-0.17135973440959903</v>
      </c>
      <c r="H14" s="10">
        <f t="shared" si="6"/>
        <v>0.17135973440959903</v>
      </c>
      <c r="J14" s="20">
        <f>F$23/$J$11</f>
        <v>2.1257542543430143</v>
      </c>
      <c r="K14" t="s">
        <v>12</v>
      </c>
      <c r="R14" t="s">
        <v>23</v>
      </c>
      <c r="S14">
        <v>17</v>
      </c>
      <c r="T14">
        <v>40.389330832517295</v>
      </c>
      <c r="U14">
        <v>2.375842990148076</v>
      </c>
    </row>
    <row r="15" spans="1:23" ht="15.6" thickBot="1" x14ac:dyDescent="0.35">
      <c r="A15" s="6">
        <v>68</v>
      </c>
      <c r="B15" s="8">
        <v>15</v>
      </c>
      <c r="C15" s="9">
        <f t="shared" si="1"/>
        <v>12.473127664988318</v>
      </c>
      <c r="D15" s="9">
        <f t="shared" si="2"/>
        <v>2.5268723350116815</v>
      </c>
      <c r="E15" s="9">
        <f t="shared" si="3"/>
        <v>2.5268723350116815</v>
      </c>
      <c r="F15" s="9">
        <f t="shared" si="4"/>
        <v>6.385083797447388</v>
      </c>
      <c r="G15" s="10">
        <f t="shared" si="5"/>
        <v>0.16845815566744543</v>
      </c>
      <c r="H15" s="10">
        <f t="shared" si="6"/>
        <v>0.16845815566744543</v>
      </c>
      <c r="J15" s="22">
        <f>H$23/$J$11</f>
        <v>0.10414527805052631</v>
      </c>
      <c r="K15" t="s">
        <v>13</v>
      </c>
      <c r="R15" s="23" t="s">
        <v>24</v>
      </c>
      <c r="S15" s="23">
        <v>18</v>
      </c>
      <c r="T15" s="23">
        <v>87.547368421052624</v>
      </c>
      <c r="U15" s="23"/>
      <c r="V15" s="23"/>
      <c r="W15" s="23"/>
    </row>
    <row r="16" spans="1:23" ht="15.6" thickBot="1" x14ac:dyDescent="0.35">
      <c r="A16" s="6">
        <v>68</v>
      </c>
      <c r="B16" s="8">
        <v>12.2</v>
      </c>
      <c r="C16" s="9">
        <f t="shared" si="1"/>
        <v>12.473127664988318</v>
      </c>
      <c r="D16" s="9">
        <f t="shared" si="2"/>
        <v>-0.2731276649883192</v>
      </c>
      <c r="E16" s="9">
        <f t="shared" si="3"/>
        <v>0.2731276649883192</v>
      </c>
      <c r="F16" s="9">
        <f t="shared" si="4"/>
        <v>7.4598721381971531E-2</v>
      </c>
      <c r="G16" s="10">
        <f t="shared" si="5"/>
        <v>-2.2387513523632722E-2</v>
      </c>
      <c r="H16" s="10">
        <f t="shared" si="6"/>
        <v>2.2387513523632722E-2</v>
      </c>
    </row>
    <row r="17" spans="1:26" ht="15.6" thickBot="1" x14ac:dyDescent="0.35">
      <c r="A17" s="6">
        <v>91</v>
      </c>
      <c r="B17" s="8">
        <v>13</v>
      </c>
      <c r="C17" s="9">
        <f t="shared" si="1"/>
        <v>11.121327231650614</v>
      </c>
      <c r="D17" s="9">
        <f t="shared" si="2"/>
        <v>1.8786727683493858</v>
      </c>
      <c r="E17" s="9">
        <f t="shared" si="3"/>
        <v>1.8786727683493858</v>
      </c>
      <c r="F17" s="9">
        <f t="shared" si="4"/>
        <v>3.5294113705375452</v>
      </c>
      <c r="G17" s="10">
        <f t="shared" si="5"/>
        <v>0.14451328987302967</v>
      </c>
      <c r="H17" s="10">
        <f t="shared" si="6"/>
        <v>0.14451328987302967</v>
      </c>
      <c r="R17" s="24"/>
      <c r="S17" s="24" t="s">
        <v>31</v>
      </c>
      <c r="T17" s="24" t="s">
        <v>19</v>
      </c>
      <c r="U17" s="24" t="s">
        <v>32</v>
      </c>
      <c r="V17" s="24" t="s">
        <v>33</v>
      </c>
      <c r="W17" s="24" t="s">
        <v>34</v>
      </c>
      <c r="X17" s="24" t="s">
        <v>35</v>
      </c>
      <c r="Y17" s="24" t="s">
        <v>36</v>
      </c>
      <c r="Z17" s="24" t="s">
        <v>37</v>
      </c>
    </row>
    <row r="18" spans="1:26" ht="15.6" thickBot="1" x14ac:dyDescent="0.35">
      <c r="A18" s="6">
        <v>42</v>
      </c>
      <c r="B18" s="8">
        <v>15.6</v>
      </c>
      <c r="C18" s="9">
        <f t="shared" si="1"/>
        <v>14.001249893978764</v>
      </c>
      <c r="D18" s="9">
        <f t="shared" si="2"/>
        <v>1.5987501060212352</v>
      </c>
      <c r="E18" s="9">
        <f t="shared" si="3"/>
        <v>1.5987501060212352</v>
      </c>
      <c r="F18" s="9">
        <f t="shared" si="4"/>
        <v>2.5560019015029107</v>
      </c>
      <c r="G18" s="10">
        <f t="shared" si="5"/>
        <v>0.10248398115520739</v>
      </c>
      <c r="H18" s="10">
        <f t="shared" si="6"/>
        <v>0.10248398115520739</v>
      </c>
      <c r="R18" t="s">
        <v>25</v>
      </c>
      <c r="S18" s="27">
        <v>16.469755033117178</v>
      </c>
      <c r="T18">
        <v>0.94876415328752828</v>
      </c>
      <c r="U18">
        <v>17.359166633824039</v>
      </c>
      <c r="V18">
        <v>2.9867677676662011E-12</v>
      </c>
      <c r="W18">
        <v>14.468037642821313</v>
      </c>
      <c r="X18">
        <v>18.47147242341304</v>
      </c>
      <c r="Y18">
        <v>14.468037642821313</v>
      </c>
      <c r="Z18">
        <v>18.47147242341304</v>
      </c>
    </row>
    <row r="19" spans="1:26" ht="15.6" thickBot="1" x14ac:dyDescent="0.35">
      <c r="A19" s="6">
        <v>65</v>
      </c>
      <c r="B19" s="8">
        <v>12.7</v>
      </c>
      <c r="C19" s="9">
        <f t="shared" si="1"/>
        <v>12.649449460641062</v>
      </c>
      <c r="D19" s="9">
        <f t="shared" si="2"/>
        <v>5.0550539358937385E-2</v>
      </c>
      <c r="E19" s="9">
        <f t="shared" si="3"/>
        <v>5.0550539358937385E-2</v>
      </c>
      <c r="F19" s="9">
        <f t="shared" si="4"/>
        <v>2.5553570294794777E-3</v>
      </c>
      <c r="G19" s="10">
        <f t="shared" si="5"/>
        <v>3.9803574298375895E-3</v>
      </c>
      <c r="H19" s="10">
        <f t="shared" si="6"/>
        <v>3.9803574298375895E-3</v>
      </c>
      <c r="R19" s="23" t="s">
        <v>6</v>
      </c>
      <c r="S19" s="26">
        <v>-5.877393188424794E-2</v>
      </c>
      <c r="T19" s="23">
        <v>1.3192155183624753E-2</v>
      </c>
      <c r="U19" s="23">
        <v>-4.4552183525860309</v>
      </c>
      <c r="V19" s="23">
        <v>3.4751104615407974E-4</v>
      </c>
      <c r="W19" s="23">
        <v>-8.6606946395853979E-2</v>
      </c>
      <c r="X19" s="23">
        <v>-3.0940917372641895E-2</v>
      </c>
      <c r="Y19" s="23">
        <v>-8.6606946395853979E-2</v>
      </c>
      <c r="Z19" s="23">
        <v>-3.0940917372641895E-2</v>
      </c>
    </row>
    <row r="20" spans="1:26" ht="15.6" thickBot="1" x14ac:dyDescent="0.35">
      <c r="A20" s="6">
        <v>110</v>
      </c>
      <c r="B20" s="8">
        <v>8.3000000000000007</v>
      </c>
      <c r="C20" s="9">
        <f>$L$2+$L$3*A20</f>
        <v>10.004622525849904</v>
      </c>
      <c r="D20" s="9">
        <f t="shared" si="2"/>
        <v>-1.7046225258499028</v>
      </c>
      <c r="E20" s="9">
        <f t="shared" si="3"/>
        <v>1.7046225258499028</v>
      </c>
      <c r="F20" s="9">
        <f t="shared" si="4"/>
        <v>2.9057379556349026</v>
      </c>
      <c r="G20" s="10">
        <f t="shared" si="5"/>
        <v>-0.20537620793372321</v>
      </c>
      <c r="H20" s="10">
        <f t="shared" si="6"/>
        <v>0.20537620793372321</v>
      </c>
    </row>
    <row r="21" spans="1:26" ht="15" x14ac:dyDescent="0.3">
      <c r="A21" s="28">
        <v>60</v>
      </c>
      <c r="C21" s="29">
        <f>$L$2+$L$3*A21</f>
        <v>12.943319120062302</v>
      </c>
    </row>
    <row r="23" spans="1:26" x14ac:dyDescent="0.3">
      <c r="C23" s="14" t="s">
        <v>8</v>
      </c>
      <c r="D23" s="17">
        <f>SUM(D2:D20)</f>
        <v>1.4210854715202004E-14</v>
      </c>
      <c r="E23" s="17">
        <f t="shared" ref="E23:H23" si="7">SUM(E2:E20)</f>
        <v>23.832159517622653</v>
      </c>
      <c r="F23" s="17">
        <f t="shared" si="7"/>
        <v>40.389330832517274</v>
      </c>
      <c r="G23" s="17">
        <f t="shared" si="7"/>
        <v>-0.28384634086111826</v>
      </c>
      <c r="H23" s="18">
        <f t="shared" si="7"/>
        <v>1.9787602829599999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31EF-3764-4C8A-8BF6-823C3A0AC6E6}">
  <dimension ref="A1:K15"/>
  <sheetViews>
    <sheetView workbookViewId="0">
      <selection activeCell="A2" sqref="A2"/>
    </sheetView>
  </sheetViews>
  <sheetFormatPr defaultRowHeight="14.4" x14ac:dyDescent="0.3"/>
  <cols>
    <col min="3" max="4" width="10" bestFit="1" customWidth="1"/>
    <col min="5" max="5" width="21.77734375" bestFit="1" customWidth="1"/>
    <col min="6" max="6" width="16.44140625" bestFit="1" customWidth="1"/>
    <col min="7" max="7" width="12.109375" bestFit="1" customWidth="1"/>
    <col min="8" max="8" width="16.6640625" bestFit="1" customWidth="1"/>
  </cols>
  <sheetData>
    <row r="1" spans="1:11" ht="15" thickBot="1" x14ac:dyDescent="0.35">
      <c r="A1" s="27" t="s">
        <v>61</v>
      </c>
    </row>
    <row r="2" spans="1:11" ht="30.6" thickBot="1" x14ac:dyDescent="0.35">
      <c r="A2" s="2" t="s">
        <v>40</v>
      </c>
      <c r="B2" s="4" t="s">
        <v>41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</row>
    <row r="3" spans="1:11" ht="15.6" thickBot="1" x14ac:dyDescent="0.35">
      <c r="A3" s="6">
        <v>1</v>
      </c>
      <c r="B3" s="8">
        <v>12</v>
      </c>
      <c r="C3" s="30" t="s">
        <v>42</v>
      </c>
      <c r="K3" s="13" t="s">
        <v>43</v>
      </c>
    </row>
    <row r="4" spans="1:11" ht="15.6" thickBot="1" x14ac:dyDescent="0.35">
      <c r="A4" s="6">
        <v>2</v>
      </c>
      <c r="B4" s="8">
        <v>13</v>
      </c>
      <c r="C4" s="30" t="s">
        <v>42</v>
      </c>
    </row>
    <row r="5" spans="1:11" ht="15.6" thickBot="1" x14ac:dyDescent="0.35">
      <c r="A5" s="2">
        <v>3</v>
      </c>
      <c r="B5" s="4">
        <v>16</v>
      </c>
      <c r="C5" s="30" t="s">
        <v>42</v>
      </c>
    </row>
    <row r="6" spans="1:11" ht="15.6" thickBot="1" x14ac:dyDescent="0.35">
      <c r="A6" s="6">
        <v>4</v>
      </c>
      <c r="B6" s="8">
        <v>15</v>
      </c>
      <c r="C6" s="31">
        <f>AVERAGE(B3:B5)</f>
        <v>13.666666666666666</v>
      </c>
      <c r="D6" s="31">
        <f t="shared" ref="D6" si="0">B6-C6</f>
        <v>1.3333333333333339</v>
      </c>
      <c r="E6" s="31">
        <f>ABS(D6)</f>
        <v>1.3333333333333339</v>
      </c>
      <c r="F6" s="31">
        <f>E6^2</f>
        <v>1.7777777777777795</v>
      </c>
      <c r="G6" s="32">
        <f>D6/B6</f>
        <v>8.8888888888888934E-2</v>
      </c>
      <c r="H6" s="32">
        <f>ABS(G6)</f>
        <v>8.8888888888888934E-2</v>
      </c>
    </row>
    <row r="7" spans="1:11" ht="15.6" thickBot="1" x14ac:dyDescent="0.35">
      <c r="A7" s="6">
        <v>5</v>
      </c>
      <c r="B7" s="8">
        <v>12</v>
      </c>
      <c r="C7" s="31">
        <f t="shared" ref="C7:C11" si="1">AVERAGE(B4:B6)</f>
        <v>14.666666666666666</v>
      </c>
      <c r="D7" s="31">
        <f t="shared" ref="D7:D12" si="2">B7-C7</f>
        <v>-2.6666666666666661</v>
      </c>
      <c r="E7" s="31">
        <f t="shared" ref="E7:E12" si="3">ABS(D7)</f>
        <v>2.6666666666666661</v>
      </c>
      <c r="F7" s="31">
        <f t="shared" ref="F7:F12" si="4">E7^2</f>
        <v>7.1111111111111081</v>
      </c>
      <c r="G7" s="32">
        <f t="shared" ref="G7:G12" si="5">D7/B7</f>
        <v>-0.22222222222222218</v>
      </c>
      <c r="H7" s="32">
        <f t="shared" ref="H7:H11" si="6">ABS(G7)</f>
        <v>0.22222222222222218</v>
      </c>
      <c r="J7" s="19">
        <f>COUNT(D6:D12)</f>
        <v>7</v>
      </c>
      <c r="K7" t="s">
        <v>9</v>
      </c>
    </row>
    <row r="8" spans="1:11" ht="15.6" thickBot="1" x14ac:dyDescent="0.35">
      <c r="A8" s="2">
        <v>6</v>
      </c>
      <c r="B8" s="4">
        <v>18</v>
      </c>
      <c r="C8" s="31">
        <f>AVERAGE(B5:B7)</f>
        <v>14.333333333333334</v>
      </c>
      <c r="D8" s="31">
        <f t="shared" si="2"/>
        <v>3.6666666666666661</v>
      </c>
      <c r="E8" s="31">
        <f t="shared" si="3"/>
        <v>3.6666666666666661</v>
      </c>
      <c r="F8" s="31">
        <f t="shared" si="4"/>
        <v>13.444444444444439</v>
      </c>
      <c r="G8" s="32">
        <f t="shared" si="5"/>
        <v>0.20370370370370366</v>
      </c>
      <c r="H8" s="32">
        <f t="shared" si="6"/>
        <v>0.20370370370370366</v>
      </c>
      <c r="J8" s="20">
        <f>D15/J7</f>
        <v>-0.476190476190476</v>
      </c>
      <c r="K8" t="s">
        <v>10</v>
      </c>
    </row>
    <row r="9" spans="1:11" ht="15.6" thickBot="1" x14ac:dyDescent="0.35">
      <c r="A9" s="6">
        <v>7</v>
      </c>
      <c r="B9" s="8">
        <v>14</v>
      </c>
      <c r="C9" s="31">
        <f t="shared" si="1"/>
        <v>15</v>
      </c>
      <c r="D9" s="31">
        <f t="shared" si="2"/>
        <v>-1</v>
      </c>
      <c r="E9" s="31">
        <f t="shared" si="3"/>
        <v>1</v>
      </c>
      <c r="F9" s="31">
        <f t="shared" si="4"/>
        <v>1</v>
      </c>
      <c r="G9" s="32">
        <f t="shared" si="5"/>
        <v>-7.1428571428571425E-2</v>
      </c>
      <c r="H9" s="32">
        <f t="shared" si="6"/>
        <v>7.1428571428571425E-2</v>
      </c>
      <c r="J9" s="20">
        <f>E15/J7</f>
        <v>2.3809523809523805</v>
      </c>
      <c r="K9" t="s">
        <v>11</v>
      </c>
    </row>
    <row r="10" spans="1:11" ht="15.6" thickBot="1" x14ac:dyDescent="0.35">
      <c r="A10" s="6">
        <v>8</v>
      </c>
      <c r="B10" s="8">
        <v>12</v>
      </c>
      <c r="C10" s="31">
        <f t="shared" si="1"/>
        <v>14.666666666666666</v>
      </c>
      <c r="D10" s="31">
        <f t="shared" si="2"/>
        <v>-2.6666666666666661</v>
      </c>
      <c r="E10" s="31">
        <f t="shared" si="3"/>
        <v>2.6666666666666661</v>
      </c>
      <c r="F10" s="31">
        <f t="shared" si="4"/>
        <v>7.1111111111111081</v>
      </c>
      <c r="G10" s="32">
        <f t="shared" si="5"/>
        <v>-0.22222222222222218</v>
      </c>
      <c r="H10" s="32">
        <f t="shared" si="6"/>
        <v>0.22222222222222218</v>
      </c>
      <c r="J10" s="20">
        <f>F15/J7</f>
        <v>6.6666666666666643</v>
      </c>
      <c r="K10" t="s">
        <v>12</v>
      </c>
    </row>
    <row r="11" spans="1:11" ht="15.6" thickBot="1" x14ac:dyDescent="0.35">
      <c r="A11" s="2">
        <v>9</v>
      </c>
      <c r="B11" s="4">
        <v>11</v>
      </c>
      <c r="C11" s="31">
        <f t="shared" si="1"/>
        <v>14.666666666666666</v>
      </c>
      <c r="D11" s="31">
        <f t="shared" si="2"/>
        <v>-3.6666666666666661</v>
      </c>
      <c r="E11" s="31">
        <f t="shared" si="3"/>
        <v>3.6666666666666661</v>
      </c>
      <c r="F11" s="31">
        <f t="shared" si="4"/>
        <v>13.444444444444439</v>
      </c>
      <c r="G11" s="32">
        <f t="shared" si="5"/>
        <v>-0.33333333333333326</v>
      </c>
      <c r="H11" s="32">
        <f t="shared" si="6"/>
        <v>0.33333333333333326</v>
      </c>
      <c r="J11" s="22">
        <f>H15/J7</f>
        <v>0.18012093726379438</v>
      </c>
      <c r="K11" t="s">
        <v>13</v>
      </c>
    </row>
    <row r="12" spans="1:11" ht="15.6" thickBot="1" x14ac:dyDescent="0.35">
      <c r="A12" s="6">
        <v>10</v>
      </c>
      <c r="B12" s="8">
        <v>14</v>
      </c>
      <c r="C12" s="31">
        <f>AVERAGE(B9:B11)</f>
        <v>12.333333333333334</v>
      </c>
      <c r="D12" s="31">
        <f t="shared" si="2"/>
        <v>1.6666666666666661</v>
      </c>
      <c r="E12" s="31">
        <f t="shared" si="3"/>
        <v>1.6666666666666661</v>
      </c>
      <c r="F12" s="31">
        <f t="shared" si="4"/>
        <v>2.7777777777777759</v>
      </c>
      <c r="G12" s="32">
        <f t="shared" si="5"/>
        <v>0.119047619047619</v>
      </c>
      <c r="H12" s="32">
        <f>ABS(G12)</f>
        <v>0.119047619047619</v>
      </c>
    </row>
    <row r="13" spans="1:11" ht="15.6" thickBot="1" x14ac:dyDescent="0.35">
      <c r="A13" s="6">
        <v>11</v>
      </c>
      <c r="C13" s="31">
        <f>AVERAGE(B10:B12)</f>
        <v>12.333333333333334</v>
      </c>
    </row>
    <row r="15" spans="1:11" x14ac:dyDescent="0.3">
      <c r="C15" s="15" t="s">
        <v>44</v>
      </c>
      <c r="D15" s="16">
        <f>SUM(D6:D12)</f>
        <v>-3.3333333333333321</v>
      </c>
      <c r="E15" s="16">
        <f t="shared" ref="E15:H15" si="7">SUM(E6:E12)</f>
        <v>16.666666666666664</v>
      </c>
      <c r="F15" s="16">
        <f t="shared" si="7"/>
        <v>46.66666666666665</v>
      </c>
      <c r="G15" s="16">
        <f t="shared" si="7"/>
        <v>-0.43756613756613744</v>
      </c>
      <c r="H15" s="16">
        <f t="shared" si="7"/>
        <v>1.2608465608465607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40F1-BFCD-483E-9642-0B782BC4AA2B}">
  <dimension ref="A1:K15"/>
  <sheetViews>
    <sheetView workbookViewId="0">
      <selection activeCell="E24" sqref="E24"/>
    </sheetView>
  </sheetViews>
  <sheetFormatPr defaultRowHeight="14.4" x14ac:dyDescent="0.3"/>
  <cols>
    <col min="3" max="4" width="10" bestFit="1" customWidth="1"/>
    <col min="5" max="5" width="21.77734375" bestFit="1" customWidth="1"/>
    <col min="6" max="6" width="16.44140625" bestFit="1" customWidth="1"/>
    <col min="7" max="7" width="12.109375" bestFit="1" customWidth="1"/>
    <col min="8" max="8" width="16.6640625" bestFit="1" customWidth="1"/>
  </cols>
  <sheetData>
    <row r="1" spans="1:11" ht="15" thickBot="1" x14ac:dyDescent="0.35">
      <c r="A1" s="27" t="s">
        <v>62</v>
      </c>
    </row>
    <row r="2" spans="1:11" ht="30.6" thickBot="1" x14ac:dyDescent="0.35">
      <c r="A2" s="2" t="s">
        <v>40</v>
      </c>
      <c r="B2" s="4" t="s">
        <v>41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</row>
    <row r="3" spans="1:11" ht="15.6" thickBot="1" x14ac:dyDescent="0.35">
      <c r="A3" s="6">
        <v>1</v>
      </c>
      <c r="B3" s="8">
        <v>12</v>
      </c>
      <c r="C3" s="30" t="s">
        <v>42</v>
      </c>
      <c r="K3" s="13" t="s">
        <v>43</v>
      </c>
    </row>
    <row r="4" spans="1:11" ht="15.6" thickBot="1" x14ac:dyDescent="0.35">
      <c r="A4" s="6">
        <v>2</v>
      </c>
      <c r="B4" s="8">
        <v>13</v>
      </c>
      <c r="C4" s="30" t="s">
        <v>42</v>
      </c>
    </row>
    <row r="5" spans="1:11" ht="15.6" thickBot="1" x14ac:dyDescent="0.35">
      <c r="A5" s="2">
        <v>3</v>
      </c>
      <c r="B5" s="4">
        <v>16</v>
      </c>
      <c r="C5" s="30" t="s">
        <v>42</v>
      </c>
    </row>
    <row r="6" spans="1:11" ht="15.6" thickBot="1" x14ac:dyDescent="0.35">
      <c r="A6" s="6">
        <v>4</v>
      </c>
      <c r="B6" s="8">
        <v>15</v>
      </c>
      <c r="C6" s="31">
        <f>B5*(3/6)+B4*(1/6)+B3*(1/6)</f>
        <v>12.166666666666666</v>
      </c>
      <c r="D6" s="31">
        <f t="shared" ref="D6:D12" si="0">B6-C6</f>
        <v>2.8333333333333339</v>
      </c>
      <c r="E6" s="31">
        <f>ABS(D6)</f>
        <v>2.8333333333333339</v>
      </c>
      <c r="F6" s="31">
        <f>E6^2</f>
        <v>8.0277777777777803</v>
      </c>
      <c r="G6" s="32">
        <f>D6/B6</f>
        <v>0.18888888888888894</v>
      </c>
      <c r="H6" s="32">
        <f>ABS(G6)</f>
        <v>0.18888888888888894</v>
      </c>
    </row>
    <row r="7" spans="1:11" ht="15.6" thickBot="1" x14ac:dyDescent="0.35">
      <c r="A7" s="6">
        <v>5</v>
      </c>
      <c r="B7" s="8">
        <v>12</v>
      </c>
      <c r="C7" s="31">
        <f t="shared" ref="C7:C13" si="1">B6*(3/6)+B5*(1/6)+B4*(1/6)</f>
        <v>12.333333333333332</v>
      </c>
      <c r="D7" s="31">
        <f t="shared" si="0"/>
        <v>-0.33333333333333215</v>
      </c>
      <c r="E7" s="31">
        <f t="shared" ref="E7:E12" si="2">ABS(D7)</f>
        <v>0.33333333333333215</v>
      </c>
      <c r="F7" s="31">
        <f t="shared" ref="F7:F12" si="3">E7^2</f>
        <v>0.11111111111111033</v>
      </c>
      <c r="G7" s="32">
        <f t="shared" ref="G7:G12" si="4">D7/B7</f>
        <v>-2.7777777777777679E-2</v>
      </c>
      <c r="H7" s="32">
        <f t="shared" ref="H7:H11" si="5">ABS(G7)</f>
        <v>2.7777777777777679E-2</v>
      </c>
      <c r="J7" s="19">
        <f>COUNT(D6:D12)</f>
        <v>7</v>
      </c>
      <c r="K7" t="s">
        <v>9</v>
      </c>
    </row>
    <row r="8" spans="1:11" ht="15.6" thickBot="1" x14ac:dyDescent="0.35">
      <c r="A8" s="2">
        <v>6</v>
      </c>
      <c r="B8" s="4">
        <v>18</v>
      </c>
      <c r="C8" s="31">
        <f t="shared" si="1"/>
        <v>11.166666666666666</v>
      </c>
      <c r="D8" s="31">
        <f t="shared" si="0"/>
        <v>6.8333333333333339</v>
      </c>
      <c r="E8" s="31">
        <f t="shared" si="2"/>
        <v>6.8333333333333339</v>
      </c>
      <c r="F8" s="31">
        <f t="shared" si="3"/>
        <v>46.69444444444445</v>
      </c>
      <c r="G8" s="32">
        <f t="shared" si="4"/>
        <v>0.37962962962962965</v>
      </c>
      <c r="H8" s="32">
        <f t="shared" si="5"/>
        <v>0.37962962962962965</v>
      </c>
      <c r="J8" s="20">
        <f>D15/J7</f>
        <v>1.952380952380953</v>
      </c>
      <c r="K8" t="s">
        <v>10</v>
      </c>
    </row>
    <row r="9" spans="1:11" ht="15.6" thickBot="1" x14ac:dyDescent="0.35">
      <c r="A9" s="6">
        <v>7</v>
      </c>
      <c r="B9" s="8">
        <v>14</v>
      </c>
      <c r="C9" s="31">
        <f>B8*(3/6)+B7*(1/6)+B6*(1/6)</f>
        <v>13.5</v>
      </c>
      <c r="D9" s="31">
        <f t="shared" si="0"/>
        <v>0.5</v>
      </c>
      <c r="E9" s="31">
        <f t="shared" si="2"/>
        <v>0.5</v>
      </c>
      <c r="F9" s="31">
        <f t="shared" si="3"/>
        <v>0.25</v>
      </c>
      <c r="G9" s="32">
        <f t="shared" si="4"/>
        <v>3.5714285714285712E-2</v>
      </c>
      <c r="H9" s="32">
        <f t="shared" si="5"/>
        <v>3.5714285714285712E-2</v>
      </c>
      <c r="J9" s="20">
        <f>E15/J7</f>
        <v>2.1428571428571428</v>
      </c>
      <c r="K9" t="s">
        <v>11</v>
      </c>
    </row>
    <row r="10" spans="1:11" ht="15.6" thickBot="1" x14ac:dyDescent="0.35">
      <c r="A10" s="6">
        <v>8</v>
      </c>
      <c r="B10" s="8">
        <v>12</v>
      </c>
      <c r="C10" s="31">
        <f t="shared" si="1"/>
        <v>12</v>
      </c>
      <c r="D10" s="31">
        <f t="shared" si="0"/>
        <v>0</v>
      </c>
      <c r="E10" s="31">
        <f t="shared" si="2"/>
        <v>0</v>
      </c>
      <c r="F10" s="31">
        <f t="shared" si="3"/>
        <v>0</v>
      </c>
      <c r="G10" s="32">
        <f t="shared" si="4"/>
        <v>0</v>
      </c>
      <c r="H10" s="32">
        <f t="shared" si="5"/>
        <v>0</v>
      </c>
      <c r="J10" s="20">
        <f>F15/J7</f>
        <v>10.365079365079367</v>
      </c>
      <c r="K10" t="s">
        <v>12</v>
      </c>
    </row>
    <row r="11" spans="1:11" ht="15.6" thickBot="1" x14ac:dyDescent="0.35">
      <c r="A11" s="2">
        <v>9</v>
      </c>
      <c r="B11" s="4">
        <v>11</v>
      </c>
      <c r="C11" s="31">
        <f t="shared" si="1"/>
        <v>11.333333333333332</v>
      </c>
      <c r="D11" s="31">
        <f>B11-C11</f>
        <v>-0.33333333333333215</v>
      </c>
      <c r="E11" s="31">
        <f t="shared" si="2"/>
        <v>0.33333333333333215</v>
      </c>
      <c r="F11" s="31">
        <f t="shared" si="3"/>
        <v>0.11111111111111033</v>
      </c>
      <c r="G11" s="32">
        <f t="shared" si="4"/>
        <v>-3.0303030303030196E-2</v>
      </c>
      <c r="H11" s="32">
        <f t="shared" si="5"/>
        <v>3.0303030303030196E-2</v>
      </c>
      <c r="J11" s="22">
        <f>H15/J7</f>
        <v>0.13713323713323713</v>
      </c>
      <c r="K11" t="s">
        <v>13</v>
      </c>
    </row>
    <row r="12" spans="1:11" ht="15.6" thickBot="1" x14ac:dyDescent="0.35">
      <c r="A12" s="6">
        <v>10</v>
      </c>
      <c r="B12" s="8">
        <v>14</v>
      </c>
      <c r="C12" s="31">
        <f t="shared" si="1"/>
        <v>9.8333333333333321</v>
      </c>
      <c r="D12" s="31">
        <f t="shared" si="0"/>
        <v>4.1666666666666679</v>
      </c>
      <c r="E12" s="31">
        <f t="shared" si="2"/>
        <v>4.1666666666666679</v>
      </c>
      <c r="F12" s="31">
        <f t="shared" si="3"/>
        <v>17.361111111111121</v>
      </c>
      <c r="G12" s="32">
        <f t="shared" si="4"/>
        <v>0.29761904761904773</v>
      </c>
      <c r="H12" s="32">
        <f>ABS(G12)</f>
        <v>0.29761904761904773</v>
      </c>
    </row>
    <row r="13" spans="1:11" ht="15.6" thickBot="1" x14ac:dyDescent="0.35">
      <c r="A13" s="6">
        <v>11</v>
      </c>
      <c r="C13" s="31">
        <f t="shared" si="1"/>
        <v>10.833333333333334</v>
      </c>
    </row>
    <row r="15" spans="1:11" x14ac:dyDescent="0.3">
      <c r="C15" s="15" t="s">
        <v>44</v>
      </c>
      <c r="D15" s="16">
        <f>SUM(D6:D12)</f>
        <v>13.666666666666671</v>
      </c>
      <c r="E15" s="16">
        <f t="shared" ref="E15:H15" si="6">SUM(E6:E12)</f>
        <v>15</v>
      </c>
      <c r="F15" s="16">
        <f t="shared" si="6"/>
        <v>72.555555555555571</v>
      </c>
      <c r="G15" s="16">
        <f t="shared" si="6"/>
        <v>0.84377104377104417</v>
      </c>
      <c r="H15" s="16">
        <f t="shared" si="6"/>
        <v>0.95993265993265986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02128-4FB7-433E-9588-3EF3021367E6}">
  <dimension ref="A1:L34"/>
  <sheetViews>
    <sheetView workbookViewId="0">
      <selection activeCell="F19" sqref="F19"/>
    </sheetView>
  </sheetViews>
  <sheetFormatPr defaultRowHeight="14.4" x14ac:dyDescent="0.3"/>
  <cols>
    <col min="3" max="4" width="11" bestFit="1" customWidth="1"/>
    <col min="5" max="5" width="19.33203125" bestFit="1" customWidth="1"/>
    <col min="6" max="6" width="18.44140625" customWidth="1"/>
    <col min="7" max="7" width="17.21875" bestFit="1" customWidth="1"/>
    <col min="8" max="8" width="21.77734375" bestFit="1" customWidth="1"/>
    <col min="9" max="9" width="21.6640625" bestFit="1" customWidth="1"/>
  </cols>
  <sheetData>
    <row r="1" spans="1:12" ht="15" thickBot="1" x14ac:dyDescent="0.35">
      <c r="A1" s="27" t="s">
        <v>63</v>
      </c>
      <c r="E1" s="12" t="s">
        <v>38</v>
      </c>
      <c r="F1" s="36">
        <f>B34</f>
        <v>-7.8787878787878809E-2</v>
      </c>
      <c r="G1" s="12" t="s">
        <v>39</v>
      </c>
      <c r="H1" s="37">
        <f>B33</f>
        <v>14.133333333333333</v>
      </c>
    </row>
    <row r="2" spans="1:12" ht="30.6" thickBot="1" x14ac:dyDescent="0.35">
      <c r="A2" s="2" t="s">
        <v>40</v>
      </c>
      <c r="B2" s="4" t="s">
        <v>41</v>
      </c>
      <c r="C2" s="4" t="s">
        <v>45</v>
      </c>
      <c r="D2" s="4" t="s">
        <v>46</v>
      </c>
      <c r="E2" s="4" t="s">
        <v>47</v>
      </c>
      <c r="F2" s="4" t="s">
        <v>48</v>
      </c>
      <c r="G2" s="4" t="s">
        <v>49</v>
      </c>
      <c r="H2" s="4" t="s">
        <v>50</v>
      </c>
      <c r="I2" s="4" t="s">
        <v>51</v>
      </c>
    </row>
    <row r="3" spans="1:12" ht="15.6" thickBot="1" x14ac:dyDescent="0.35">
      <c r="A3" s="6">
        <v>1</v>
      </c>
      <c r="B3" s="8">
        <v>12</v>
      </c>
      <c r="C3" s="31">
        <f>(A3*$F$1)+$H$1</f>
        <v>14.054545454545455</v>
      </c>
      <c r="D3" s="31">
        <f t="shared" ref="D3:D12" si="0">B3-C3</f>
        <v>-2.0545454545454547</v>
      </c>
      <c r="E3" s="31">
        <f>ABS(D3)</f>
        <v>2.0545454545454547</v>
      </c>
      <c r="F3" s="31">
        <f>E3^2</f>
        <v>4.2211570247933894</v>
      </c>
      <c r="G3" s="32">
        <f>D3/B3</f>
        <v>-0.17121212121212123</v>
      </c>
      <c r="H3" s="32">
        <f>ABS(G3)</f>
        <v>0.17121212121212123</v>
      </c>
      <c r="I3" s="31">
        <f>_xlfn.FORECAST.LINEAR(A3,$B$3:$B$12,$A$3:$A$12)</f>
        <v>14.054545454545455</v>
      </c>
    </row>
    <row r="4" spans="1:12" ht="15.6" thickBot="1" x14ac:dyDescent="0.35">
      <c r="A4" s="6">
        <v>2</v>
      </c>
      <c r="B4" s="8">
        <v>13</v>
      </c>
      <c r="C4" s="31">
        <f t="shared" ref="C4:C12" si="1">(A4*$F$1)+$H$1</f>
        <v>13.975757575757575</v>
      </c>
      <c r="D4" s="31">
        <f t="shared" si="0"/>
        <v>-0.97575757575757471</v>
      </c>
      <c r="E4" s="31">
        <f>ABS(D4)</f>
        <v>0.97575757575757471</v>
      </c>
      <c r="F4" s="31">
        <f>E4^2</f>
        <v>0.95210284664829914</v>
      </c>
      <c r="G4" s="32">
        <f>D4/B4</f>
        <v>-7.5058275058274976E-2</v>
      </c>
      <c r="H4" s="32">
        <f>ABS(G4)</f>
        <v>7.5058275058274976E-2</v>
      </c>
      <c r="I4" s="31">
        <f t="shared" ref="I4:I12" si="2">_xlfn.FORECAST.LINEAR(A4,$B$3:$B$12,$A$3:$A$12)</f>
        <v>13.975757575757575</v>
      </c>
    </row>
    <row r="5" spans="1:12" ht="15.6" thickBot="1" x14ac:dyDescent="0.35">
      <c r="A5" s="2">
        <v>3</v>
      </c>
      <c r="B5" s="4">
        <v>16</v>
      </c>
      <c r="C5" s="31">
        <f t="shared" si="1"/>
        <v>13.896969696969697</v>
      </c>
      <c r="D5" s="31">
        <f t="shared" si="0"/>
        <v>2.1030303030303035</v>
      </c>
      <c r="E5" s="31">
        <f>ABS(D5)</f>
        <v>2.1030303030303035</v>
      </c>
      <c r="F5" s="31">
        <f>E5^2</f>
        <v>4.4227364554637303</v>
      </c>
      <c r="G5" s="32">
        <f>D5/B5</f>
        <v>0.13143939393939397</v>
      </c>
      <c r="H5" s="32">
        <f>ABS(G5)</f>
        <v>0.13143939393939397</v>
      </c>
      <c r="I5" s="31">
        <f t="shared" si="2"/>
        <v>13.896969696969697</v>
      </c>
      <c r="K5" s="19">
        <f>COUNT(B3:B12)</f>
        <v>10</v>
      </c>
      <c r="L5" t="s">
        <v>9</v>
      </c>
    </row>
    <row r="6" spans="1:12" ht="15.6" thickBot="1" x14ac:dyDescent="0.35">
      <c r="A6" s="6">
        <v>4</v>
      </c>
      <c r="B6" s="8">
        <v>15</v>
      </c>
      <c r="C6" s="31">
        <f t="shared" si="1"/>
        <v>13.818181818181818</v>
      </c>
      <c r="D6" s="31">
        <f t="shared" si="0"/>
        <v>1.1818181818181817</v>
      </c>
      <c r="E6" s="31">
        <f>ABS(D6)</f>
        <v>1.1818181818181817</v>
      </c>
      <c r="F6" s="31">
        <f>E6^2</f>
        <v>1.3966942148760326</v>
      </c>
      <c r="G6" s="32">
        <f>D6/B6</f>
        <v>7.8787878787878782E-2</v>
      </c>
      <c r="H6" s="32">
        <f>ABS(G6)</f>
        <v>7.8787878787878782E-2</v>
      </c>
      <c r="I6" s="31">
        <f t="shared" si="2"/>
        <v>13.818181818181818</v>
      </c>
      <c r="K6" s="20">
        <f>D15/K5</f>
        <v>5.3290705182007512E-16</v>
      </c>
      <c r="L6" t="s">
        <v>10</v>
      </c>
    </row>
    <row r="7" spans="1:12" ht="15.6" thickBot="1" x14ac:dyDescent="0.35">
      <c r="A7" s="6">
        <v>5</v>
      </c>
      <c r="B7" s="8">
        <v>12</v>
      </c>
      <c r="C7" s="31">
        <f t="shared" si="1"/>
        <v>13.739393939393938</v>
      </c>
      <c r="D7" s="31">
        <f t="shared" si="0"/>
        <v>-1.7393939393939384</v>
      </c>
      <c r="E7" s="31">
        <f t="shared" ref="E7:E12" si="3">ABS(D7)</f>
        <v>1.7393939393939384</v>
      </c>
      <c r="F7" s="31">
        <f t="shared" ref="F7:F12" si="4">E7^2</f>
        <v>3.0254912764003636</v>
      </c>
      <c r="G7" s="32">
        <f t="shared" ref="G7:G12" si="5">D7/B7</f>
        <v>-0.14494949494949486</v>
      </c>
      <c r="H7" s="32">
        <f t="shared" ref="H7:H12" si="6">ABS(G7)</f>
        <v>0.14494949494949486</v>
      </c>
      <c r="I7" s="31">
        <f t="shared" si="2"/>
        <v>13.739393939393938</v>
      </c>
      <c r="K7" s="21">
        <f>E15/K5</f>
        <v>1.739393939393939</v>
      </c>
      <c r="L7" t="s">
        <v>11</v>
      </c>
    </row>
    <row r="8" spans="1:12" ht="15.6" thickBot="1" x14ac:dyDescent="0.35">
      <c r="A8" s="2">
        <v>6</v>
      </c>
      <c r="B8" s="4">
        <v>18</v>
      </c>
      <c r="C8" s="31">
        <f t="shared" si="1"/>
        <v>13.66060606060606</v>
      </c>
      <c r="D8" s="31">
        <f t="shared" si="0"/>
        <v>4.3393939393939398</v>
      </c>
      <c r="E8" s="31">
        <f t="shared" si="3"/>
        <v>4.3393939393939398</v>
      </c>
      <c r="F8" s="31">
        <f t="shared" si="4"/>
        <v>18.830339761248855</v>
      </c>
      <c r="G8" s="32">
        <f t="shared" si="5"/>
        <v>0.24107744107744111</v>
      </c>
      <c r="H8" s="32">
        <f t="shared" si="6"/>
        <v>0.24107744107744111</v>
      </c>
      <c r="I8" s="31">
        <f t="shared" si="2"/>
        <v>13.66060606060606</v>
      </c>
      <c r="K8" s="21">
        <f>F15/K5</f>
        <v>4.1587878787878783</v>
      </c>
      <c r="L8" t="s">
        <v>12</v>
      </c>
    </row>
    <row r="9" spans="1:12" ht="15.6" thickBot="1" x14ac:dyDescent="0.35">
      <c r="A9" s="6">
        <v>7</v>
      </c>
      <c r="B9" s="8">
        <v>14</v>
      </c>
      <c r="C9" s="31">
        <f t="shared" si="1"/>
        <v>13.581818181818182</v>
      </c>
      <c r="D9" s="31">
        <f t="shared" si="0"/>
        <v>0.41818181818181799</v>
      </c>
      <c r="E9" s="31">
        <f t="shared" si="3"/>
        <v>0.41818181818181799</v>
      </c>
      <c r="F9" s="31">
        <f t="shared" si="4"/>
        <v>0.17487603305785107</v>
      </c>
      <c r="G9" s="32">
        <f t="shared" si="5"/>
        <v>2.9870129870129856E-2</v>
      </c>
      <c r="H9" s="32">
        <f t="shared" si="6"/>
        <v>2.9870129870129856E-2</v>
      </c>
      <c r="I9" s="31">
        <f t="shared" si="2"/>
        <v>13.581818181818182</v>
      </c>
      <c r="K9" s="22">
        <f>H15/K5</f>
        <v>0.12647861818316361</v>
      </c>
      <c r="L9" t="s">
        <v>13</v>
      </c>
    </row>
    <row r="10" spans="1:12" ht="15.6" thickBot="1" x14ac:dyDescent="0.35">
      <c r="A10" s="6">
        <v>8</v>
      </c>
      <c r="B10" s="8">
        <v>12</v>
      </c>
      <c r="C10" s="31">
        <f t="shared" si="1"/>
        <v>13.503030303030302</v>
      </c>
      <c r="D10" s="31">
        <f t="shared" si="0"/>
        <v>-1.5030303030303021</v>
      </c>
      <c r="E10" s="31">
        <f t="shared" si="3"/>
        <v>1.5030303030303021</v>
      </c>
      <c r="F10" s="31">
        <f t="shared" si="4"/>
        <v>2.2591000918273618</v>
      </c>
      <c r="G10" s="32">
        <f t="shared" si="5"/>
        <v>-0.12525252525252517</v>
      </c>
      <c r="H10" s="32">
        <f t="shared" si="6"/>
        <v>0.12525252525252517</v>
      </c>
      <c r="I10" s="31">
        <f t="shared" si="2"/>
        <v>13.503030303030302</v>
      </c>
    </row>
    <row r="11" spans="1:12" ht="15.6" thickBot="1" x14ac:dyDescent="0.35">
      <c r="A11" s="2">
        <v>9</v>
      </c>
      <c r="B11" s="4">
        <v>11</v>
      </c>
      <c r="C11" s="31">
        <f t="shared" si="1"/>
        <v>13.424242424242424</v>
      </c>
      <c r="D11" s="31">
        <f t="shared" si="0"/>
        <v>-2.4242424242424239</v>
      </c>
      <c r="E11" s="31">
        <f t="shared" si="3"/>
        <v>2.4242424242424239</v>
      </c>
      <c r="F11" s="31">
        <f t="shared" si="4"/>
        <v>5.8769513314967838</v>
      </c>
      <c r="G11" s="32">
        <f t="shared" si="5"/>
        <v>-0.22038567493112945</v>
      </c>
      <c r="H11" s="32">
        <f t="shared" si="6"/>
        <v>0.22038567493112945</v>
      </c>
      <c r="I11" s="31">
        <f t="shared" si="2"/>
        <v>13.424242424242424</v>
      </c>
    </row>
    <row r="12" spans="1:12" ht="15.6" thickBot="1" x14ac:dyDescent="0.35">
      <c r="A12" s="6">
        <v>10</v>
      </c>
      <c r="B12" s="8">
        <v>14</v>
      </c>
      <c r="C12" s="31">
        <f t="shared" si="1"/>
        <v>13.345454545454544</v>
      </c>
      <c r="D12" s="31">
        <f t="shared" si="0"/>
        <v>0.6545454545454561</v>
      </c>
      <c r="E12" s="31">
        <f t="shared" si="3"/>
        <v>0.6545454545454561</v>
      </c>
      <c r="F12" s="31">
        <f t="shared" si="4"/>
        <v>0.42842975206611772</v>
      </c>
      <c r="G12" s="32">
        <f t="shared" si="5"/>
        <v>4.6753246753246866E-2</v>
      </c>
      <c r="H12" s="32">
        <f t="shared" si="6"/>
        <v>4.6753246753246866E-2</v>
      </c>
      <c r="I12" s="31">
        <f t="shared" si="2"/>
        <v>13.345454545454546</v>
      </c>
    </row>
    <row r="14" spans="1:12" ht="15" thickBot="1" x14ac:dyDescent="0.35"/>
    <row r="15" spans="1:12" ht="15" thickBot="1" x14ac:dyDescent="0.35">
      <c r="C15" s="33" t="s">
        <v>52</v>
      </c>
      <c r="D15" s="38">
        <f>SUM(D3:D12)</f>
        <v>5.3290705182007514E-15</v>
      </c>
      <c r="E15" s="38">
        <f>SUM(E3:E12)</f>
        <v>17.393939393939391</v>
      </c>
      <c r="F15" s="38">
        <f>SUM(F3:F12)</f>
        <v>41.587878787878779</v>
      </c>
      <c r="G15" s="34">
        <f>SUM(G3:G12)</f>
        <v>-0.20893000097545511</v>
      </c>
      <c r="H15" s="35">
        <f>SUM(H3:H12)</f>
        <v>1.2647861818316362</v>
      </c>
    </row>
    <row r="17" spans="1:9" x14ac:dyDescent="0.3">
      <c r="A17" t="s">
        <v>14</v>
      </c>
    </row>
    <row r="18" spans="1:9" ht="15" thickBot="1" x14ac:dyDescent="0.35"/>
    <row r="19" spans="1:9" x14ac:dyDescent="0.3">
      <c r="A19" s="25" t="s">
        <v>15</v>
      </c>
      <c r="B19" s="25"/>
    </row>
    <row r="20" spans="1:9" x14ac:dyDescent="0.3">
      <c r="A20" t="s">
        <v>16</v>
      </c>
      <c r="B20">
        <v>0.11029233580714598</v>
      </c>
    </row>
    <row r="21" spans="1:9" x14ac:dyDescent="0.3">
      <c r="A21" t="s">
        <v>17</v>
      </c>
      <c r="B21">
        <v>1.2164399337796256E-2</v>
      </c>
    </row>
    <row r="22" spans="1:9" x14ac:dyDescent="0.3">
      <c r="A22" t="s">
        <v>18</v>
      </c>
      <c r="B22">
        <v>-0.11131505074497922</v>
      </c>
    </row>
    <row r="23" spans="1:9" x14ac:dyDescent="0.3">
      <c r="A23" t="s">
        <v>19</v>
      </c>
      <c r="B23">
        <v>2.280018607047944</v>
      </c>
    </row>
    <row r="24" spans="1:9" ht="15" thickBot="1" x14ac:dyDescent="0.35">
      <c r="A24" s="23" t="s">
        <v>20</v>
      </c>
      <c r="B24" s="23">
        <v>10</v>
      </c>
    </row>
    <row r="26" spans="1:9" ht="15" thickBot="1" x14ac:dyDescent="0.35">
      <c r="A26" t="s">
        <v>21</v>
      </c>
    </row>
    <row r="27" spans="1:9" x14ac:dyDescent="0.3">
      <c r="A27" s="24"/>
      <c r="B27" s="24" t="s">
        <v>26</v>
      </c>
      <c r="C27" s="24" t="s">
        <v>27</v>
      </c>
      <c r="D27" s="24" t="s">
        <v>28</v>
      </c>
      <c r="E27" s="24" t="s">
        <v>29</v>
      </c>
      <c r="F27" s="24" t="s">
        <v>30</v>
      </c>
    </row>
    <row r="28" spans="1:9" x14ac:dyDescent="0.3">
      <c r="A28" t="s">
        <v>22</v>
      </c>
      <c r="B28">
        <v>1</v>
      </c>
      <c r="C28">
        <v>0.51212121212122241</v>
      </c>
      <c r="D28">
        <v>0.51212121212122241</v>
      </c>
      <c r="E28">
        <v>9.8513552900031151E-2</v>
      </c>
      <c r="F28">
        <v>0.76164899467620095</v>
      </c>
    </row>
    <row r="29" spans="1:9" x14ac:dyDescent="0.3">
      <c r="A29" t="s">
        <v>23</v>
      </c>
      <c r="B29">
        <v>8</v>
      </c>
      <c r="C29">
        <v>41.587878787878779</v>
      </c>
      <c r="D29">
        <v>5.1984848484848474</v>
      </c>
    </row>
    <row r="30" spans="1:9" ht="15" thickBot="1" x14ac:dyDescent="0.35">
      <c r="A30" s="23" t="s">
        <v>24</v>
      </c>
      <c r="B30" s="23">
        <v>9</v>
      </c>
      <c r="C30" s="23">
        <v>42.1</v>
      </c>
      <c r="D30" s="23"/>
      <c r="E30" s="23"/>
      <c r="F30" s="23"/>
    </row>
    <row r="31" spans="1:9" ht="15" thickBot="1" x14ac:dyDescent="0.35"/>
    <row r="32" spans="1:9" x14ac:dyDescent="0.3">
      <c r="A32" s="24"/>
      <c r="B32" s="24" t="s">
        <v>31</v>
      </c>
      <c r="C32" s="24" t="s">
        <v>19</v>
      </c>
      <c r="D32" s="24" t="s">
        <v>32</v>
      </c>
      <c r="E32" s="24" t="s">
        <v>33</v>
      </c>
      <c r="F32" s="24" t="s">
        <v>34</v>
      </c>
      <c r="G32" s="24" t="s">
        <v>35</v>
      </c>
      <c r="H32" s="24" t="s">
        <v>36</v>
      </c>
      <c r="I32" s="24" t="s">
        <v>37</v>
      </c>
    </row>
    <row r="33" spans="1:9" x14ac:dyDescent="0.3">
      <c r="A33" t="s">
        <v>25</v>
      </c>
      <c r="B33" s="27">
        <v>14.133333333333333</v>
      </c>
      <c r="C33">
        <v>1.5575492274594713</v>
      </c>
      <c r="D33">
        <v>9.0740845195540327</v>
      </c>
      <c r="E33">
        <v>1.7446623727581697E-5</v>
      </c>
      <c r="F33">
        <v>10.541618374027736</v>
      </c>
      <c r="G33">
        <v>17.725048292638931</v>
      </c>
      <c r="H33">
        <v>10.541618374027736</v>
      </c>
      <c r="I33">
        <v>17.725048292638931</v>
      </c>
    </row>
    <row r="34" spans="1:9" ht="15" thickBot="1" x14ac:dyDescent="0.35">
      <c r="A34" s="23" t="s">
        <v>40</v>
      </c>
      <c r="B34" s="26">
        <v>-7.8787878787878809E-2</v>
      </c>
      <c r="C34" s="23">
        <v>0.25102178701736649</v>
      </c>
      <c r="D34" s="23">
        <v>-0.31386868735193896</v>
      </c>
      <c r="E34" s="23">
        <v>0.76164899467620317</v>
      </c>
      <c r="F34" s="23">
        <v>-0.65764515767626575</v>
      </c>
      <c r="G34" s="23">
        <v>0.50006940010050804</v>
      </c>
      <c r="H34" s="23">
        <v>-0.65764515767626575</v>
      </c>
      <c r="I34" s="23">
        <v>0.50006940010050804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1F5A6-691E-43A4-89C8-74DB9105BE29}">
  <dimension ref="A1:N21"/>
  <sheetViews>
    <sheetView tabSelected="1" workbookViewId="0">
      <selection activeCell="H15" sqref="H15"/>
    </sheetView>
  </sheetViews>
  <sheetFormatPr defaultRowHeight="14.4" x14ac:dyDescent="0.3"/>
  <cols>
    <col min="3" max="3" width="10" bestFit="1" customWidth="1"/>
    <col min="4" max="4" width="11.5546875" customWidth="1"/>
    <col min="5" max="5" width="18" customWidth="1"/>
    <col min="6" max="6" width="17.5546875" customWidth="1"/>
    <col min="7" max="7" width="22.44140625" customWidth="1"/>
    <col min="8" max="8" width="21.44140625" customWidth="1"/>
  </cols>
  <sheetData>
    <row r="1" spans="1:14" ht="30.6" thickBot="1" x14ac:dyDescent="0.35">
      <c r="A1" s="39" t="s">
        <v>53</v>
      </c>
      <c r="B1" s="40" t="s">
        <v>54</v>
      </c>
      <c r="C1" s="4" t="s">
        <v>45</v>
      </c>
      <c r="D1" s="4" t="s">
        <v>46</v>
      </c>
      <c r="E1" s="4" t="s">
        <v>47</v>
      </c>
      <c r="F1" s="4" t="s">
        <v>48</v>
      </c>
      <c r="G1" s="4" t="s">
        <v>49</v>
      </c>
      <c r="H1" s="4" t="s">
        <v>50</v>
      </c>
    </row>
    <row r="2" spans="1:14" ht="15.6" thickTop="1" thickBot="1" x14ac:dyDescent="0.35">
      <c r="A2" s="41" t="s">
        <v>55</v>
      </c>
      <c r="B2" s="42">
        <v>22</v>
      </c>
      <c r="C2" s="31">
        <v>20</v>
      </c>
      <c r="D2" s="31"/>
      <c r="E2" s="31"/>
      <c r="F2" s="31"/>
      <c r="G2" s="32"/>
      <c r="H2" s="32"/>
      <c r="K2" s="45" t="s">
        <v>59</v>
      </c>
      <c r="L2" s="46">
        <v>0.5</v>
      </c>
      <c r="M2" s="47" t="s">
        <v>60</v>
      </c>
      <c r="N2" s="46">
        <f>1-L2</f>
        <v>0.5</v>
      </c>
    </row>
    <row r="3" spans="1:14" ht="15" thickBot="1" x14ac:dyDescent="0.35">
      <c r="A3" s="43" t="s">
        <v>56</v>
      </c>
      <c r="B3" s="44">
        <v>21</v>
      </c>
      <c r="C3" s="31">
        <f>(B2*$L$2)+(C2*$N$2)</f>
        <v>21</v>
      </c>
      <c r="D3" s="31">
        <f t="shared" ref="D3:D5" si="0">B3-C3</f>
        <v>0</v>
      </c>
      <c r="E3" s="31">
        <f>ABS(D3)</f>
        <v>0</v>
      </c>
      <c r="F3" s="31">
        <f>E3^2</f>
        <v>0</v>
      </c>
      <c r="G3" s="32">
        <f>D3/B3</f>
        <v>0</v>
      </c>
      <c r="H3" s="32">
        <f>ABS(G3)</f>
        <v>0</v>
      </c>
    </row>
    <row r="4" spans="1:14" ht="15" thickBot="1" x14ac:dyDescent="0.35">
      <c r="A4" s="43" t="s">
        <v>57</v>
      </c>
      <c r="B4" s="44">
        <v>15</v>
      </c>
      <c r="C4" s="31">
        <f>(B3*$L$2)+(C3*$N$2)</f>
        <v>21</v>
      </c>
      <c r="D4" s="31">
        <f t="shared" si="0"/>
        <v>-6</v>
      </c>
      <c r="E4" s="31">
        <f>ABS(D4)</f>
        <v>6</v>
      </c>
      <c r="F4" s="31">
        <f>E4^2</f>
        <v>36</v>
      </c>
      <c r="G4" s="32">
        <f>D4/B4</f>
        <v>-0.4</v>
      </c>
      <c r="H4" s="32">
        <f>ABS(G4)</f>
        <v>0.4</v>
      </c>
      <c r="K4" s="19">
        <f>COUNT(C3:C5)</f>
        <v>3</v>
      </c>
      <c r="L4" t="s">
        <v>9</v>
      </c>
    </row>
    <row r="5" spans="1:14" ht="15" thickBot="1" x14ac:dyDescent="0.35">
      <c r="A5" s="43" t="s">
        <v>58</v>
      </c>
      <c r="B5" s="44">
        <v>19</v>
      </c>
      <c r="C5" s="31">
        <f>(B4*$L$2)+(C4*$N$2)</f>
        <v>18</v>
      </c>
      <c r="D5" s="31">
        <f t="shared" si="0"/>
        <v>1</v>
      </c>
      <c r="E5" s="31">
        <f>ABS(D5)</f>
        <v>1</v>
      </c>
      <c r="F5" s="31">
        <f>E5^2</f>
        <v>1</v>
      </c>
      <c r="G5" s="32">
        <f>D5/B5</f>
        <v>5.2631578947368418E-2</v>
      </c>
      <c r="H5" s="32">
        <f>ABS(G5)</f>
        <v>5.2631578947368418E-2</v>
      </c>
      <c r="K5" s="20">
        <f>D8/K4</f>
        <v>-1.6666666666666667</v>
      </c>
      <c r="L5" t="s">
        <v>10</v>
      </c>
    </row>
    <row r="6" spans="1:14" ht="15" thickBot="1" x14ac:dyDescent="0.35">
      <c r="C6" s="31">
        <f>(B5*$L$2)+(C5*$N$2)</f>
        <v>18.5</v>
      </c>
      <c r="K6" s="21">
        <f>E8/K4</f>
        <v>2.3333333333333335</v>
      </c>
      <c r="L6" t="s">
        <v>11</v>
      </c>
    </row>
    <row r="7" spans="1:14" ht="15" thickBot="1" x14ac:dyDescent="0.35">
      <c r="K7" s="21">
        <f>F8/K4</f>
        <v>12.333333333333334</v>
      </c>
      <c r="L7" t="s">
        <v>12</v>
      </c>
    </row>
    <row r="8" spans="1:14" ht="15" thickBot="1" x14ac:dyDescent="0.35">
      <c r="C8" s="33" t="s">
        <v>52</v>
      </c>
      <c r="D8" s="38">
        <f>SUM(D3:D5)</f>
        <v>-5</v>
      </c>
      <c r="E8" s="38">
        <f>SUM(E3:E5)</f>
        <v>7</v>
      </c>
      <c r="F8" s="38">
        <f>SUM(F3:F5)</f>
        <v>37</v>
      </c>
      <c r="G8" s="49">
        <f>SUM(G3:G5)</f>
        <v>-0.3473684210526316</v>
      </c>
      <c r="H8" s="48">
        <f>SUM(H3:H5)</f>
        <v>0.45263157894736844</v>
      </c>
      <c r="K8" s="22">
        <f>H8/K4</f>
        <v>0.15087719298245614</v>
      </c>
      <c r="L8" t="s">
        <v>13</v>
      </c>
    </row>
    <row r="13" spans="1:14" ht="15" thickBot="1" x14ac:dyDescent="0.35"/>
    <row r="14" spans="1:14" ht="30.6" thickBot="1" x14ac:dyDescent="0.35">
      <c r="A14" s="39" t="s">
        <v>53</v>
      </c>
      <c r="B14" s="40" t="s">
        <v>54</v>
      </c>
      <c r="C14" s="4" t="s">
        <v>45</v>
      </c>
      <c r="D14" s="4" t="s">
        <v>46</v>
      </c>
      <c r="E14" s="4" t="s">
        <v>47</v>
      </c>
      <c r="F14" s="4" t="s">
        <v>48</v>
      </c>
      <c r="G14" s="4" t="s">
        <v>49</v>
      </c>
      <c r="H14" s="4" t="s">
        <v>50</v>
      </c>
    </row>
    <row r="15" spans="1:14" ht="15.6" thickTop="1" thickBot="1" x14ac:dyDescent="0.35">
      <c r="A15" s="41" t="s">
        <v>55</v>
      </c>
      <c r="B15" s="42">
        <v>22</v>
      </c>
      <c r="C15" s="31">
        <v>20</v>
      </c>
      <c r="D15" s="31"/>
      <c r="E15" s="31"/>
      <c r="F15" s="31"/>
      <c r="G15" s="32"/>
      <c r="H15" s="32"/>
      <c r="K15" s="45" t="s">
        <v>59</v>
      </c>
      <c r="L15" s="46">
        <v>0.7</v>
      </c>
      <c r="M15" s="47" t="s">
        <v>60</v>
      </c>
      <c r="N15" s="46">
        <f>1-L15</f>
        <v>0.30000000000000004</v>
      </c>
    </row>
    <row r="16" spans="1:14" ht="15" thickBot="1" x14ac:dyDescent="0.35">
      <c r="A16" s="43" t="s">
        <v>56</v>
      </c>
      <c r="B16" s="44">
        <v>21</v>
      </c>
      <c r="C16" s="31">
        <f>(B15*$L$15)+(C15*$N$15)</f>
        <v>21.4</v>
      </c>
      <c r="D16" s="31">
        <f>B16-C16</f>
        <v>-0.39999999999999858</v>
      </c>
      <c r="E16" s="31">
        <f>ABS(D16)</f>
        <v>0.39999999999999858</v>
      </c>
      <c r="F16" s="31">
        <f>E16^2</f>
        <v>0.15999999999999887</v>
      </c>
      <c r="G16" s="32">
        <f>D16/B16</f>
        <v>-1.904761904761898E-2</v>
      </c>
      <c r="H16" s="32">
        <f>ABS(G16)</f>
        <v>1.904761904761898E-2</v>
      </c>
    </row>
    <row r="17" spans="1:12" ht="15" thickBot="1" x14ac:dyDescent="0.35">
      <c r="A17" s="43" t="s">
        <v>57</v>
      </c>
      <c r="B17" s="44">
        <v>15</v>
      </c>
      <c r="C17" s="31">
        <f>(B16*$L$15)+(C16*$N$15)</f>
        <v>21.12</v>
      </c>
      <c r="D17" s="31">
        <f t="shared" ref="D17:D18" si="1">B17-C17</f>
        <v>-6.120000000000001</v>
      </c>
      <c r="E17" s="31">
        <f>ABS(D17)</f>
        <v>6.120000000000001</v>
      </c>
      <c r="F17" s="31">
        <f>E17^2</f>
        <v>37.454400000000014</v>
      </c>
      <c r="G17" s="32">
        <f>D17/B17</f>
        <v>-0.40800000000000008</v>
      </c>
      <c r="H17" s="32">
        <f>ABS(G17)</f>
        <v>0.40800000000000008</v>
      </c>
      <c r="K17" s="19">
        <f>COUNT(C16:C18)</f>
        <v>3</v>
      </c>
      <c r="L17" t="s">
        <v>9</v>
      </c>
    </row>
    <row r="18" spans="1:12" ht="15" thickBot="1" x14ac:dyDescent="0.35">
      <c r="A18" s="43" t="s">
        <v>58</v>
      </c>
      <c r="B18" s="44">
        <v>19</v>
      </c>
      <c r="C18" s="31">
        <f t="shared" ref="C18:C19" si="2">(B17*$L$15)+(C17*$N$15)</f>
        <v>16.836000000000002</v>
      </c>
      <c r="D18" s="31">
        <f t="shared" si="1"/>
        <v>2.1639999999999979</v>
      </c>
      <c r="E18" s="31">
        <f>ABS(D18)</f>
        <v>2.1639999999999979</v>
      </c>
      <c r="F18" s="31">
        <f>E18^2</f>
        <v>4.6828959999999906</v>
      </c>
      <c r="G18" s="32">
        <f>D18/B18</f>
        <v>0.11389473684210516</v>
      </c>
      <c r="H18" s="32">
        <f>ABS(G18)</f>
        <v>0.11389473684210516</v>
      </c>
      <c r="K18" s="20">
        <f>D21/K17</f>
        <v>-1.4520000000000006</v>
      </c>
      <c r="L18" t="s">
        <v>10</v>
      </c>
    </row>
    <row r="19" spans="1:12" ht="15" thickBot="1" x14ac:dyDescent="0.35">
      <c r="C19" s="31">
        <f t="shared" si="2"/>
        <v>18.3508</v>
      </c>
      <c r="K19" s="21">
        <f>E21/K17</f>
        <v>2.8946666666666658</v>
      </c>
      <c r="L19" t="s">
        <v>11</v>
      </c>
    </row>
    <row r="20" spans="1:12" ht="15" thickBot="1" x14ac:dyDescent="0.35">
      <c r="K20" s="21">
        <f>F21/K17</f>
        <v>14.099098666666668</v>
      </c>
      <c r="L20" t="s">
        <v>12</v>
      </c>
    </row>
    <row r="21" spans="1:12" ht="15" thickBot="1" x14ac:dyDescent="0.35">
      <c r="C21" s="33" t="s">
        <v>52</v>
      </c>
      <c r="D21" s="38">
        <f>SUM(D16:D18)</f>
        <v>-4.3560000000000016</v>
      </c>
      <c r="E21" s="38">
        <f>SUM(E16:E18)</f>
        <v>8.6839999999999975</v>
      </c>
      <c r="F21" s="38">
        <f>SUM(F16:F18)</f>
        <v>42.297296000000003</v>
      </c>
      <c r="G21" s="49">
        <f>SUM(G16:G18)</f>
        <v>-0.3131528822055139</v>
      </c>
      <c r="H21" s="48">
        <f>SUM(H16:H18)</f>
        <v>0.54094235588972417</v>
      </c>
      <c r="K21" s="22">
        <f>H21/K17</f>
        <v>0.18031411862990807</v>
      </c>
      <c r="L2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25AB2-BF33-4D87-99B7-87785B51F5C1}">
  <dimension ref="A1:C5"/>
  <sheetViews>
    <sheetView workbookViewId="0">
      <selection activeCell="F8" sqref="F8"/>
    </sheetView>
  </sheetViews>
  <sheetFormatPr defaultRowHeight="14.4" x14ac:dyDescent="0.3"/>
  <cols>
    <col min="3" max="3" width="12.21875" bestFit="1" customWidth="1"/>
  </cols>
  <sheetData>
    <row r="1" spans="1:3" ht="15" thickBot="1" x14ac:dyDescent="0.35">
      <c r="A1" s="1" t="s">
        <v>64</v>
      </c>
      <c r="B1" s="3" t="s">
        <v>65</v>
      </c>
      <c r="C1" s="3" t="s">
        <v>0</v>
      </c>
    </row>
    <row r="2" spans="1:3" ht="15" thickBot="1" x14ac:dyDescent="0.35">
      <c r="A2" s="5">
        <v>1</v>
      </c>
      <c r="B2" s="7">
        <v>11</v>
      </c>
      <c r="C2" s="7">
        <v>15</v>
      </c>
    </row>
    <row r="3" spans="1:3" ht="15" thickBot="1" x14ac:dyDescent="0.35">
      <c r="A3" s="5">
        <v>2</v>
      </c>
      <c r="B3" s="7">
        <v>13</v>
      </c>
      <c r="C3" s="7">
        <v>20</v>
      </c>
    </row>
    <row r="4" spans="1:3" ht="15" thickBot="1" x14ac:dyDescent="0.35">
      <c r="A4" s="5">
        <v>3</v>
      </c>
      <c r="B4" s="7">
        <v>21</v>
      </c>
      <c r="C4" s="7">
        <v>25</v>
      </c>
    </row>
    <row r="5" spans="1:3" ht="15" thickBot="1" x14ac:dyDescent="0.35">
      <c r="A5" s="5">
        <v>4</v>
      </c>
      <c r="B5" s="7">
        <v>23</v>
      </c>
      <c r="C5" s="7" cm="1">
        <f t="array" ref="C5">(4*4)/ABS(SUM(B2:B4-C2:C4))</f>
        <v>1.0666666666666667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Regrecion</vt:lpstr>
      <vt:lpstr>II. 1)</vt:lpstr>
      <vt:lpstr>II. 2)</vt:lpstr>
      <vt:lpstr>II. 3)</vt:lpstr>
      <vt:lpstr>III.</vt:lpstr>
      <vt:lpstr>IV.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Melendez</dc:creator>
  <cp:lastModifiedBy>Gabriel Melendez</cp:lastModifiedBy>
  <dcterms:created xsi:type="dcterms:W3CDTF">2023-06-15T15:14:09Z</dcterms:created>
  <dcterms:modified xsi:type="dcterms:W3CDTF">2023-06-15T17:09:13Z</dcterms:modified>
</cp:coreProperties>
</file>