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Analisis Estadistico\Situacion Problema\"/>
    </mc:Choice>
  </mc:AlternateContent>
  <xr:revisionPtr revIDLastSave="0" documentId="13_ncr:1_{7ECE90CA-3126-4F16-A9B3-255151C8E938}" xr6:coauthVersionLast="47" xr6:coauthVersionMax="47" xr10:uidLastSave="{00000000-0000-0000-0000-000000000000}"/>
  <bookViews>
    <workbookView xWindow="-108" yWindow="-108" windowWidth="23256" windowHeight="12456" activeTab="1" xr2:uid="{ACAD873D-F76F-4CBE-861F-1FD8DCCB3D24}"/>
  </bookViews>
  <sheets>
    <sheet name="Portada" sheetId="1" r:id="rId1"/>
    <sheet name="Analisis de metodos" sheetId="2" r:id="rId2"/>
  </sheets>
  <definedNames>
    <definedName name="solver_adj" localSheetId="1" hidden="1">'Analisis de metodos'!$N$80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'Analisis de metodos'!$L$88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2" i="2" l="1"/>
  <c r="E111" i="2"/>
  <c r="E30" i="2"/>
  <c r="E110" i="2"/>
  <c r="E90" i="2"/>
  <c r="E88" i="2"/>
  <c r="E71" i="2"/>
  <c r="E70" i="2"/>
  <c r="E52" i="2"/>
  <c r="E33" i="2"/>
  <c r="E15" i="2"/>
  <c r="L137" i="2" l="1"/>
  <c r="H139" i="2" l="1"/>
  <c r="J137" i="2" l="1"/>
  <c r="K137" i="2"/>
  <c r="I137" i="2"/>
  <c r="G145" i="2"/>
  <c r="F143" i="2"/>
  <c r="E139" i="2"/>
  <c r="F146" i="2"/>
  <c r="E146" i="2"/>
  <c r="E143" i="2"/>
  <c r="J150" i="2"/>
  <c r="J148" i="2"/>
  <c r="L47" i="2"/>
  <c r="L9" i="2"/>
  <c r="F16" i="2"/>
  <c r="L28" i="2"/>
  <c r="E104" i="2"/>
  <c r="E63" i="2"/>
  <c r="F63" i="2" s="1"/>
  <c r="F30" i="2"/>
  <c r="E26" i="2"/>
  <c r="F26" i="2" s="1"/>
  <c r="E22" i="2"/>
  <c r="F22" i="2" s="1"/>
  <c r="O137" i="2"/>
  <c r="P137" i="2" s="1"/>
  <c r="E138" i="2"/>
  <c r="I138" i="2"/>
  <c r="J138" i="2"/>
  <c r="K138" i="2" s="1"/>
  <c r="J139" i="2"/>
  <c r="E142" i="2"/>
  <c r="J143" i="2"/>
  <c r="J151" i="2"/>
  <c r="K151" i="2" s="1"/>
  <c r="J152" i="2"/>
  <c r="K152" i="2" s="1"/>
  <c r="J149" i="2"/>
  <c r="J140" i="2"/>
  <c r="J141" i="2"/>
  <c r="J144" i="2"/>
  <c r="J145" i="2"/>
  <c r="J146" i="2"/>
  <c r="J147" i="2"/>
  <c r="I143" i="2"/>
  <c r="I144" i="2"/>
  <c r="I145" i="2"/>
  <c r="I146" i="2"/>
  <c r="I147" i="2"/>
  <c r="I148" i="2"/>
  <c r="E145" i="2"/>
  <c r="E144" i="2"/>
  <c r="E141" i="2"/>
  <c r="E140" i="2"/>
  <c r="E99" i="2"/>
  <c r="F99" i="2" s="1"/>
  <c r="I99" i="2" s="1"/>
  <c r="K102" i="2"/>
  <c r="K107" i="2"/>
  <c r="K99" i="2"/>
  <c r="K79" i="2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E65" i="2"/>
  <c r="F65" i="2" s="1"/>
  <c r="E62" i="2"/>
  <c r="E43" i="2"/>
  <c r="F43" i="2" s="1"/>
  <c r="E5" i="2"/>
  <c r="E4" i="2"/>
  <c r="F4" i="2" s="1"/>
  <c r="G4" i="2" s="1"/>
  <c r="K110" i="2"/>
  <c r="F110" i="2"/>
  <c r="I110" i="2" s="1"/>
  <c r="J110" i="2" s="1"/>
  <c r="K109" i="2"/>
  <c r="E109" i="2"/>
  <c r="F109" i="2" s="1"/>
  <c r="I109" i="2" s="1"/>
  <c r="J109" i="2" s="1"/>
  <c r="K108" i="2"/>
  <c r="E108" i="2"/>
  <c r="F108" i="2" s="1"/>
  <c r="I108" i="2" s="1"/>
  <c r="J108" i="2" s="1"/>
  <c r="E107" i="2"/>
  <c r="F107" i="2" s="1"/>
  <c r="K106" i="2"/>
  <c r="E106" i="2"/>
  <c r="F106" i="2" s="1"/>
  <c r="L105" i="2"/>
  <c r="K105" i="2"/>
  <c r="E105" i="2"/>
  <c r="F105" i="2" s="1"/>
  <c r="I105" i="2" s="1"/>
  <c r="J105" i="2" s="1"/>
  <c r="K104" i="2"/>
  <c r="F104" i="2"/>
  <c r="K103" i="2"/>
  <c r="E103" i="2"/>
  <c r="F103" i="2" s="1"/>
  <c r="E102" i="2"/>
  <c r="F102" i="2" s="1"/>
  <c r="G102" i="2" s="1"/>
  <c r="H102" i="2" s="1"/>
  <c r="K101" i="2"/>
  <c r="E101" i="2"/>
  <c r="F101" i="2" s="1"/>
  <c r="I101" i="2" s="1"/>
  <c r="K100" i="2"/>
  <c r="E100" i="2"/>
  <c r="F100" i="2" s="1"/>
  <c r="E79" i="2"/>
  <c r="F79" i="2" s="1"/>
  <c r="P80" i="2"/>
  <c r="F70" i="2"/>
  <c r="E69" i="2"/>
  <c r="F69" i="2" s="1"/>
  <c r="E68" i="2"/>
  <c r="F68" i="2" s="1"/>
  <c r="E67" i="2"/>
  <c r="F67" i="2" s="1"/>
  <c r="I67" i="2" s="1"/>
  <c r="J67" i="2" s="1"/>
  <c r="E66" i="2"/>
  <c r="F66" i="2" s="1"/>
  <c r="E64" i="2"/>
  <c r="F64" i="2" s="1"/>
  <c r="E51" i="2"/>
  <c r="F51" i="2" s="1"/>
  <c r="E50" i="2"/>
  <c r="F50" i="2" s="1"/>
  <c r="E49" i="2"/>
  <c r="F49" i="2" s="1"/>
  <c r="I49" i="2" s="1"/>
  <c r="J49" i="2" s="1"/>
  <c r="E48" i="2"/>
  <c r="F48" i="2" s="1"/>
  <c r="E47" i="2"/>
  <c r="F47" i="2" s="1"/>
  <c r="I47" i="2" s="1"/>
  <c r="J47" i="2" s="1"/>
  <c r="E46" i="2"/>
  <c r="F46" i="2" s="1"/>
  <c r="E45" i="2"/>
  <c r="F45" i="2" s="1"/>
  <c r="E44" i="2"/>
  <c r="F44" i="2" s="1"/>
  <c r="G44" i="2" s="1"/>
  <c r="H44" i="2" s="1"/>
  <c r="E32" i="2"/>
  <c r="F32" i="2" s="1"/>
  <c r="E31" i="2"/>
  <c r="F31" i="2" s="1"/>
  <c r="E29" i="2"/>
  <c r="F29" i="2" s="1"/>
  <c r="I29" i="2" s="1"/>
  <c r="J29" i="2" s="1"/>
  <c r="E28" i="2"/>
  <c r="F28" i="2" s="1"/>
  <c r="E27" i="2"/>
  <c r="F27" i="2" s="1"/>
  <c r="E25" i="2"/>
  <c r="F25" i="2" s="1"/>
  <c r="E24" i="2"/>
  <c r="F24" i="2" s="1"/>
  <c r="G24" i="2" s="1"/>
  <c r="H24" i="2" s="1"/>
  <c r="E23" i="2"/>
  <c r="F23" i="2" s="1"/>
  <c r="G23" i="2" s="1"/>
  <c r="H23" i="2" s="1"/>
  <c r="E14" i="2"/>
  <c r="F14" i="2" s="1"/>
  <c r="I14" i="2" s="1"/>
  <c r="J14" i="2" s="1"/>
  <c r="E13" i="2"/>
  <c r="F13" i="2" s="1"/>
  <c r="I13" i="2" s="1"/>
  <c r="J13" i="2" s="1"/>
  <c r="E12" i="2"/>
  <c r="F12" i="2" s="1"/>
  <c r="E11" i="2"/>
  <c r="F11" i="2" s="1"/>
  <c r="E10" i="2"/>
  <c r="F10" i="2" s="1"/>
  <c r="G10" i="2" s="1"/>
  <c r="H10" i="2" s="1"/>
  <c r="E9" i="2"/>
  <c r="F9" i="2" s="1"/>
  <c r="E8" i="2"/>
  <c r="F8" i="2" s="1"/>
  <c r="E7" i="2"/>
  <c r="F7" i="2" s="1"/>
  <c r="I7" i="2" s="1"/>
  <c r="J7" i="2" s="1"/>
  <c r="E6" i="2"/>
  <c r="F6" i="2" s="1"/>
  <c r="I102" i="2" l="1"/>
  <c r="J102" i="2" s="1"/>
  <c r="M137" i="2"/>
  <c r="N137" i="2" s="1"/>
  <c r="G146" i="2"/>
  <c r="F139" i="2"/>
  <c r="G139" i="2" s="1"/>
  <c r="G99" i="2"/>
  <c r="H99" i="2" s="1"/>
  <c r="L138" i="2"/>
  <c r="F140" i="2"/>
  <c r="G140" i="2" s="1"/>
  <c r="F144" i="2"/>
  <c r="G144" i="2" s="1"/>
  <c r="E80" i="2"/>
  <c r="F145" i="2"/>
  <c r="F141" i="2"/>
  <c r="G141" i="2" s="1"/>
  <c r="F142" i="2"/>
  <c r="G142" i="2" s="1"/>
  <c r="G143" i="2"/>
  <c r="G14" i="2"/>
  <c r="H14" i="2" s="1"/>
  <c r="I4" i="2"/>
  <c r="L66" i="2"/>
  <c r="I11" i="2"/>
  <c r="J11" i="2" s="1"/>
  <c r="G11" i="2"/>
  <c r="H11" i="2" s="1"/>
  <c r="G8" i="2"/>
  <c r="H8" i="2" s="1"/>
  <c r="I8" i="2"/>
  <c r="J8" i="2" s="1"/>
  <c r="G49" i="2"/>
  <c r="H49" i="2" s="1"/>
  <c r="J99" i="2"/>
  <c r="I23" i="2"/>
  <c r="J23" i="2" s="1"/>
  <c r="G68" i="2"/>
  <c r="H68" i="2" s="1"/>
  <c r="I68" i="2"/>
  <c r="J68" i="2" s="1"/>
  <c r="I103" i="2"/>
  <c r="J103" i="2" s="1"/>
  <c r="G103" i="2"/>
  <c r="H103" i="2" s="1"/>
  <c r="I27" i="2"/>
  <c r="J27" i="2" s="1"/>
  <c r="G27" i="2"/>
  <c r="H27" i="2" s="1"/>
  <c r="I9" i="2"/>
  <c r="J9" i="2" s="1"/>
  <c r="G9" i="2"/>
  <c r="H9" i="2" s="1"/>
  <c r="G30" i="2"/>
  <c r="H30" i="2" s="1"/>
  <c r="I30" i="2"/>
  <c r="J30" i="2" s="1"/>
  <c r="G50" i="2"/>
  <c r="H50" i="2" s="1"/>
  <c r="I50" i="2"/>
  <c r="J50" i="2" s="1"/>
  <c r="G12" i="2"/>
  <c r="H12" i="2" s="1"/>
  <c r="I12" i="2"/>
  <c r="J12" i="2" s="1"/>
  <c r="I100" i="2"/>
  <c r="J100" i="2" s="1"/>
  <c r="G100" i="2"/>
  <c r="I65" i="2"/>
  <c r="J65" i="2" s="1"/>
  <c r="G65" i="2"/>
  <c r="H65" i="2" s="1"/>
  <c r="I45" i="2"/>
  <c r="J45" i="2" s="1"/>
  <c r="G45" i="2"/>
  <c r="H45" i="2" s="1"/>
  <c r="I32" i="2"/>
  <c r="J32" i="2" s="1"/>
  <c r="G32" i="2"/>
  <c r="H32" i="2" s="1"/>
  <c r="G105" i="2"/>
  <c r="H105" i="2" s="1"/>
  <c r="G29" i="2"/>
  <c r="H29" i="2" s="1"/>
  <c r="F54" i="2"/>
  <c r="I43" i="2"/>
  <c r="G43" i="2"/>
  <c r="F62" i="2"/>
  <c r="I107" i="2"/>
  <c r="J107" i="2" s="1"/>
  <c r="G107" i="2"/>
  <c r="H107" i="2" s="1"/>
  <c r="I63" i="2"/>
  <c r="J63" i="2" s="1"/>
  <c r="G63" i="2"/>
  <c r="H63" i="2" s="1"/>
  <c r="I69" i="2"/>
  <c r="J69" i="2" s="1"/>
  <c r="G69" i="2"/>
  <c r="H69" i="2" s="1"/>
  <c r="G48" i="2"/>
  <c r="H48" i="2" s="1"/>
  <c r="I48" i="2"/>
  <c r="J48" i="2" s="1"/>
  <c r="I70" i="2"/>
  <c r="J70" i="2" s="1"/>
  <c r="G70" i="2"/>
  <c r="H70" i="2" s="1"/>
  <c r="G108" i="2"/>
  <c r="H108" i="2" s="1"/>
  <c r="I24" i="2"/>
  <c r="J24" i="2" s="1"/>
  <c r="I46" i="2"/>
  <c r="J46" i="2" s="1"/>
  <c r="G46" i="2"/>
  <c r="H46" i="2" s="1"/>
  <c r="I6" i="2"/>
  <c r="J6" i="2" s="1"/>
  <c r="G6" i="2"/>
  <c r="H6" i="2" s="1"/>
  <c r="I44" i="2"/>
  <c r="J44" i="2" s="1"/>
  <c r="I64" i="2"/>
  <c r="J64" i="2" s="1"/>
  <c r="G64" i="2"/>
  <c r="H64" i="2" s="1"/>
  <c r="I31" i="2"/>
  <c r="J31" i="2" s="1"/>
  <c r="G31" i="2"/>
  <c r="H31" i="2" s="1"/>
  <c r="I26" i="2"/>
  <c r="J26" i="2" s="1"/>
  <c r="G26" i="2"/>
  <c r="H26" i="2" s="1"/>
  <c r="I25" i="2"/>
  <c r="J25" i="2" s="1"/>
  <c r="G25" i="2"/>
  <c r="H25" i="2" s="1"/>
  <c r="I104" i="2"/>
  <c r="J104" i="2" s="1"/>
  <c r="G104" i="2"/>
  <c r="H104" i="2" s="1"/>
  <c r="I51" i="2"/>
  <c r="J51" i="2" s="1"/>
  <c r="G51" i="2"/>
  <c r="H51" i="2" s="1"/>
  <c r="I66" i="2"/>
  <c r="J66" i="2" s="1"/>
  <c r="G66" i="2"/>
  <c r="H66" i="2" s="1"/>
  <c r="G110" i="2"/>
  <c r="H110" i="2" s="1"/>
  <c r="F35" i="2"/>
  <c r="I79" i="2"/>
  <c r="G79" i="2"/>
  <c r="G47" i="2"/>
  <c r="H47" i="2" s="1"/>
  <c r="G67" i="2"/>
  <c r="H67" i="2" s="1"/>
  <c r="I10" i="2"/>
  <c r="J10" i="2" s="1"/>
  <c r="F5" i="2"/>
  <c r="I22" i="2"/>
  <c r="G22" i="2"/>
  <c r="I28" i="2"/>
  <c r="J28" i="2" s="1"/>
  <c r="G28" i="2"/>
  <c r="H28" i="2" s="1"/>
  <c r="J101" i="2"/>
  <c r="G101" i="2"/>
  <c r="H101" i="2" s="1"/>
  <c r="G106" i="2"/>
  <c r="H106" i="2" s="1"/>
  <c r="I106" i="2"/>
  <c r="J106" i="2" s="1"/>
  <c r="F113" i="2"/>
  <c r="L106" i="2" s="1"/>
  <c r="G109" i="2"/>
  <c r="H109" i="2" s="1"/>
  <c r="G7" i="2"/>
  <c r="H7" i="2" s="1"/>
  <c r="G13" i="2"/>
  <c r="H13" i="2" s="1"/>
  <c r="M138" i="2" l="1"/>
  <c r="N138" i="2" s="1"/>
  <c r="O138" i="2"/>
  <c r="P138" i="2" s="1"/>
  <c r="K139" i="2"/>
  <c r="L139" i="2" s="1"/>
  <c r="H142" i="2"/>
  <c r="I142" i="2" s="1"/>
  <c r="H141" i="2"/>
  <c r="I141" i="2" s="1"/>
  <c r="H140" i="2"/>
  <c r="I140" i="2" s="1"/>
  <c r="L48" i="2"/>
  <c r="J113" i="2"/>
  <c r="L109" i="2" s="1"/>
  <c r="I113" i="2"/>
  <c r="F80" i="2"/>
  <c r="E81" i="2"/>
  <c r="E82" i="2" s="1"/>
  <c r="G5" i="2"/>
  <c r="H5" i="2" s="1"/>
  <c r="I5" i="2"/>
  <c r="J5" i="2" s="1"/>
  <c r="H100" i="2"/>
  <c r="H113" i="2" s="1"/>
  <c r="L108" i="2" s="1"/>
  <c r="G113" i="2"/>
  <c r="L107" i="2" s="1"/>
  <c r="H79" i="2"/>
  <c r="L10" i="2"/>
  <c r="L29" i="2"/>
  <c r="I62" i="2"/>
  <c r="F74" i="2"/>
  <c r="L67" i="2" s="1"/>
  <c r="G62" i="2"/>
  <c r="G54" i="2"/>
  <c r="L49" i="2" s="1"/>
  <c r="H43" i="2"/>
  <c r="H54" i="2" s="1"/>
  <c r="L50" i="2" s="1"/>
  <c r="J43" i="2"/>
  <c r="J54" i="2" s="1"/>
  <c r="L51" i="2" s="1"/>
  <c r="I54" i="2"/>
  <c r="J79" i="2"/>
  <c r="H4" i="2"/>
  <c r="J4" i="2"/>
  <c r="H22" i="2"/>
  <c r="H35" i="2" s="1"/>
  <c r="L31" i="2" s="1"/>
  <c r="G35" i="2"/>
  <c r="L30" i="2" s="1"/>
  <c r="J22" i="2"/>
  <c r="J35" i="2" s="1"/>
  <c r="L32" i="2" s="1"/>
  <c r="I35" i="2"/>
  <c r="I139" i="2" l="1"/>
  <c r="M139" i="2"/>
  <c r="O139" i="2"/>
  <c r="K140" i="2"/>
  <c r="L140" i="2" s="1"/>
  <c r="O140" i="2" s="1"/>
  <c r="K141" i="2"/>
  <c r="J16" i="2"/>
  <c r="L13" i="2" s="1"/>
  <c r="H16" i="2"/>
  <c r="L12" i="2" s="1"/>
  <c r="F81" i="2"/>
  <c r="G80" i="2"/>
  <c r="H80" i="2" s="1"/>
  <c r="I80" i="2"/>
  <c r="J80" i="2" s="1"/>
  <c r="G74" i="2"/>
  <c r="L68" i="2" s="1"/>
  <c r="H62" i="2"/>
  <c r="H74" i="2" s="1"/>
  <c r="L69" i="2" s="1"/>
  <c r="I16" i="2"/>
  <c r="G16" i="2"/>
  <c r="L11" i="2" s="1"/>
  <c r="J62" i="2"/>
  <c r="J74" i="2" s="1"/>
  <c r="L70" i="2" s="1"/>
  <c r="I74" i="2"/>
  <c r="N139" i="2" l="1"/>
  <c r="P139" i="2"/>
  <c r="M140" i="2"/>
  <c r="L141" i="2"/>
  <c r="K142" i="2"/>
  <c r="I81" i="2"/>
  <c r="J81" i="2" s="1"/>
  <c r="G81" i="2"/>
  <c r="H81" i="2" s="1"/>
  <c r="E83" i="2"/>
  <c r="E84" i="2" s="1"/>
  <c r="F82" i="2"/>
  <c r="M141" i="2" l="1"/>
  <c r="N141" i="2" s="1"/>
  <c r="O141" i="2"/>
  <c r="P141" i="2" s="1"/>
  <c r="L142" i="2"/>
  <c r="L156" i="2" s="1"/>
  <c r="P140" i="2"/>
  <c r="N140" i="2"/>
  <c r="K143" i="2"/>
  <c r="G82" i="2"/>
  <c r="H82" i="2" s="1"/>
  <c r="I82" i="2"/>
  <c r="J82" i="2" s="1"/>
  <c r="F83" i="2"/>
  <c r="M142" i="2" l="1"/>
  <c r="O142" i="2"/>
  <c r="L143" i="2"/>
  <c r="K144" i="2"/>
  <c r="G83" i="2"/>
  <c r="H83" i="2" s="1"/>
  <c r="I83" i="2"/>
  <c r="J83" i="2" s="1"/>
  <c r="E85" i="2"/>
  <c r="F84" i="2"/>
  <c r="P142" i="2" l="1"/>
  <c r="P156" i="2" s="1"/>
  <c r="O156" i="2"/>
  <c r="N142" i="2"/>
  <c r="N156" i="2" s="1"/>
  <c r="M156" i="2"/>
  <c r="M143" i="2"/>
  <c r="N143" i="2" s="1"/>
  <c r="O143" i="2"/>
  <c r="P143" i="2" s="1"/>
  <c r="L144" i="2"/>
  <c r="K145" i="2"/>
  <c r="G84" i="2"/>
  <c r="H84" i="2" s="1"/>
  <c r="I84" i="2"/>
  <c r="J84" i="2" s="1"/>
  <c r="E86" i="2"/>
  <c r="F85" i="2"/>
  <c r="O144" i="2" l="1"/>
  <c r="P144" i="2" s="1"/>
  <c r="L145" i="2"/>
  <c r="M144" i="2"/>
  <c r="K146" i="2"/>
  <c r="G85" i="2"/>
  <c r="H85" i="2" s="1"/>
  <c r="I85" i="2"/>
  <c r="J85" i="2" s="1"/>
  <c r="E87" i="2"/>
  <c r="F86" i="2"/>
  <c r="M145" i="2" l="1"/>
  <c r="N145" i="2" s="1"/>
  <c r="O145" i="2"/>
  <c r="P145" i="2" s="1"/>
  <c r="L146" i="2"/>
  <c r="O146" i="2" s="1"/>
  <c r="N144" i="2"/>
  <c r="K147" i="2"/>
  <c r="F87" i="2"/>
  <c r="I86" i="2"/>
  <c r="J86" i="2" s="1"/>
  <c r="G86" i="2"/>
  <c r="H86" i="2" s="1"/>
  <c r="L147" i="2" l="1"/>
  <c r="M146" i="2"/>
  <c r="K148" i="2"/>
  <c r="F88" i="2"/>
  <c r="E89" i="2"/>
  <c r="I87" i="2"/>
  <c r="G87" i="2"/>
  <c r="M147" i="2" l="1"/>
  <c r="N147" i="2" s="1"/>
  <c r="O147" i="2"/>
  <c r="P147" i="2" s="1"/>
  <c r="P146" i="2"/>
  <c r="L148" i="2"/>
  <c r="N146" i="2"/>
  <c r="K149" i="2"/>
  <c r="F89" i="2"/>
  <c r="F92" i="2" s="1"/>
  <c r="L84" i="2"/>
  <c r="H87" i="2"/>
  <c r="J87" i="2"/>
  <c r="G88" i="2"/>
  <c r="H88" i="2" s="1"/>
  <c r="I88" i="2"/>
  <c r="J88" i="2" s="1"/>
  <c r="O148" i="2" l="1"/>
  <c r="P148" i="2" s="1"/>
  <c r="Q143" i="2"/>
  <c r="M148" i="2"/>
  <c r="K150" i="2"/>
  <c r="I89" i="2"/>
  <c r="J89" i="2" s="1"/>
  <c r="J92" i="2" s="1"/>
  <c r="L88" i="2" s="1"/>
  <c r="G89" i="2"/>
  <c r="H89" i="2" s="1"/>
  <c r="H92" i="2" s="1"/>
  <c r="L87" i="2" s="1"/>
  <c r="L85" i="2"/>
  <c r="Q144" i="2" l="1"/>
  <c r="Q147" i="2"/>
  <c r="N148" i="2"/>
  <c r="Q146" i="2" s="1"/>
  <c r="Q145" i="2"/>
  <c r="G92" i="2"/>
  <c r="L86" i="2" s="1"/>
  <c r="I92" i="2"/>
</calcChain>
</file>

<file path=xl/sharedStrings.xml><?xml version="1.0" encoding="utf-8"?>
<sst xmlns="http://schemas.openxmlformats.org/spreadsheetml/2006/main" count="221" uniqueCount="77">
  <si>
    <t>Trimestre</t>
  </si>
  <si>
    <t>Año 1</t>
  </si>
  <si>
    <t>Año 2</t>
  </si>
  <si>
    <t>Año 3</t>
  </si>
  <si>
    <t>Pronostico</t>
  </si>
  <si>
    <t>Error de Pronostico</t>
  </si>
  <si>
    <t>Valor absoluto del Error de Pronostico</t>
  </si>
  <si>
    <t>Error Cuadrado de Pronostico</t>
  </si>
  <si>
    <t>Error Porcentual %</t>
  </si>
  <si>
    <t>Valor absoluto del Error del Porcentual</t>
  </si>
  <si>
    <t>NA</t>
  </si>
  <si>
    <t>Error de pronostico positivo, subestima el valor real de las ventas</t>
  </si>
  <si>
    <t>Error de pronostico negativo, sobreestima el valor real de las ventas</t>
  </si>
  <si>
    <t># de Pronosticos</t>
  </si>
  <si>
    <t>Promedio de error pronosticados</t>
  </si>
  <si>
    <t>EAM. Error Absoluto medio</t>
  </si>
  <si>
    <t>CME. Cuadrado Medio del Error</t>
  </si>
  <si>
    <t>EPAM. Error Porcetual Absoluto Medio</t>
  </si>
  <si>
    <t>Totales =</t>
  </si>
  <si>
    <t>Serie de tiempo de venta. Para periodos futuros</t>
  </si>
  <si>
    <t>Orden k=3</t>
  </si>
  <si>
    <t>Suavizamiento exponencial</t>
  </si>
  <si>
    <t xml:space="preserve">α= </t>
  </si>
  <si>
    <t>Proyeccion de tendencia</t>
  </si>
  <si>
    <t>m=b1=</t>
  </si>
  <si>
    <t>b=b0=</t>
  </si>
  <si>
    <t xml:space="preserve">Ventas </t>
  </si>
  <si>
    <t>Tiempo</t>
  </si>
  <si>
    <t>Años</t>
  </si>
  <si>
    <t>se utiliza solver para optimizar el valor de alpha para minimizar el EPAM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</si>
  <si>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</si>
  <si>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</si>
  <si>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</si>
  <si>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</si>
  <si>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</si>
  <si>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</si>
  <si>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</si>
  <si>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</si>
  <si>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</si>
  <si>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</si>
  <si>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</si>
  <si>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</si>
  <si>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</si>
  <si>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</si>
  <si>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</si>
  <si>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</si>
  <si>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</si>
  <si>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</si>
  <si>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</si>
  <si>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</si>
  <si>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</si>
  <si>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</si>
  <si>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</si>
  <si>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</si>
  <si>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Pronostico con data analysis tool</t>
  </si>
  <si>
    <r>
      <t>1-</t>
    </r>
    <r>
      <rPr>
        <sz val="11"/>
        <rFont val="Calibri"/>
        <family val="2"/>
      </rPr>
      <t>α=</t>
    </r>
  </si>
  <si>
    <t>Pronostico con ecuacion forecast.linear</t>
  </si>
  <si>
    <t>Año</t>
  </si>
  <si>
    <t>Promedio movil</t>
  </si>
  <si>
    <t>Promedio movil centrado</t>
  </si>
  <si>
    <t>Valor estacional irregular</t>
  </si>
  <si>
    <t>Indice estacional</t>
  </si>
  <si>
    <t>Ventas desestacionalizadas</t>
  </si>
  <si>
    <t>pronostico sin estacionalidad</t>
  </si>
  <si>
    <t>pronostico con estacionalidad</t>
  </si>
  <si>
    <t>Promedios moviles Ponderados de orden k</t>
  </si>
  <si>
    <t>Promedios moviles de orden k 3</t>
  </si>
  <si>
    <t>Serie de Tiempo Empirica</t>
  </si>
  <si>
    <t>Estacionalidad con tendencia</t>
  </si>
  <si>
    <t>SUMMARY OUTPUT de Ventas desestacionalisadsas</t>
  </si>
  <si>
    <t>Gabriel Eduardo Melendez Zavala - A01638293</t>
  </si>
  <si>
    <t>Alejandro Noé Gonzáles Flores - A01637642</t>
  </si>
  <si>
    <t>Guillermo Villegas Morales - A01637169</t>
  </si>
  <si>
    <t>Adara Luisa Pulido Sanchez - A01642450</t>
  </si>
  <si>
    <t>Situación problema, (Etapa 2)</t>
  </si>
  <si>
    <t>Análisis estadístico (Gpo 318)</t>
  </si>
  <si>
    <t>11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</si>
</sst>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2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right"/>
    </xf>
    <xf numFmtId="0" fontId="4" fillId="2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2" xfId="1" applyNumberFormat="1" applyFont="1" applyBorder="1" applyAlignment="1">
      <alignment horizontal="center" wrapText="1"/>
    </xf>
    <xf numFmtId="0" fontId="0" fillId="5" borderId="11" xfId="0" applyFill="1" applyBorder="1"/>
    <xf numFmtId="0" fontId="0" fillId="5" borderId="12" xfId="0" applyFill="1" applyBorder="1"/>
    <xf numFmtId="10" fontId="0" fillId="5" borderId="13" xfId="0" applyNumberFormat="1" applyFill="1" applyBorder="1"/>
    <xf numFmtId="9" fontId="0" fillId="5" borderId="12" xfId="1" applyFont="1" applyFill="1" applyBorder="1"/>
    <xf numFmtId="10" fontId="0" fillId="0" borderId="0" xfId="0" applyNumberFormat="1"/>
    <xf numFmtId="2" fontId="0" fillId="0" borderId="2" xfId="0" applyNumberFormat="1" applyBorder="1" applyAlignment="1">
      <alignment horizont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0" fillId="0" borderId="15" xfId="0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Continuous"/>
    </xf>
    <xf numFmtId="0" fontId="3" fillId="0" borderId="15" xfId="0" applyFont="1" applyBorder="1"/>
    <xf numFmtId="0" fontId="0" fillId="5" borderId="11" xfId="0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5" borderId="3" xfId="0" applyFill="1" applyBorder="1" applyAlignment="1">
      <alignment horizontal="center" wrapText="1"/>
    </xf>
    <xf numFmtId="0" fontId="0" fillId="5" borderId="0" xfId="0" applyFill="1"/>
    <xf numFmtId="2" fontId="0" fillId="5" borderId="2" xfId="0" applyNumberForma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2" fontId="0" fillId="5" borderId="12" xfId="0" applyNumberFormat="1" applyFill="1" applyBorder="1"/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Reales contra Pronostico Periodos Futuros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metodos'!$D$20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metodos'!$C$21:$C$32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metodos'!$D$21:$D$32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88C-9BA0-0937348FA7D7}"/>
            </c:ext>
          </c:extLst>
        </c:ser>
        <c:ser>
          <c:idx val="1"/>
          <c:order val="1"/>
          <c:tx>
            <c:strRef>
              <c:f>'Analisis de metodos'!$C$19</c:f>
              <c:strCache>
                <c:ptCount val="1"/>
                <c:pt idx="0">
                  <c:v>Serie de tiempo de venta. Para periodos futuros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metodos'!$C$22:$C$33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'Analisis de metodos'!$E$22:$E$33</c:f>
              <c:numCache>
                <c:formatCode>0.00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5.333333333333333</c:v>
                </c:pt>
                <c:pt idx="3">
                  <c:v>6.5</c:v>
                </c:pt>
                <c:pt idx="4">
                  <c:v>6</c:v>
                </c:pt>
                <c:pt idx="5">
                  <c:v>6.166666666666667</c:v>
                </c:pt>
                <c:pt idx="6">
                  <c:v>6.5714285714285712</c:v>
                </c:pt>
                <c:pt idx="7">
                  <c:v>7.25</c:v>
                </c:pt>
                <c:pt idx="8">
                  <c:v>7.1111111111111107</c:v>
                </c:pt>
                <c:pt idx="9">
                  <c:v>7.2</c:v>
                </c:pt>
                <c:pt idx="10">
                  <c:v>7.4545454545454541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1-488C-9BA0-0937348F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4607"/>
        <c:axId val="718389407"/>
      </c:scatterChart>
      <c:valAx>
        <c:axId val="1544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9407"/>
        <c:crosses val="autoZero"/>
        <c:crossBetween val="midCat"/>
      </c:valAx>
      <c:valAx>
        <c:axId val="7183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7050543263097"/>
          <c:y val="0.88075982437679157"/>
          <c:w val="0.83614692790961676"/>
          <c:h val="7.6063011408706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vs Promedios Moviles de orden k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metodos'!$D$39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metodos'!$D$40:$D$51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8-4200-8510-85821FDB212C}"/>
            </c:ext>
          </c:extLst>
        </c:ser>
        <c:ser>
          <c:idx val="1"/>
          <c:order val="1"/>
          <c:tx>
            <c:strRef>
              <c:f>'Analisis de metodos'!$C$38</c:f>
              <c:strCache>
                <c:ptCount val="1"/>
                <c:pt idx="0">
                  <c:v>Promedios moviles de orden k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metodos'!$C$43:$C$52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'Analisis de metodos'!$E$43:$E$52</c:f>
              <c:numCache>
                <c:formatCode>0.00</c:formatCode>
                <c:ptCount val="10"/>
                <c:pt idx="0">
                  <c:v>5.333333333333333</c:v>
                </c:pt>
                <c:pt idx="1">
                  <c:v>7.666666666666667</c:v>
                </c:pt>
                <c:pt idx="2">
                  <c:v>7.333333333333333</c:v>
                </c:pt>
                <c:pt idx="3">
                  <c:v>7</c:v>
                </c:pt>
                <c:pt idx="4">
                  <c:v>6.666666666666667</c:v>
                </c:pt>
                <c:pt idx="5">
                  <c:v>9.3333333333333339</c:v>
                </c:pt>
                <c:pt idx="6">
                  <c:v>9</c:v>
                </c:pt>
                <c:pt idx="7">
                  <c:v>8.6666666666666661</c:v>
                </c:pt>
                <c:pt idx="8">
                  <c:v>8</c:v>
                </c:pt>
                <c:pt idx="9">
                  <c:v>10.666666666666666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8-4200-8510-85821FDB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1663"/>
        <c:axId val="174978223"/>
      </c:scatterChart>
      <c:valAx>
        <c:axId val="1749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8223"/>
        <c:crosses val="autoZero"/>
        <c:crossBetween val="midCat"/>
      </c:valAx>
      <c:valAx>
        <c:axId val="1749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vs Promedios Moviles Ponderados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metodos'!$D$58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metodos'!$C$59:$C$70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metodos'!$D$59:$D$70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45A-AA17-EEA1518030A1}"/>
            </c:ext>
          </c:extLst>
        </c:ser>
        <c:ser>
          <c:idx val="1"/>
          <c:order val="1"/>
          <c:tx>
            <c:strRef>
              <c:f>'Analisis de metodos'!$C$57</c:f>
              <c:strCache>
                <c:ptCount val="1"/>
                <c:pt idx="0">
                  <c:v>Promedios moviles Ponderados de orden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metodos'!$C$62:$C$71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'Analisis de metodos'!$E$62:$E$71</c:f>
              <c:numCache>
                <c:formatCode>0.00</c:formatCode>
                <c:ptCount val="10"/>
                <c:pt idx="0">
                  <c:v>6.1666666666666661</c:v>
                </c:pt>
                <c:pt idx="1">
                  <c:v>8.5</c:v>
                </c:pt>
                <c:pt idx="2">
                  <c:v>6.6666666666666661</c:v>
                </c:pt>
                <c:pt idx="3">
                  <c:v>6.5</c:v>
                </c:pt>
                <c:pt idx="4">
                  <c:v>7.5</c:v>
                </c:pt>
                <c:pt idx="5">
                  <c:v>10.166666666666666</c:v>
                </c:pt>
                <c:pt idx="6">
                  <c:v>8.5</c:v>
                </c:pt>
                <c:pt idx="7">
                  <c:v>8</c:v>
                </c:pt>
                <c:pt idx="8">
                  <c:v>8.6666666666666661</c:v>
                </c:pt>
                <c:pt idx="9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45A-AA17-EEA15180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6463"/>
        <c:axId val="174987343"/>
      </c:scatterChart>
      <c:valAx>
        <c:axId val="1749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343"/>
        <c:crosses val="autoZero"/>
        <c:crossBetween val="midCat"/>
      </c:valAx>
      <c:valAx>
        <c:axId val="1749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vs Suavizamiento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metodos'!$D$77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metodos'!$C$78:$C$89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metodos'!$D$78:$D$89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2-4BCB-BB35-EBDF5AEE1619}"/>
            </c:ext>
          </c:extLst>
        </c:ser>
        <c:ser>
          <c:idx val="1"/>
          <c:order val="1"/>
          <c:tx>
            <c:strRef>
              <c:f>'Analisis de metodos'!$C$76</c:f>
              <c:strCache>
                <c:ptCount val="1"/>
                <c:pt idx="0">
                  <c:v>Suavizamiento exponencial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metodos'!$C$79:$C$90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'Analisis de metodos'!$E$79:$E$90</c:f>
              <c:numCache>
                <c:formatCode>0.00</c:formatCode>
                <c:ptCount val="12"/>
                <c:pt idx="0">
                  <c:v>3</c:v>
                </c:pt>
                <c:pt idx="1">
                  <c:v>3.5407141143210348</c:v>
                </c:pt>
                <c:pt idx="2">
                  <c:v>4.7463135234106311</c:v>
                </c:pt>
                <c:pt idx="3">
                  <c:v>6.1666847384653405</c:v>
                </c:pt>
                <c:pt idx="4">
                  <c:v>5.5809062287792459</c:v>
                </c:pt>
                <c:pt idx="5">
                  <c:v>5.9645682446013089</c:v>
                </c:pt>
                <c:pt idx="6">
                  <c:v>6.7852186412024817</c:v>
                </c:pt>
                <c:pt idx="7">
                  <c:v>8.1950715831025018</c:v>
                </c:pt>
                <c:pt idx="8">
                  <c:v>7.6016184896382306</c:v>
                </c:pt>
                <c:pt idx="9">
                  <c:v>7.7093237424068004</c:v>
                </c:pt>
                <c:pt idx="10">
                  <c:v>8.3286242343171644</c:v>
                </c:pt>
                <c:pt idx="11">
                  <c:v>9.8619206963786503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2-4BCB-BB35-EBDF5AEE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2703"/>
        <c:axId val="174972463"/>
      </c:scatterChart>
      <c:valAx>
        <c:axId val="17500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463"/>
        <c:crosses val="autoZero"/>
        <c:crossBetween val="midCat"/>
      </c:valAx>
      <c:valAx>
        <c:axId val="1749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vs Proyeccion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metodos'!$D$98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metodos'!$C$99:$C$110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metodos'!$D$99:$D$110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8-40B4-B46D-F0BC66AD873F}"/>
            </c:ext>
          </c:extLst>
        </c:ser>
        <c:ser>
          <c:idx val="1"/>
          <c:order val="1"/>
          <c:tx>
            <c:strRef>
              <c:f>'Analisis de metodos'!$C$97</c:f>
              <c:strCache>
                <c:ptCount val="1"/>
                <c:pt idx="0">
                  <c:v>Proyeccion de tendencia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metodos'!$C$99:$C$111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'Analisis de metodos'!$E$99:$E$111</c:f>
              <c:numCache>
                <c:formatCode>0.00</c:formatCode>
                <c:ptCount val="13"/>
                <c:pt idx="0">
                  <c:v>4.6923076923076934</c:v>
                </c:pt>
                <c:pt idx="1">
                  <c:v>5.2937062937062942</c:v>
                </c:pt>
                <c:pt idx="2">
                  <c:v>5.895104895104895</c:v>
                </c:pt>
                <c:pt idx="3">
                  <c:v>6.4965034965034967</c:v>
                </c:pt>
                <c:pt idx="4">
                  <c:v>7.0979020979020984</c:v>
                </c:pt>
                <c:pt idx="5">
                  <c:v>7.6993006993006992</c:v>
                </c:pt>
                <c:pt idx="6">
                  <c:v>8.3006993006993</c:v>
                </c:pt>
                <c:pt idx="7">
                  <c:v>8.9020979020979016</c:v>
                </c:pt>
                <c:pt idx="8">
                  <c:v>9.5034965034965033</c:v>
                </c:pt>
                <c:pt idx="9">
                  <c:v>10.104895104895103</c:v>
                </c:pt>
                <c:pt idx="10">
                  <c:v>10.706293706293705</c:v>
                </c:pt>
                <c:pt idx="11">
                  <c:v>11.307692307692307</c:v>
                </c:pt>
                <c:pt idx="12">
                  <c:v>11.909090909090908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0B4-B46D-F0BC66AD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663"/>
        <c:axId val="250021903"/>
      </c:scatterChart>
      <c:valAx>
        <c:axId val="2500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1903"/>
        <c:crosses val="autoZero"/>
        <c:crossBetween val="midCat"/>
      </c:valAx>
      <c:valAx>
        <c:axId val="2500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vs Pronostico de Estacionalidad con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metodos'!$D$136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metodos'!$C$137:$C$148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metodos'!$D$137:$D$148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6-4D78-BCE0-4724937A231D}"/>
            </c:ext>
          </c:extLst>
        </c:ser>
        <c:ser>
          <c:idx val="1"/>
          <c:order val="1"/>
          <c:tx>
            <c:strRef>
              <c:f>'Analisis de metodos'!$D$135</c:f>
              <c:strCache>
                <c:ptCount val="1"/>
                <c:pt idx="0">
                  <c:v>Estacionalidad con tendencia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metodos'!$C$137:$C$152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'Analisis de metodos'!$K$137:$K$152</c:f>
              <c:numCache>
                <c:formatCode>0.00</c:formatCode>
                <c:ptCount val="16"/>
                <c:pt idx="0">
                  <c:v>3.3546548161955814</c:v>
                </c:pt>
                <c:pt idx="1">
                  <c:v>5.2284796567142413</c:v>
                </c:pt>
                <c:pt idx="2">
                  <c:v>7.2654305368257992</c:v>
                </c:pt>
                <c:pt idx="3">
                  <c:v>9.4885315942783262</c:v>
                </c:pt>
                <c:pt idx="4">
                  <c:v>4.3482656254572296</c:v>
                </c:pt>
                <c:pt idx="5">
                  <c:v>6.6703311609507949</c:v>
                </c:pt>
                <c:pt idx="6">
                  <c:v>9.1397872486759351</c:v>
                </c:pt>
                <c:pt idx="7">
                  <c:v>11.788098124388261</c:v>
                </c:pt>
                <c:pt idx="8">
                  <c:v>5.3418764347188787</c:v>
                </c:pt>
                <c:pt idx="9">
                  <c:v>8.1121826651873494</c:v>
                </c:pt>
                <c:pt idx="10">
                  <c:v>11.01414396052607</c:v>
                </c:pt>
                <c:pt idx="11">
                  <c:v>14.087664654498196</c:v>
                </c:pt>
                <c:pt idx="12">
                  <c:v>6.335487243980527</c:v>
                </c:pt>
                <c:pt idx="13">
                  <c:v>9.5540341694239039</c:v>
                </c:pt>
                <c:pt idx="14">
                  <c:v>12.888500672376205</c:v>
                </c:pt>
                <c:pt idx="15">
                  <c:v>16.387231184608133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6-4D78-BCE0-4724937A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4943"/>
        <c:axId val="174982063"/>
      </c:scatterChart>
      <c:valAx>
        <c:axId val="1749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2063"/>
        <c:crosses val="autoZero"/>
        <c:crossBetween val="midCat"/>
      </c:valAx>
      <c:valAx>
        <c:axId val="1749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Reales contra Pronostico Empirico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metodos'!$D$2</c:f>
              <c:strCache>
                <c:ptCount val="1"/>
                <c:pt idx="0">
                  <c:v>Ventas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de metodos'!$C$3:$C$14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'Analisis de metodos'!$D$3:$D$14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04C-ACAF-1C9CE5B96FED}"/>
            </c:ext>
          </c:extLst>
        </c:ser>
        <c:ser>
          <c:idx val="1"/>
          <c:order val="1"/>
          <c:tx>
            <c:v>Empirica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de metodos'!$C$4:$C$15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'Analisis de metodos'!$E$4:$E$15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6-404C-ACAF-1C9CE5B9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7663"/>
        <c:axId val="250016143"/>
      </c:scatterChart>
      <c:valAx>
        <c:axId val="2500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6143"/>
        <c:crosses val="autoZero"/>
        <c:crossBetween val="midCat"/>
      </c:valAx>
      <c:valAx>
        <c:axId val="2500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19</xdr:row>
      <xdr:rowOff>95250</xdr:rowOff>
    </xdr:from>
    <xdr:to>
      <xdr:col>19</xdr:col>
      <xdr:colOff>44450</xdr:colOff>
      <xdr:row>32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5E864-EB6D-0E05-2479-C22A5245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37</xdr:row>
      <xdr:rowOff>133350</xdr:rowOff>
    </xdr:from>
    <xdr:to>
      <xdr:col>19</xdr:col>
      <xdr:colOff>171450</xdr:colOff>
      <xdr:row>50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3E6A3-3319-26A7-F435-848B8850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374650</xdr:colOff>
      <xdr:row>57</xdr:row>
      <xdr:rowOff>31750</xdr:rowOff>
    </xdr:from>
    <xdr:to>
      <xdr:col>19</xdr:col>
      <xdr:colOff>400050</xdr:colOff>
      <xdr:row>70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0534DA-C424-35BC-360A-EA32E7F7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128645</xdr:colOff>
      <xdr:row>80</xdr:row>
      <xdr:rowOff>75047</xdr:rowOff>
    </xdr:from>
    <xdr:to>
      <xdr:col>19</xdr:col>
      <xdr:colOff>143574</xdr:colOff>
      <xdr:row>94</xdr:row>
      <xdr:rowOff>182774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491FB-46D5-93CD-F936-DA11B61B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527050</xdr:colOff>
      <xdr:row>97</xdr:row>
      <xdr:rowOff>209550</xdr:rowOff>
    </xdr:from>
    <xdr:to>
      <xdr:col>17</xdr:col>
      <xdr:colOff>501650</xdr:colOff>
      <xdr:row>110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07818-B0F8-0C4B-AA23-0897F37C0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404586</xdr:colOff>
      <xdr:row>157</xdr:row>
      <xdr:rowOff>53522</xdr:rowOff>
    </xdr:from>
    <xdr:to>
      <xdr:col>16</xdr:col>
      <xdr:colOff>125186</xdr:colOff>
      <xdr:row>180</xdr:row>
      <xdr:rowOff>136072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9C44F9-E76E-0D29-F088-6FDE20046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64654</xdr:colOff>
      <xdr:row>1</xdr:row>
      <xdr:rowOff>330200</xdr:rowOff>
    </xdr:from>
    <xdr:to>
      <xdr:col>19</xdr:col>
      <xdr:colOff>94672</xdr:colOff>
      <xdr:row>15</xdr:row>
      <xdr:rowOff>71582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D12FC0-70EE-B014-9B99-99210E03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491490</xdr:colOff>
      <xdr:row>4</xdr:row>
      <xdr:rowOff>129539</xdr:rowOff>
    </xdr:from>
    <xdr:to>
      <xdr:col>27</xdr:col>
      <xdr:colOff>339090</xdr:colOff>
      <xdr:row>12</xdr:row>
      <xdr:rowOff>35859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708369-4F30-AF23-6768-FA8256578E0C}"/>
            </a:ext>
          </a:extLst>
        </xdr:cNvPr>
        <xdr:cNvSpPr txBox="1"/>
      </xdr:nvSpPr>
      <xdr:spPr>
        <a:xfrm>
          <a:off x="20321419" y="1160480"/>
          <a:ext cx="4966447" cy="141239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graficar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serie de tiempo de las ventas reales podemos observar en los datos estacionalidad y tendencia positiva, por lo cual n</a:t>
          </a:r>
          <a:r>
            <a:rPr lang="en-US" sz="1200"/>
            <a:t>o utilizaria el</a:t>
          </a:r>
          <a:r>
            <a:rPr lang="en-US" sz="1200" baseline="0"/>
            <a:t> metodo empirico </a:t>
          </a:r>
          <a:r>
            <a:rPr lang="en-US" sz="1200"/>
            <a:t>para hacer estimaciones de ventas del siguiente año</a:t>
          </a:r>
          <a:r>
            <a:rPr lang="en-US" sz="1200" baseline="0"/>
            <a:t> ya que se puede ver en la grafica que esta un periodo atrasado lo que causa que el error sea grande. Adicionalmente, no se utilizaria este metodo dado a que el EPAM da un 46.47%, que es significativamente alto casi llegando a un 50% de error.</a:t>
          </a:r>
          <a:endParaRPr lang="en-US" sz="1200"/>
        </a:p>
      </xdr:txBody>
    </xdr:sp>
    <xdr:clientData/>
  </xdr:twoCellAnchor>
  <xdr:twoCellAnchor>
    <xdr:from>
      <xdr:col>20</xdr:col>
      <xdr:colOff>0</xdr:colOff>
      <xdr:row>22</xdr:row>
      <xdr:rowOff>63</xdr:rowOff>
    </xdr:from>
    <xdr:to>
      <xdr:col>27</xdr:col>
      <xdr:colOff>457200</xdr:colOff>
      <xdr:row>29</xdr:row>
      <xdr:rowOff>161365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EC94BC7-4FBD-4D06-BFF9-E3AAB0E91FDF}"/>
            </a:ext>
          </a:extLst>
        </xdr:cNvPr>
        <xdr:cNvSpPr txBox="1"/>
      </xdr:nvSpPr>
      <xdr:spPr>
        <a:xfrm>
          <a:off x="20439529" y="4616887"/>
          <a:ext cx="4966447" cy="147911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Al graficar</a:t>
          </a:r>
          <a:r>
            <a:rPr lang="en-US" sz="1200" baseline="0"/>
            <a:t> la serie de tiempo de las ventas reales podemos observar en los datos estacionalidad y tendencia positiva, por lo cual n</a:t>
          </a:r>
          <a:r>
            <a:rPr lang="en-US" sz="1200"/>
            <a:t>o utilizaria el</a:t>
          </a:r>
          <a:r>
            <a:rPr lang="en-US" sz="1200" baseline="0"/>
            <a:t> metodo periodos futuros </a:t>
          </a:r>
          <a:r>
            <a:rPr lang="en-US" sz="1200"/>
            <a:t>para hacer estimaciones de ventas del siguiente año</a:t>
          </a:r>
          <a:r>
            <a:rPr lang="en-US" sz="1200" baseline="0"/>
            <a:t> ya que se puede ver en la serie de tiempo que los pronosticos tienen un error grande contra las ventas reales. Adicionalmente, no se utilizaria este metodo dado a que el EPAM da un 36.08%, que es significativamente alto casi llegando a un 40% de error.</a:t>
          </a:r>
          <a:endParaRPr lang="en-US" sz="1200"/>
        </a:p>
      </xdr:txBody>
    </xdr:sp>
    <xdr:clientData/>
  </xdr:twoCellAnchor>
  <xdr:twoCellAnchor>
    <xdr:from>
      <xdr:col>21</xdr:col>
      <xdr:colOff>0</xdr:colOff>
      <xdr:row>39</xdr:row>
      <xdr:rowOff>188258</xdr:rowOff>
    </xdr:from>
    <xdr:to>
      <xdr:col>28</xdr:col>
      <xdr:colOff>457200</xdr:colOff>
      <xdr:row>48</xdr:row>
      <xdr:rowOff>134470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83CDF09-7564-4B60-B9E0-D48479BBBBE9}"/>
            </a:ext>
          </a:extLst>
        </xdr:cNvPr>
        <xdr:cNvSpPr txBox="1"/>
      </xdr:nvSpPr>
      <xdr:spPr>
        <a:xfrm>
          <a:off x="21049129" y="8202705"/>
          <a:ext cx="4966447" cy="164054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Al graficar</a:t>
          </a:r>
          <a:r>
            <a:rPr lang="en-US" sz="1200" baseline="0"/>
            <a:t> la serie de tiempo de las ventas reales podemos observar en los datos estacionalidad y tendencia positiva, por lo cual n</a:t>
          </a:r>
          <a:r>
            <a:rPr lang="en-US" sz="1200"/>
            <a:t>o utilizaria el</a:t>
          </a:r>
          <a:r>
            <a:rPr lang="en-US" sz="1200" baseline="0"/>
            <a:t> metodo promedios moviles de orden k 3 </a:t>
          </a:r>
          <a:r>
            <a:rPr lang="en-US" sz="1200"/>
            <a:t>para hacer estimaciones de ventas del siguiente año</a:t>
          </a:r>
          <a:r>
            <a:rPr lang="en-US" sz="1200" baseline="0"/>
            <a:t> ya que se puede ver en la serie de tiempo que los pronosticos tienen un error grande contra las ventas reales. Adicionalmente, no se utilizaria este metodo dado a que el EPAM da un 37.11%, que es significativamente alto casi llegando a un 40% de error y aun peor que el anterior.S</a:t>
          </a:r>
          <a:endParaRPr lang="en-US" sz="1200"/>
        </a:p>
      </xdr:txBody>
    </xdr:sp>
    <xdr:clientData/>
  </xdr:twoCellAnchor>
  <xdr:twoCellAnchor>
    <xdr:from>
      <xdr:col>21</xdr:col>
      <xdr:colOff>0</xdr:colOff>
      <xdr:row>58</xdr:row>
      <xdr:rowOff>0</xdr:rowOff>
    </xdr:from>
    <xdr:to>
      <xdr:col>28</xdr:col>
      <xdr:colOff>457200</xdr:colOff>
      <xdr:row>66</xdr:row>
      <xdr:rowOff>71718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3A6C655-B5E3-4A5F-AE94-1A2E2B948E61}"/>
            </a:ext>
          </a:extLst>
        </xdr:cNvPr>
        <xdr:cNvSpPr txBox="1"/>
      </xdr:nvSpPr>
      <xdr:spPr>
        <a:xfrm>
          <a:off x="21049129" y="11779624"/>
          <a:ext cx="4966447" cy="157778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Al graficar</a:t>
          </a:r>
          <a:r>
            <a:rPr lang="en-US" sz="1200" baseline="0"/>
            <a:t> la serie de tiempo de las ventas reales podemos observar en los datos estacionalidad y tendencia positiva, por lo cual n</a:t>
          </a:r>
          <a:r>
            <a:rPr lang="en-US" sz="1200"/>
            <a:t>o utilizaria el</a:t>
          </a:r>
          <a:r>
            <a:rPr lang="en-US" sz="1200" baseline="0"/>
            <a:t> metodo promedios moviles ponderados </a:t>
          </a:r>
          <a:r>
            <a:rPr lang="en-US" sz="1200"/>
            <a:t>para hacer estimaciones de ventas del siguiente año</a:t>
          </a:r>
          <a:r>
            <a:rPr lang="en-US" sz="1200" baseline="0"/>
            <a:t> ya que se puede ver en la serie de tiempo que los pronosticos tienen un error grande contra las ventas reales. Adicionalmente, no se utilizaria este metodo dado a que el EPAM da un 39.41%, que es significativamente alto casi llegando a un 40% de error y aun peor que el anterior.</a:t>
          </a:r>
          <a:endParaRPr lang="en-US" sz="1200"/>
        </a:p>
      </xdr:txBody>
    </xdr:sp>
    <xdr:clientData/>
  </xdr:twoCellAnchor>
  <xdr:twoCellAnchor>
    <xdr:from>
      <xdr:col>21</xdr:col>
      <xdr:colOff>0</xdr:colOff>
      <xdr:row>80</xdr:row>
      <xdr:rowOff>188258</xdr:rowOff>
    </xdr:from>
    <xdr:to>
      <xdr:col>28</xdr:col>
      <xdr:colOff>457200</xdr:colOff>
      <xdr:row>89</xdr:row>
      <xdr:rowOff>89646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14086A2-1290-4DF6-A4E7-ED916972027C}"/>
            </a:ext>
          </a:extLst>
        </xdr:cNvPr>
        <xdr:cNvSpPr txBox="1"/>
      </xdr:nvSpPr>
      <xdr:spPr>
        <a:xfrm>
          <a:off x="21049129" y="16495058"/>
          <a:ext cx="4966447" cy="159571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Al graficar</a:t>
          </a:r>
          <a:r>
            <a:rPr lang="en-US" sz="1200" baseline="0"/>
            <a:t> la serie de tiempo de las ventas reales podemos observar en los datos estacionalidad y tendencia positiva, por lo cual n</a:t>
          </a:r>
          <a:r>
            <a:rPr lang="en-US" sz="1200"/>
            <a:t>o utilizaria el</a:t>
          </a:r>
          <a:r>
            <a:rPr lang="en-US" sz="1200" baseline="0"/>
            <a:t> metodo de suavizamiento exponencial </a:t>
          </a:r>
          <a:r>
            <a:rPr lang="en-US" sz="1200"/>
            <a:t>para hacer estimaciones de ventas del siguiente año</a:t>
          </a:r>
          <a:r>
            <a:rPr lang="en-US" sz="1200" baseline="0"/>
            <a:t> ya que se puede ver en la serie de tiempo que los pronosticos tienen un error grande contra las ventas reales. Adicionalmente, no se utilizaria este metodo dado a que el EPAM da un 36.81%, que es significativamente alto casi llegando a un 40% de error y continua teniendo un alto valor en el error.</a:t>
          </a:r>
          <a:endParaRPr lang="en-US" sz="1200"/>
        </a:p>
      </xdr:txBody>
    </xdr:sp>
    <xdr:clientData/>
  </xdr:twoCellAnchor>
  <xdr:twoCellAnchor>
    <xdr:from>
      <xdr:col>21</xdr:col>
      <xdr:colOff>0</xdr:colOff>
      <xdr:row>99</xdr:row>
      <xdr:rowOff>-1</xdr:rowOff>
    </xdr:from>
    <xdr:to>
      <xdr:col>28</xdr:col>
      <xdr:colOff>457200</xdr:colOff>
      <xdr:row>107</xdr:row>
      <xdr:rowOff>116540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1C7CE04-A590-4334-8D70-3B88897DDB10}"/>
            </a:ext>
          </a:extLst>
        </xdr:cNvPr>
        <xdr:cNvSpPr txBox="1"/>
      </xdr:nvSpPr>
      <xdr:spPr>
        <a:xfrm>
          <a:off x="21049129" y="20251270"/>
          <a:ext cx="4966447" cy="162261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Al graficar</a:t>
          </a:r>
          <a:r>
            <a:rPr lang="en-US" sz="1200" baseline="0"/>
            <a:t> la serie de tiempo de las ventas reales podemos observar en los datos estacionalidad y tendencia positiva, por lo cual n</a:t>
          </a:r>
          <a:r>
            <a:rPr lang="en-US" sz="1200"/>
            <a:t>o utilizaria el</a:t>
          </a:r>
          <a:r>
            <a:rPr lang="en-US" sz="1200" baseline="0"/>
            <a:t> metodo de proyeccion de tendencia, en otra palabras, regresion lineal, </a:t>
          </a:r>
          <a:r>
            <a:rPr lang="en-US" sz="1200"/>
            <a:t>para hacer estimaciones de ventas del siguiente año</a:t>
          </a:r>
          <a:r>
            <a:rPr lang="en-US" sz="1200" baseline="0"/>
            <a:t> ya que se puede ver en la serie de tiempo que los pronosticos tienen un error grande contra las ventas reales. Adicionalmente, no se utilizaria este metodo dado a que el EPAM da un 29.64%, que es significativamente alto casi llegando a un 30% de error. A pesar que mejoramos un poco el error absoluto sigue siendo bastante alto</a:t>
          </a:r>
          <a:endParaRPr lang="en-US" sz="1200"/>
        </a:p>
      </xdr:txBody>
    </xdr:sp>
    <xdr:clientData/>
  </xdr:twoCellAnchor>
  <xdr:twoCellAnchor>
    <xdr:from>
      <xdr:col>19</xdr:col>
      <xdr:colOff>579120</xdr:colOff>
      <xdr:row>133</xdr:row>
      <xdr:rowOff>0</xdr:rowOff>
    </xdr:from>
    <xdr:to>
      <xdr:col>27</xdr:col>
      <xdr:colOff>426720</xdr:colOff>
      <xdr:row>139</xdr:row>
      <xdr:rowOff>82475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1664F77-972F-4199-AFE6-BE8FFBA00FF9}"/>
            </a:ext>
          </a:extLst>
        </xdr:cNvPr>
        <xdr:cNvSpPr txBox="1"/>
      </xdr:nvSpPr>
      <xdr:spPr>
        <a:xfrm>
          <a:off x="20452080" y="26090880"/>
          <a:ext cx="4968240" cy="1606475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Al graficar</a:t>
          </a:r>
          <a:r>
            <a:rPr lang="en-US" sz="1200" baseline="0"/>
            <a:t> la serie de tiempo de las ventas reales podemos observar en los datos estacionalidad y tendencia positiva, por lo cual</a:t>
          </a:r>
          <a:r>
            <a:rPr lang="en-US" sz="1200"/>
            <a:t> </a:t>
          </a:r>
          <a:r>
            <a:rPr lang="en-US" sz="1200" u="sng"/>
            <a:t>utilizaria</a:t>
          </a:r>
          <a:r>
            <a:rPr lang="en-US" sz="1200"/>
            <a:t> el</a:t>
          </a:r>
          <a:r>
            <a:rPr lang="en-US" sz="1200" baseline="0"/>
            <a:t> metodo de </a:t>
          </a:r>
          <a:r>
            <a:rPr lang="en-US" sz="1200" u="sng" baseline="0"/>
            <a:t>estacionalidad con tendencia </a:t>
          </a:r>
          <a:r>
            <a:rPr lang="en-US" sz="1200"/>
            <a:t>para hacer estimaciones de ventas del siguiente año.</a:t>
          </a:r>
          <a:r>
            <a:rPr lang="en-US" sz="1200" baseline="0"/>
            <a:t> Esto se debe gracias a que el error pronosticado contra las ventas es significativamente menor a los otros metodos. Adicionalmente, este metodo obtiene un del EPAM 5.88%, que es razonable dado nuestro analisis. Por ultimo, este metodo seria el adecuado para estimar ventas en futuros años.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B17E-D0A0-4D67-B11D-B3A2F57ADFCE}">
  <dimension ref="G9:L16"/>
  <sheetViews>
    <sheetView showGridLines="0" workbookViewId="0">
      <selection activeCell="G13" sqref="G13:L16"/>
    </sheetView>
  </sheetViews>
  <sheetFormatPr defaultColWidth="11.5546875" defaultRowHeight="14.4" x14ac:dyDescent="0.3"/>
  <sheetData>
    <row r="9" spans="7:12" ht="15" thickBot="1" x14ac:dyDescent="0.35"/>
    <row r="10" spans="7:12" ht="18" x14ac:dyDescent="0.35">
      <c r="G10" s="37" t="s">
        <v>74</v>
      </c>
      <c r="H10" s="38"/>
      <c r="I10" s="38"/>
      <c r="J10" s="38"/>
      <c r="K10" s="38"/>
      <c r="L10" s="39"/>
    </row>
    <row r="11" spans="7:12" ht="18" x14ac:dyDescent="0.35">
      <c r="G11" s="40" t="s">
        <v>75</v>
      </c>
      <c r="H11" s="41"/>
      <c r="I11" s="41"/>
      <c r="J11" s="41"/>
      <c r="K11" s="41"/>
      <c r="L11" s="42"/>
    </row>
    <row r="12" spans="7:12" ht="18" x14ac:dyDescent="0.35">
      <c r="G12" s="40" t="s">
        <v>76</v>
      </c>
      <c r="H12" s="41"/>
      <c r="I12" s="41"/>
      <c r="J12" s="41"/>
      <c r="K12" s="41"/>
      <c r="L12" s="42"/>
    </row>
    <row r="13" spans="7:12" ht="18" x14ac:dyDescent="0.35">
      <c r="G13" s="40" t="s">
        <v>70</v>
      </c>
      <c r="H13" s="41"/>
      <c r="I13" s="41"/>
      <c r="J13" s="41"/>
      <c r="K13" s="41"/>
      <c r="L13" s="42"/>
    </row>
    <row r="14" spans="7:12" ht="18" x14ac:dyDescent="0.35">
      <c r="G14" s="40" t="s">
        <v>71</v>
      </c>
      <c r="H14" s="41"/>
      <c r="I14" s="41"/>
      <c r="J14" s="41"/>
      <c r="K14" s="41"/>
      <c r="L14" s="42"/>
    </row>
    <row r="15" spans="7:12" ht="18" x14ac:dyDescent="0.35">
      <c r="G15" s="40" t="s">
        <v>72</v>
      </c>
      <c r="H15" s="41"/>
      <c r="I15" s="41"/>
      <c r="J15" s="41"/>
      <c r="K15" s="41"/>
      <c r="L15" s="42"/>
    </row>
    <row r="16" spans="7:12" ht="18.600000000000001" thickBot="1" x14ac:dyDescent="0.4">
      <c r="G16" s="43" t="s">
        <v>73</v>
      </c>
      <c r="H16" s="44"/>
      <c r="I16" s="44"/>
      <c r="J16" s="44"/>
      <c r="K16" s="44"/>
      <c r="L16" s="45"/>
    </row>
  </sheetData>
  <mergeCells count="7">
    <mergeCell ref="G10:L10"/>
    <mergeCell ref="G13:L13"/>
    <mergeCell ref="G14:L14"/>
    <mergeCell ref="G15:L15"/>
    <mergeCell ref="G16:L16"/>
    <mergeCell ref="G12:L12"/>
    <mergeCell ref="G11:L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F07C-728C-4DD0-9FA0-8F7FD1FCAE99}">
  <dimension ref="A1:T172"/>
  <sheetViews>
    <sheetView tabSelected="1" zoomScale="70" zoomScaleNormal="70" workbookViewId="0">
      <selection activeCell="L21" sqref="L21"/>
    </sheetView>
  </sheetViews>
  <sheetFormatPr defaultRowHeight="14.4" x14ac:dyDescent="0.3"/>
  <cols>
    <col min="2" max="2" width="9.88671875" bestFit="1" customWidth="1"/>
    <col min="4" max="4" width="13.77734375" bestFit="1" customWidth="1"/>
    <col min="5" max="5" width="12.5546875" bestFit="1" customWidth="1"/>
    <col min="6" max="6" width="12.6640625" bestFit="1" customWidth="1"/>
    <col min="7" max="7" width="19.33203125" bestFit="1" customWidth="1"/>
    <col min="8" max="8" width="16" bestFit="1" customWidth="1"/>
    <col min="9" max="9" width="21.33203125" customWidth="1"/>
    <col min="10" max="10" width="20" bestFit="1" customWidth="1"/>
    <col min="11" max="11" width="17.21875" customWidth="1"/>
    <col min="12" max="12" width="11" bestFit="1" customWidth="1"/>
    <col min="13" max="13" width="33" bestFit="1" customWidth="1"/>
    <col min="14" max="14" width="18.44140625" customWidth="1"/>
    <col min="15" max="15" width="19.5546875" customWidth="1"/>
    <col min="16" max="16" width="20" bestFit="1" customWidth="1"/>
    <col min="24" max="24" width="12.44140625" bestFit="1" customWidth="1"/>
  </cols>
  <sheetData>
    <row r="1" spans="1:14" ht="15" thickBot="1" x14ac:dyDescent="0.35">
      <c r="C1" s="4" t="s">
        <v>67</v>
      </c>
    </row>
    <row r="2" spans="1:14" ht="36.6" customHeight="1" thickBot="1" x14ac:dyDescent="0.35">
      <c r="A2" s="10" t="s">
        <v>28</v>
      </c>
      <c r="B2" s="11" t="s">
        <v>0</v>
      </c>
      <c r="C2" s="11" t="s">
        <v>27</v>
      </c>
      <c r="D2" s="11" t="s">
        <v>26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4" ht="15" thickBot="1" x14ac:dyDescent="0.35">
      <c r="A3" s="49" t="s">
        <v>1</v>
      </c>
      <c r="B3" s="2">
        <v>1</v>
      </c>
      <c r="C3" s="1">
        <v>1</v>
      </c>
      <c r="D3" s="1">
        <v>3</v>
      </c>
      <c r="E3" s="9" t="s">
        <v>10</v>
      </c>
      <c r="F3" s="1"/>
      <c r="G3" s="1"/>
      <c r="H3" s="1"/>
      <c r="I3" s="1"/>
      <c r="J3" s="1"/>
    </row>
    <row r="4" spans="1:14" ht="15" thickBot="1" x14ac:dyDescent="0.35">
      <c r="A4" s="50"/>
      <c r="B4" s="2">
        <v>2</v>
      </c>
      <c r="C4" s="1">
        <v>2</v>
      </c>
      <c r="D4" s="1">
        <v>5</v>
      </c>
      <c r="E4" s="1">
        <f t="shared" ref="E4:E15" si="0">D3</f>
        <v>3</v>
      </c>
      <c r="F4" s="1">
        <f t="shared" ref="F4:F14" si="1">D4-E4</f>
        <v>2</v>
      </c>
      <c r="G4" s="1">
        <f>ABS(F4)</f>
        <v>2</v>
      </c>
      <c r="H4" s="1">
        <f>G4^2</f>
        <v>4</v>
      </c>
      <c r="I4" s="12">
        <f>F4/D4</f>
        <v>0.4</v>
      </c>
      <c r="J4" s="12">
        <f>ABS(I4)</f>
        <v>0.4</v>
      </c>
      <c r="L4" s="53" t="s">
        <v>11</v>
      </c>
      <c r="M4" s="54"/>
      <c r="N4" s="55"/>
    </row>
    <row r="5" spans="1:14" ht="15" thickBot="1" x14ac:dyDescent="0.35">
      <c r="A5" s="50"/>
      <c r="B5" s="2">
        <v>3</v>
      </c>
      <c r="C5" s="1">
        <v>3</v>
      </c>
      <c r="D5" s="1">
        <v>8</v>
      </c>
      <c r="E5" s="1">
        <f t="shared" si="0"/>
        <v>5</v>
      </c>
      <c r="F5" s="1">
        <f t="shared" si="1"/>
        <v>3</v>
      </c>
      <c r="G5" s="1">
        <f t="shared" ref="G5:G13" si="2">ABS(F5)</f>
        <v>3</v>
      </c>
      <c r="H5" s="1">
        <f t="shared" ref="H5:H14" si="3">G5^2</f>
        <v>9</v>
      </c>
      <c r="I5" s="12">
        <f t="shared" ref="I5:I14" si="4">F5/D5</f>
        <v>0.375</v>
      </c>
      <c r="J5" s="12">
        <f t="shared" ref="J5:J14" si="5">ABS(I5)</f>
        <v>0.375</v>
      </c>
      <c r="L5" s="53" t="s">
        <v>12</v>
      </c>
      <c r="M5" s="54"/>
      <c r="N5" s="55"/>
    </row>
    <row r="6" spans="1:14" ht="15" thickBot="1" x14ac:dyDescent="0.35">
      <c r="A6" s="51"/>
      <c r="B6" s="2">
        <v>4</v>
      </c>
      <c r="C6" s="1">
        <v>4</v>
      </c>
      <c r="D6" s="1">
        <v>10</v>
      </c>
      <c r="E6" s="1">
        <f t="shared" si="0"/>
        <v>8</v>
      </c>
      <c r="F6" s="1">
        <f t="shared" si="1"/>
        <v>2</v>
      </c>
      <c r="G6" s="1">
        <f t="shared" si="2"/>
        <v>2</v>
      </c>
      <c r="H6" s="1">
        <f t="shared" si="3"/>
        <v>4</v>
      </c>
      <c r="I6" s="12">
        <f>F6/D6</f>
        <v>0.2</v>
      </c>
      <c r="J6" s="12">
        <f t="shared" si="5"/>
        <v>0.2</v>
      </c>
    </row>
    <row r="7" spans="1:14" ht="15" thickBot="1" x14ac:dyDescent="0.35">
      <c r="A7" s="49" t="s">
        <v>2</v>
      </c>
      <c r="B7" s="2">
        <v>1</v>
      </c>
      <c r="C7" s="1">
        <v>5</v>
      </c>
      <c r="D7" s="1">
        <v>4</v>
      </c>
      <c r="E7" s="1">
        <f t="shared" si="0"/>
        <v>10</v>
      </c>
      <c r="F7" s="1">
        <f t="shared" si="1"/>
        <v>-6</v>
      </c>
      <c r="G7" s="1">
        <f t="shared" si="2"/>
        <v>6</v>
      </c>
      <c r="H7" s="1">
        <f t="shared" si="3"/>
        <v>36</v>
      </c>
      <c r="I7" s="12">
        <f>F7/D7</f>
        <v>-1.5</v>
      </c>
      <c r="J7" s="12">
        <f t="shared" si="5"/>
        <v>1.5</v>
      </c>
    </row>
    <row r="8" spans="1:14" ht="15" thickBot="1" x14ac:dyDescent="0.35">
      <c r="A8" s="50"/>
      <c r="B8" s="2">
        <v>2</v>
      </c>
      <c r="C8" s="1">
        <v>6</v>
      </c>
      <c r="D8" s="1">
        <v>7</v>
      </c>
      <c r="E8" s="1">
        <f t="shared" si="0"/>
        <v>4</v>
      </c>
      <c r="F8" s="1">
        <f t="shared" si="1"/>
        <v>3</v>
      </c>
      <c r="G8" s="1">
        <f t="shared" si="2"/>
        <v>3</v>
      </c>
      <c r="H8" s="1">
        <f t="shared" si="3"/>
        <v>9</v>
      </c>
      <c r="I8" s="12">
        <f t="shared" si="4"/>
        <v>0.42857142857142855</v>
      </c>
      <c r="J8" s="12">
        <f t="shared" si="5"/>
        <v>0.42857142857142855</v>
      </c>
    </row>
    <row r="9" spans="1:14" ht="15" thickBot="1" x14ac:dyDescent="0.35">
      <c r="A9" s="50"/>
      <c r="B9" s="2">
        <v>3</v>
      </c>
      <c r="C9" s="1">
        <v>7</v>
      </c>
      <c r="D9" s="1">
        <v>9</v>
      </c>
      <c r="E9" s="1">
        <f t="shared" si="0"/>
        <v>7</v>
      </c>
      <c r="F9" s="1">
        <f t="shared" si="1"/>
        <v>2</v>
      </c>
      <c r="G9" s="1">
        <f t="shared" si="2"/>
        <v>2</v>
      </c>
      <c r="H9" s="1">
        <f t="shared" si="3"/>
        <v>4</v>
      </c>
      <c r="I9" s="12">
        <f t="shared" si="4"/>
        <v>0.22222222222222221</v>
      </c>
      <c r="J9" s="12">
        <f t="shared" si="5"/>
        <v>0.22222222222222221</v>
      </c>
      <c r="L9" s="32">
        <f>COUNT(E4:E14)</f>
        <v>11</v>
      </c>
      <c r="M9" t="s">
        <v>13</v>
      </c>
    </row>
    <row r="10" spans="1:14" ht="15" thickBot="1" x14ac:dyDescent="0.35">
      <c r="A10" s="51"/>
      <c r="B10" s="2">
        <v>4</v>
      </c>
      <c r="C10" s="1">
        <v>8</v>
      </c>
      <c r="D10" s="1">
        <v>12</v>
      </c>
      <c r="E10" s="1">
        <f t="shared" si="0"/>
        <v>9</v>
      </c>
      <c r="F10" s="1">
        <f t="shared" si="1"/>
        <v>3</v>
      </c>
      <c r="G10" s="1">
        <f t="shared" si="2"/>
        <v>3</v>
      </c>
      <c r="H10" s="1">
        <f t="shared" si="3"/>
        <v>9</v>
      </c>
      <c r="I10" s="12">
        <f t="shared" si="4"/>
        <v>0.25</v>
      </c>
      <c r="J10" s="12">
        <f t="shared" si="5"/>
        <v>0.25</v>
      </c>
      <c r="L10" s="33">
        <f>F16/L9</f>
        <v>1</v>
      </c>
      <c r="M10" t="s">
        <v>14</v>
      </c>
    </row>
    <row r="11" spans="1:14" ht="15" thickBot="1" x14ac:dyDescent="0.35">
      <c r="A11" s="52" t="s">
        <v>3</v>
      </c>
      <c r="B11" s="2">
        <v>1</v>
      </c>
      <c r="C11" s="1">
        <v>9</v>
      </c>
      <c r="D11" s="1">
        <v>6</v>
      </c>
      <c r="E11" s="1">
        <f t="shared" si="0"/>
        <v>12</v>
      </c>
      <c r="F11" s="1">
        <f t="shared" si="1"/>
        <v>-6</v>
      </c>
      <c r="G11" s="1">
        <f t="shared" si="2"/>
        <v>6</v>
      </c>
      <c r="H11" s="1">
        <f t="shared" si="3"/>
        <v>36</v>
      </c>
      <c r="I11" s="12">
        <f t="shared" si="4"/>
        <v>-1</v>
      </c>
      <c r="J11" s="12">
        <f t="shared" si="5"/>
        <v>1</v>
      </c>
      <c r="L11" s="34">
        <f>G16/L9</f>
        <v>3.1818181818181817</v>
      </c>
      <c r="M11" t="s">
        <v>15</v>
      </c>
    </row>
    <row r="12" spans="1:14" ht="15" thickBot="1" x14ac:dyDescent="0.35">
      <c r="A12" s="50"/>
      <c r="B12" s="2">
        <v>2</v>
      </c>
      <c r="C12" s="1">
        <v>10</v>
      </c>
      <c r="D12" s="1">
        <v>8</v>
      </c>
      <c r="E12" s="1">
        <f t="shared" si="0"/>
        <v>6</v>
      </c>
      <c r="F12" s="1">
        <f t="shared" si="1"/>
        <v>2</v>
      </c>
      <c r="G12" s="1">
        <f t="shared" si="2"/>
        <v>2</v>
      </c>
      <c r="H12" s="1">
        <f t="shared" si="3"/>
        <v>4</v>
      </c>
      <c r="I12" s="12">
        <f t="shared" si="4"/>
        <v>0.25</v>
      </c>
      <c r="J12" s="12">
        <f t="shared" si="5"/>
        <v>0.25</v>
      </c>
      <c r="L12" s="34">
        <f>H16/L9</f>
        <v>12.272727272727273</v>
      </c>
      <c r="M12" t="s">
        <v>16</v>
      </c>
    </row>
    <row r="13" spans="1:14" ht="15" thickBot="1" x14ac:dyDescent="0.35">
      <c r="A13" s="50"/>
      <c r="B13" s="2">
        <v>3</v>
      </c>
      <c r="C13" s="1">
        <v>11</v>
      </c>
      <c r="D13" s="1">
        <v>10</v>
      </c>
      <c r="E13" s="1">
        <f t="shared" si="0"/>
        <v>8</v>
      </c>
      <c r="F13" s="1">
        <f t="shared" si="1"/>
        <v>2</v>
      </c>
      <c r="G13" s="1">
        <f t="shared" si="2"/>
        <v>2</v>
      </c>
      <c r="H13" s="1">
        <f>G13^2</f>
        <v>4</v>
      </c>
      <c r="I13" s="12">
        <f t="shared" si="4"/>
        <v>0.2</v>
      </c>
      <c r="J13" s="12">
        <f t="shared" si="5"/>
        <v>0.2</v>
      </c>
      <c r="L13" s="35">
        <f>J16/L9</f>
        <v>0.4646825396825397</v>
      </c>
      <c r="M13" t="s">
        <v>17</v>
      </c>
    </row>
    <row r="14" spans="1:14" ht="15" thickBot="1" x14ac:dyDescent="0.35">
      <c r="A14" s="51"/>
      <c r="B14" s="2">
        <v>4</v>
      </c>
      <c r="C14" s="1">
        <v>12</v>
      </c>
      <c r="D14" s="1">
        <v>14</v>
      </c>
      <c r="E14" s="1">
        <f t="shared" si="0"/>
        <v>10</v>
      </c>
      <c r="F14" s="1">
        <f t="shared" si="1"/>
        <v>4</v>
      </c>
      <c r="G14" s="1">
        <f>ABS(F14)</f>
        <v>4</v>
      </c>
      <c r="H14" s="1">
        <f t="shared" si="3"/>
        <v>16</v>
      </c>
      <c r="I14" s="12">
        <f t="shared" si="4"/>
        <v>0.2857142857142857</v>
      </c>
      <c r="J14" s="12">
        <f t="shared" si="5"/>
        <v>0.2857142857142857</v>
      </c>
    </row>
    <row r="15" spans="1:14" ht="15" thickBot="1" x14ac:dyDescent="0.35">
      <c r="C15" s="1">
        <v>13</v>
      </c>
      <c r="E15" s="1">
        <f t="shared" si="0"/>
        <v>14</v>
      </c>
    </row>
    <row r="16" spans="1:14" ht="15" thickBot="1" x14ac:dyDescent="0.35">
      <c r="E16" s="13" t="s">
        <v>18</v>
      </c>
      <c r="F16" s="14">
        <f>SUM(F4:F14)</f>
        <v>11</v>
      </c>
      <c r="G16" s="14">
        <f t="shared" ref="G16:H16" si="6">SUM(G4:G14)</f>
        <v>35</v>
      </c>
      <c r="H16" s="14">
        <f t="shared" si="6"/>
        <v>135</v>
      </c>
      <c r="I16" s="16">
        <f>SUM(I4:I14)</f>
        <v>0.1115079365079365</v>
      </c>
      <c r="J16" s="15">
        <f>SUM(J4:J14)</f>
        <v>5.1115079365079366</v>
      </c>
    </row>
    <row r="17" spans="1:13" x14ac:dyDescent="0.3">
      <c r="J17" s="17"/>
    </row>
    <row r="19" spans="1:13" ht="15" thickBot="1" x14ac:dyDescent="0.35">
      <c r="C19" s="4" t="s">
        <v>19</v>
      </c>
    </row>
    <row r="20" spans="1:13" ht="31.8" thickBot="1" x14ac:dyDescent="0.35">
      <c r="A20" s="10" t="s">
        <v>28</v>
      </c>
      <c r="B20" s="11" t="s">
        <v>0</v>
      </c>
      <c r="C20" s="11" t="s">
        <v>27</v>
      </c>
      <c r="D20" s="11" t="s">
        <v>26</v>
      </c>
      <c r="E20" s="11" t="s">
        <v>4</v>
      </c>
      <c r="F20" s="11" t="s">
        <v>5</v>
      </c>
      <c r="G20" s="11" t="s">
        <v>6</v>
      </c>
      <c r="H20" s="11" t="s">
        <v>7</v>
      </c>
      <c r="I20" s="11" t="s">
        <v>8</v>
      </c>
      <c r="J20" s="11" t="s">
        <v>9</v>
      </c>
    </row>
    <row r="21" spans="1:13" ht="15" thickBot="1" x14ac:dyDescent="0.35">
      <c r="A21" s="49" t="s">
        <v>1</v>
      </c>
      <c r="B21" s="2">
        <v>1</v>
      </c>
      <c r="C21" s="2">
        <v>1</v>
      </c>
      <c r="D21" s="2">
        <v>3</v>
      </c>
      <c r="E21" s="5" t="s">
        <v>10</v>
      </c>
      <c r="F21" s="2"/>
      <c r="G21" s="2"/>
      <c r="H21" s="2"/>
      <c r="I21" s="2"/>
      <c r="J21" s="2"/>
    </row>
    <row r="22" spans="1:13" ht="15" thickBot="1" x14ac:dyDescent="0.35">
      <c r="A22" s="50"/>
      <c r="B22" s="2">
        <v>2</v>
      </c>
      <c r="C22" s="2">
        <v>2</v>
      </c>
      <c r="D22" s="2">
        <v>5</v>
      </c>
      <c r="E22" s="18">
        <f>AVERAGE($D$21)</f>
        <v>3</v>
      </c>
      <c r="F22" s="18">
        <f t="shared" ref="F22:F32" si="7">D22-E22</f>
        <v>2</v>
      </c>
      <c r="G22" s="18">
        <f>ABS(F22)</f>
        <v>2</v>
      </c>
      <c r="H22" s="18">
        <f>G22^2</f>
        <v>4</v>
      </c>
      <c r="I22" s="12">
        <f>F22/D22</f>
        <v>0.4</v>
      </c>
      <c r="J22" s="12">
        <f>ABS(I22)</f>
        <v>0.4</v>
      </c>
    </row>
    <row r="23" spans="1:13" ht="15" thickBot="1" x14ac:dyDescent="0.35">
      <c r="A23" s="50"/>
      <c r="B23" s="2">
        <v>3</v>
      </c>
      <c r="C23" s="2">
        <v>3</v>
      </c>
      <c r="D23" s="2">
        <v>8</v>
      </c>
      <c r="E23" s="18">
        <f>AVERAGE($D$21:D22)</f>
        <v>4</v>
      </c>
      <c r="F23" s="18">
        <f t="shared" si="7"/>
        <v>4</v>
      </c>
      <c r="G23" s="18">
        <f t="shared" ref="G23:G32" si="8">ABS(F23)</f>
        <v>4</v>
      </c>
      <c r="H23" s="18">
        <f t="shared" ref="H23:H32" si="9">G23^2</f>
        <v>16</v>
      </c>
      <c r="I23" s="12">
        <f t="shared" ref="I23:I32" si="10">F23/D23</f>
        <v>0.5</v>
      </c>
      <c r="J23" s="12">
        <f t="shared" ref="J23:J32" si="11">ABS(I23)</f>
        <v>0.5</v>
      </c>
    </row>
    <row r="24" spans="1:13" ht="15" thickBot="1" x14ac:dyDescent="0.35">
      <c r="A24" s="51"/>
      <c r="B24" s="2">
        <v>4</v>
      </c>
      <c r="C24" s="2">
        <v>4</v>
      </c>
      <c r="D24" s="2">
        <v>10</v>
      </c>
      <c r="E24" s="18">
        <f>AVERAGE($D$21:D23)</f>
        <v>5.333333333333333</v>
      </c>
      <c r="F24" s="18">
        <f t="shared" si="7"/>
        <v>4.666666666666667</v>
      </c>
      <c r="G24" s="18">
        <f t="shared" si="8"/>
        <v>4.666666666666667</v>
      </c>
      <c r="H24" s="18">
        <f t="shared" si="9"/>
        <v>21.777777777777782</v>
      </c>
      <c r="I24" s="12">
        <f t="shared" si="10"/>
        <v>0.46666666666666667</v>
      </c>
      <c r="J24" s="12">
        <f t="shared" si="11"/>
        <v>0.46666666666666667</v>
      </c>
    </row>
    <row r="25" spans="1:13" ht="15" thickBot="1" x14ac:dyDescent="0.35">
      <c r="A25" s="49" t="s">
        <v>2</v>
      </c>
      <c r="B25" s="2">
        <v>1</v>
      </c>
      <c r="C25" s="2">
        <v>5</v>
      </c>
      <c r="D25" s="2">
        <v>4</v>
      </c>
      <c r="E25" s="18">
        <f>AVERAGE($D$21:D24)</f>
        <v>6.5</v>
      </c>
      <c r="F25" s="18">
        <f t="shared" si="7"/>
        <v>-2.5</v>
      </c>
      <c r="G25" s="18">
        <f t="shared" si="8"/>
        <v>2.5</v>
      </c>
      <c r="H25" s="18">
        <f t="shared" si="9"/>
        <v>6.25</v>
      </c>
      <c r="I25" s="12">
        <f t="shared" si="10"/>
        <v>-0.625</v>
      </c>
      <c r="J25" s="12">
        <f t="shared" si="11"/>
        <v>0.625</v>
      </c>
    </row>
    <row r="26" spans="1:13" ht="15" thickBot="1" x14ac:dyDescent="0.35">
      <c r="A26" s="50"/>
      <c r="B26" s="2">
        <v>2</v>
      </c>
      <c r="C26" s="2">
        <v>6</v>
      </c>
      <c r="D26" s="2">
        <v>7</v>
      </c>
      <c r="E26" s="18">
        <f>AVERAGE($D$21:D25)</f>
        <v>6</v>
      </c>
      <c r="F26" s="18">
        <f t="shared" si="7"/>
        <v>1</v>
      </c>
      <c r="G26" s="18">
        <f t="shared" si="8"/>
        <v>1</v>
      </c>
      <c r="H26" s="18">
        <f t="shared" si="9"/>
        <v>1</v>
      </c>
      <c r="I26" s="12">
        <f t="shared" si="10"/>
        <v>0.14285714285714285</v>
      </c>
      <c r="J26" s="12">
        <f t="shared" si="11"/>
        <v>0.14285714285714285</v>
      </c>
    </row>
    <row r="27" spans="1:13" ht="15" thickBot="1" x14ac:dyDescent="0.35">
      <c r="A27" s="50"/>
      <c r="B27" s="2">
        <v>3</v>
      </c>
      <c r="C27" s="2">
        <v>7</v>
      </c>
      <c r="D27" s="2">
        <v>9</v>
      </c>
      <c r="E27" s="18">
        <f>AVERAGE($D$21:D26)</f>
        <v>6.166666666666667</v>
      </c>
      <c r="F27" s="18">
        <f t="shared" si="7"/>
        <v>2.833333333333333</v>
      </c>
      <c r="G27" s="18">
        <f t="shared" si="8"/>
        <v>2.833333333333333</v>
      </c>
      <c r="H27" s="18">
        <f t="shared" si="9"/>
        <v>8.0277777777777768</v>
      </c>
      <c r="I27" s="12">
        <f t="shared" si="10"/>
        <v>0.31481481481481477</v>
      </c>
      <c r="J27" s="12">
        <f t="shared" si="11"/>
        <v>0.31481481481481477</v>
      </c>
    </row>
    <row r="28" spans="1:13" ht="15" thickBot="1" x14ac:dyDescent="0.35">
      <c r="A28" s="51"/>
      <c r="B28" s="2">
        <v>4</v>
      </c>
      <c r="C28" s="2">
        <v>8</v>
      </c>
      <c r="D28" s="2">
        <v>12</v>
      </c>
      <c r="E28" s="18">
        <f>AVERAGE($D$21:D27)</f>
        <v>6.5714285714285712</v>
      </c>
      <c r="F28" s="18">
        <f t="shared" si="7"/>
        <v>5.4285714285714288</v>
      </c>
      <c r="G28" s="18">
        <f t="shared" si="8"/>
        <v>5.4285714285714288</v>
      </c>
      <c r="H28" s="18">
        <f t="shared" si="9"/>
        <v>29.469387755102044</v>
      </c>
      <c r="I28" s="12">
        <f t="shared" si="10"/>
        <v>0.45238095238095238</v>
      </c>
      <c r="J28" s="12">
        <f t="shared" si="11"/>
        <v>0.45238095238095238</v>
      </c>
      <c r="L28" s="32">
        <f>COUNT(E22:E32)</f>
        <v>11</v>
      </c>
      <c r="M28" t="s">
        <v>13</v>
      </c>
    </row>
    <row r="29" spans="1:13" ht="15" thickBot="1" x14ac:dyDescent="0.35">
      <c r="A29" s="52" t="s">
        <v>3</v>
      </c>
      <c r="B29" s="2">
        <v>1</v>
      </c>
      <c r="C29" s="2">
        <v>9</v>
      </c>
      <c r="D29" s="2">
        <v>6</v>
      </c>
      <c r="E29" s="18">
        <f>AVERAGE($D$21:D28)</f>
        <v>7.25</v>
      </c>
      <c r="F29" s="18">
        <f t="shared" si="7"/>
        <v>-1.25</v>
      </c>
      <c r="G29" s="18">
        <f t="shared" si="8"/>
        <v>1.25</v>
      </c>
      <c r="H29" s="18">
        <f t="shared" si="9"/>
        <v>1.5625</v>
      </c>
      <c r="I29" s="12">
        <f t="shared" si="10"/>
        <v>-0.20833333333333334</v>
      </c>
      <c r="J29" s="12">
        <f t="shared" si="11"/>
        <v>0.20833333333333334</v>
      </c>
      <c r="L29" s="33">
        <f>F35/L28</f>
        <v>2.4011740784468061</v>
      </c>
      <c r="M29" t="s">
        <v>14</v>
      </c>
    </row>
    <row r="30" spans="1:13" ht="15" thickBot="1" x14ac:dyDescent="0.35">
      <c r="A30" s="50"/>
      <c r="B30" s="2">
        <v>2</v>
      </c>
      <c r="C30" s="2">
        <v>10</v>
      </c>
      <c r="D30" s="2">
        <v>8</v>
      </c>
      <c r="E30" s="18">
        <f>AVERAGE($D$21:D29)</f>
        <v>7.1111111111111107</v>
      </c>
      <c r="F30" s="18">
        <f t="shared" si="7"/>
        <v>0.88888888888888928</v>
      </c>
      <c r="G30" s="18">
        <f t="shared" si="8"/>
        <v>0.88888888888888928</v>
      </c>
      <c r="H30" s="18">
        <f t="shared" si="9"/>
        <v>0.79012345679012419</v>
      </c>
      <c r="I30" s="12">
        <f t="shared" si="10"/>
        <v>0.11111111111111116</v>
      </c>
      <c r="J30" s="12">
        <f t="shared" si="11"/>
        <v>0.11111111111111116</v>
      </c>
      <c r="L30" s="34">
        <f>G35/L28</f>
        <v>3.0829922602649877</v>
      </c>
      <c r="M30" t="s">
        <v>15</v>
      </c>
    </row>
    <row r="31" spans="1:13" ht="15" thickBot="1" x14ac:dyDescent="0.35">
      <c r="A31" s="50"/>
      <c r="B31" s="2">
        <v>3</v>
      </c>
      <c r="C31" s="2">
        <v>11</v>
      </c>
      <c r="D31" s="2">
        <v>10</v>
      </c>
      <c r="E31" s="18">
        <f>AVERAGE($D$21:D30)</f>
        <v>7.2</v>
      </c>
      <c r="F31" s="18">
        <f t="shared" si="7"/>
        <v>2.8</v>
      </c>
      <c r="G31" s="18">
        <f t="shared" si="8"/>
        <v>2.8</v>
      </c>
      <c r="H31" s="18">
        <f t="shared" si="9"/>
        <v>7.839999999999999</v>
      </c>
      <c r="I31" s="12">
        <f t="shared" si="10"/>
        <v>0.27999999999999997</v>
      </c>
      <c r="J31" s="12">
        <f t="shared" si="11"/>
        <v>0.27999999999999997</v>
      </c>
      <c r="L31" s="34">
        <f>H35/L28</f>
        <v>12.687321997641755</v>
      </c>
      <c r="M31" t="s">
        <v>16</v>
      </c>
    </row>
    <row r="32" spans="1:13" ht="15" thickBot="1" x14ac:dyDescent="0.35">
      <c r="A32" s="51"/>
      <c r="B32" s="2">
        <v>4</v>
      </c>
      <c r="C32" s="2">
        <v>12</v>
      </c>
      <c r="D32" s="2">
        <v>14</v>
      </c>
      <c r="E32" s="18">
        <f>AVERAGE($D$21:D31)</f>
        <v>7.4545454545454541</v>
      </c>
      <c r="F32" s="18">
        <f t="shared" si="7"/>
        <v>6.5454545454545459</v>
      </c>
      <c r="G32" s="18">
        <f t="shared" si="8"/>
        <v>6.5454545454545459</v>
      </c>
      <c r="H32" s="18">
        <f t="shared" si="9"/>
        <v>42.842975206611577</v>
      </c>
      <c r="I32" s="12">
        <f t="shared" si="10"/>
        <v>0.46753246753246758</v>
      </c>
      <c r="J32" s="12">
        <f t="shared" si="11"/>
        <v>0.46753246753246758</v>
      </c>
      <c r="L32" s="35">
        <f>J35/L28</f>
        <v>0.36079058988149898</v>
      </c>
      <c r="M32" t="s">
        <v>17</v>
      </c>
    </row>
    <row r="33" spans="1:19" ht="15" thickBot="1" x14ac:dyDescent="0.35">
      <c r="C33" s="2">
        <v>13</v>
      </c>
      <c r="E33" s="18">
        <f>AVERAGE($D$21:D32)</f>
        <v>8</v>
      </c>
    </row>
    <row r="34" spans="1:19" ht="15" thickBot="1" x14ac:dyDescent="0.35"/>
    <row r="35" spans="1:19" ht="15" thickBot="1" x14ac:dyDescent="0.35">
      <c r="E35" s="13" t="s">
        <v>18</v>
      </c>
      <c r="F35" s="14">
        <f>SUM(F22:F32)</f>
        <v>26.412914862914867</v>
      </c>
      <c r="G35" s="14">
        <f t="shared" ref="G35:J35" si="12">SUM(G22:G32)</f>
        <v>33.912914862914867</v>
      </c>
      <c r="H35" s="14">
        <f t="shared" si="12"/>
        <v>139.5605419740593</v>
      </c>
      <c r="I35" s="16">
        <f t="shared" si="12"/>
        <v>2.3020298220298221</v>
      </c>
      <c r="J35" s="15">
        <f t="shared" si="12"/>
        <v>3.9686964886964891</v>
      </c>
    </row>
    <row r="37" spans="1:19" ht="15" thickBot="1" x14ac:dyDescent="0.35"/>
    <row r="38" spans="1:19" ht="15" thickBot="1" x14ac:dyDescent="0.35">
      <c r="C38" s="4" t="s">
        <v>66</v>
      </c>
      <c r="H38" s="20" t="s">
        <v>20</v>
      </c>
    </row>
    <row r="39" spans="1:19" ht="31.8" thickBot="1" x14ac:dyDescent="0.35">
      <c r="A39" s="10" t="s">
        <v>28</v>
      </c>
      <c r="B39" s="11" t="s">
        <v>0</v>
      </c>
      <c r="C39" s="11" t="s">
        <v>27</v>
      </c>
      <c r="D39" s="11" t="s">
        <v>26</v>
      </c>
      <c r="E39" s="11" t="s">
        <v>4</v>
      </c>
      <c r="F39" s="11" t="s">
        <v>5</v>
      </c>
      <c r="G39" s="11" t="s">
        <v>6</v>
      </c>
      <c r="H39" s="19" t="s">
        <v>7</v>
      </c>
      <c r="I39" s="11" t="s">
        <v>8</v>
      </c>
      <c r="J39" s="11" t="s">
        <v>9</v>
      </c>
      <c r="S39" s="3"/>
    </row>
    <row r="40" spans="1:19" ht="15" thickBot="1" x14ac:dyDescent="0.35">
      <c r="A40" s="49" t="s">
        <v>1</v>
      </c>
      <c r="B40" s="2">
        <v>1</v>
      </c>
      <c r="C40" s="2">
        <v>1</v>
      </c>
      <c r="D40" s="2">
        <v>3</v>
      </c>
      <c r="E40" s="5" t="s">
        <v>10</v>
      </c>
    </row>
    <row r="41" spans="1:19" ht="15" thickBot="1" x14ac:dyDescent="0.35">
      <c r="A41" s="50"/>
      <c r="B41" s="2">
        <v>2</v>
      </c>
      <c r="C41" s="2">
        <v>2</v>
      </c>
      <c r="D41" s="2">
        <v>5</v>
      </c>
      <c r="E41" s="5" t="s">
        <v>10</v>
      </c>
      <c r="I41" s="7"/>
      <c r="J41" s="7"/>
    </row>
    <row r="42" spans="1:19" ht="15" thickBot="1" x14ac:dyDescent="0.35">
      <c r="A42" s="50"/>
      <c r="B42" s="2">
        <v>3</v>
      </c>
      <c r="C42" s="2">
        <v>3</v>
      </c>
      <c r="D42" s="2">
        <v>8</v>
      </c>
      <c r="E42" s="5" t="s">
        <v>10</v>
      </c>
      <c r="I42" s="7"/>
      <c r="J42" s="7"/>
    </row>
    <row r="43" spans="1:19" ht="15" thickBot="1" x14ac:dyDescent="0.35">
      <c r="A43" s="51"/>
      <c r="B43" s="2">
        <v>4</v>
      </c>
      <c r="C43" s="2">
        <v>4</v>
      </c>
      <c r="D43" s="2">
        <v>10</v>
      </c>
      <c r="E43" s="18">
        <f t="shared" ref="E43:E51" si="13">AVERAGE(D40:D42)</f>
        <v>5.333333333333333</v>
      </c>
      <c r="F43" s="18">
        <f t="shared" ref="F43:F51" si="14">D43-E43</f>
        <v>4.666666666666667</v>
      </c>
      <c r="G43" s="18">
        <f>ABS(F43)</f>
        <v>4.666666666666667</v>
      </c>
      <c r="H43" s="18">
        <f>G43^2</f>
        <v>21.777777777777782</v>
      </c>
      <c r="I43" s="12">
        <f>F43/D43</f>
        <v>0.46666666666666667</v>
      </c>
      <c r="J43" s="12">
        <f>ABS(I43)</f>
        <v>0.46666666666666667</v>
      </c>
    </row>
    <row r="44" spans="1:19" ht="15" thickBot="1" x14ac:dyDescent="0.35">
      <c r="A44" s="49" t="s">
        <v>2</v>
      </c>
      <c r="B44" s="2">
        <v>1</v>
      </c>
      <c r="C44" s="2">
        <v>5</v>
      </c>
      <c r="D44" s="2">
        <v>4</v>
      </c>
      <c r="E44" s="18">
        <f t="shared" si="13"/>
        <v>7.666666666666667</v>
      </c>
      <c r="F44" s="18">
        <f t="shared" si="14"/>
        <v>-3.666666666666667</v>
      </c>
      <c r="G44" s="18">
        <f t="shared" ref="G44:G51" si="15">ABS(F44)</f>
        <v>3.666666666666667</v>
      </c>
      <c r="H44" s="18">
        <f t="shared" ref="H44:H51" si="16">G44^2</f>
        <v>13.444444444444446</v>
      </c>
      <c r="I44" s="12">
        <f t="shared" ref="I44:I51" si="17">F44/D44</f>
        <v>-0.91666666666666674</v>
      </c>
      <c r="J44" s="12">
        <f t="shared" ref="J44:J51" si="18">ABS(I44)</f>
        <v>0.91666666666666674</v>
      </c>
    </row>
    <row r="45" spans="1:19" ht="15" thickBot="1" x14ac:dyDescent="0.35">
      <c r="A45" s="50"/>
      <c r="B45" s="2">
        <v>2</v>
      </c>
      <c r="C45" s="2">
        <v>6</v>
      </c>
      <c r="D45" s="2">
        <v>7</v>
      </c>
      <c r="E45" s="18">
        <f t="shared" si="13"/>
        <v>7.333333333333333</v>
      </c>
      <c r="F45" s="18">
        <f t="shared" si="14"/>
        <v>-0.33333333333333304</v>
      </c>
      <c r="G45" s="18">
        <f t="shared" si="15"/>
        <v>0.33333333333333304</v>
      </c>
      <c r="H45" s="18">
        <f t="shared" si="16"/>
        <v>0.11111111111111091</v>
      </c>
      <c r="I45" s="12">
        <f t="shared" si="17"/>
        <v>-4.7619047619047575E-2</v>
      </c>
      <c r="J45" s="12">
        <f t="shared" si="18"/>
        <v>4.7619047619047575E-2</v>
      </c>
    </row>
    <row r="46" spans="1:19" ht="15" thickBot="1" x14ac:dyDescent="0.35">
      <c r="A46" s="50"/>
      <c r="B46" s="2">
        <v>3</v>
      </c>
      <c r="C46" s="2">
        <v>7</v>
      </c>
      <c r="D46" s="2">
        <v>9</v>
      </c>
      <c r="E46" s="18">
        <f t="shared" si="13"/>
        <v>7</v>
      </c>
      <c r="F46" s="18">
        <f t="shared" si="14"/>
        <v>2</v>
      </c>
      <c r="G46" s="18">
        <f t="shared" si="15"/>
        <v>2</v>
      </c>
      <c r="H46" s="18">
        <f t="shared" si="16"/>
        <v>4</v>
      </c>
      <c r="I46" s="12">
        <f t="shared" si="17"/>
        <v>0.22222222222222221</v>
      </c>
      <c r="J46" s="12">
        <f t="shared" si="18"/>
        <v>0.22222222222222221</v>
      </c>
    </row>
    <row r="47" spans="1:19" ht="15" thickBot="1" x14ac:dyDescent="0.35">
      <c r="A47" s="51"/>
      <c r="B47" s="2">
        <v>4</v>
      </c>
      <c r="C47" s="2">
        <v>8</v>
      </c>
      <c r="D47" s="2">
        <v>12</v>
      </c>
      <c r="E47" s="18">
        <f t="shared" si="13"/>
        <v>6.666666666666667</v>
      </c>
      <c r="F47" s="18">
        <f t="shared" si="14"/>
        <v>5.333333333333333</v>
      </c>
      <c r="G47" s="18">
        <f t="shared" si="15"/>
        <v>5.333333333333333</v>
      </c>
      <c r="H47" s="18">
        <f t="shared" si="16"/>
        <v>28.444444444444443</v>
      </c>
      <c r="I47" s="12">
        <f t="shared" si="17"/>
        <v>0.44444444444444442</v>
      </c>
      <c r="J47" s="12">
        <f t="shared" si="18"/>
        <v>0.44444444444444442</v>
      </c>
      <c r="L47" s="32">
        <f>COUNT(E43:E51)</f>
        <v>9</v>
      </c>
      <c r="M47" t="s">
        <v>13</v>
      </c>
    </row>
    <row r="48" spans="1:19" ht="15" thickBot="1" x14ac:dyDescent="0.35">
      <c r="A48" s="52" t="s">
        <v>3</v>
      </c>
      <c r="B48" s="2">
        <v>1</v>
      </c>
      <c r="C48" s="2">
        <v>9</v>
      </c>
      <c r="D48" s="2">
        <v>6</v>
      </c>
      <c r="E48" s="18">
        <f t="shared" si="13"/>
        <v>9.3333333333333339</v>
      </c>
      <c r="F48" s="18">
        <f t="shared" si="14"/>
        <v>-3.3333333333333339</v>
      </c>
      <c r="G48" s="18">
        <f t="shared" si="15"/>
        <v>3.3333333333333339</v>
      </c>
      <c r="H48" s="18">
        <f t="shared" si="16"/>
        <v>11.111111111111114</v>
      </c>
      <c r="I48" s="12">
        <f t="shared" si="17"/>
        <v>-0.55555555555555569</v>
      </c>
      <c r="J48" s="12">
        <f t="shared" si="18"/>
        <v>0.55555555555555569</v>
      </c>
      <c r="L48" s="33">
        <f>F54/L47</f>
        <v>1.2222222222222223</v>
      </c>
      <c r="M48" t="s">
        <v>14</v>
      </c>
    </row>
    <row r="49" spans="1:13" ht="15" thickBot="1" x14ac:dyDescent="0.35">
      <c r="A49" s="50"/>
      <c r="B49" s="2">
        <v>2</v>
      </c>
      <c r="C49" s="2">
        <v>10</v>
      </c>
      <c r="D49" s="2">
        <v>8</v>
      </c>
      <c r="E49" s="18">
        <f t="shared" si="13"/>
        <v>9</v>
      </c>
      <c r="F49" s="18">
        <f t="shared" si="14"/>
        <v>-1</v>
      </c>
      <c r="G49" s="18">
        <f t="shared" si="15"/>
        <v>1</v>
      </c>
      <c r="H49" s="18">
        <f t="shared" si="16"/>
        <v>1</v>
      </c>
      <c r="I49" s="12">
        <f t="shared" si="17"/>
        <v>-0.125</v>
      </c>
      <c r="J49" s="12">
        <f t="shared" si="18"/>
        <v>0.125</v>
      </c>
      <c r="L49" s="34">
        <f>G54/L47</f>
        <v>3.0740740740740744</v>
      </c>
      <c r="M49" t="s">
        <v>15</v>
      </c>
    </row>
    <row r="50" spans="1:13" ht="15" thickBot="1" x14ac:dyDescent="0.35">
      <c r="A50" s="50"/>
      <c r="B50" s="2">
        <v>3</v>
      </c>
      <c r="C50" s="2">
        <v>11</v>
      </c>
      <c r="D50" s="2">
        <v>10</v>
      </c>
      <c r="E50" s="18">
        <f t="shared" si="13"/>
        <v>8.6666666666666661</v>
      </c>
      <c r="F50" s="18">
        <f t="shared" si="14"/>
        <v>1.3333333333333339</v>
      </c>
      <c r="G50" s="18">
        <f t="shared" si="15"/>
        <v>1.3333333333333339</v>
      </c>
      <c r="H50" s="18">
        <f t="shared" si="16"/>
        <v>1.7777777777777795</v>
      </c>
      <c r="I50" s="12">
        <f t="shared" si="17"/>
        <v>0.13333333333333339</v>
      </c>
      <c r="J50" s="12">
        <f t="shared" si="18"/>
        <v>0.13333333333333339</v>
      </c>
      <c r="L50" s="34">
        <f>H54/L47</f>
        <v>13.074074074074076</v>
      </c>
      <c r="M50" t="s">
        <v>16</v>
      </c>
    </row>
    <row r="51" spans="1:13" ht="15" thickBot="1" x14ac:dyDescent="0.35">
      <c r="A51" s="51"/>
      <c r="B51" s="2">
        <v>4</v>
      </c>
      <c r="C51" s="2">
        <v>12</v>
      </c>
      <c r="D51" s="2">
        <v>14</v>
      </c>
      <c r="E51" s="18">
        <f t="shared" si="13"/>
        <v>8</v>
      </c>
      <c r="F51" s="18">
        <f t="shared" si="14"/>
        <v>6</v>
      </c>
      <c r="G51" s="18">
        <f t="shared" si="15"/>
        <v>6</v>
      </c>
      <c r="H51" s="18">
        <f t="shared" si="16"/>
        <v>36</v>
      </c>
      <c r="I51" s="12">
        <f t="shared" si="17"/>
        <v>0.42857142857142855</v>
      </c>
      <c r="J51" s="12">
        <f t="shared" si="18"/>
        <v>0.42857142857142855</v>
      </c>
      <c r="L51" s="35">
        <f>J54/L47</f>
        <v>0.37111992945326278</v>
      </c>
      <c r="M51" t="s">
        <v>17</v>
      </c>
    </row>
    <row r="52" spans="1:13" ht="15" thickBot="1" x14ac:dyDescent="0.35">
      <c r="C52" s="2">
        <v>13</v>
      </c>
      <c r="E52" s="18">
        <f>AVERAGE(D49:D51)</f>
        <v>10.666666666666666</v>
      </c>
    </row>
    <row r="53" spans="1:13" ht="15" thickBot="1" x14ac:dyDescent="0.35"/>
    <row r="54" spans="1:13" ht="15" thickBot="1" x14ac:dyDescent="0.35">
      <c r="E54" s="13" t="s">
        <v>18</v>
      </c>
      <c r="F54" s="14">
        <f>SUM(F43:F51)</f>
        <v>11</v>
      </c>
      <c r="G54" s="14">
        <f>SUM(G43:G51)</f>
        <v>27.666666666666671</v>
      </c>
      <c r="H54" s="14">
        <f>SUM(H43:H51)</f>
        <v>117.66666666666669</v>
      </c>
      <c r="I54" s="16">
        <f>SUM(I43:I51)</f>
        <v>5.0396825396825273E-2</v>
      </c>
      <c r="J54" s="15">
        <f>SUM(J43:J51)</f>
        <v>3.3400793650793648</v>
      </c>
    </row>
    <row r="57" spans="1:13" ht="15" thickBot="1" x14ac:dyDescent="0.35">
      <c r="C57" s="4" t="s">
        <v>65</v>
      </c>
    </row>
    <row r="58" spans="1:13" ht="31.8" thickBot="1" x14ac:dyDescent="0.35">
      <c r="A58" s="10" t="s">
        <v>28</v>
      </c>
      <c r="B58" s="11" t="s">
        <v>0</v>
      </c>
      <c r="C58" s="11" t="s">
        <v>27</v>
      </c>
      <c r="D58" s="11" t="s">
        <v>26</v>
      </c>
      <c r="E58" s="11" t="s">
        <v>4</v>
      </c>
      <c r="F58" s="11" t="s">
        <v>5</v>
      </c>
      <c r="G58" s="11" t="s">
        <v>6</v>
      </c>
      <c r="H58" s="11" t="s">
        <v>7</v>
      </c>
      <c r="I58" s="11" t="s">
        <v>8</v>
      </c>
      <c r="J58" s="11" t="s">
        <v>9</v>
      </c>
    </row>
    <row r="59" spans="1:13" ht="15" thickBot="1" x14ac:dyDescent="0.35">
      <c r="A59" s="49" t="s">
        <v>1</v>
      </c>
      <c r="B59" s="2">
        <v>1</v>
      </c>
      <c r="C59" s="2">
        <v>1</v>
      </c>
      <c r="D59" s="2">
        <v>3</v>
      </c>
      <c r="E59" s="5" t="s">
        <v>10</v>
      </c>
    </row>
    <row r="60" spans="1:13" ht="15" thickBot="1" x14ac:dyDescent="0.35">
      <c r="A60" s="50"/>
      <c r="B60" s="2">
        <v>2</v>
      </c>
      <c r="C60" s="2">
        <v>2</v>
      </c>
      <c r="D60" s="2">
        <v>5</v>
      </c>
      <c r="E60" s="5" t="s">
        <v>10</v>
      </c>
      <c r="I60" s="7"/>
      <c r="J60" s="7"/>
    </row>
    <row r="61" spans="1:13" ht="15" thickBot="1" x14ac:dyDescent="0.35">
      <c r="A61" s="50"/>
      <c r="B61" s="2">
        <v>3</v>
      </c>
      <c r="C61" s="2">
        <v>3</v>
      </c>
      <c r="D61" s="2">
        <v>8</v>
      </c>
      <c r="E61" s="5" t="s">
        <v>10</v>
      </c>
      <c r="I61" s="7"/>
      <c r="J61" s="7"/>
    </row>
    <row r="62" spans="1:13" ht="15" thickBot="1" x14ac:dyDescent="0.35">
      <c r="A62" s="51"/>
      <c r="B62" s="2">
        <v>4</v>
      </c>
      <c r="C62" s="2">
        <v>4</v>
      </c>
      <c r="D62" s="2">
        <v>10</v>
      </c>
      <c r="E62" s="18">
        <f t="shared" ref="E62:E69" si="19">D61*(3/6)+D60*(2/6)+D59*(1/6)</f>
        <v>6.1666666666666661</v>
      </c>
      <c r="F62" s="18">
        <f t="shared" ref="F62:F70" si="20">D62-E62</f>
        <v>3.8333333333333339</v>
      </c>
      <c r="G62" s="18">
        <f>ABS(F62)</f>
        <v>3.8333333333333339</v>
      </c>
      <c r="H62" s="18">
        <f>G62^2</f>
        <v>14.694444444444448</v>
      </c>
      <c r="I62" s="12">
        <f>F62/D62</f>
        <v>0.38333333333333341</v>
      </c>
      <c r="J62" s="12">
        <f>ABS(I62)</f>
        <v>0.38333333333333341</v>
      </c>
    </row>
    <row r="63" spans="1:13" ht="15" thickBot="1" x14ac:dyDescent="0.35">
      <c r="A63" s="49" t="s">
        <v>2</v>
      </c>
      <c r="B63" s="2">
        <v>1</v>
      </c>
      <c r="C63" s="2">
        <v>5</v>
      </c>
      <c r="D63" s="2">
        <v>4</v>
      </c>
      <c r="E63" s="18">
        <f>D62*(3/6)+D61*(2/6)+D60*(1/6)</f>
        <v>8.5</v>
      </c>
      <c r="F63" s="18">
        <f t="shared" si="20"/>
        <v>-4.5</v>
      </c>
      <c r="G63" s="18">
        <f t="shared" ref="G63:G70" si="21">ABS(F63)</f>
        <v>4.5</v>
      </c>
      <c r="H63" s="18">
        <f t="shared" ref="H63:H70" si="22">G63^2</f>
        <v>20.25</v>
      </c>
      <c r="I63" s="12">
        <f t="shared" ref="I63:I70" si="23">F63/D63</f>
        <v>-1.125</v>
      </c>
      <c r="J63" s="12">
        <f t="shared" ref="J63:J70" si="24">ABS(I63)</f>
        <v>1.125</v>
      </c>
    </row>
    <row r="64" spans="1:13" ht="15" thickBot="1" x14ac:dyDescent="0.35">
      <c r="A64" s="50"/>
      <c r="B64" s="2">
        <v>2</v>
      </c>
      <c r="C64" s="2">
        <v>6</v>
      </c>
      <c r="D64" s="2">
        <v>7</v>
      </c>
      <c r="E64" s="18">
        <f t="shared" si="19"/>
        <v>6.6666666666666661</v>
      </c>
      <c r="F64" s="18">
        <f t="shared" si="20"/>
        <v>0.33333333333333393</v>
      </c>
      <c r="G64" s="18">
        <f t="shared" si="21"/>
        <v>0.33333333333333393</v>
      </c>
      <c r="H64" s="18">
        <f t="shared" si="22"/>
        <v>0.11111111111111151</v>
      </c>
      <c r="I64" s="12">
        <f t="shared" si="23"/>
        <v>4.7619047619047707E-2</v>
      </c>
      <c r="J64" s="12">
        <f t="shared" si="24"/>
        <v>4.7619047619047707E-2</v>
      </c>
    </row>
    <row r="65" spans="1:16" ht="15" thickBot="1" x14ac:dyDescent="0.35">
      <c r="A65" s="50"/>
      <c r="B65" s="2">
        <v>3</v>
      </c>
      <c r="C65" s="2">
        <v>7</v>
      </c>
      <c r="D65" s="2">
        <v>9</v>
      </c>
      <c r="E65" s="18">
        <f t="shared" si="19"/>
        <v>6.5</v>
      </c>
      <c r="F65" s="18">
        <f t="shared" si="20"/>
        <v>2.5</v>
      </c>
      <c r="G65" s="18">
        <f t="shared" si="21"/>
        <v>2.5</v>
      </c>
      <c r="H65" s="18">
        <f t="shared" si="22"/>
        <v>6.25</v>
      </c>
      <c r="I65" s="12">
        <f t="shared" si="23"/>
        <v>0.27777777777777779</v>
      </c>
      <c r="J65" s="12">
        <f t="shared" si="24"/>
        <v>0.27777777777777779</v>
      </c>
    </row>
    <row r="66" spans="1:16" ht="15" thickBot="1" x14ac:dyDescent="0.35">
      <c r="A66" s="51"/>
      <c r="B66" s="2">
        <v>4</v>
      </c>
      <c r="C66" s="2">
        <v>8</v>
      </c>
      <c r="D66" s="2">
        <v>12</v>
      </c>
      <c r="E66" s="18">
        <f t="shared" si="19"/>
        <v>7.5</v>
      </c>
      <c r="F66" s="18">
        <f t="shared" si="20"/>
        <v>4.5</v>
      </c>
      <c r="G66" s="18">
        <f t="shared" si="21"/>
        <v>4.5</v>
      </c>
      <c r="H66" s="18">
        <f t="shared" si="22"/>
        <v>20.25</v>
      </c>
      <c r="I66" s="12">
        <f t="shared" si="23"/>
        <v>0.375</v>
      </c>
      <c r="J66" s="12">
        <f t="shared" si="24"/>
        <v>0.375</v>
      </c>
      <c r="L66" s="32">
        <f>COUNT(E62:E70)</f>
        <v>9</v>
      </c>
      <c r="M66" t="s">
        <v>13</v>
      </c>
    </row>
    <row r="67" spans="1:16" ht="15" thickBot="1" x14ac:dyDescent="0.35">
      <c r="A67" s="52" t="s">
        <v>3</v>
      </c>
      <c r="B67" s="2">
        <v>1</v>
      </c>
      <c r="C67" s="2">
        <v>9</v>
      </c>
      <c r="D67" s="2">
        <v>6</v>
      </c>
      <c r="E67" s="18">
        <f t="shared" si="19"/>
        <v>10.166666666666666</v>
      </c>
      <c r="F67" s="18">
        <f t="shared" si="20"/>
        <v>-4.1666666666666661</v>
      </c>
      <c r="G67" s="18">
        <f t="shared" si="21"/>
        <v>4.1666666666666661</v>
      </c>
      <c r="H67" s="18">
        <f t="shared" si="22"/>
        <v>17.361111111111107</v>
      </c>
      <c r="I67" s="12">
        <f t="shared" si="23"/>
        <v>-0.69444444444444431</v>
      </c>
      <c r="J67" s="12">
        <f t="shared" si="24"/>
        <v>0.69444444444444431</v>
      </c>
      <c r="L67" s="33">
        <f>F74/L66</f>
        <v>1.0370370370370372</v>
      </c>
      <c r="M67" t="s">
        <v>14</v>
      </c>
    </row>
    <row r="68" spans="1:16" ht="15" thickBot="1" x14ac:dyDescent="0.35">
      <c r="A68" s="50"/>
      <c r="B68" s="2">
        <v>2</v>
      </c>
      <c r="C68" s="2">
        <v>10</v>
      </c>
      <c r="D68" s="2">
        <v>8</v>
      </c>
      <c r="E68" s="18">
        <f t="shared" si="19"/>
        <v>8.5</v>
      </c>
      <c r="F68" s="18">
        <f t="shared" si="20"/>
        <v>-0.5</v>
      </c>
      <c r="G68" s="18">
        <f t="shared" si="21"/>
        <v>0.5</v>
      </c>
      <c r="H68" s="18">
        <f t="shared" si="22"/>
        <v>0.25</v>
      </c>
      <c r="I68" s="12">
        <f t="shared" si="23"/>
        <v>-6.25E-2</v>
      </c>
      <c r="J68" s="12">
        <f t="shared" si="24"/>
        <v>6.25E-2</v>
      </c>
      <c r="L68" s="34">
        <f>G74/L66</f>
        <v>3.0740740740740744</v>
      </c>
      <c r="M68" t="s">
        <v>15</v>
      </c>
    </row>
    <row r="69" spans="1:16" ht="15" thickBot="1" x14ac:dyDescent="0.35">
      <c r="A69" s="50"/>
      <c r="B69" s="2">
        <v>3</v>
      </c>
      <c r="C69" s="2">
        <v>11</v>
      </c>
      <c r="D69" s="2">
        <v>10</v>
      </c>
      <c r="E69" s="18">
        <f t="shared" si="19"/>
        <v>8</v>
      </c>
      <c r="F69" s="18">
        <f t="shared" si="20"/>
        <v>2</v>
      </c>
      <c r="G69" s="18">
        <f t="shared" si="21"/>
        <v>2</v>
      </c>
      <c r="H69" s="18">
        <f t="shared" si="22"/>
        <v>4</v>
      </c>
      <c r="I69" s="12">
        <f t="shared" si="23"/>
        <v>0.2</v>
      </c>
      <c r="J69" s="12">
        <f t="shared" si="24"/>
        <v>0.2</v>
      </c>
      <c r="L69" s="34">
        <f>H74/L66</f>
        <v>12.401234567901234</v>
      </c>
      <c r="M69" t="s">
        <v>16</v>
      </c>
    </row>
    <row r="70" spans="1:16" ht="15" thickBot="1" x14ac:dyDescent="0.35">
      <c r="A70" s="51"/>
      <c r="B70" s="2">
        <v>4</v>
      </c>
      <c r="C70" s="2">
        <v>12</v>
      </c>
      <c r="D70" s="2">
        <v>14</v>
      </c>
      <c r="E70" s="18">
        <f>D69*(3/6)+D68*(2/6)+D67*(1/6)</f>
        <v>8.6666666666666661</v>
      </c>
      <c r="F70" s="18">
        <f t="shared" si="20"/>
        <v>5.3333333333333339</v>
      </c>
      <c r="G70" s="18">
        <f t="shared" si="21"/>
        <v>5.3333333333333339</v>
      </c>
      <c r="H70" s="18">
        <f t="shared" si="22"/>
        <v>28.44444444444445</v>
      </c>
      <c r="I70" s="12">
        <f t="shared" si="23"/>
        <v>0.38095238095238099</v>
      </c>
      <c r="J70" s="12">
        <f t="shared" si="24"/>
        <v>0.38095238095238099</v>
      </c>
      <c r="L70" s="35">
        <f>J74/L66</f>
        <v>0.39406966490299822</v>
      </c>
      <c r="M70" t="s">
        <v>17</v>
      </c>
    </row>
    <row r="71" spans="1:16" ht="15" thickBot="1" x14ac:dyDescent="0.35">
      <c r="C71" s="2">
        <v>13</v>
      </c>
      <c r="D71" s="3"/>
      <c r="E71" s="18">
        <f>D70*(3/6)+D69*(2/6)+D68*(1/6)</f>
        <v>11.666666666666666</v>
      </c>
      <c r="I71" s="7"/>
      <c r="J71" s="7"/>
    </row>
    <row r="73" spans="1:16" ht="15" thickBot="1" x14ac:dyDescent="0.35"/>
    <row r="74" spans="1:16" ht="15" thickBot="1" x14ac:dyDescent="0.35">
      <c r="E74" s="13" t="s">
        <v>18</v>
      </c>
      <c r="F74" s="14">
        <f>SUM(F62:F70)</f>
        <v>9.3333333333333357</v>
      </c>
      <c r="G74" s="14">
        <f>SUM(G62:G70)</f>
        <v>27.666666666666671</v>
      </c>
      <c r="H74" s="14">
        <f>SUM(H62:H70)</f>
        <v>111.61111111111111</v>
      </c>
      <c r="I74" s="16">
        <f>SUM(I62:I70)</f>
        <v>-0.21726190476190438</v>
      </c>
      <c r="J74" s="15">
        <f>SUM(J62:J70)</f>
        <v>3.5466269841269842</v>
      </c>
    </row>
    <row r="76" spans="1:16" ht="15" thickBot="1" x14ac:dyDescent="0.35">
      <c r="C76" s="4" t="s">
        <v>21</v>
      </c>
    </row>
    <row r="77" spans="1:16" ht="47.4" thickBot="1" x14ac:dyDescent="0.35">
      <c r="A77" s="10" t="s">
        <v>28</v>
      </c>
      <c r="B77" s="11" t="s">
        <v>0</v>
      </c>
      <c r="C77" s="11" t="s">
        <v>27</v>
      </c>
      <c r="D77" s="11" t="s">
        <v>26</v>
      </c>
      <c r="E77" s="11" t="s">
        <v>4</v>
      </c>
      <c r="F77" s="11" t="s">
        <v>5</v>
      </c>
      <c r="G77" s="11" t="s">
        <v>6</v>
      </c>
      <c r="H77" s="11" t="s">
        <v>7</v>
      </c>
      <c r="I77" s="11" t="s">
        <v>8</v>
      </c>
      <c r="J77" s="11" t="s">
        <v>9</v>
      </c>
      <c r="K77" s="11" t="s">
        <v>54</v>
      </c>
    </row>
    <row r="78" spans="1:16" ht="15" thickBot="1" x14ac:dyDescent="0.35">
      <c r="A78" s="49" t="s">
        <v>1</v>
      </c>
      <c r="B78" s="2">
        <v>1</v>
      </c>
      <c r="C78" s="2">
        <v>1</v>
      </c>
      <c r="D78" s="2">
        <v>3</v>
      </c>
      <c r="E78" s="5" t="s">
        <v>10</v>
      </c>
      <c r="K78" s="18" t="e">
        <v>#N/A</v>
      </c>
      <c r="M78" s="53" t="s">
        <v>29</v>
      </c>
      <c r="N78" s="54"/>
      <c r="O78" s="55"/>
    </row>
    <row r="79" spans="1:16" ht="15" thickBot="1" x14ac:dyDescent="0.35">
      <c r="A79" s="50"/>
      <c r="B79" s="2">
        <v>2</v>
      </c>
      <c r="C79" s="2">
        <v>2</v>
      </c>
      <c r="D79" s="2">
        <v>5</v>
      </c>
      <c r="E79" s="18">
        <f>D78</f>
        <v>3</v>
      </c>
      <c r="F79" s="18">
        <f t="shared" ref="F79:F89" si="25">D79-E79</f>
        <v>2</v>
      </c>
      <c r="G79" s="18">
        <f>ABS(F79)</f>
        <v>2</v>
      </c>
      <c r="H79" s="18">
        <f>G79^2</f>
        <v>4</v>
      </c>
      <c r="I79" s="12">
        <f>F79/D79</f>
        <v>0.4</v>
      </c>
      <c r="J79" s="12">
        <f>ABS(I79)</f>
        <v>0.4</v>
      </c>
      <c r="K79" s="18">
        <f>D78</f>
        <v>3</v>
      </c>
    </row>
    <row r="80" spans="1:16" ht="15" thickBot="1" x14ac:dyDescent="0.35">
      <c r="A80" s="50"/>
      <c r="B80" s="2">
        <v>3</v>
      </c>
      <c r="C80" s="2">
        <v>3</v>
      </c>
      <c r="D80" s="2">
        <v>8</v>
      </c>
      <c r="E80" s="18">
        <f t="shared" ref="E80:E89" si="26">D79*$N$80+E79*$P$80</f>
        <v>3.5407141143210348</v>
      </c>
      <c r="F80" s="18">
        <f t="shared" si="25"/>
        <v>4.4592858856789652</v>
      </c>
      <c r="G80" s="18">
        <f>ABS(F80)</f>
        <v>4.4592858856789652</v>
      </c>
      <c r="H80" s="18">
        <f>G80^2</f>
        <v>19.885230610215633</v>
      </c>
      <c r="I80" s="12">
        <f>F80/D80</f>
        <v>0.55741073570987065</v>
      </c>
      <c r="J80" s="12">
        <f>ABS(I80)</f>
        <v>0.55741073570987065</v>
      </c>
      <c r="K80" s="18">
        <f t="shared" ref="K80:K89" si="27">0.27*D79+0.73*K79</f>
        <v>3.54</v>
      </c>
      <c r="M80" s="25" t="s">
        <v>22</v>
      </c>
      <c r="N80" s="27">
        <v>0.27035705716051733</v>
      </c>
      <c r="O80" s="26" t="s">
        <v>55</v>
      </c>
      <c r="P80" s="27">
        <f>1-N80</f>
        <v>0.72964294283948261</v>
      </c>
    </row>
    <row r="81" spans="1:13" ht="15" thickBot="1" x14ac:dyDescent="0.35">
      <c r="A81" s="51"/>
      <c r="B81" s="2">
        <v>4</v>
      </c>
      <c r="C81" s="2">
        <v>4</v>
      </c>
      <c r="D81" s="2">
        <v>10</v>
      </c>
      <c r="E81" s="18">
        <f t="shared" si="26"/>
        <v>4.7463135234106311</v>
      </c>
      <c r="F81" s="18">
        <f t="shared" si="25"/>
        <v>5.2536864765893689</v>
      </c>
      <c r="G81" s="18">
        <f>ABS(F81)</f>
        <v>5.2536864765893689</v>
      </c>
      <c r="H81" s="18">
        <f>G81^2</f>
        <v>27.601221594298018</v>
      </c>
      <c r="I81" s="12">
        <f>F81/D81</f>
        <v>0.52536864765893687</v>
      </c>
      <c r="J81" s="12">
        <f>ABS(I81)</f>
        <v>0.52536864765893687</v>
      </c>
      <c r="K81" s="18">
        <f t="shared" si="27"/>
        <v>4.7442000000000002</v>
      </c>
    </row>
    <row r="82" spans="1:13" ht="15" thickBot="1" x14ac:dyDescent="0.35">
      <c r="A82" s="49" t="s">
        <v>2</v>
      </c>
      <c r="B82" s="2">
        <v>1</v>
      </c>
      <c r="C82" s="2">
        <v>5</v>
      </c>
      <c r="D82" s="2">
        <v>4</v>
      </c>
      <c r="E82" s="18">
        <f t="shared" si="26"/>
        <v>6.1666847384653405</v>
      </c>
      <c r="F82" s="18">
        <f t="shared" si="25"/>
        <v>-2.1666847384653405</v>
      </c>
      <c r="G82" s="18">
        <f t="shared" ref="G82:G89" si="28">ABS(F82)</f>
        <v>2.1666847384653405</v>
      </c>
      <c r="H82" s="18">
        <f t="shared" ref="H82:H89" si="29">G82^2</f>
        <v>4.6945227558986211</v>
      </c>
      <c r="I82" s="12">
        <f t="shared" ref="I82:I89" si="30">F82/D82</f>
        <v>-0.54167118461633512</v>
      </c>
      <c r="J82" s="12">
        <f t="shared" ref="J82:J89" si="31">ABS(I82)</f>
        <v>0.54167118461633512</v>
      </c>
      <c r="K82" s="18">
        <f t="shared" si="27"/>
        <v>6.1632660000000001</v>
      </c>
    </row>
    <row r="83" spans="1:13" ht="15" thickBot="1" x14ac:dyDescent="0.35">
      <c r="A83" s="50"/>
      <c r="B83" s="2">
        <v>2</v>
      </c>
      <c r="C83" s="2">
        <v>6</v>
      </c>
      <c r="D83" s="2">
        <v>7</v>
      </c>
      <c r="E83" s="18">
        <f t="shared" si="26"/>
        <v>5.5809062287792459</v>
      </c>
      <c r="F83" s="18">
        <f t="shared" si="25"/>
        <v>1.4190937712207541</v>
      </c>
      <c r="G83" s="18">
        <f t="shared" si="28"/>
        <v>1.4190937712207541</v>
      </c>
      <c r="H83" s="18">
        <f t="shared" si="29"/>
        <v>2.0138271315175418</v>
      </c>
      <c r="I83" s="12">
        <f t="shared" si="30"/>
        <v>0.20272768160296487</v>
      </c>
      <c r="J83" s="12">
        <f t="shared" si="31"/>
        <v>0.20272768160296487</v>
      </c>
      <c r="K83" s="18">
        <f t="shared" si="27"/>
        <v>5.5791841800000004</v>
      </c>
    </row>
    <row r="84" spans="1:13" ht="15" thickBot="1" x14ac:dyDescent="0.35">
      <c r="A84" s="50"/>
      <c r="B84" s="2">
        <v>3</v>
      </c>
      <c r="C84" s="2">
        <v>7</v>
      </c>
      <c r="D84" s="2">
        <v>9</v>
      </c>
      <c r="E84" s="18">
        <f t="shared" si="26"/>
        <v>5.9645682446013089</v>
      </c>
      <c r="F84" s="18">
        <f t="shared" si="25"/>
        <v>3.0354317553986911</v>
      </c>
      <c r="G84" s="18">
        <f t="shared" si="28"/>
        <v>3.0354317553986911</v>
      </c>
      <c r="H84" s="18">
        <f t="shared" si="29"/>
        <v>9.2138459416827789</v>
      </c>
      <c r="I84" s="12">
        <f t="shared" si="30"/>
        <v>0.337270195044299</v>
      </c>
      <c r="J84" s="12">
        <f t="shared" si="31"/>
        <v>0.337270195044299</v>
      </c>
      <c r="K84" s="18">
        <f t="shared" si="27"/>
        <v>5.9628044514000003</v>
      </c>
      <c r="L84" s="32">
        <f>COUNT(E79:E89)</f>
        <v>11</v>
      </c>
      <c r="M84" t="s">
        <v>13</v>
      </c>
    </row>
    <row r="85" spans="1:13" ht="15" thickBot="1" x14ac:dyDescent="0.35">
      <c r="A85" s="51"/>
      <c r="B85" s="2">
        <v>4</v>
      </c>
      <c r="C85" s="2">
        <v>8</v>
      </c>
      <c r="D85" s="2">
        <v>12</v>
      </c>
      <c r="E85" s="18">
        <f t="shared" si="26"/>
        <v>6.7852186412024817</v>
      </c>
      <c r="F85" s="18">
        <f t="shared" si="25"/>
        <v>5.2147813587975183</v>
      </c>
      <c r="G85" s="18">
        <f t="shared" si="28"/>
        <v>5.2147813587975183</v>
      </c>
      <c r="H85" s="18">
        <f t="shared" si="29"/>
        <v>27.193944620062091</v>
      </c>
      <c r="I85" s="12">
        <f t="shared" si="30"/>
        <v>0.43456511323312652</v>
      </c>
      <c r="J85" s="12">
        <f t="shared" si="31"/>
        <v>0.43456511323312652</v>
      </c>
      <c r="K85" s="18">
        <f t="shared" si="27"/>
        <v>6.7828472495219998</v>
      </c>
      <c r="L85" s="33">
        <f>F92/L84</f>
        <v>2.3073596781595689</v>
      </c>
      <c r="M85" t="s">
        <v>14</v>
      </c>
    </row>
    <row r="86" spans="1:13" ht="15" thickBot="1" x14ac:dyDescent="0.35">
      <c r="A86" s="52" t="s">
        <v>3</v>
      </c>
      <c r="B86" s="2">
        <v>1</v>
      </c>
      <c r="C86" s="2">
        <v>9</v>
      </c>
      <c r="D86" s="2">
        <v>6</v>
      </c>
      <c r="E86" s="18">
        <f t="shared" si="26"/>
        <v>8.1950715831025018</v>
      </c>
      <c r="F86" s="18">
        <f t="shared" si="25"/>
        <v>-2.1950715831025018</v>
      </c>
      <c r="G86" s="18">
        <f t="shared" si="28"/>
        <v>2.1950715831025018</v>
      </c>
      <c r="H86" s="18">
        <f t="shared" si="29"/>
        <v>4.8183392549441235</v>
      </c>
      <c r="I86" s="12">
        <f t="shared" si="30"/>
        <v>-0.36584526385041699</v>
      </c>
      <c r="J86" s="12">
        <f t="shared" si="31"/>
        <v>0.36584526385041699</v>
      </c>
      <c r="K86" s="18">
        <f t="shared" si="27"/>
        <v>8.1914784921510595</v>
      </c>
      <c r="L86" s="34">
        <f>G92/L84</f>
        <v>3.100406282080995</v>
      </c>
      <c r="M86" t="s">
        <v>15</v>
      </c>
    </row>
    <row r="87" spans="1:13" ht="15" thickBot="1" x14ac:dyDescent="0.35">
      <c r="A87" s="50"/>
      <c r="B87" s="2">
        <v>2</v>
      </c>
      <c r="C87" s="2">
        <v>10</v>
      </c>
      <c r="D87" s="2">
        <v>8</v>
      </c>
      <c r="E87" s="18">
        <f t="shared" si="26"/>
        <v>7.6016184896382306</v>
      </c>
      <c r="F87" s="18">
        <f t="shared" si="25"/>
        <v>0.39838151036176939</v>
      </c>
      <c r="G87" s="18">
        <f t="shared" si="28"/>
        <v>0.39838151036176939</v>
      </c>
      <c r="H87" s="18">
        <f t="shared" si="29"/>
        <v>0.15870782779812456</v>
      </c>
      <c r="I87" s="12">
        <f t="shared" si="30"/>
        <v>4.9797688795221173E-2</v>
      </c>
      <c r="J87" s="12">
        <f t="shared" si="31"/>
        <v>4.9797688795221173E-2</v>
      </c>
      <c r="K87" s="18">
        <f t="shared" si="27"/>
        <v>7.5997792992702733</v>
      </c>
      <c r="L87" s="34">
        <f>H92/L84</f>
        <v>12.453758229917518</v>
      </c>
      <c r="M87" t="s">
        <v>16</v>
      </c>
    </row>
    <row r="88" spans="1:13" ht="15" thickBot="1" x14ac:dyDescent="0.35">
      <c r="A88" s="50"/>
      <c r="B88" s="2">
        <v>3</v>
      </c>
      <c r="C88" s="2">
        <v>11</v>
      </c>
      <c r="D88" s="2">
        <v>10</v>
      </c>
      <c r="E88" s="18">
        <f>D87*$N$80+E87*$P$80</f>
        <v>7.7093237424068004</v>
      </c>
      <c r="F88" s="18">
        <f t="shared" si="25"/>
        <v>2.2906762575931996</v>
      </c>
      <c r="G88" s="18">
        <f t="shared" si="28"/>
        <v>2.2906762575931996</v>
      </c>
      <c r="H88" s="18">
        <f t="shared" si="29"/>
        <v>5.2471977171011863</v>
      </c>
      <c r="I88" s="12">
        <f t="shared" si="30"/>
        <v>0.22906762575931996</v>
      </c>
      <c r="J88" s="12">
        <f t="shared" si="31"/>
        <v>0.22906762575931996</v>
      </c>
      <c r="K88" s="18">
        <f t="shared" si="27"/>
        <v>7.7078388884672995</v>
      </c>
      <c r="L88" s="35">
        <f>J92/L84</f>
        <v>0.3680747641134397</v>
      </c>
      <c r="M88" t="s">
        <v>17</v>
      </c>
    </row>
    <row r="89" spans="1:13" ht="15" thickBot="1" x14ac:dyDescent="0.35">
      <c r="A89" s="51"/>
      <c r="B89" s="2">
        <v>4</v>
      </c>
      <c r="C89" s="2">
        <v>12</v>
      </c>
      <c r="D89" s="2">
        <v>14</v>
      </c>
      <c r="E89" s="18">
        <f t="shared" si="26"/>
        <v>8.3286242343171644</v>
      </c>
      <c r="F89" s="18">
        <f t="shared" si="25"/>
        <v>5.6713757656828356</v>
      </c>
      <c r="G89" s="18">
        <f t="shared" si="28"/>
        <v>5.6713757656828356</v>
      </c>
      <c r="H89" s="18">
        <f t="shared" si="29"/>
        <v>32.164503075574572</v>
      </c>
      <c r="I89" s="12">
        <f t="shared" si="30"/>
        <v>0.40509826897734541</v>
      </c>
      <c r="J89" s="12">
        <f t="shared" si="31"/>
        <v>0.40509826897734541</v>
      </c>
      <c r="K89" s="18">
        <f t="shared" si="27"/>
        <v>8.3267223885811283</v>
      </c>
    </row>
    <row r="90" spans="1:13" ht="15" thickBot="1" x14ac:dyDescent="0.35">
      <c r="C90" s="2">
        <v>13</v>
      </c>
      <c r="E90" s="18">
        <f>D89*$N$80+E89*$P$80</f>
        <v>9.8619206963786503</v>
      </c>
    </row>
    <row r="91" spans="1:13" ht="15" thickBot="1" x14ac:dyDescent="0.35"/>
    <row r="92" spans="1:13" ht="15" thickBot="1" x14ac:dyDescent="0.35">
      <c r="E92" s="13" t="s">
        <v>18</v>
      </c>
      <c r="F92" s="14">
        <f>SUM(F79:F89)</f>
        <v>25.380956459755257</v>
      </c>
      <c r="G92" s="14">
        <f t="shared" ref="G92:J92" si="32">SUM(G79:G89)</f>
        <v>34.104469102890945</v>
      </c>
      <c r="H92" s="14">
        <f t="shared" si="32"/>
        <v>136.9913405290927</v>
      </c>
      <c r="I92" s="16">
        <f t="shared" si="32"/>
        <v>2.2337895083143322</v>
      </c>
      <c r="J92" s="15">
        <f t="shared" si="32"/>
        <v>4.0488224052478365</v>
      </c>
    </row>
    <row r="97" spans="1:13" ht="15" thickBot="1" x14ac:dyDescent="0.35">
      <c r="C97" s="4" t="s">
        <v>23</v>
      </c>
      <c r="G97" s="8" t="s">
        <v>24</v>
      </c>
      <c r="H97" s="24">
        <v>0.60139860139860124</v>
      </c>
      <c r="I97" s="8" t="s">
        <v>25</v>
      </c>
      <c r="J97" s="4">
        <v>4.0909090909090917</v>
      </c>
    </row>
    <row r="98" spans="1:13" ht="47.4" thickBot="1" x14ac:dyDescent="0.35">
      <c r="A98" s="10" t="s">
        <v>28</v>
      </c>
      <c r="B98" s="11" t="s">
        <v>0</v>
      </c>
      <c r="C98" s="11" t="s">
        <v>27</v>
      </c>
      <c r="D98" s="11" t="s">
        <v>26</v>
      </c>
      <c r="E98" s="11" t="s">
        <v>4</v>
      </c>
      <c r="F98" s="11" t="s">
        <v>5</v>
      </c>
      <c r="G98" s="11" t="s">
        <v>6</v>
      </c>
      <c r="H98" s="11" t="s">
        <v>7</v>
      </c>
      <c r="I98" s="11" t="s">
        <v>8</v>
      </c>
      <c r="J98" s="11" t="s">
        <v>9</v>
      </c>
      <c r="K98" s="11" t="s">
        <v>56</v>
      </c>
    </row>
    <row r="99" spans="1:13" ht="15" thickBot="1" x14ac:dyDescent="0.35">
      <c r="A99" s="49" t="s">
        <v>1</v>
      </c>
      <c r="B99" s="2">
        <v>1</v>
      </c>
      <c r="C99" s="2">
        <v>1</v>
      </c>
      <c r="D99" s="2">
        <v>3</v>
      </c>
      <c r="E99" s="18">
        <f t="shared" ref="E99:E109" si="33">$H$97*C99+$J$97</f>
        <v>4.6923076923076934</v>
      </c>
      <c r="F99" s="18">
        <f t="shared" ref="F99:F110" si="34">D99-E99</f>
        <v>-1.6923076923076934</v>
      </c>
      <c r="G99" s="18">
        <f>ABS(F99)</f>
        <v>1.6923076923076934</v>
      </c>
      <c r="H99" s="18">
        <f>G99^2</f>
        <v>2.8639053254437905</v>
      </c>
      <c r="I99" s="12">
        <f>F99/D99</f>
        <v>-0.56410256410256443</v>
      </c>
      <c r="J99" s="12">
        <f>ABS(I99)</f>
        <v>0.56410256410256443</v>
      </c>
      <c r="K99" s="18">
        <f>_xlfn.FORECAST.LINEAR(C99,$D$99:$D$110,$C$99:$C$110)</f>
        <v>4.6923076923076934</v>
      </c>
    </row>
    <row r="100" spans="1:13" ht="15" thickBot="1" x14ac:dyDescent="0.35">
      <c r="A100" s="50"/>
      <c r="B100" s="2">
        <v>2</v>
      </c>
      <c r="C100" s="2">
        <v>2</v>
      </c>
      <c r="D100" s="2">
        <v>5</v>
      </c>
      <c r="E100" s="18">
        <f t="shared" si="33"/>
        <v>5.2937062937062942</v>
      </c>
      <c r="F100" s="18">
        <f t="shared" si="34"/>
        <v>-0.2937062937062942</v>
      </c>
      <c r="G100" s="18">
        <f>ABS(F100)</f>
        <v>0.2937062937062942</v>
      </c>
      <c r="H100" s="18">
        <f>G100^2</f>
        <v>8.6263386962687955E-2</v>
      </c>
      <c r="I100" s="12">
        <f>F100/D100</f>
        <v>-5.8741258741258837E-2</v>
      </c>
      <c r="J100" s="12">
        <f>ABS(I100)</f>
        <v>5.8741258741258837E-2</v>
      </c>
      <c r="K100" s="18">
        <f t="shared" ref="K100:K110" si="35">_xlfn.FORECAST.LINEAR(C100,$D$99:$D$110,$C$99:$C$110)</f>
        <v>5.2937062937062942</v>
      </c>
    </row>
    <row r="101" spans="1:13" ht="15" thickBot="1" x14ac:dyDescent="0.35">
      <c r="A101" s="50"/>
      <c r="B101" s="2">
        <v>3</v>
      </c>
      <c r="C101" s="2">
        <v>3</v>
      </c>
      <c r="D101" s="2">
        <v>8</v>
      </c>
      <c r="E101" s="18">
        <f t="shared" si="33"/>
        <v>5.895104895104895</v>
      </c>
      <c r="F101" s="18">
        <f t="shared" si="34"/>
        <v>2.104895104895105</v>
      </c>
      <c r="G101" s="18">
        <f>ABS(F101)</f>
        <v>2.104895104895105</v>
      </c>
      <c r="H101" s="18">
        <f>G101^2</f>
        <v>4.4305834026113748</v>
      </c>
      <c r="I101" s="12">
        <f>F101/D101</f>
        <v>0.26311188811188813</v>
      </c>
      <c r="J101" s="12">
        <f>ABS(I101)</f>
        <v>0.26311188811188813</v>
      </c>
      <c r="K101" s="18">
        <f t="shared" si="35"/>
        <v>5.8951048951048959</v>
      </c>
    </row>
    <row r="102" spans="1:13" ht="15" thickBot="1" x14ac:dyDescent="0.35">
      <c r="A102" s="51"/>
      <c r="B102" s="2">
        <v>4</v>
      </c>
      <c r="C102" s="2">
        <v>4</v>
      </c>
      <c r="D102" s="2">
        <v>10</v>
      </c>
      <c r="E102" s="18">
        <f t="shared" si="33"/>
        <v>6.4965034965034967</v>
      </c>
      <c r="F102" s="18">
        <f t="shared" si="34"/>
        <v>3.5034965034965033</v>
      </c>
      <c r="G102" s="18">
        <f>ABS(F102)</f>
        <v>3.5034965034965033</v>
      </c>
      <c r="H102" s="18">
        <f>G102^2</f>
        <v>12.274487750012224</v>
      </c>
      <c r="I102" s="12">
        <f>F102/D102</f>
        <v>0.35034965034965032</v>
      </c>
      <c r="J102" s="12">
        <f>ABS(I102)</f>
        <v>0.35034965034965032</v>
      </c>
      <c r="K102" s="18">
        <f>_xlfn.FORECAST.LINEAR(C102,$D$99:$D$110,$C$99:$C$110)</f>
        <v>6.4965034965034967</v>
      </c>
    </row>
    <row r="103" spans="1:13" ht="15" thickBot="1" x14ac:dyDescent="0.35">
      <c r="A103" s="49" t="s">
        <v>2</v>
      </c>
      <c r="B103" s="2">
        <v>1</v>
      </c>
      <c r="C103" s="2">
        <v>5</v>
      </c>
      <c r="D103" s="2">
        <v>4</v>
      </c>
      <c r="E103" s="18">
        <f t="shared" si="33"/>
        <v>7.0979020979020984</v>
      </c>
      <c r="F103" s="18">
        <f t="shared" si="34"/>
        <v>-3.0979020979020984</v>
      </c>
      <c r="G103" s="18">
        <f t="shared" ref="G103:G110" si="36">ABS(F103)</f>
        <v>3.0979020979020984</v>
      </c>
      <c r="H103" s="18">
        <f t="shared" ref="H103:H110" si="37">G103^2</f>
        <v>9.5969974081862226</v>
      </c>
      <c r="I103" s="12">
        <f t="shared" ref="I103:I110" si="38">F103/D103</f>
        <v>-0.77447552447552459</v>
      </c>
      <c r="J103" s="12">
        <f t="shared" ref="J103:J110" si="39">ABS(I103)</f>
        <v>0.77447552447552459</v>
      </c>
      <c r="K103" s="18">
        <f t="shared" si="35"/>
        <v>7.0979020979020984</v>
      </c>
    </row>
    <row r="104" spans="1:13" ht="15" thickBot="1" x14ac:dyDescent="0.35">
      <c r="A104" s="50"/>
      <c r="B104" s="2">
        <v>2</v>
      </c>
      <c r="C104" s="2">
        <v>6</v>
      </c>
      <c r="D104" s="2">
        <v>7</v>
      </c>
      <c r="E104" s="18">
        <f>$H$97*C104+$J$97</f>
        <v>7.6993006993006992</v>
      </c>
      <c r="F104" s="18">
        <f t="shared" si="34"/>
        <v>-0.69930069930069916</v>
      </c>
      <c r="G104" s="18">
        <f t="shared" si="36"/>
        <v>0.69930069930069916</v>
      </c>
      <c r="H104" s="18">
        <f t="shared" si="37"/>
        <v>0.48902146804244684</v>
      </c>
      <c r="I104" s="12">
        <f t="shared" si="38"/>
        <v>-9.9900099900099876E-2</v>
      </c>
      <c r="J104" s="12">
        <f t="shared" si="39"/>
        <v>9.9900099900099876E-2</v>
      </c>
      <c r="K104" s="18">
        <f t="shared" si="35"/>
        <v>7.6993006993007</v>
      </c>
    </row>
    <row r="105" spans="1:13" ht="15" thickBot="1" x14ac:dyDescent="0.35">
      <c r="A105" s="50"/>
      <c r="B105" s="2">
        <v>3</v>
      </c>
      <c r="C105" s="2">
        <v>7</v>
      </c>
      <c r="D105" s="2">
        <v>9</v>
      </c>
      <c r="E105" s="18">
        <f t="shared" si="33"/>
        <v>8.3006993006993</v>
      </c>
      <c r="F105" s="18">
        <f t="shared" si="34"/>
        <v>0.69930069930070005</v>
      </c>
      <c r="G105" s="18">
        <f t="shared" si="36"/>
        <v>0.69930069930070005</v>
      </c>
      <c r="H105" s="18">
        <f t="shared" si="37"/>
        <v>0.48902146804244812</v>
      </c>
      <c r="I105" s="12">
        <f t="shared" si="38"/>
        <v>7.770007770007778E-2</v>
      </c>
      <c r="J105" s="12">
        <f t="shared" si="39"/>
        <v>7.770007770007778E-2</v>
      </c>
      <c r="K105" s="18">
        <f t="shared" si="35"/>
        <v>8.3006993006993</v>
      </c>
      <c r="L105" s="32">
        <f>COUNT(D99:D110)</f>
        <v>12</v>
      </c>
      <c r="M105" t="s">
        <v>13</v>
      </c>
    </row>
    <row r="106" spans="1:13" ht="15" thickBot="1" x14ac:dyDescent="0.35">
      <c r="A106" s="51"/>
      <c r="B106" s="2">
        <v>4</v>
      </c>
      <c r="C106" s="2">
        <v>8</v>
      </c>
      <c r="D106" s="2">
        <v>12</v>
      </c>
      <c r="E106" s="18">
        <f t="shared" si="33"/>
        <v>8.9020979020979016</v>
      </c>
      <c r="F106" s="18">
        <f t="shared" si="34"/>
        <v>3.0979020979020984</v>
      </c>
      <c r="G106" s="18">
        <f t="shared" si="36"/>
        <v>3.0979020979020984</v>
      </c>
      <c r="H106" s="18">
        <f t="shared" si="37"/>
        <v>9.5969974081862226</v>
      </c>
      <c r="I106" s="12">
        <f t="shared" si="38"/>
        <v>0.25815850815850822</v>
      </c>
      <c r="J106" s="12">
        <f t="shared" si="39"/>
        <v>0.25815850815850822</v>
      </c>
      <c r="K106" s="18">
        <f t="shared" si="35"/>
        <v>8.9020979020979034</v>
      </c>
      <c r="L106" s="33">
        <f>F113/L105</f>
        <v>2.9605947323337506E-16</v>
      </c>
      <c r="M106" t="s">
        <v>14</v>
      </c>
    </row>
    <row r="107" spans="1:13" ht="15" thickBot="1" x14ac:dyDescent="0.35">
      <c r="A107" s="52" t="s">
        <v>3</v>
      </c>
      <c r="B107" s="2">
        <v>1</v>
      </c>
      <c r="C107" s="2">
        <v>9</v>
      </c>
      <c r="D107" s="2">
        <v>6</v>
      </c>
      <c r="E107" s="18">
        <f t="shared" si="33"/>
        <v>9.5034965034965033</v>
      </c>
      <c r="F107" s="18">
        <f t="shared" si="34"/>
        <v>-3.5034965034965033</v>
      </c>
      <c r="G107" s="18">
        <f t="shared" si="36"/>
        <v>3.5034965034965033</v>
      </c>
      <c r="H107" s="18">
        <f t="shared" si="37"/>
        <v>12.274487750012224</v>
      </c>
      <c r="I107" s="12">
        <f t="shared" si="38"/>
        <v>-0.58391608391608385</v>
      </c>
      <c r="J107" s="12">
        <f t="shared" si="39"/>
        <v>0.58391608391608385</v>
      </c>
      <c r="K107" s="18">
        <f>_xlfn.FORECAST.LINEAR(C107,$D$99:$D$110,$C$99:$C$110)</f>
        <v>9.5034965034965033</v>
      </c>
      <c r="L107" s="34">
        <f>G113/L105</f>
        <v>2.0163170163170161</v>
      </c>
      <c r="M107" t="s">
        <v>15</v>
      </c>
    </row>
    <row r="108" spans="1:13" ht="15" thickBot="1" x14ac:dyDescent="0.35">
      <c r="A108" s="50"/>
      <c r="B108" s="2">
        <v>2</v>
      </c>
      <c r="C108" s="2">
        <v>10</v>
      </c>
      <c r="D108" s="2">
        <v>8</v>
      </c>
      <c r="E108" s="18">
        <f t="shared" si="33"/>
        <v>10.104895104895103</v>
      </c>
      <c r="F108" s="18">
        <f t="shared" si="34"/>
        <v>-2.1048951048951032</v>
      </c>
      <c r="G108" s="18">
        <f t="shared" si="36"/>
        <v>2.1048951048951032</v>
      </c>
      <c r="H108" s="18">
        <f t="shared" si="37"/>
        <v>4.4305834026113677</v>
      </c>
      <c r="I108" s="12">
        <f t="shared" si="38"/>
        <v>-0.2631118881118879</v>
      </c>
      <c r="J108" s="12">
        <f t="shared" si="39"/>
        <v>0.2631118881118879</v>
      </c>
      <c r="K108" s="18">
        <f t="shared" si="35"/>
        <v>10.104895104895105</v>
      </c>
      <c r="L108" s="34">
        <f>H113/L105</f>
        <v>5.3566433566433567</v>
      </c>
      <c r="M108" t="s">
        <v>16</v>
      </c>
    </row>
    <row r="109" spans="1:13" ht="15" thickBot="1" x14ac:dyDescent="0.35">
      <c r="A109" s="50"/>
      <c r="B109" s="2">
        <v>3</v>
      </c>
      <c r="C109" s="2">
        <v>11</v>
      </c>
      <c r="D109" s="2">
        <v>10</v>
      </c>
      <c r="E109" s="18">
        <f t="shared" si="33"/>
        <v>10.706293706293705</v>
      </c>
      <c r="F109" s="18">
        <f t="shared" si="34"/>
        <v>-0.70629370629370491</v>
      </c>
      <c r="G109" s="18">
        <f t="shared" si="36"/>
        <v>0.70629370629370491</v>
      </c>
      <c r="H109" s="18">
        <f t="shared" si="37"/>
        <v>0.49885079955009831</v>
      </c>
      <c r="I109" s="12">
        <f t="shared" si="38"/>
        <v>-7.0629370629370497E-2</v>
      </c>
      <c r="J109" s="12">
        <f t="shared" si="39"/>
        <v>7.0629370629370497E-2</v>
      </c>
      <c r="K109" s="18">
        <f t="shared" si="35"/>
        <v>10.706293706293707</v>
      </c>
      <c r="L109" s="35">
        <f>J113/L105</f>
        <v>0.29637538387538392</v>
      </c>
      <c r="M109" t="s">
        <v>17</v>
      </c>
    </row>
    <row r="110" spans="1:13" ht="15" thickBot="1" x14ac:dyDescent="0.35">
      <c r="A110" s="51"/>
      <c r="B110" s="2">
        <v>4</v>
      </c>
      <c r="C110" s="2">
        <v>12</v>
      </c>
      <c r="D110" s="2">
        <v>14</v>
      </c>
      <c r="E110" s="18">
        <f>$H$97*C110+$J$97</f>
        <v>11.307692307692307</v>
      </c>
      <c r="F110" s="18">
        <f t="shared" si="34"/>
        <v>2.6923076923076934</v>
      </c>
      <c r="G110" s="18">
        <f t="shared" si="36"/>
        <v>2.6923076923076934</v>
      </c>
      <c r="H110" s="18">
        <f t="shared" si="37"/>
        <v>7.2485207100591778</v>
      </c>
      <c r="I110" s="12">
        <f t="shared" si="38"/>
        <v>0.19230769230769237</v>
      </c>
      <c r="J110" s="12">
        <f t="shared" si="39"/>
        <v>0.19230769230769237</v>
      </c>
      <c r="K110" s="18">
        <f t="shared" si="35"/>
        <v>11.307692307692308</v>
      </c>
    </row>
    <row r="111" spans="1:13" ht="15" thickBot="1" x14ac:dyDescent="0.35">
      <c r="C111" s="2">
        <v>13</v>
      </c>
      <c r="E111" s="18">
        <f>$H$97*C111+$J$97</f>
        <v>11.909090909090908</v>
      </c>
    </row>
    <row r="112" spans="1:13" ht="15" thickBot="1" x14ac:dyDescent="0.35"/>
    <row r="113" spans="1:20" ht="15" thickBot="1" x14ac:dyDescent="0.35">
      <c r="E113" s="13" t="s">
        <v>18</v>
      </c>
      <c r="F113" s="14">
        <f>SUM(F99:F110)</f>
        <v>3.5527136788005009E-15</v>
      </c>
      <c r="G113" s="14">
        <f t="shared" ref="G113:J113" si="40">SUM(G99:G110)</f>
        <v>24.195804195804193</v>
      </c>
      <c r="H113" s="14">
        <f t="shared" si="40"/>
        <v>64.27972027972028</v>
      </c>
      <c r="I113" s="16">
        <f t="shared" si="40"/>
        <v>-1.2732489732489733</v>
      </c>
      <c r="J113" s="15">
        <f t="shared" si="40"/>
        <v>3.5565046065046069</v>
      </c>
    </row>
    <row r="115" spans="1:20" x14ac:dyDescent="0.3">
      <c r="A115" t="s">
        <v>30</v>
      </c>
    </row>
    <row r="116" spans="1:20" ht="15" thickBot="1" x14ac:dyDescent="0.35"/>
    <row r="117" spans="1:20" x14ac:dyDescent="0.3">
      <c r="A117" s="23" t="s">
        <v>31</v>
      </c>
      <c r="B117" s="23"/>
      <c r="T117" s="4"/>
    </row>
    <row r="118" spans="1:20" x14ac:dyDescent="0.3">
      <c r="A118" t="s">
        <v>32</v>
      </c>
      <c r="B118">
        <v>0.6677308442383344</v>
      </c>
      <c r="T118" s="4"/>
    </row>
    <row r="119" spans="1:20" x14ac:dyDescent="0.3">
      <c r="A119" t="s">
        <v>33</v>
      </c>
      <c r="B119">
        <v>0.44586448034723886</v>
      </c>
      <c r="T119" s="4"/>
    </row>
    <row r="120" spans="1:20" x14ac:dyDescent="0.3">
      <c r="A120" t="s">
        <v>34</v>
      </c>
      <c r="B120">
        <v>0.39045092838196271</v>
      </c>
      <c r="T120" s="4"/>
    </row>
    <row r="121" spans="1:20" x14ac:dyDescent="0.3">
      <c r="A121" t="s">
        <v>35</v>
      </c>
      <c r="B121">
        <v>2.5353445580378282</v>
      </c>
      <c r="T121" s="4"/>
    </row>
    <row r="122" spans="1:20" ht="15" thickBot="1" x14ac:dyDescent="0.35">
      <c r="A122" s="21" t="s">
        <v>36</v>
      </c>
      <c r="B122" s="21">
        <v>12</v>
      </c>
      <c r="T122" s="4"/>
    </row>
    <row r="123" spans="1:20" x14ac:dyDescent="0.3">
      <c r="T123" s="4"/>
    </row>
    <row r="124" spans="1:20" ht="15" thickBot="1" x14ac:dyDescent="0.35">
      <c r="A124" t="s">
        <v>37</v>
      </c>
      <c r="T124" s="4"/>
    </row>
    <row r="125" spans="1:20" x14ac:dyDescent="0.3">
      <c r="A125" s="22"/>
      <c r="B125" s="22" t="s">
        <v>42</v>
      </c>
      <c r="C125" s="22" t="s">
        <v>43</v>
      </c>
      <c r="D125" s="22" t="s">
        <v>44</v>
      </c>
      <c r="E125" s="22" t="s">
        <v>45</v>
      </c>
      <c r="F125" s="22" t="s">
        <v>46</v>
      </c>
      <c r="T125" s="4"/>
    </row>
    <row r="126" spans="1:20" x14ac:dyDescent="0.3">
      <c r="A126" t="s">
        <v>38</v>
      </c>
      <c r="B126">
        <v>1</v>
      </c>
      <c r="C126">
        <v>51.720279720279706</v>
      </c>
      <c r="D126">
        <v>51.720279720279706</v>
      </c>
      <c r="E126">
        <v>8.0461270670147904</v>
      </c>
      <c r="F126">
        <v>1.7651921309934069E-2</v>
      </c>
      <c r="T126" s="4"/>
    </row>
    <row r="127" spans="1:20" x14ac:dyDescent="0.3">
      <c r="A127" t="s">
        <v>39</v>
      </c>
      <c r="B127">
        <v>10</v>
      </c>
      <c r="C127">
        <v>64.279720279720294</v>
      </c>
      <c r="D127">
        <v>6.4279720279720296</v>
      </c>
      <c r="T127" s="4"/>
    </row>
    <row r="128" spans="1:20" ht="15" thickBot="1" x14ac:dyDescent="0.35">
      <c r="A128" s="21" t="s">
        <v>40</v>
      </c>
      <c r="B128" s="21">
        <v>11</v>
      </c>
      <c r="C128" s="21">
        <v>116</v>
      </c>
      <c r="D128" s="21"/>
      <c r="E128" s="21"/>
      <c r="F128" s="21"/>
      <c r="T128" s="4"/>
    </row>
    <row r="129" spans="1:20" ht="15" thickBot="1" x14ac:dyDescent="0.35">
      <c r="T129" s="4"/>
    </row>
    <row r="130" spans="1:20" x14ac:dyDescent="0.3">
      <c r="A130" s="22"/>
      <c r="B130" s="22" t="s">
        <v>47</v>
      </c>
      <c r="C130" s="22" t="s">
        <v>35</v>
      </c>
      <c r="D130" s="22" t="s">
        <v>48</v>
      </c>
      <c r="E130" s="22" t="s">
        <v>49</v>
      </c>
      <c r="F130" s="22" t="s">
        <v>50</v>
      </c>
      <c r="G130" s="22" t="s">
        <v>51</v>
      </c>
      <c r="H130" s="22" t="s">
        <v>52</v>
      </c>
      <c r="I130" s="22" t="s">
        <v>53</v>
      </c>
      <c r="T130" s="4"/>
    </row>
    <row r="131" spans="1:20" x14ac:dyDescent="0.3">
      <c r="A131" t="s">
        <v>41</v>
      </c>
      <c r="B131" s="4">
        <v>4.0909090909090917</v>
      </c>
      <c r="C131">
        <v>1.5603967089760684</v>
      </c>
      <c r="D131">
        <v>2.6217109196503907</v>
      </c>
      <c r="E131">
        <v>2.5522668015711535E-2</v>
      </c>
      <c r="F131">
        <v>0.61412855912799413</v>
      </c>
      <c r="G131">
        <v>7.5676896226901889</v>
      </c>
      <c r="H131">
        <v>0.61412855912799413</v>
      </c>
      <c r="I131">
        <v>7.5676896226901889</v>
      </c>
      <c r="T131" s="4"/>
    </row>
    <row r="132" spans="1:20" ht="15" thickBot="1" x14ac:dyDescent="0.35">
      <c r="A132" s="21" t="s">
        <v>27</v>
      </c>
      <c r="B132" s="24">
        <v>0.60139860139860124</v>
      </c>
      <c r="C132" s="21">
        <v>0.21201616292740927</v>
      </c>
      <c r="D132" s="21">
        <v>2.8365695949535219</v>
      </c>
      <c r="E132" s="21">
        <v>1.765192130993409E-2</v>
      </c>
      <c r="F132" s="21">
        <v>0.12899715153098867</v>
      </c>
      <c r="G132" s="21">
        <v>1.0738000512662138</v>
      </c>
      <c r="H132" s="21">
        <v>0.12899715153098867</v>
      </c>
      <c r="I132" s="21">
        <v>1.0738000512662138</v>
      </c>
      <c r="T132" s="4"/>
    </row>
    <row r="133" spans="1:20" x14ac:dyDescent="0.3">
      <c r="T133" s="4"/>
    </row>
    <row r="134" spans="1:20" x14ac:dyDescent="0.3">
      <c r="T134" s="4"/>
    </row>
    <row r="135" spans="1:20" ht="15" thickBot="1" x14ac:dyDescent="0.35">
      <c r="D135" s="4" t="s">
        <v>68</v>
      </c>
    </row>
    <row r="136" spans="1:20" ht="47.4" thickBot="1" x14ac:dyDescent="0.35">
      <c r="A136" s="28" t="s">
        <v>57</v>
      </c>
      <c r="B136" s="11" t="s">
        <v>0</v>
      </c>
      <c r="C136" s="11" t="s">
        <v>27</v>
      </c>
      <c r="D136" s="11" t="s">
        <v>26</v>
      </c>
      <c r="E136" s="11" t="s">
        <v>58</v>
      </c>
      <c r="F136" s="11" t="s">
        <v>59</v>
      </c>
      <c r="G136" s="11" t="s">
        <v>60</v>
      </c>
      <c r="H136" s="11" t="s">
        <v>61</v>
      </c>
      <c r="I136" s="11" t="s">
        <v>62</v>
      </c>
      <c r="J136" s="11" t="s">
        <v>63</v>
      </c>
      <c r="K136" s="11" t="s">
        <v>64</v>
      </c>
      <c r="L136" s="11" t="s">
        <v>5</v>
      </c>
      <c r="M136" s="11" t="s">
        <v>6</v>
      </c>
      <c r="N136" s="11" t="s">
        <v>7</v>
      </c>
      <c r="O136" s="11" t="s">
        <v>8</v>
      </c>
      <c r="P136" s="11" t="s">
        <v>9</v>
      </c>
    </row>
    <row r="137" spans="1:20" ht="15" thickBot="1" x14ac:dyDescent="0.35">
      <c r="A137" s="46">
        <v>1</v>
      </c>
      <c r="B137" s="2">
        <v>1</v>
      </c>
      <c r="C137" s="2">
        <v>1</v>
      </c>
      <c r="D137" s="2">
        <v>3</v>
      </c>
      <c r="E137" s="18"/>
      <c r="F137" s="18"/>
      <c r="G137" s="18"/>
      <c r="H137" s="18">
        <v>0.60921460969205055</v>
      </c>
      <c r="I137" s="18">
        <f>D137/H137</f>
        <v>4.9243730407523518</v>
      </c>
      <c r="J137" s="18">
        <f>$C$171+$C$172*C137</f>
        <v>5.5065239126345187</v>
      </c>
      <c r="K137" s="18">
        <f>J137*H137</f>
        <v>3.3546548161955814</v>
      </c>
      <c r="L137" s="18">
        <f>D137-K137</f>
        <v>-0.35465481619558137</v>
      </c>
      <c r="M137" s="18">
        <f>ABS(L137)</f>
        <v>0.35465481619558137</v>
      </c>
      <c r="N137" s="18">
        <f>M137^2</f>
        <v>0.1257800386507216</v>
      </c>
      <c r="O137" s="12">
        <f>L137/D137</f>
        <v>-0.11821827206519379</v>
      </c>
      <c r="P137" s="12">
        <f>ABS(O137)</f>
        <v>0.11821827206519379</v>
      </c>
    </row>
    <row r="138" spans="1:20" ht="15" thickBot="1" x14ac:dyDescent="0.35">
      <c r="A138" s="46"/>
      <c r="B138" s="2">
        <v>2</v>
      </c>
      <c r="C138" s="2">
        <v>2</v>
      </c>
      <c r="D138" s="2">
        <v>5</v>
      </c>
      <c r="E138" s="18">
        <f t="shared" ref="E138:E143" si="41">AVERAGE(D137:D140)</f>
        <v>6.5</v>
      </c>
      <c r="F138" s="18"/>
      <c r="G138" s="18"/>
      <c r="H138" s="18">
        <v>0.88404533565823895</v>
      </c>
      <c r="I138" s="18">
        <f t="shared" ref="I138:I148" si="42">D138/H138</f>
        <v>5.6558185404339243</v>
      </c>
      <c r="J138" s="18">
        <f t="shared" ref="J138:J152" si="43">$C$171+$C$172*C138</f>
        <v>5.9142664361452013</v>
      </c>
      <c r="K138" s="18">
        <f t="shared" ref="K138:K152" si="44">J138*H138</f>
        <v>5.2284796567142413</v>
      </c>
      <c r="L138" s="18">
        <f t="shared" ref="L138:L148" si="45">D138-K138</f>
        <v>-0.22847965671424131</v>
      </c>
      <c r="M138" s="18">
        <f t="shared" ref="M138:M148" si="46">ABS(L138)</f>
        <v>0.22847965671424131</v>
      </c>
      <c r="N138" s="18">
        <f t="shared" ref="N138:N148" si="47">M138^2</f>
        <v>5.2202953532257554E-2</v>
      </c>
      <c r="O138" s="12">
        <f t="shared" ref="O138:O148" si="48">L138/D138</f>
        <v>-4.5695931342848259E-2</v>
      </c>
      <c r="P138" s="12">
        <f t="shared" ref="P138:P148" si="49">ABS(O138)</f>
        <v>4.5695931342848259E-2</v>
      </c>
      <c r="Q138" s="3"/>
    </row>
    <row r="139" spans="1:20" ht="15" thickBot="1" x14ac:dyDescent="0.35">
      <c r="A139" s="46"/>
      <c r="B139" s="2">
        <v>3</v>
      </c>
      <c r="C139" s="2">
        <v>3</v>
      </c>
      <c r="D139" s="2">
        <v>8</v>
      </c>
      <c r="E139" s="18">
        <f t="shared" si="41"/>
        <v>6.75</v>
      </c>
      <c r="F139" s="18">
        <f>AVERAGE(E138:E139)</f>
        <v>6.625</v>
      </c>
      <c r="G139" s="18">
        <f>D139/F139</f>
        <v>1.2075471698113207</v>
      </c>
      <c r="H139" s="18">
        <f>AVERAGE(G139,G143)</f>
        <v>1.1492281303602057</v>
      </c>
      <c r="I139" s="18">
        <f t="shared" si="42"/>
        <v>6.9611940298507475</v>
      </c>
      <c r="J139" s="18">
        <f t="shared" si="43"/>
        <v>6.3220089596558831</v>
      </c>
      <c r="K139" s="18">
        <f t="shared" si="44"/>
        <v>7.2654305368257992</v>
      </c>
      <c r="L139" s="18">
        <f t="shared" si="45"/>
        <v>0.7345694631742008</v>
      </c>
      <c r="M139" s="18">
        <f t="shared" si="46"/>
        <v>0.7345694631742008</v>
      </c>
      <c r="N139" s="18">
        <f t="shared" si="47"/>
        <v>0.53959229622803351</v>
      </c>
      <c r="O139" s="12">
        <f t="shared" si="48"/>
        <v>9.18211828967751E-2</v>
      </c>
      <c r="P139" s="12">
        <f t="shared" si="49"/>
        <v>9.18211828967751E-2</v>
      </c>
      <c r="Q139" s="3"/>
    </row>
    <row r="140" spans="1:20" ht="15" thickBot="1" x14ac:dyDescent="0.35">
      <c r="A140" s="46"/>
      <c r="B140" s="2">
        <v>4</v>
      </c>
      <c r="C140" s="2">
        <v>4</v>
      </c>
      <c r="D140" s="2">
        <v>10</v>
      </c>
      <c r="E140" s="18">
        <f t="shared" si="41"/>
        <v>7.25</v>
      </c>
      <c r="F140" s="18">
        <f t="shared" ref="F140:F145" si="50">AVERAGE(E139:E140)</f>
        <v>7</v>
      </c>
      <c r="G140" s="18">
        <f t="shared" ref="G140:G144" si="51">D140/F140</f>
        <v>1.4285714285714286</v>
      </c>
      <c r="H140" s="18">
        <f>AVERAGE(G140,G144)</f>
        <v>1.4099378881987579</v>
      </c>
      <c r="I140" s="18">
        <f t="shared" si="42"/>
        <v>7.0925110132158586</v>
      </c>
      <c r="J140" s="18">
        <f t="shared" si="43"/>
        <v>6.7297514831665657</v>
      </c>
      <c r="K140" s="18">
        <f t="shared" si="44"/>
        <v>9.4885315942783262</v>
      </c>
      <c r="L140" s="18">
        <f t="shared" si="45"/>
        <v>0.51146840572167385</v>
      </c>
      <c r="M140" s="18">
        <f t="shared" si="46"/>
        <v>0.51146840572167385</v>
      </c>
      <c r="N140" s="18">
        <f t="shared" si="47"/>
        <v>0.26159993005147075</v>
      </c>
      <c r="O140" s="12">
        <f t="shared" si="48"/>
        <v>5.1146840572167382E-2</v>
      </c>
      <c r="P140" s="12">
        <f t="shared" si="49"/>
        <v>5.1146840572167382E-2</v>
      </c>
      <c r="Q140" s="3"/>
    </row>
    <row r="141" spans="1:20" ht="15" thickBot="1" x14ac:dyDescent="0.35">
      <c r="A141" s="48">
        <v>2</v>
      </c>
      <c r="B141" s="2">
        <v>1</v>
      </c>
      <c r="C141" s="2">
        <v>5</v>
      </c>
      <c r="D141" s="2">
        <v>4</v>
      </c>
      <c r="E141" s="18">
        <f t="shared" si="41"/>
        <v>7.5</v>
      </c>
      <c r="F141" s="18">
        <f t="shared" si="50"/>
        <v>7.375</v>
      </c>
      <c r="G141" s="18">
        <f t="shared" si="51"/>
        <v>0.5423728813559322</v>
      </c>
      <c r="H141" s="18">
        <f>AVERAGE(G141,G145)</f>
        <v>0.60921460969205055</v>
      </c>
      <c r="I141" s="18">
        <f t="shared" si="42"/>
        <v>6.5658307210031355</v>
      </c>
      <c r="J141" s="18">
        <f t="shared" si="43"/>
        <v>7.1374940066772483</v>
      </c>
      <c r="K141" s="18">
        <f t="shared" si="44"/>
        <v>4.3482656254572296</v>
      </c>
      <c r="L141" s="18">
        <f t="shared" si="45"/>
        <v>-0.34826562545722961</v>
      </c>
      <c r="M141" s="18">
        <f t="shared" si="46"/>
        <v>0.34826562545722961</v>
      </c>
      <c r="N141" s="18">
        <f t="shared" si="47"/>
        <v>0.12128894587511534</v>
      </c>
      <c r="O141" s="12">
        <f t="shared" si="48"/>
        <v>-8.7066406364307403E-2</v>
      </c>
      <c r="P141" s="12">
        <f t="shared" si="49"/>
        <v>8.7066406364307403E-2</v>
      </c>
      <c r="Q141" s="3"/>
    </row>
    <row r="142" spans="1:20" ht="15" thickBot="1" x14ac:dyDescent="0.35">
      <c r="A142" s="48"/>
      <c r="B142" s="2">
        <v>2</v>
      </c>
      <c r="C142" s="2">
        <v>6</v>
      </c>
      <c r="D142" s="2">
        <v>7</v>
      </c>
      <c r="E142" s="18">
        <f t="shared" si="41"/>
        <v>8</v>
      </c>
      <c r="F142" s="18">
        <f>AVERAGE(E141:E142)</f>
        <v>7.75</v>
      </c>
      <c r="G142" s="18">
        <f t="shared" si="51"/>
        <v>0.90322580645161288</v>
      </c>
      <c r="H142" s="18">
        <f>AVERAGE(G142,G146)</f>
        <v>0.88404533565823895</v>
      </c>
      <c r="I142" s="18">
        <f t="shared" si="42"/>
        <v>7.9181459566074945</v>
      </c>
      <c r="J142" s="18">
        <f>$C$171+$C$172*C142</f>
        <v>7.5452365301879301</v>
      </c>
      <c r="K142" s="18">
        <f t="shared" si="44"/>
        <v>6.6703311609507949</v>
      </c>
      <c r="L142" s="18">
        <f t="shared" si="45"/>
        <v>0.32966883904920508</v>
      </c>
      <c r="M142" s="18">
        <f t="shared" si="46"/>
        <v>0.32966883904920508</v>
      </c>
      <c r="N142" s="18">
        <f t="shared" si="47"/>
        <v>0.10868154344005068</v>
      </c>
      <c r="O142" s="12">
        <f t="shared" si="48"/>
        <v>4.7095548435600723E-2</v>
      </c>
      <c r="P142" s="12">
        <f t="shared" si="49"/>
        <v>4.7095548435600723E-2</v>
      </c>
      <c r="Q142" s="3"/>
    </row>
    <row r="143" spans="1:20" ht="15" thickBot="1" x14ac:dyDescent="0.35">
      <c r="A143" s="48"/>
      <c r="B143" s="2">
        <v>3</v>
      </c>
      <c r="C143" s="2">
        <v>7</v>
      </c>
      <c r="D143" s="2">
        <v>9</v>
      </c>
      <c r="E143" s="18">
        <f t="shared" si="41"/>
        <v>8.5</v>
      </c>
      <c r="F143" s="18">
        <f>AVERAGE(E142:E143)</f>
        <v>8.25</v>
      </c>
      <c r="G143" s="18">
        <f t="shared" si="51"/>
        <v>1.0909090909090908</v>
      </c>
      <c r="H143" s="18">
        <v>1.1492281303602057</v>
      </c>
      <c r="I143" s="18">
        <f t="shared" si="42"/>
        <v>7.8313432835820906</v>
      </c>
      <c r="J143" s="18">
        <f t="shared" si="43"/>
        <v>7.9529790536986127</v>
      </c>
      <c r="K143" s="18">
        <f t="shared" si="44"/>
        <v>9.1397872486759351</v>
      </c>
      <c r="L143" s="18">
        <f t="shared" si="45"/>
        <v>-0.13978724867593506</v>
      </c>
      <c r="M143" s="18">
        <f t="shared" si="46"/>
        <v>0.13978724867593506</v>
      </c>
      <c r="N143" s="18">
        <f t="shared" si="47"/>
        <v>1.9540474892387708E-2</v>
      </c>
      <c r="O143" s="12">
        <f t="shared" si="48"/>
        <v>-1.553191651954834E-2</v>
      </c>
      <c r="P143" s="12">
        <f t="shared" si="49"/>
        <v>1.553191651954834E-2</v>
      </c>
      <c r="Q143" s="32">
        <f>COUNT(L137:L148)</f>
        <v>12</v>
      </c>
      <c r="R143" t="s">
        <v>13</v>
      </c>
    </row>
    <row r="144" spans="1:20" ht="15" thickBot="1" x14ac:dyDescent="0.35">
      <c r="A144" s="48"/>
      <c r="B144" s="2">
        <v>4</v>
      </c>
      <c r="C144" s="2">
        <v>8</v>
      </c>
      <c r="D144" s="2">
        <v>12</v>
      </c>
      <c r="E144" s="18">
        <f t="shared" ref="E144:E145" si="52">AVERAGE(D143:D146)</f>
        <v>8.75</v>
      </c>
      <c r="F144" s="18">
        <f t="shared" si="50"/>
        <v>8.625</v>
      </c>
      <c r="G144" s="18">
        <f t="shared" si="51"/>
        <v>1.3913043478260869</v>
      </c>
      <c r="H144" s="18">
        <v>1.4099378881987579</v>
      </c>
      <c r="I144" s="18">
        <f t="shared" si="42"/>
        <v>8.5110132158590304</v>
      </c>
      <c r="J144" s="18">
        <f t="shared" si="43"/>
        <v>8.3607215772092953</v>
      </c>
      <c r="K144" s="18">
        <f t="shared" si="44"/>
        <v>11.788098124388261</v>
      </c>
      <c r="L144" s="18">
        <f t="shared" si="45"/>
        <v>0.21190187561173879</v>
      </c>
      <c r="M144" s="18">
        <f t="shared" si="46"/>
        <v>0.21190187561173879</v>
      </c>
      <c r="N144" s="18">
        <f t="shared" si="47"/>
        <v>4.490240488777282E-2</v>
      </c>
      <c r="O144" s="12">
        <f t="shared" si="48"/>
        <v>1.7658489634311565E-2</v>
      </c>
      <c r="P144" s="12">
        <f t="shared" si="49"/>
        <v>1.7658489634311565E-2</v>
      </c>
      <c r="Q144" s="33">
        <f>L156/Q143</f>
        <v>1.3379460131944724E-2</v>
      </c>
      <c r="R144" t="s">
        <v>14</v>
      </c>
    </row>
    <row r="145" spans="1:18" ht="15" thickBot="1" x14ac:dyDescent="0.35">
      <c r="A145" s="46">
        <v>3</v>
      </c>
      <c r="B145" s="2">
        <v>1</v>
      </c>
      <c r="C145" s="2">
        <v>9</v>
      </c>
      <c r="D145" s="2">
        <v>6</v>
      </c>
      <c r="E145" s="18">
        <f t="shared" si="52"/>
        <v>9</v>
      </c>
      <c r="F145" s="18">
        <f t="shared" si="50"/>
        <v>8.875</v>
      </c>
      <c r="G145" s="18">
        <f>D145/F145</f>
        <v>0.676056338028169</v>
      </c>
      <c r="H145" s="18">
        <v>0.60921460969205055</v>
      </c>
      <c r="I145" s="18">
        <f t="shared" si="42"/>
        <v>9.8487460815047037</v>
      </c>
      <c r="J145" s="18">
        <f t="shared" si="43"/>
        <v>8.7684641007199779</v>
      </c>
      <c r="K145" s="18">
        <f t="shared" si="44"/>
        <v>5.3418764347188787</v>
      </c>
      <c r="L145" s="18">
        <f t="shared" si="45"/>
        <v>0.65812356528112126</v>
      </c>
      <c r="M145" s="18">
        <f t="shared" si="46"/>
        <v>0.65812356528112126</v>
      </c>
      <c r="N145" s="18">
        <f t="shared" si="47"/>
        <v>0.43312662717833428</v>
      </c>
      <c r="O145" s="12">
        <f t="shared" si="48"/>
        <v>0.10968726088018688</v>
      </c>
      <c r="P145" s="12">
        <f t="shared" si="49"/>
        <v>0.10968726088018688</v>
      </c>
      <c r="Q145" s="34">
        <f>M156/Q143</f>
        <v>0.39424256467437857</v>
      </c>
      <c r="R145" t="s">
        <v>15</v>
      </c>
    </row>
    <row r="146" spans="1:18" ht="15" thickBot="1" x14ac:dyDescent="0.35">
      <c r="A146" s="46"/>
      <c r="B146" s="2">
        <v>2</v>
      </c>
      <c r="C146" s="2">
        <v>10</v>
      </c>
      <c r="D146" s="2">
        <v>8</v>
      </c>
      <c r="E146" s="18">
        <f>AVERAGE(D145:D148)</f>
        <v>9.5</v>
      </c>
      <c r="F146" s="18">
        <f>AVERAGE(E145:E146)</f>
        <v>9.25</v>
      </c>
      <c r="G146" s="18">
        <f>D146/F146</f>
        <v>0.86486486486486491</v>
      </c>
      <c r="H146" s="18">
        <v>0.88404533565823895</v>
      </c>
      <c r="I146" s="18">
        <f t="shared" si="42"/>
        <v>9.0493096646942792</v>
      </c>
      <c r="J146" s="18">
        <f t="shared" si="43"/>
        <v>9.1762066242306606</v>
      </c>
      <c r="K146" s="18">
        <f t="shared" si="44"/>
        <v>8.1121826651873494</v>
      </c>
      <c r="L146" s="18">
        <f t="shared" si="45"/>
        <v>-0.11218266518734943</v>
      </c>
      <c r="M146" s="18">
        <f t="shared" si="46"/>
        <v>0.11218266518734943</v>
      </c>
      <c r="N146" s="18">
        <f t="shared" si="47"/>
        <v>1.2584950368536942E-2</v>
      </c>
      <c r="O146" s="12">
        <f t="shared" si="48"/>
        <v>-1.4022833148418679E-2</v>
      </c>
      <c r="P146" s="12">
        <f t="shared" si="49"/>
        <v>1.4022833148418679E-2</v>
      </c>
      <c r="Q146" s="34">
        <f>N156/Q143</f>
        <v>0.22962276911870602</v>
      </c>
      <c r="R146" t="s">
        <v>16</v>
      </c>
    </row>
    <row r="147" spans="1:18" ht="15" thickBot="1" x14ac:dyDescent="0.35">
      <c r="A147" s="46"/>
      <c r="B147" s="2">
        <v>3</v>
      </c>
      <c r="C147" s="2">
        <v>11</v>
      </c>
      <c r="D147" s="2">
        <v>10</v>
      </c>
      <c r="H147" s="18">
        <v>1.1492281303602057</v>
      </c>
      <c r="I147" s="18">
        <f t="shared" si="42"/>
        <v>8.7014925373134346</v>
      </c>
      <c r="J147" s="18">
        <f t="shared" si="43"/>
        <v>9.5839491477413432</v>
      </c>
      <c r="K147" s="18">
        <f t="shared" si="44"/>
        <v>11.01414396052607</v>
      </c>
      <c r="L147" s="18">
        <f t="shared" si="45"/>
        <v>-1.01414396052607</v>
      </c>
      <c r="M147" s="18">
        <f t="shared" si="46"/>
        <v>1.01414396052607</v>
      </c>
      <c r="N147" s="18">
        <f t="shared" si="47"/>
        <v>1.028487972671503</v>
      </c>
      <c r="O147" s="12">
        <f t="shared" si="48"/>
        <v>-0.10141439605260701</v>
      </c>
      <c r="P147" s="12">
        <f t="shared" si="49"/>
        <v>0.10141439605260701</v>
      </c>
      <c r="Q147" s="35">
        <f>P156/Q143</f>
        <v>5.8801736578962545E-2</v>
      </c>
      <c r="R147" t="s">
        <v>17</v>
      </c>
    </row>
    <row r="148" spans="1:18" ht="15" thickBot="1" x14ac:dyDescent="0.35">
      <c r="A148" s="46"/>
      <c r="B148" s="2">
        <v>4</v>
      </c>
      <c r="C148" s="2">
        <v>12</v>
      </c>
      <c r="D148" s="2">
        <v>14</v>
      </c>
      <c r="H148" s="18">
        <v>1.4099378881987579</v>
      </c>
      <c r="I148" s="18">
        <f t="shared" si="42"/>
        <v>9.9295154185022021</v>
      </c>
      <c r="J148" s="18">
        <f>$C$171+$C$172*C148</f>
        <v>9.9916916712520241</v>
      </c>
      <c r="K148" s="18">
        <f t="shared" si="44"/>
        <v>14.087664654498196</v>
      </c>
      <c r="L148" s="18">
        <f t="shared" si="45"/>
        <v>-8.7664654498196271E-2</v>
      </c>
      <c r="M148" s="18">
        <f t="shared" si="46"/>
        <v>8.7664654498196271E-2</v>
      </c>
      <c r="N148" s="18">
        <f t="shared" si="47"/>
        <v>7.6850916482881235E-3</v>
      </c>
      <c r="O148" s="12">
        <f t="shared" si="48"/>
        <v>-6.261761035585448E-3</v>
      </c>
      <c r="P148" s="12">
        <f t="shared" si="49"/>
        <v>6.261761035585448E-3</v>
      </c>
    </row>
    <row r="149" spans="1:18" ht="15" thickBot="1" x14ac:dyDescent="0.35">
      <c r="A149" s="47">
        <v>4</v>
      </c>
      <c r="B149" s="29">
        <v>1</v>
      </c>
      <c r="C149" s="29">
        <v>13</v>
      </c>
      <c r="D149" s="30"/>
      <c r="E149" s="30"/>
      <c r="F149" s="30"/>
      <c r="G149" s="30"/>
      <c r="H149" s="31">
        <v>0.60921460969205055</v>
      </c>
      <c r="I149" s="18"/>
      <c r="J149" s="31">
        <f t="shared" si="43"/>
        <v>10.399434194762708</v>
      </c>
      <c r="K149" s="31">
        <f t="shared" si="44"/>
        <v>6.335487243980527</v>
      </c>
      <c r="L149" s="6"/>
    </row>
    <row r="150" spans="1:18" ht="15" thickBot="1" x14ac:dyDescent="0.35">
      <c r="A150" s="47"/>
      <c r="B150" s="29">
        <v>2</v>
      </c>
      <c r="C150" s="29">
        <v>14</v>
      </c>
      <c r="D150" s="30"/>
      <c r="E150" s="30"/>
      <c r="F150" s="30"/>
      <c r="G150" s="30"/>
      <c r="H150" s="31">
        <v>0.88404533565823895</v>
      </c>
      <c r="I150" s="18"/>
      <c r="J150" s="31">
        <f>$C$171+$C$172*C150</f>
        <v>10.807176718273389</v>
      </c>
      <c r="K150" s="31">
        <f t="shared" si="44"/>
        <v>9.5540341694239039</v>
      </c>
      <c r="L150" s="6"/>
    </row>
    <row r="151" spans="1:18" ht="15" thickBot="1" x14ac:dyDescent="0.35">
      <c r="A151" s="47"/>
      <c r="B151" s="29">
        <v>3</v>
      </c>
      <c r="C151" s="29">
        <v>15</v>
      </c>
      <c r="D151" s="30"/>
      <c r="E151" s="30"/>
      <c r="F151" s="30"/>
      <c r="G151" s="30"/>
      <c r="H151" s="31">
        <v>1.1492281303602057</v>
      </c>
      <c r="I151" s="18"/>
      <c r="J151" s="31">
        <f t="shared" si="43"/>
        <v>11.214919241784072</v>
      </c>
      <c r="K151" s="31">
        <f t="shared" si="44"/>
        <v>12.888500672376205</v>
      </c>
      <c r="L151" s="6"/>
    </row>
    <row r="152" spans="1:18" ht="15" thickBot="1" x14ac:dyDescent="0.35">
      <c r="A152" s="47"/>
      <c r="B152" s="29">
        <v>4</v>
      </c>
      <c r="C152" s="29">
        <v>16</v>
      </c>
      <c r="D152" s="30"/>
      <c r="E152" s="30"/>
      <c r="F152" s="30"/>
      <c r="G152" s="30"/>
      <c r="H152" s="31">
        <v>1.4099378881987579</v>
      </c>
      <c r="I152" s="18"/>
      <c r="J152" s="31">
        <f t="shared" si="43"/>
        <v>11.622661765294755</v>
      </c>
      <c r="K152" s="31">
        <f t="shared" si="44"/>
        <v>16.387231184608133</v>
      </c>
      <c r="L152" s="6"/>
    </row>
    <row r="153" spans="1:18" x14ac:dyDescent="0.3">
      <c r="A153" s="28"/>
    </row>
    <row r="154" spans="1:18" x14ac:dyDescent="0.3">
      <c r="A154" s="28"/>
    </row>
    <row r="155" spans="1:18" ht="15" thickBot="1" x14ac:dyDescent="0.35">
      <c r="A155" s="28"/>
      <c r="B155" t="s">
        <v>69</v>
      </c>
    </row>
    <row r="156" spans="1:18" ht="15" thickBot="1" x14ac:dyDescent="0.35">
      <c r="A156" s="28"/>
      <c r="K156" s="13" t="s">
        <v>18</v>
      </c>
      <c r="L156" s="36">
        <f>SUM(L137:L148)</f>
        <v>0.16055352158333669</v>
      </c>
      <c r="M156" s="36">
        <f>SUM(M137:M148)</f>
        <v>4.7309107760925428</v>
      </c>
      <c r="N156" s="36">
        <f>SUM(N137:N148)</f>
        <v>2.7554732294244721</v>
      </c>
      <c r="O156" s="16">
        <f>SUM(O137:O148)</f>
        <v>-7.0802194109467281E-2</v>
      </c>
      <c r="P156" s="15">
        <f>SUM(P137:P148)</f>
        <v>0.70562083894755057</v>
      </c>
    </row>
    <row r="157" spans="1:18" x14ac:dyDescent="0.3">
      <c r="B157" s="23" t="s">
        <v>31</v>
      </c>
      <c r="C157" s="23"/>
    </row>
    <row r="158" spans="1:18" x14ac:dyDescent="0.3">
      <c r="B158" t="s">
        <v>32</v>
      </c>
      <c r="C158">
        <v>0.93509662827809892</v>
      </c>
    </row>
    <row r="159" spans="1:18" x14ac:dyDescent="0.3">
      <c r="B159" t="s">
        <v>33</v>
      </c>
      <c r="C159">
        <v>0.8744057042170692</v>
      </c>
    </row>
    <row r="160" spans="1:18" x14ac:dyDescent="0.3">
      <c r="B160" t="s">
        <v>34</v>
      </c>
      <c r="C160">
        <v>0.86184627463877617</v>
      </c>
    </row>
    <row r="161" spans="2:10" x14ac:dyDescent="0.3">
      <c r="B161" t="s">
        <v>35</v>
      </c>
      <c r="C161">
        <v>0.58436270627018749</v>
      </c>
    </row>
    <row r="162" spans="2:10" ht="15" thickBot="1" x14ac:dyDescent="0.35">
      <c r="B162" s="21" t="s">
        <v>36</v>
      </c>
      <c r="C162" s="21">
        <v>12</v>
      </c>
    </row>
    <row r="164" spans="2:10" ht="15" thickBot="1" x14ac:dyDescent="0.35">
      <c r="B164" t="s">
        <v>37</v>
      </c>
    </row>
    <row r="165" spans="2:10" x14ac:dyDescent="0.3">
      <c r="B165" s="22"/>
      <c r="C165" s="22" t="s">
        <v>42</v>
      </c>
      <c r="D165" s="22" t="s">
        <v>43</v>
      </c>
      <c r="E165" s="22" t="s">
        <v>44</v>
      </c>
      <c r="F165" s="22" t="s">
        <v>45</v>
      </c>
      <c r="G165" s="22" t="s">
        <v>46</v>
      </c>
    </row>
    <row r="166" spans="2:10" x14ac:dyDescent="0.3">
      <c r="B166" t="s">
        <v>38</v>
      </c>
      <c r="C166">
        <v>1</v>
      </c>
      <c r="D166">
        <v>23.774317063476897</v>
      </c>
      <c r="E166">
        <v>23.774317063476897</v>
      </c>
      <c r="F166">
        <v>69.621450462076453</v>
      </c>
      <c r="G166">
        <v>8.1286615980670118E-6</v>
      </c>
    </row>
    <row r="167" spans="2:10" x14ac:dyDescent="0.3">
      <c r="B167" t="s">
        <v>39</v>
      </c>
      <c r="C167">
        <v>10</v>
      </c>
      <c r="D167">
        <v>3.4147977247941741</v>
      </c>
      <c r="E167">
        <v>0.34147977247941741</v>
      </c>
    </row>
    <row r="168" spans="2:10" ht="15" thickBot="1" x14ac:dyDescent="0.35">
      <c r="B168" s="21" t="s">
        <v>40</v>
      </c>
      <c r="C168" s="21">
        <v>11</v>
      </c>
      <c r="D168" s="21">
        <v>27.18911478827107</v>
      </c>
      <c r="E168" s="21"/>
      <c r="F168" s="21"/>
      <c r="G168" s="21"/>
    </row>
    <row r="169" spans="2:10" ht="15" thickBot="1" x14ac:dyDescent="0.35"/>
    <row r="170" spans="2:10" x14ac:dyDescent="0.3">
      <c r="B170" s="22"/>
      <c r="C170" s="22" t="s">
        <v>47</v>
      </c>
      <c r="D170" s="22" t="s">
        <v>35</v>
      </c>
      <c r="E170" s="22" t="s">
        <v>48</v>
      </c>
      <c r="F170" s="22" t="s">
        <v>49</v>
      </c>
      <c r="G170" s="22" t="s">
        <v>50</v>
      </c>
      <c r="H170" s="22" t="s">
        <v>51</v>
      </c>
      <c r="I170" s="22" t="s">
        <v>52</v>
      </c>
      <c r="J170" s="22" t="s">
        <v>53</v>
      </c>
    </row>
    <row r="171" spans="2:10" x14ac:dyDescent="0.3">
      <c r="B171" t="s">
        <v>41</v>
      </c>
      <c r="C171" s="4">
        <v>5.098781389123836</v>
      </c>
      <c r="D171">
        <v>0.35965038393757626</v>
      </c>
      <c r="E171">
        <v>14.177049759548764</v>
      </c>
      <c r="F171">
        <v>6.0056849990875276E-8</v>
      </c>
      <c r="G171">
        <v>4.2974303955407418</v>
      </c>
      <c r="H171">
        <v>5.9001323827069303</v>
      </c>
      <c r="I171">
        <v>4.2974303955407418</v>
      </c>
      <c r="J171">
        <v>5.9001323827069303</v>
      </c>
    </row>
    <row r="172" spans="2:10" ht="15" thickBot="1" x14ac:dyDescent="0.35">
      <c r="B172" s="21" t="s">
        <v>27</v>
      </c>
      <c r="C172" s="24">
        <v>0.40774252351068241</v>
      </c>
      <c r="D172" s="21">
        <v>4.8866864406456482E-2</v>
      </c>
      <c r="E172" s="21">
        <v>8.3439469354782236</v>
      </c>
      <c r="F172" s="21">
        <v>8.1286615980670118E-6</v>
      </c>
      <c r="G172" s="21">
        <v>0.29886036435191154</v>
      </c>
      <c r="H172" s="21">
        <v>0.51662468266945327</v>
      </c>
      <c r="I172" s="21">
        <v>0.29886036435191154</v>
      </c>
      <c r="J172" s="21">
        <v>0.51662468266945327</v>
      </c>
    </row>
  </sheetData>
  <mergeCells count="25">
    <mergeCell ref="L4:N4"/>
    <mergeCell ref="L5:N5"/>
    <mergeCell ref="M78:O78"/>
    <mergeCell ref="A59:A62"/>
    <mergeCell ref="A63:A66"/>
    <mergeCell ref="A67:A70"/>
    <mergeCell ref="A3:A6"/>
    <mergeCell ref="A7:A10"/>
    <mergeCell ref="A11:A14"/>
    <mergeCell ref="A21:A24"/>
    <mergeCell ref="A25:A28"/>
    <mergeCell ref="A29:A32"/>
    <mergeCell ref="A40:A43"/>
    <mergeCell ref="A44:A47"/>
    <mergeCell ref="A48:A51"/>
    <mergeCell ref="A145:A148"/>
    <mergeCell ref="A149:A152"/>
    <mergeCell ref="A137:A140"/>
    <mergeCell ref="A141:A144"/>
    <mergeCell ref="A78:A81"/>
    <mergeCell ref="A82:A85"/>
    <mergeCell ref="A86:A89"/>
    <mergeCell ref="A99:A102"/>
    <mergeCell ref="A103:A106"/>
    <mergeCell ref="A107:A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Portada</vt:lpstr>
      <vt:lpstr>Analisis de metodos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Ivette Estrada Suárez</dc:creator>
  <cp:lastModifiedBy>Gabriel Melendez</cp:lastModifiedBy>
  <dcterms:created xsi:type="dcterms:W3CDTF">2022-05-05T21:21:14Z</dcterms:created>
  <dcterms:modified xsi:type="dcterms:W3CDTF">2023-06-13T20:00:45Z</dcterms:modified>
</cp:coreProperties>
</file>