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Analisis Estadistico\"/>
    </mc:Choice>
  </mc:AlternateContent>
  <xr:revisionPtr revIDLastSave="0" documentId="13_ncr:1_{AA995926-D2B8-4857-9E00-DFFD83B87009}" xr6:coauthVersionLast="47" xr6:coauthVersionMax="47" xr10:uidLastSave="{00000000-0000-0000-0000-000000000000}"/>
  <bookViews>
    <workbookView xWindow="-108" yWindow="-108" windowWidth="23256" windowHeight="12456" xr2:uid="{B86DCA31-DE92-476A-9CFF-DFAE8DCA0D85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J4" i="1"/>
  <c r="L3" i="1"/>
  <c r="K13" i="1"/>
  <c r="I11" i="1"/>
  <c r="M2" i="1"/>
  <c r="L2" i="1"/>
  <c r="K2" i="1"/>
  <c r="L19" i="1" l="1"/>
  <c r="M19" i="1"/>
  <c r="N2" i="1"/>
  <c r="L17" i="1"/>
  <c r="M17" i="1" s="1"/>
  <c r="L14" i="1"/>
  <c r="M14" i="1" s="1"/>
  <c r="L15" i="1"/>
  <c r="M15" i="1" s="1"/>
  <c r="L16" i="1"/>
  <c r="M16" i="1" s="1"/>
  <c r="G3" i="1"/>
  <c r="K3" i="1"/>
  <c r="M3" i="1"/>
  <c r="N3" i="1" s="1"/>
  <c r="G4" i="1"/>
  <c r="L4" i="1"/>
  <c r="G5" i="1"/>
  <c r="L5" i="1"/>
  <c r="G6" i="1"/>
  <c r="L6" i="1"/>
  <c r="G7" i="1"/>
  <c r="L7" i="1"/>
  <c r="G8" i="1"/>
  <c r="K8" i="1"/>
  <c r="L8" i="1"/>
  <c r="M8" i="1" s="1"/>
  <c r="N8" i="1" s="1"/>
  <c r="G9" i="1"/>
  <c r="H10" i="1" s="1"/>
  <c r="I10" i="1" s="1"/>
  <c r="K9" i="1"/>
  <c r="L9" i="1"/>
  <c r="M9" i="1" s="1"/>
  <c r="N9" i="1" s="1"/>
  <c r="G10" i="1"/>
  <c r="K10" i="1"/>
  <c r="L10" i="1"/>
  <c r="M10" i="1"/>
  <c r="N10" i="1" s="1"/>
  <c r="G11" i="1"/>
  <c r="K11" i="1"/>
  <c r="L11" i="1"/>
  <c r="M11" i="1" s="1"/>
  <c r="N11" i="1" s="1"/>
  <c r="K12" i="1"/>
  <c r="L12" i="1"/>
  <c r="M12" i="1" s="1"/>
  <c r="N12" i="1" s="1"/>
  <c r="L13" i="1"/>
  <c r="M13" i="1" s="1"/>
  <c r="N13" i="1" s="1"/>
  <c r="O13" i="1" l="1"/>
  <c r="P13" i="1" s="1"/>
  <c r="Q13" i="1"/>
  <c r="R13" i="1" s="1"/>
  <c r="H4" i="1"/>
  <c r="O10" i="1"/>
  <c r="P10" i="1" s="1"/>
  <c r="Q10" i="1"/>
  <c r="R10" i="1" s="1"/>
  <c r="O11" i="1"/>
  <c r="P11" i="1" s="1"/>
  <c r="Q11" i="1"/>
  <c r="R11" i="1" s="1"/>
  <c r="O12" i="1"/>
  <c r="P12" i="1" s="1"/>
  <c r="Q12" i="1"/>
  <c r="R12" i="1" s="1"/>
  <c r="H6" i="1"/>
  <c r="I6" i="1" s="1"/>
  <c r="J6" i="1" s="1"/>
  <c r="H5" i="1"/>
  <c r="I5" i="1" s="1"/>
  <c r="H8" i="1"/>
  <c r="I8" i="1" s="1"/>
  <c r="H11" i="1"/>
  <c r="O9" i="1"/>
  <c r="P9" i="1" s="1"/>
  <c r="Q9" i="1"/>
  <c r="R9" i="1" s="1"/>
  <c r="Q8" i="1"/>
  <c r="R8" i="1" s="1"/>
  <c r="O8" i="1"/>
  <c r="P8" i="1" s="1"/>
  <c r="O3" i="1"/>
  <c r="P3" i="1" s="1"/>
  <c r="Q3" i="1"/>
  <c r="R3" i="1" s="1"/>
  <c r="O2" i="1"/>
  <c r="Q2" i="1"/>
  <c r="H9" i="1"/>
  <c r="I9" i="1" s="1"/>
  <c r="H7" i="1"/>
  <c r="I7" i="1" s="1"/>
  <c r="J7" i="1" l="1"/>
  <c r="J5" i="1"/>
  <c r="M5" i="1"/>
  <c r="N5" i="1" s="1"/>
  <c r="K5" i="1"/>
  <c r="K7" i="1"/>
  <c r="M7" i="1"/>
  <c r="N7" i="1" s="1"/>
  <c r="K6" i="1"/>
  <c r="M6" i="1"/>
  <c r="N6" i="1" s="1"/>
  <c r="P2" i="1"/>
  <c r="K4" i="1"/>
  <c r="M4" i="1"/>
  <c r="N4" i="1" s="1"/>
  <c r="N22" i="1" s="1"/>
  <c r="R2" i="1"/>
  <c r="O4" i="1" l="1"/>
  <c r="O22" i="1" s="1"/>
  <c r="Q4" i="1"/>
  <c r="Q22" i="1" s="1"/>
  <c r="S8" i="1"/>
  <c r="S9" i="1" s="1"/>
  <c r="O7" i="1"/>
  <c r="P7" i="1" s="1"/>
  <c r="Q7" i="1"/>
  <c r="R7" i="1" s="1"/>
  <c r="O6" i="1"/>
  <c r="P6" i="1" s="1"/>
  <c r="Q6" i="1"/>
  <c r="R6" i="1" s="1"/>
  <c r="O5" i="1"/>
  <c r="P5" i="1" s="1"/>
  <c r="Q5" i="1"/>
  <c r="R5" i="1" s="1"/>
  <c r="R4" i="1" l="1"/>
  <c r="P4" i="1"/>
  <c r="P22" i="1" s="1"/>
  <c r="S11" i="1" s="1"/>
  <c r="S10" i="1"/>
  <c r="R22" i="1" l="1"/>
  <c r="S12" i="1" s="1"/>
</calcChain>
</file>

<file path=xl/sharedStrings.xml><?xml version="1.0" encoding="utf-8"?>
<sst xmlns="http://schemas.openxmlformats.org/spreadsheetml/2006/main" count="54" uniqueCount="52">
  <si>
    <t>trimestre</t>
  </si>
  <si>
    <t>Intercept</t>
  </si>
  <si>
    <t>Upper 95.0%</t>
  </si>
  <si>
    <t>Lower 95.0%</t>
  </si>
  <si>
    <t>Upper 95%</t>
  </si>
  <si>
    <t>Lower 95%</t>
  </si>
  <si>
    <t>P-value</t>
  </si>
  <si>
    <t>t Stat</t>
  </si>
  <si>
    <t>Standard Error</t>
  </si>
  <si>
    <t>Coefficients</t>
  </si>
  <si>
    <t>Total</t>
  </si>
  <si>
    <t>Residual</t>
  </si>
  <si>
    <t>Regression</t>
  </si>
  <si>
    <t>Significance F</t>
  </si>
  <si>
    <t>F</t>
  </si>
  <si>
    <t>MS</t>
  </si>
  <si>
    <t>SS</t>
  </si>
  <si>
    <t>df</t>
  </si>
  <si>
    <t>ANOVA</t>
  </si>
  <si>
    <t>Observations</t>
  </si>
  <si>
    <t>Adjusted R Square</t>
  </si>
  <si>
    <t>R Square</t>
  </si>
  <si>
    <t>Multiple R</t>
  </si>
  <si>
    <t>Regression Statistics</t>
  </si>
  <si>
    <t>SUMMARY OUTPUT</t>
  </si>
  <si>
    <t>EPAM. Error Porcetual Absoluto Medio</t>
  </si>
  <si>
    <t>CME. Cuadrado Medio del Error</t>
  </si>
  <si>
    <t>EAM. Error Absoluto medio</t>
  </si>
  <si>
    <t>año 3</t>
  </si>
  <si>
    <t>Promedio de error pronosticados</t>
  </si>
  <si>
    <t># de Pronosticos</t>
  </si>
  <si>
    <t>año 2</t>
  </si>
  <si>
    <t>4 2500 2360 2615</t>
  </si>
  <si>
    <t>3 2625 2900 2930</t>
  </si>
  <si>
    <t>2 940 900 1100</t>
  </si>
  <si>
    <t>año 1</t>
  </si>
  <si>
    <t>1 1690 1800 1850</t>
  </si>
  <si>
    <t>Valor absoluto del Error del Porcentual</t>
  </si>
  <si>
    <t>Error Porcentual %</t>
  </si>
  <si>
    <t>Error Cuadrado de Pronostico</t>
  </si>
  <si>
    <t>Valor absoluto del Error de Pronostico</t>
  </si>
  <si>
    <t>Error de Pronostico</t>
  </si>
  <si>
    <t>pronostico con estacionalidad</t>
  </si>
  <si>
    <t>pronostico sin estacionalidad</t>
  </si>
  <si>
    <t>Indice estacional</t>
  </si>
  <si>
    <t>Valor estacional irregular</t>
  </si>
  <si>
    <t>Promedio movil centrado</t>
  </si>
  <si>
    <t>Promedio movil</t>
  </si>
  <si>
    <t>ventas</t>
  </si>
  <si>
    <t>Trimestre Año 1 Año 2 Año 3</t>
  </si>
  <si>
    <t>año 4</t>
  </si>
  <si>
    <t>Ventas desestacionalizadas (Se usan para la anova)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</si>
</sst>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2" fontId="0" fillId="2" borderId="3" xfId="0" applyNumberFormat="1" applyFill="1" applyBorder="1"/>
    <xf numFmtId="2" fontId="0" fillId="0" borderId="4" xfId="0" applyNumberFormat="1" applyBorder="1" applyAlignment="1">
      <alignment horizontal="center" wrapText="1"/>
    </xf>
    <xf numFmtId="10" fontId="0" fillId="0" borderId="4" xfId="1" applyNumberFormat="1" applyFont="1" applyBorder="1" applyAlignment="1">
      <alignment horizontal="center" wrapText="1"/>
    </xf>
    <xf numFmtId="1" fontId="0" fillId="0" borderId="4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10" fontId="0" fillId="3" borderId="5" xfId="1" applyNumberFormat="1" applyFon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4" borderId="6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wrapText="1"/>
    </xf>
    <xf numFmtId="1" fontId="0" fillId="2" borderId="4" xfId="0" applyNumberFormat="1" applyFill="1" applyBorder="1" applyAlignment="1">
      <alignment horizontal="center" wrapText="1"/>
    </xf>
    <xf numFmtId="0" fontId="0" fillId="2" borderId="0" xfId="0" applyFill="1"/>
    <xf numFmtId="2" fontId="0" fillId="2" borderId="4" xfId="0" applyNumberFormat="1" applyFill="1" applyBorder="1" applyAlignment="1">
      <alignment horizontal="center" wrapText="1"/>
    </xf>
    <xf numFmtId="2" fontId="0" fillId="5" borderId="0" xfId="0" applyNumberFormat="1" applyFill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9" fontId="0" fillId="2" borderId="3" xfId="1" applyFont="1" applyFill="1" applyBorder="1"/>
    <xf numFmtId="165" fontId="0" fillId="3" borderId="5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ventas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Sheet2!$E$2:$E$13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Sheet2!$F$2:$F$13</c:f>
              <c:numCache>
                <c:formatCode>0</c:formatCode>
                <c:ptCount val="12"/>
                <c:pt idx="0">
                  <c:v>1690</c:v>
                </c:pt>
                <c:pt idx="1">
                  <c:v>940</c:v>
                </c:pt>
                <c:pt idx="2">
                  <c:v>2625</c:v>
                </c:pt>
                <c:pt idx="3">
                  <c:v>2500</c:v>
                </c:pt>
                <c:pt idx="4">
                  <c:v>1800</c:v>
                </c:pt>
                <c:pt idx="5">
                  <c:v>900</c:v>
                </c:pt>
                <c:pt idx="6">
                  <c:v>2900</c:v>
                </c:pt>
                <c:pt idx="7">
                  <c:v>2360</c:v>
                </c:pt>
                <c:pt idx="8">
                  <c:v>1850</c:v>
                </c:pt>
                <c:pt idx="9">
                  <c:v>1100</c:v>
                </c:pt>
                <c:pt idx="10">
                  <c:v>2930</c:v>
                </c:pt>
                <c:pt idx="11">
                  <c:v>2615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8-46E6-ACBB-D68456EDC45A}"/>
            </c:ext>
          </c:extLst>
        </c:ser>
        <c:ser>
          <c:idx val="1"/>
          <c:order val="1"/>
          <c:tx>
            <c:v>estacionalidad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Sheet2!$E$2:$E$17</c:f>
              <c:numCache>
                <c:formatCode>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Sheet2!$M$2:$M$17</c:f>
              <c:numCache>
                <c:formatCode>0.00</c:formatCode>
                <c:ptCount val="16"/>
                <c:pt idx="0">
                  <c:v>1689.2289275735777</c:v>
                </c:pt>
                <c:pt idx="1">
                  <c:v>924.45674311950859</c:v>
                </c:pt>
                <c:pt idx="2">
                  <c:v>2689.5687094433001</c:v>
                </c:pt>
                <c:pt idx="3">
                  <c:v>2375.5291002039166</c:v>
                </c:pt>
                <c:pt idx="4">
                  <c:v>1779.8729558000246</c:v>
                </c:pt>
                <c:pt idx="5">
                  <c:v>973.40643399759415</c:v>
                </c:pt>
                <c:pt idx="6">
                  <c:v>2830.1199819119338</c:v>
                </c:pt>
                <c:pt idx="7">
                  <c:v>2498.0684028564006</c:v>
                </c:pt>
                <c:pt idx="8">
                  <c:v>1870.5169840264714</c:v>
                </c:pt>
                <c:pt idx="9">
                  <c:v>1022.3561248756797</c:v>
                </c:pt>
                <c:pt idx="10">
                  <c:v>2970.6712543805679</c:v>
                </c:pt>
                <c:pt idx="11">
                  <c:v>2620.6077055088845</c:v>
                </c:pt>
                <c:pt idx="12">
                  <c:v>1961.1610122529185</c:v>
                </c:pt>
                <c:pt idx="13">
                  <c:v>1071.3058157537653</c:v>
                </c:pt>
                <c:pt idx="14">
                  <c:v>3111.2225268492011</c:v>
                </c:pt>
                <c:pt idx="15">
                  <c:v>2743.1470081613679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98-46E6-ACBB-D68456EDC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220271"/>
        <c:axId val="267221231"/>
      </c:scatterChart>
      <c:valAx>
        <c:axId val="26722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21231"/>
        <c:crosses val="autoZero"/>
        <c:crossBetween val="midCat"/>
      </c:valAx>
      <c:valAx>
        <c:axId val="267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20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453390</xdr:colOff>
      <xdr:row>22</xdr:row>
      <xdr:rowOff>34290</xdr:rowOff>
    </xdr:from>
    <xdr:to>
      <xdr:col>24</xdr:col>
      <xdr:colOff>146685</xdr:colOff>
      <xdr:row>37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7AAD1F-7501-48A1-B4BC-1B910E9B3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986E4-38DE-443A-8B6C-7889283CD919}">
  <dimension ref="A1:T38"/>
  <sheetViews>
    <sheetView tabSelected="1" zoomScale="85" zoomScaleNormal="85" workbookViewId="0">
      <selection activeCell="K25" sqref="K25"/>
    </sheetView>
  </sheetViews>
  <sheetFormatPr defaultRowHeight="14.4" x14ac:dyDescent="0.3"/>
  <cols>
    <col min="5" max="5" width="10.33203125" customWidth="1"/>
    <col min="7" max="7" width="10.6640625" customWidth="1"/>
    <col min="8" max="8" width="15" customWidth="1"/>
    <col min="9" max="9" width="13.44140625" customWidth="1"/>
    <col min="10" max="10" width="14.109375" customWidth="1"/>
    <col min="11" max="11" width="20.21875" customWidth="1"/>
    <col min="12" max="12" width="16.88671875" customWidth="1"/>
    <col min="13" max="13" width="16" customWidth="1"/>
    <col min="14" max="14" width="12" bestFit="1" customWidth="1"/>
    <col min="15" max="15" width="19.33203125" bestFit="1" customWidth="1"/>
    <col min="16" max="16" width="15.33203125" customWidth="1"/>
    <col min="17" max="17" width="15.88671875" customWidth="1"/>
    <col min="18" max="18" width="20.5546875" bestFit="1" customWidth="1"/>
    <col min="19" max="19" width="9.44140625" bestFit="1" customWidth="1"/>
  </cols>
  <sheetData>
    <row r="1" spans="1:20" ht="63" thickBot="1" x14ac:dyDescent="0.35">
      <c r="A1" t="s">
        <v>49</v>
      </c>
      <c r="E1" s="10" t="s">
        <v>0</v>
      </c>
      <c r="F1" s="10" t="s">
        <v>48</v>
      </c>
      <c r="G1" s="10" t="s">
        <v>47</v>
      </c>
      <c r="H1" s="10" t="s">
        <v>46</v>
      </c>
      <c r="I1" s="10" t="s">
        <v>45</v>
      </c>
      <c r="J1" s="10" t="s">
        <v>44</v>
      </c>
      <c r="K1" s="10" t="s">
        <v>51</v>
      </c>
      <c r="L1" s="10" t="s">
        <v>43</v>
      </c>
      <c r="M1" s="10" t="s">
        <v>42</v>
      </c>
      <c r="N1" s="10" t="s">
        <v>41</v>
      </c>
      <c r="O1" s="10" t="s">
        <v>40</v>
      </c>
      <c r="P1" s="10" t="s">
        <v>39</v>
      </c>
      <c r="Q1" s="10" t="s">
        <v>38</v>
      </c>
      <c r="R1" s="10" t="s">
        <v>37</v>
      </c>
    </row>
    <row r="2" spans="1:20" ht="15" thickBot="1" x14ac:dyDescent="0.35">
      <c r="A2" t="s">
        <v>36</v>
      </c>
      <c r="D2" s="19" t="s">
        <v>35</v>
      </c>
      <c r="E2" s="4">
        <v>1</v>
      </c>
      <c r="F2" s="4">
        <v>1690</v>
      </c>
      <c r="G2" s="2"/>
      <c r="H2" s="2"/>
      <c r="I2" s="2"/>
      <c r="J2" s="2">
        <v>0.90196733357827585</v>
      </c>
      <c r="K2" s="2">
        <f>F2/J2</f>
        <v>1873.6820471041326</v>
      </c>
      <c r="L2" s="2">
        <f>$I$37+$I$38*E2</f>
        <v>1872.82716866484</v>
      </c>
      <c r="M2" s="2">
        <f>L2*J2</f>
        <v>1689.2289275735777</v>
      </c>
      <c r="N2" s="2">
        <f>F2-M2</f>
        <v>0.77107242642227902</v>
      </c>
      <c r="O2" s="2">
        <f t="shared" ref="O2:O13" si="0">ABS(N2)</f>
        <v>0.77107242642227902</v>
      </c>
      <c r="P2" s="2">
        <f t="shared" ref="P2:P13" si="1">O2^2</f>
        <v>0.59455268678874085</v>
      </c>
      <c r="Q2" s="3">
        <f t="shared" ref="Q2:Q13" si="2">N2/F2</f>
        <v>4.5625587362265032E-4</v>
      </c>
      <c r="R2" s="3">
        <f t="shared" ref="R2:R13" si="3">ABS(Q2)</f>
        <v>4.5625587362265032E-4</v>
      </c>
    </row>
    <row r="3" spans="1:20" ht="15" thickBot="1" x14ac:dyDescent="0.35">
      <c r="A3" t="s">
        <v>34</v>
      </c>
      <c r="D3" s="19"/>
      <c r="E3" s="4">
        <v>2</v>
      </c>
      <c r="F3" s="4">
        <v>940</v>
      </c>
      <c r="G3" s="2">
        <f t="shared" ref="G3:G11" si="4">AVERAGE(F2:F5)</f>
        <v>1938.75</v>
      </c>
      <c r="H3" s="2"/>
      <c r="I3" s="2"/>
      <c r="J3" s="2">
        <v>0.4870814219607455</v>
      </c>
      <c r="K3" s="2">
        <f t="shared" ref="K2:K13" si="5">F3/J3</f>
        <v>1929.8621495684058</v>
      </c>
      <c r="L3" s="2">
        <f>$I$37+$I$38*E3</f>
        <v>1897.9511462336409</v>
      </c>
      <c r="M3" s="2">
        <f t="shared" ref="M2:M16" si="6">L3*J3</f>
        <v>924.45674311950859</v>
      </c>
      <c r="N3" s="2">
        <f t="shared" ref="N3:N13" si="7">F3-M3</f>
        <v>15.543256880491413</v>
      </c>
      <c r="O3" s="2">
        <f t="shared" si="0"/>
        <v>15.543256880491413</v>
      </c>
      <c r="P3" s="2">
        <f t="shared" si="1"/>
        <v>241.59283445294363</v>
      </c>
      <c r="Q3" s="3">
        <f t="shared" si="2"/>
        <v>1.6535379660097247E-2</v>
      </c>
      <c r="R3" s="3">
        <f t="shared" si="3"/>
        <v>1.6535379660097247E-2</v>
      </c>
      <c r="S3" s="5"/>
    </row>
    <row r="4" spans="1:20" ht="15" thickBot="1" x14ac:dyDescent="0.35">
      <c r="A4" t="s">
        <v>33</v>
      </c>
      <c r="D4" s="19"/>
      <c r="E4" s="4">
        <v>3</v>
      </c>
      <c r="F4" s="4">
        <v>2625</v>
      </c>
      <c r="G4" s="2">
        <f t="shared" si="4"/>
        <v>1966.25</v>
      </c>
      <c r="H4" s="2">
        <f t="shared" ref="H4:H11" si="8">AVERAGE(G3:G4)</f>
        <v>1952.5</v>
      </c>
      <c r="I4" s="2">
        <f>F4/H4</f>
        <v>1.3444302176696543</v>
      </c>
      <c r="J4" s="2">
        <f>AVERAGE(I4,I8)</f>
        <v>1.3985770374509825</v>
      </c>
      <c r="K4" s="2">
        <f t="shared" si="5"/>
        <v>1876.9076923958874</v>
      </c>
      <c r="L4" s="2">
        <f t="shared" ref="L3:L16" si="9">$I$37+$I$38*E4</f>
        <v>1923.0751238024416</v>
      </c>
      <c r="M4" s="2">
        <f t="shared" si="6"/>
        <v>2689.5687094433001</v>
      </c>
      <c r="N4" s="2">
        <f t="shared" si="7"/>
        <v>-64.568709443300122</v>
      </c>
      <c r="O4" s="2">
        <f t="shared" si="0"/>
        <v>64.568709443300122</v>
      </c>
      <c r="P4" s="2">
        <f t="shared" si="1"/>
        <v>4169.1182391733146</v>
      </c>
      <c r="Q4" s="3">
        <f t="shared" si="2"/>
        <v>-2.4597603597447667E-2</v>
      </c>
      <c r="R4" s="3">
        <f t="shared" si="3"/>
        <v>2.4597603597447667E-2</v>
      </c>
      <c r="S4" s="5"/>
    </row>
    <row r="5" spans="1:20" ht="15" thickBot="1" x14ac:dyDescent="0.35">
      <c r="A5" t="s">
        <v>32</v>
      </c>
      <c r="D5" s="19"/>
      <c r="E5" s="4">
        <v>4</v>
      </c>
      <c r="F5" s="4">
        <v>2500</v>
      </c>
      <c r="G5" s="2">
        <f t="shared" si="4"/>
        <v>1956.25</v>
      </c>
      <c r="H5" s="2">
        <f t="shared" si="8"/>
        <v>1961.25</v>
      </c>
      <c r="I5" s="2">
        <f t="shared" ref="I4:I11" si="10">F5/H5</f>
        <v>1.2746972594008923</v>
      </c>
      <c r="J5" s="2">
        <f>AVERAGE(I5,I9)</f>
        <v>1.2193461636092007</v>
      </c>
      <c r="K5" s="2">
        <f t="shared" si="5"/>
        <v>2050.2791369762717</v>
      </c>
      <c r="L5" s="2">
        <f t="shared" si="9"/>
        <v>1948.1991013712425</v>
      </c>
      <c r="M5" s="2">
        <f t="shared" si="6"/>
        <v>2375.5291002039166</v>
      </c>
      <c r="N5" s="2">
        <f t="shared" si="7"/>
        <v>124.47089979608336</v>
      </c>
      <c r="O5" s="2">
        <f t="shared" si="0"/>
        <v>124.47089979608336</v>
      </c>
      <c r="P5" s="2">
        <f t="shared" si="1"/>
        <v>15493.004896046625</v>
      </c>
      <c r="Q5" s="3">
        <f t="shared" si="2"/>
        <v>4.9788359918433341E-2</v>
      </c>
      <c r="R5" s="3">
        <f t="shared" si="3"/>
        <v>4.9788359918433341E-2</v>
      </c>
      <c r="S5" s="5"/>
    </row>
    <row r="6" spans="1:20" ht="15" thickBot="1" x14ac:dyDescent="0.35">
      <c r="D6" s="19" t="s">
        <v>31</v>
      </c>
      <c r="E6" s="4">
        <v>5</v>
      </c>
      <c r="F6" s="4">
        <v>1800</v>
      </c>
      <c r="G6" s="2">
        <f t="shared" si="4"/>
        <v>2025</v>
      </c>
      <c r="H6" s="2">
        <f t="shared" si="8"/>
        <v>1990.625</v>
      </c>
      <c r="I6" s="2">
        <f t="shared" si="10"/>
        <v>0.90423861852433285</v>
      </c>
      <c r="J6" s="2">
        <f>AVERAGE(I6,I10)</f>
        <v>0.90196733357827585</v>
      </c>
      <c r="K6" s="2">
        <f t="shared" si="5"/>
        <v>1995.6376833061768</v>
      </c>
      <c r="L6" s="2">
        <f t="shared" si="9"/>
        <v>1973.3230789400434</v>
      </c>
      <c r="M6" s="2">
        <f t="shared" si="6"/>
        <v>1779.8729558000246</v>
      </c>
      <c r="N6" s="2">
        <f t="shared" si="7"/>
        <v>20.127044199975444</v>
      </c>
      <c r="O6" s="2">
        <f t="shared" si="0"/>
        <v>20.127044199975444</v>
      </c>
      <c r="P6" s="2">
        <f t="shared" si="1"/>
        <v>405.09790822776517</v>
      </c>
      <c r="Q6" s="3">
        <f t="shared" si="2"/>
        <v>1.118169122220858E-2</v>
      </c>
      <c r="R6" s="3">
        <f t="shared" si="3"/>
        <v>1.118169122220858E-2</v>
      </c>
      <c r="S6" s="5"/>
    </row>
    <row r="7" spans="1:20" ht="15" thickBot="1" x14ac:dyDescent="0.35">
      <c r="D7" s="19"/>
      <c r="E7" s="4">
        <v>6</v>
      </c>
      <c r="F7" s="4">
        <v>900</v>
      </c>
      <c r="G7" s="2">
        <f t="shared" si="4"/>
        <v>1990</v>
      </c>
      <c r="H7" s="2">
        <f t="shared" si="8"/>
        <v>2007.5</v>
      </c>
      <c r="I7" s="2">
        <f t="shared" si="10"/>
        <v>0.44831880448318806</v>
      </c>
      <c r="J7" s="2">
        <f>AVERAGE(I7,I11)</f>
        <v>0.4870814219607455</v>
      </c>
      <c r="K7" s="2">
        <f t="shared" si="5"/>
        <v>1847.7403559697502</v>
      </c>
      <c r="L7" s="2">
        <f t="shared" si="9"/>
        <v>1998.4470565088443</v>
      </c>
      <c r="M7" s="2">
        <f t="shared" si="6"/>
        <v>973.40643399759415</v>
      </c>
      <c r="N7" s="2">
        <f t="shared" si="7"/>
        <v>-73.406433997594149</v>
      </c>
      <c r="O7" s="2">
        <f t="shared" si="0"/>
        <v>73.406433997594149</v>
      </c>
      <c r="P7" s="2">
        <f t="shared" si="1"/>
        <v>5388.5045522431465</v>
      </c>
      <c r="Q7" s="3">
        <f t="shared" si="2"/>
        <v>-8.1562704441771272E-2</v>
      </c>
      <c r="R7" s="3">
        <f t="shared" si="3"/>
        <v>8.1562704441771272E-2</v>
      </c>
      <c r="S7" s="5"/>
    </row>
    <row r="8" spans="1:20" ht="15" thickBot="1" x14ac:dyDescent="0.35">
      <c r="D8" s="19"/>
      <c r="E8" s="4">
        <v>7</v>
      </c>
      <c r="F8" s="4">
        <v>2900</v>
      </c>
      <c r="G8" s="2">
        <f t="shared" si="4"/>
        <v>2002.5</v>
      </c>
      <c r="H8" s="2">
        <f t="shared" si="8"/>
        <v>1996.25</v>
      </c>
      <c r="I8" s="2">
        <f t="shared" si="10"/>
        <v>1.4527238572323107</v>
      </c>
      <c r="J8" s="2">
        <v>1.3985770374509825</v>
      </c>
      <c r="K8" s="2">
        <f t="shared" si="5"/>
        <v>2073.5361173135516</v>
      </c>
      <c r="L8" s="2">
        <f t="shared" si="9"/>
        <v>2023.571034077645</v>
      </c>
      <c r="M8" s="2">
        <f t="shared" si="6"/>
        <v>2830.1199819119338</v>
      </c>
      <c r="N8" s="2">
        <f t="shared" si="7"/>
        <v>69.880018088066208</v>
      </c>
      <c r="O8" s="2">
        <f t="shared" si="0"/>
        <v>69.880018088066208</v>
      </c>
      <c r="P8" s="2">
        <f t="shared" si="1"/>
        <v>4883.2169279884602</v>
      </c>
      <c r="Q8" s="3">
        <f t="shared" si="2"/>
        <v>2.409655796140214E-2</v>
      </c>
      <c r="R8" s="3">
        <f t="shared" si="3"/>
        <v>2.409655796140214E-2</v>
      </c>
      <c r="S8" s="9">
        <f>COUNT(N2:N13)</f>
        <v>12</v>
      </c>
      <c r="T8" t="s">
        <v>30</v>
      </c>
    </row>
    <row r="9" spans="1:20" ht="15" thickBot="1" x14ac:dyDescent="0.35">
      <c r="D9" s="19"/>
      <c r="E9" s="4">
        <v>8</v>
      </c>
      <c r="F9" s="4">
        <v>2360</v>
      </c>
      <c r="G9" s="2">
        <f t="shared" si="4"/>
        <v>2052.5</v>
      </c>
      <c r="H9" s="2">
        <f t="shared" si="8"/>
        <v>2027.5</v>
      </c>
      <c r="I9" s="2">
        <f t="shared" si="10"/>
        <v>1.1639950678175093</v>
      </c>
      <c r="J9" s="2">
        <v>1.2193461636092007</v>
      </c>
      <c r="K9" s="2">
        <f t="shared" si="5"/>
        <v>1935.4635053056006</v>
      </c>
      <c r="L9" s="2">
        <f t="shared" si="9"/>
        <v>2048.6950116464459</v>
      </c>
      <c r="M9" s="2">
        <f t="shared" si="6"/>
        <v>2498.0684028564006</v>
      </c>
      <c r="N9" s="2">
        <f t="shared" si="7"/>
        <v>-138.06840285640055</v>
      </c>
      <c r="O9" s="2">
        <f t="shared" si="0"/>
        <v>138.06840285640055</v>
      </c>
      <c r="P9" s="2">
        <f t="shared" si="1"/>
        <v>19062.883867317316</v>
      </c>
      <c r="Q9" s="3">
        <f t="shared" si="2"/>
        <v>-5.8503560532373114E-2</v>
      </c>
      <c r="R9" s="3">
        <f t="shared" si="3"/>
        <v>5.8503560532373114E-2</v>
      </c>
      <c r="S9" s="8">
        <f>N22/S8</f>
        <v>-2.8669436414883003</v>
      </c>
      <c r="T9" t="s">
        <v>29</v>
      </c>
    </row>
    <row r="10" spans="1:20" ht="15" thickBot="1" x14ac:dyDescent="0.35">
      <c r="D10" s="19" t="s">
        <v>28</v>
      </c>
      <c r="E10" s="4">
        <v>9</v>
      </c>
      <c r="F10" s="4">
        <v>1850</v>
      </c>
      <c r="G10" s="2">
        <f t="shared" si="4"/>
        <v>2060</v>
      </c>
      <c r="H10" s="2">
        <f t="shared" si="8"/>
        <v>2056.25</v>
      </c>
      <c r="I10" s="2">
        <f t="shared" si="10"/>
        <v>0.89969604863221886</v>
      </c>
      <c r="J10" s="2">
        <v>0.90196733357827585</v>
      </c>
      <c r="K10" s="2">
        <f t="shared" si="5"/>
        <v>2051.072063398015</v>
      </c>
      <c r="L10" s="2">
        <f t="shared" si="9"/>
        <v>2073.8189892152468</v>
      </c>
      <c r="M10" s="2">
        <f t="shared" si="6"/>
        <v>1870.5169840264714</v>
      </c>
      <c r="N10" s="2">
        <f t="shared" si="7"/>
        <v>-20.516984026471391</v>
      </c>
      <c r="O10" s="2">
        <f t="shared" si="0"/>
        <v>20.516984026471391</v>
      </c>
      <c r="P10" s="2">
        <f t="shared" si="1"/>
        <v>420.94663354248223</v>
      </c>
      <c r="Q10" s="3">
        <f t="shared" si="2"/>
        <v>-1.1090261635930482E-2</v>
      </c>
      <c r="R10" s="3">
        <f t="shared" si="3"/>
        <v>1.1090261635930482E-2</v>
      </c>
      <c r="S10" s="7">
        <f>O22/S8</f>
        <v>54.272971394048135</v>
      </c>
      <c r="T10" t="s">
        <v>27</v>
      </c>
    </row>
    <row r="11" spans="1:20" ht="15" thickBot="1" x14ac:dyDescent="0.35">
      <c r="D11" s="19"/>
      <c r="E11" s="4">
        <v>10</v>
      </c>
      <c r="F11" s="4">
        <v>1100</v>
      </c>
      <c r="G11" s="2">
        <f t="shared" si="4"/>
        <v>2123.75</v>
      </c>
      <c r="H11" s="2">
        <f t="shared" si="8"/>
        <v>2091.875</v>
      </c>
      <c r="I11" s="2">
        <f>F11/H11</f>
        <v>0.52584403943830293</v>
      </c>
      <c r="J11" s="2">
        <v>0.4870814219607455</v>
      </c>
      <c r="K11" s="2">
        <f t="shared" si="5"/>
        <v>2258.3493239630279</v>
      </c>
      <c r="L11" s="2">
        <f t="shared" si="9"/>
        <v>2098.9429667840477</v>
      </c>
      <c r="M11" s="2">
        <f t="shared" si="6"/>
        <v>1022.3561248756797</v>
      </c>
      <c r="N11" s="2">
        <f t="shared" si="7"/>
        <v>77.643875124320289</v>
      </c>
      <c r="O11" s="2">
        <f t="shared" si="0"/>
        <v>77.643875124320289</v>
      </c>
      <c r="P11" s="2">
        <f t="shared" si="1"/>
        <v>6028.5713443210425</v>
      </c>
      <c r="Q11" s="3">
        <f t="shared" si="2"/>
        <v>7.0585341022109352E-2</v>
      </c>
      <c r="R11" s="3">
        <f t="shared" si="3"/>
        <v>7.0585341022109352E-2</v>
      </c>
      <c r="S11" s="22">
        <f>P22/S8</f>
        <v>4814.9274208302595</v>
      </c>
      <c r="T11" t="s">
        <v>26</v>
      </c>
    </row>
    <row r="12" spans="1:20" ht="15" thickBot="1" x14ac:dyDescent="0.35">
      <c r="D12" s="19"/>
      <c r="E12" s="4">
        <v>11</v>
      </c>
      <c r="F12" s="4">
        <v>2930</v>
      </c>
      <c r="J12" s="2">
        <v>1.3985770374509825</v>
      </c>
      <c r="K12" s="2">
        <f t="shared" si="5"/>
        <v>2094.9864909409334</v>
      </c>
      <c r="L12" s="2">
        <f t="shared" si="9"/>
        <v>2124.0669443528486</v>
      </c>
      <c r="M12" s="2">
        <f t="shared" si="6"/>
        <v>2970.6712543805679</v>
      </c>
      <c r="N12" s="2">
        <f t="shared" si="7"/>
        <v>-40.671254380567916</v>
      </c>
      <c r="O12" s="2">
        <f t="shared" si="0"/>
        <v>40.671254380567916</v>
      </c>
      <c r="P12" s="2">
        <f t="shared" si="1"/>
        <v>1654.1509328888649</v>
      </c>
      <c r="Q12" s="3">
        <f t="shared" si="2"/>
        <v>-1.3880974191320108E-2</v>
      </c>
      <c r="R12" s="3">
        <f t="shared" si="3"/>
        <v>1.3880974191320108E-2</v>
      </c>
      <c r="S12" s="6">
        <f>R22/S8</f>
        <v>3.0368594009152219E-2</v>
      </c>
      <c r="T12" t="s">
        <v>25</v>
      </c>
    </row>
    <row r="13" spans="1:20" ht="15" thickBot="1" x14ac:dyDescent="0.35">
      <c r="D13" s="19"/>
      <c r="E13" s="4">
        <v>12</v>
      </c>
      <c r="F13" s="4">
        <v>2615</v>
      </c>
      <c r="J13" s="2">
        <v>1.2193461636092007</v>
      </c>
      <c r="K13" s="2">
        <f>F13/J13</f>
        <v>2144.5919772771804</v>
      </c>
      <c r="L13" s="2">
        <f t="shared" si="9"/>
        <v>2149.1909219216495</v>
      </c>
      <c r="M13" s="2">
        <f t="shared" si="6"/>
        <v>2620.6077055088845</v>
      </c>
      <c r="N13" s="2">
        <f t="shared" si="7"/>
        <v>-5.6077055088844645</v>
      </c>
      <c r="O13" s="2">
        <f t="shared" si="0"/>
        <v>5.6077055088844645</v>
      </c>
      <c r="P13" s="2">
        <f t="shared" si="1"/>
        <v>31.446361074373172</v>
      </c>
      <c r="Q13" s="3">
        <f t="shared" si="2"/>
        <v>-2.144438053110694E-3</v>
      </c>
      <c r="R13" s="3">
        <f t="shared" si="3"/>
        <v>2.144438053110694E-3</v>
      </c>
    </row>
    <row r="14" spans="1:20" ht="15" thickBot="1" x14ac:dyDescent="0.35">
      <c r="D14" s="20" t="s">
        <v>50</v>
      </c>
      <c r="E14" s="12">
        <v>13</v>
      </c>
      <c r="F14" s="13"/>
      <c r="G14" s="13"/>
      <c r="H14" s="13"/>
      <c r="I14" s="13"/>
      <c r="J14" s="14">
        <v>0.90196733357827585</v>
      </c>
      <c r="K14" s="13"/>
      <c r="L14" s="2">
        <f t="shared" si="9"/>
        <v>2174.3148994904504</v>
      </c>
      <c r="M14" s="2">
        <f t="shared" si="6"/>
        <v>1961.1610122529185</v>
      </c>
      <c r="N14" s="13"/>
      <c r="O14" s="13"/>
      <c r="P14" s="13"/>
      <c r="Q14" s="13"/>
      <c r="R14" s="13"/>
    </row>
    <row r="15" spans="1:20" ht="15" thickBot="1" x14ac:dyDescent="0.35">
      <c r="D15" s="20"/>
      <c r="E15" s="12">
        <v>14</v>
      </c>
      <c r="F15" s="13"/>
      <c r="G15" s="13"/>
      <c r="H15" s="13"/>
      <c r="I15" s="13"/>
      <c r="J15" s="14">
        <v>0.4870814219607455</v>
      </c>
      <c r="K15" s="13"/>
      <c r="L15" s="2">
        <f t="shared" si="9"/>
        <v>2199.4388770592509</v>
      </c>
      <c r="M15" s="2">
        <f t="shared" si="6"/>
        <v>1071.3058157537653</v>
      </c>
      <c r="N15" s="13"/>
      <c r="O15" s="13"/>
      <c r="P15" s="13"/>
      <c r="Q15" s="13"/>
      <c r="R15" s="13"/>
    </row>
    <row r="16" spans="1:20" ht="15" thickBot="1" x14ac:dyDescent="0.35">
      <c r="D16" s="20"/>
      <c r="E16" s="12">
        <v>15</v>
      </c>
      <c r="F16" s="13"/>
      <c r="G16" s="13"/>
      <c r="H16" s="13"/>
      <c r="I16" s="13"/>
      <c r="J16" s="14">
        <v>1.3985770374509825</v>
      </c>
      <c r="K16" s="13"/>
      <c r="L16" s="2">
        <f t="shared" si="9"/>
        <v>2224.5628546280518</v>
      </c>
      <c r="M16" s="2">
        <f t="shared" si="6"/>
        <v>3111.2225268492011</v>
      </c>
      <c r="N16" s="13"/>
      <c r="O16" s="13"/>
      <c r="P16" s="13"/>
      <c r="Q16" s="13"/>
      <c r="R16" s="13"/>
    </row>
    <row r="17" spans="4:18" ht="15" thickBot="1" x14ac:dyDescent="0.35">
      <c r="D17" s="20"/>
      <c r="E17" s="12">
        <v>16</v>
      </c>
      <c r="F17" s="13"/>
      <c r="G17" s="13"/>
      <c r="H17" s="13"/>
      <c r="I17" s="13"/>
      <c r="J17" s="14">
        <v>1.2193461636092007</v>
      </c>
      <c r="K17" s="13"/>
      <c r="L17" s="2">
        <f>$I$37+$I$38*E17</f>
        <v>2249.6868321968527</v>
      </c>
      <c r="M17" s="2">
        <f>L17*J17</f>
        <v>2743.1470081613679</v>
      </c>
      <c r="N17" s="13"/>
      <c r="O17" s="13"/>
      <c r="P17" s="13"/>
      <c r="Q17" s="13"/>
      <c r="R17" s="13"/>
    </row>
    <row r="18" spans="4:18" x14ac:dyDescent="0.3">
      <c r="J18" s="11"/>
    </row>
    <row r="19" spans="4:18" x14ac:dyDescent="0.3">
      <c r="J19" s="11"/>
      <c r="L19" s="15">
        <f>SUM(L14:L17)</f>
        <v>8848.0034633746054</v>
      </c>
      <c r="M19" s="15">
        <f>SUM(M14:M17)</f>
        <v>8886.8363630172535</v>
      </c>
    </row>
    <row r="20" spans="4:18" x14ac:dyDescent="0.3">
      <c r="J20" s="11"/>
    </row>
    <row r="21" spans="4:18" ht="15" thickBot="1" x14ac:dyDescent="0.35">
      <c r="H21" t="s">
        <v>24</v>
      </c>
    </row>
    <row r="22" spans="4:18" ht="15" thickBot="1" x14ac:dyDescent="0.35">
      <c r="N22" s="1">
        <f t="shared" ref="N22:R22" si="11">SUM(N$2:N$13)</f>
        <v>-34.403323697859605</v>
      </c>
      <c r="O22" s="1">
        <f t="shared" si="11"/>
        <v>651.27565672857759</v>
      </c>
      <c r="P22" s="1">
        <f t="shared" si="11"/>
        <v>57779.129049963114</v>
      </c>
      <c r="Q22" s="21">
        <f>SUM(Q$2:Q$13)</f>
        <v>-1.9135956794080027E-2</v>
      </c>
      <c r="R22" s="21">
        <f t="shared" si="11"/>
        <v>0.36442312810982663</v>
      </c>
    </row>
    <row r="23" spans="4:18" x14ac:dyDescent="0.3">
      <c r="H23" s="18" t="s">
        <v>23</v>
      </c>
      <c r="I23" s="18"/>
    </row>
    <row r="24" spans="4:18" x14ac:dyDescent="0.3">
      <c r="H24" t="s">
        <v>22</v>
      </c>
      <c r="I24">
        <v>0.73048432025992793</v>
      </c>
    </row>
    <row r="25" spans="4:18" x14ac:dyDescent="0.3">
      <c r="H25" t="s">
        <v>21</v>
      </c>
      <c r="I25">
        <v>0.5336073421456089</v>
      </c>
    </row>
    <row r="26" spans="4:18" x14ac:dyDescent="0.3">
      <c r="H26" t="s">
        <v>20</v>
      </c>
      <c r="I26">
        <v>0.48696807636016981</v>
      </c>
    </row>
    <row r="27" spans="4:18" x14ac:dyDescent="0.3">
      <c r="H27" t="s">
        <v>8</v>
      </c>
      <c r="I27">
        <v>88.822168108450384</v>
      </c>
    </row>
    <row r="28" spans="4:18" ht="15" thickBot="1" x14ac:dyDescent="0.35">
      <c r="H28" s="16" t="s">
        <v>19</v>
      </c>
      <c r="I28" s="16">
        <v>12</v>
      </c>
    </row>
    <row r="30" spans="4:18" ht="15" thickBot="1" x14ac:dyDescent="0.35">
      <c r="H30" t="s">
        <v>18</v>
      </c>
    </row>
    <row r="31" spans="4:18" x14ac:dyDescent="0.3">
      <c r="H31" s="17"/>
      <c r="I31" s="17" t="s">
        <v>17</v>
      </c>
      <c r="J31" s="17" t="s">
        <v>16</v>
      </c>
      <c r="K31" s="17" t="s">
        <v>15</v>
      </c>
      <c r="L31" s="17" t="s">
        <v>14</v>
      </c>
      <c r="M31" s="17" t="s">
        <v>13</v>
      </c>
    </row>
    <row r="32" spans="4:18" x14ac:dyDescent="0.3">
      <c r="H32" t="s">
        <v>12</v>
      </c>
      <c r="I32">
        <v>1</v>
      </c>
      <c r="J32">
        <v>90263.637589498045</v>
      </c>
      <c r="K32">
        <v>90263.637589498045</v>
      </c>
      <c r="L32">
        <v>11.441160857901036</v>
      </c>
      <c r="M32">
        <v>6.9734773608606136E-3</v>
      </c>
    </row>
    <row r="33" spans="8:16" x14ac:dyDescent="0.3">
      <c r="H33" t="s">
        <v>11</v>
      </c>
      <c r="I33">
        <v>10</v>
      </c>
      <c r="J33">
        <v>78893.775474858208</v>
      </c>
      <c r="K33">
        <v>7889.3775474858212</v>
      </c>
    </row>
    <row r="34" spans="8:16" ht="15" thickBot="1" x14ac:dyDescent="0.35">
      <c r="H34" s="16" t="s">
        <v>10</v>
      </c>
      <c r="I34" s="16">
        <v>11</v>
      </c>
      <c r="J34" s="16">
        <v>169157.41306435625</v>
      </c>
      <c r="K34" s="16"/>
      <c r="L34" s="16"/>
      <c r="M34" s="16"/>
    </row>
    <row r="35" spans="8:16" ht="15" thickBot="1" x14ac:dyDescent="0.35"/>
    <row r="36" spans="8:16" x14ac:dyDescent="0.3">
      <c r="H36" s="17"/>
      <c r="I36" s="17" t="s">
        <v>9</v>
      </c>
      <c r="J36" s="17" t="s">
        <v>8</v>
      </c>
      <c r="K36" s="17" t="s">
        <v>7</v>
      </c>
      <c r="L36" s="17" t="s">
        <v>6</v>
      </c>
      <c r="M36" s="17" t="s">
        <v>5</v>
      </c>
      <c r="N36" s="17" t="s">
        <v>4</v>
      </c>
      <c r="O36" s="17" t="s">
        <v>3</v>
      </c>
      <c r="P36" s="17" t="s">
        <v>2</v>
      </c>
    </row>
    <row r="37" spans="8:16" x14ac:dyDescent="0.3">
      <c r="H37" t="s">
        <v>1</v>
      </c>
      <c r="I37">
        <v>1847.7031910960391</v>
      </c>
      <c r="J37">
        <v>54.666265522430486</v>
      </c>
      <c r="K37">
        <v>33.799696639930445</v>
      </c>
      <c r="L37">
        <v>1.2151329128789946E-11</v>
      </c>
      <c r="M37">
        <v>1725.899160992514</v>
      </c>
      <c r="N37">
        <v>1969.5072211995641</v>
      </c>
      <c r="O37">
        <v>1725.899160992514</v>
      </c>
      <c r="P37">
        <v>1969.5072211995641</v>
      </c>
    </row>
    <row r="38" spans="8:16" ht="15" thickBot="1" x14ac:dyDescent="0.35">
      <c r="H38" s="16" t="s">
        <v>0</v>
      </c>
      <c r="I38" s="16">
        <v>25.123977568800857</v>
      </c>
      <c r="J38" s="16">
        <v>7.4276828392198269</v>
      </c>
      <c r="K38" s="16">
        <v>3.3824785081210837</v>
      </c>
      <c r="L38" s="16">
        <v>6.9734773608606197E-3</v>
      </c>
      <c r="M38" s="16">
        <v>8.5740688545034409</v>
      </c>
      <c r="N38" s="16">
        <v>41.67388628309827</v>
      </c>
      <c r="O38" s="16">
        <v>8.5740688545034409</v>
      </c>
      <c r="P38" s="16">
        <v>41.67388628309827</v>
      </c>
    </row>
  </sheetData>
  <mergeCells count="4">
    <mergeCell ref="D2:D5"/>
    <mergeCell ref="D6:D9"/>
    <mergeCell ref="D10:D13"/>
    <mergeCell ref="D14:D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Melendez</dc:creator>
  <cp:lastModifiedBy>Gabriel Melendez</cp:lastModifiedBy>
  <dcterms:created xsi:type="dcterms:W3CDTF">2023-06-11T18:37:06Z</dcterms:created>
  <dcterms:modified xsi:type="dcterms:W3CDTF">2023-06-12T00:05:41Z</dcterms:modified>
</cp:coreProperties>
</file>