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5473f339d11efc1/Documents/UNC Chapel Hill/Applications.Challenges/"/>
    </mc:Choice>
  </mc:AlternateContent>
  <xr:revisionPtr revIDLastSave="70" documentId="8_{9A8B9EC9-1F17-4A1A-81E8-7DAE7FC99199}" xr6:coauthVersionLast="47" xr6:coauthVersionMax="47" xr10:uidLastSave="{FDEF1E01-6B51-4D5F-8470-CB0091E3A372}"/>
  <bookViews>
    <workbookView xWindow="-28920" yWindow="4995" windowWidth="29040" windowHeight="15720" xr2:uid="{00000000-000D-0000-FFFF-FFFF00000000}"/>
  </bookViews>
  <sheets>
    <sheet name="Crowdfunding" sheetId="1" r:id="rId1"/>
    <sheet name="Category (Pivot Table)" sheetId="2" r:id="rId2"/>
    <sheet name="Sub Category (Pivot Table) " sheetId="3" r:id="rId3"/>
    <sheet name="Date Created Conversion" sheetId="6" r:id="rId4"/>
    <sheet name="Crowfunding Goal Analysis" sheetId="7" r:id="rId5"/>
    <sheet name="Statistical Analysis" sheetId="9" r:id="rId6"/>
  </sheets>
  <definedNames>
    <definedName name="_xlnm._FilterDatabase" localSheetId="0" hidden="1">Crowdfunding!$A$1:$T$1001</definedName>
  </definedNames>
  <calcPr calcId="191029"/>
  <pivotCaches>
    <pivotCache cacheId="0" r:id="rId7"/>
    <pivotCache cacheId="1" r:id="rId8"/>
    <pivotCache cacheId="2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F2" i="1"/>
  <c r="H24" i="9"/>
  <c r="H23" i="9"/>
  <c r="H22" i="9"/>
  <c r="H21" i="9"/>
  <c r="H20" i="9"/>
  <c r="H19" i="9"/>
  <c r="H7" i="9"/>
  <c r="H6" i="9"/>
  <c r="H5" i="9"/>
  <c r="H4" i="9"/>
  <c r="H3" i="9"/>
  <c r="H2" i="9"/>
  <c r="B13" i="7" l="1"/>
  <c r="C13" i="7"/>
  <c r="D13" i="7"/>
  <c r="D12" i="7"/>
  <c r="D11" i="7"/>
  <c r="D10" i="7"/>
  <c r="D9" i="7"/>
  <c r="D8" i="7"/>
  <c r="D7" i="7"/>
  <c r="D6" i="7"/>
  <c r="D5" i="7"/>
  <c r="D4" i="7"/>
  <c r="D3" i="7"/>
  <c r="C12" i="7"/>
  <c r="C11" i="7"/>
  <c r="C10" i="7"/>
  <c r="C9" i="7"/>
  <c r="C8" i="7"/>
  <c r="C7" i="7"/>
  <c r="C6" i="7"/>
  <c r="C5" i="7"/>
  <c r="C4" i="7"/>
  <c r="C3" i="7"/>
  <c r="B6" i="7"/>
  <c r="B7" i="7"/>
  <c r="B8" i="7"/>
  <c r="B9" i="7"/>
  <c r="B10" i="7"/>
  <c r="B11" i="7"/>
  <c r="B12" i="7"/>
  <c r="B5" i="7"/>
  <c r="B4" i="7"/>
  <c r="B2" i="7"/>
  <c r="B3" i="7"/>
  <c r="E11" i="7" l="1"/>
  <c r="E5" i="7"/>
  <c r="G5" i="7" s="1"/>
  <c r="G11" i="7"/>
  <c r="E3" i="7"/>
  <c r="F3" i="7" s="1"/>
  <c r="E12" i="7"/>
  <c r="G12" i="7" s="1"/>
  <c r="F11" i="7"/>
  <c r="E4" i="7"/>
  <c r="H4" i="7" s="1"/>
  <c r="E6" i="7"/>
  <c r="G6" i="7" s="1"/>
  <c r="E10" i="7"/>
  <c r="G10" i="7" s="1"/>
  <c r="E9" i="7"/>
  <c r="F9" i="7" s="1"/>
  <c r="H11" i="7"/>
  <c r="E8" i="7"/>
  <c r="G8" i="7" s="1"/>
  <c r="E7" i="7"/>
  <c r="H7" i="7" s="1"/>
  <c r="H5" i="7"/>
  <c r="E13" i="7"/>
  <c r="H13" i="7" s="1"/>
  <c r="D2" i="7"/>
  <c r="C2" i="7"/>
  <c r="F5" i="7" l="1"/>
  <c r="H3" i="7"/>
  <c r="G3" i="7"/>
  <c r="G9" i="7"/>
  <c r="H9" i="7"/>
  <c r="G7" i="7"/>
  <c r="F4" i="7"/>
  <c r="F12" i="7"/>
  <c r="H6" i="7"/>
  <c r="G4" i="7"/>
  <c r="F6" i="7"/>
  <c r="H12" i="7"/>
  <c r="F10" i="7"/>
  <c r="H8" i="7"/>
  <c r="F7" i="7"/>
  <c r="E2" i="7"/>
  <c r="F2" i="7" s="1"/>
  <c r="H10" i="7"/>
  <c r="F8" i="7"/>
  <c r="G13" i="7"/>
  <c r="F13" i="7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T2" i="1"/>
  <c r="S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H2" i="7" l="1"/>
  <c r="G2" i="7"/>
</calcChain>
</file>

<file path=xl/sharedStrings.xml><?xml version="1.0" encoding="utf-8"?>
<sst xmlns="http://schemas.openxmlformats.org/spreadsheetml/2006/main" count="7096" uniqueCount="2125">
  <si>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</si>
  <si>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</si>
  <si>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</si>
  <si>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</si>
  <si>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</si>
  <si>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</si>
  <si>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</si>
  <si>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</si>
  <si>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</si>
  <si>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</si>
  <si>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</si>
  <si>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</si>
  <si>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</si>
  <si>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</si>
  <si>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</si>
  <si>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</si>
  <si>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</si>
  <si>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</si>
  <si>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</si>
  <si>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</si>
  <si>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</si>
  <si>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</si>
  <si>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</si>
  <si>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</si>
  <si>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</si>
  <si>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</si>
  <si>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</si>
  <si>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</si>
  <si>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</si>
  <si>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</si>
  <si>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</si>
  <si>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</si>
  <si>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</si>
  <si>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</si>
  <si>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</si>
  <si>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</si>
  <si>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</si>
  <si>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</si>
  <si>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</si>
  <si>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</si>
  <si>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</si>
  <si>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</si>
  <si>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</si>
  <si>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</si>
  <si>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</si>
  <si>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</si>
  <si>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</si>
  <si>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</si>
  <si>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</si>
  <si>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</si>
  <si>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</si>
  <si>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</si>
  <si>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</si>
  <si>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</si>
  <si>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</si>
  <si>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</si>
  <si>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</si>
  <si>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</si>
  <si>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</si>
  <si>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</si>
  <si>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</si>
  <si>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</si>
  <si>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</si>
  <si>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</si>
  <si>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</si>
  <si>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</si>
  <si>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</si>
  <si>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</si>
  <si>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</si>
  <si>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</si>
  <si>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</si>
  <si>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</si>
  <si>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</si>
  <si>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</si>
  <si>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</si>
  <si>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</si>
  <si>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</si>
  <si>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</si>
  <si>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</si>
  <si>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</si>
  <si>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</si>
  <si>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</si>
  <si>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</si>
  <si>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</si>
  <si>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</si>
  <si>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</si>
  <si>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</si>
  <si>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</si>
  <si>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</si>
  <si>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</si>
  <si>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</si>
  <si>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</si>
  <si>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</si>
  <si>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</si>
  <si>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</si>
  <si>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</si>
  <si>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</si>
  <si>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</si>
  <si>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</si>
  <si>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</si>
  <si>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</si>
  <si>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</si>
  <si>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</si>
  <si>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</si>
  <si>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</si>
  <si>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</si>
  <si>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</si>
  <si>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</si>
  <si>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</si>
  <si>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</si>
  <si>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</si>
  <si>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</si>
  <si>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</si>
  <si>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</si>
  <si>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</si>
  <si>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</si>
  <si>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</si>
  <si>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</si>
  <si>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</si>
  <si>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</si>
  <si>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</si>
  <si>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</si>
  <si>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</si>
  <si>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</si>
  <si>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</si>
  <si>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</si>
  <si>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</si>
  <si>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</si>
  <si>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</si>
  <si>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</si>
  <si>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</si>
  <si>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</si>
  <si>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</si>
  <si>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</si>
  <si>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</si>
  <si>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</si>
  <si>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</si>
  <si>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</si>
  <si>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</si>
  <si>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</si>
  <si>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</si>
  <si>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</si>
  <si>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</si>
  <si>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</si>
  <si>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</si>
  <si>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</si>
  <si>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</si>
  <si>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</si>
  <si>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</si>
  <si>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</si>
  <si>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</si>
  <si>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</si>
  <si>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</si>
  <si>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</si>
  <si>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</si>
  <si>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</si>
  <si>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</si>
  <si>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</si>
  <si>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</si>
  <si>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</si>
  <si>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</si>
  <si>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</si>
  <si>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</si>
  <si>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</si>
  <si>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</si>
  <si>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</si>
  <si>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</si>
  <si>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</si>
  <si>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</si>
  <si>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</si>
  <si>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</si>
  <si>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</si>
  <si>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</si>
  <si>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</si>
  <si>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</si>
  <si>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</si>
  <si>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</si>
  <si>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</si>
  <si>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</si>
  <si>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</si>
  <si>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</si>
  <si>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</si>
  <si>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</si>
  <si>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</si>
  <si>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</si>
  <si>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</si>
  <si>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</si>
  <si>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</si>
  <si>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</si>
  <si>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</si>
  <si>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</si>
  <si>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</si>
  <si>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</si>
  <si>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</si>
  <si>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</si>
  <si>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</si>
  <si>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</si>
  <si>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</si>
  <si>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</si>
  <si>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</si>
  <si>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</si>
  <si>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</si>
  <si>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</si>
  <si>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</si>
  <si>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</si>
  <si>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</si>
  <si>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</si>
  <si>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</si>
  <si>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</si>
  <si>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</si>
  <si>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</si>
  <si>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</si>
  <si>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</si>
  <si>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</si>
  <si>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</si>
  <si>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</si>
  <si>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</si>
  <si>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</si>
  <si>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</si>
  <si>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</si>
  <si>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</si>
  <si>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</si>
  <si>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</si>
  <si>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</si>
  <si>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</si>
  <si>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</si>
  <si>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</si>
  <si>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</si>
  <si>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</si>
  <si>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</si>
  <si>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</si>
  <si>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</si>
  <si>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</si>
  <si>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</si>
  <si>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</si>
  <si>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</si>
  <si>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</si>
  <si>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</si>
  <si>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</si>
  <si>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</si>
  <si>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</si>
  <si>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</si>
  <si>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</si>
  <si>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</si>
  <si>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</si>
  <si>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</si>
  <si>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</si>
  <si>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</si>
  <si>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</si>
  <si>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</si>
  <si>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</si>
  <si>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</si>
  <si>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</si>
  <si>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</si>
  <si>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</si>
  <si>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</si>
  <si>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</si>
  <si>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</si>
  <si>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</si>
  <si>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</si>
  <si>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</si>
  <si>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</si>
  <si>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</si>
  <si>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</si>
  <si>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</si>
  <si>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</si>
  <si>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</si>
  <si>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</si>
  <si>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</si>
  <si>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</si>
  <si>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</si>
  <si>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</si>
  <si>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</si>
  <si>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</si>
  <si>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</si>
  <si>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</si>
  <si>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</si>
  <si>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</si>
  <si>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</si>
  <si>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</si>
  <si>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</si>
  <si>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</si>
  <si>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</si>
  <si>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</si>
  <si>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</si>
  <si>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</si>
  <si>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</si>
  <si>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</si>
  <si>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</si>
  <si>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</si>
  <si>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</si>
  <si>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</si>
  <si>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</si>
  <si>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</si>
  <si>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</si>
  <si>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</si>
  <si>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</si>
  <si>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</si>
  <si>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</si>
  <si>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</si>
  <si>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</si>
  <si>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</si>
  <si>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</si>
  <si>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</si>
  <si>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</si>
  <si>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</si>
  <si>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</si>
  <si>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</si>
  <si>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</si>
  <si>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</si>
  <si>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</si>
  <si>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</si>
  <si>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</si>
  <si>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</si>
  <si>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</si>
  <si>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</si>
  <si>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</si>
  <si>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</si>
  <si>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</si>
  <si>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</si>
  <si>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</si>
  <si>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</si>
  <si>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</si>
  <si>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</si>
  <si>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</si>
  <si>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</si>
  <si>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</si>
  <si>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</si>
  <si>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</si>
  <si>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</si>
  <si>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</si>
  <si>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</si>
  <si>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</si>
  <si>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</si>
  <si>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</si>
  <si>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</si>
  <si>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</si>
  <si>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</si>
  <si>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</si>
  <si>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</si>
  <si>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</si>
  <si>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</si>
  <si>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</si>
  <si>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</si>
  <si>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</si>
  <si>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</si>
  <si>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</si>
  <si>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</si>
  <si>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</si>
  <si>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</si>
  <si>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</si>
  <si>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</si>
  <si>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</si>
  <si>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</si>
  <si>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</si>
  <si>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</si>
  <si>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</si>
  <si>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</si>
  <si>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</si>
  <si>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</si>
  <si>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</si>
  <si>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</si>
  <si>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</si>
  <si>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</si>
  <si>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</si>
  <si>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</si>
  <si>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</si>
  <si>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</si>
  <si>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</si>
  <si>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</si>
  <si>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</si>
  <si>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</si>
  <si>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</si>
  <si>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</si>
  <si>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</si>
  <si>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</si>
  <si>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</si>
  <si>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</si>
  <si>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</si>
  <si>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</si>
  <si>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</si>
  <si>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</si>
  <si>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</si>
  <si>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</si>
  <si>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</si>
  <si>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</si>
  <si>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</si>
  <si>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</si>
  <si>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</si>
  <si>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</si>
  <si>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</si>
  <si>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</si>
  <si>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</si>
  <si>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</si>
  <si>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</si>
  <si>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</si>
  <si>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</si>
  <si>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</si>
  <si>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</si>
  <si>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</si>
  <si>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</si>
  <si>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</si>
  <si>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</si>
  <si>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</si>
  <si>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</si>
  <si>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</si>
  <si>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</si>
  <si>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</si>
  <si>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</si>
  <si>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</si>
  <si>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</si>
  <si>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</si>
  <si>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</si>
  <si>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</si>
  <si>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</si>
  <si>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</si>
  <si>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</si>
  <si>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</si>
  <si>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</si>
  <si>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</si>
  <si>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</si>
  <si>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</si>
  <si>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</si>
  <si>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</si>
  <si>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</si>
  <si>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</si>
  <si>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</si>
  <si>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</si>
  <si>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</si>
  <si>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</si>
  <si>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</si>
  <si>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</si>
  <si>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</si>
  <si>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</si>
  <si>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</si>
  <si>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</si>
  <si>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</si>
  <si>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</si>
  <si>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</si>
  <si>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</si>
  <si>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</si>
  <si>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</si>
  <si>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</si>
  <si>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</si>
  <si>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</si>
  <si>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</si>
  <si>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</si>
  <si>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</si>
  <si>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</si>
  <si>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</si>
  <si>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</si>
  <si>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</si>
  <si>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</si>
  <si>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</si>
  <si>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</si>
  <si>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</si>
  <si>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</si>
  <si>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</si>
  <si>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</si>
  <si>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</si>
  <si>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</si>
  <si>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</si>
  <si>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</si>
  <si>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</si>
  <si>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</si>
  <si>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</si>
  <si>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</si>
  <si>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</si>
  <si>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</si>
  <si>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</si>
  <si>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</si>
  <si>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</si>
  <si>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</si>
  <si>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</si>
  <si>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</si>
  <si>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</si>
  <si>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</si>
  <si>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</si>
  <si>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</si>
  <si>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</si>
  <si>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</si>
  <si>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</si>
  <si>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</si>
  <si>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</si>
  <si>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</si>
  <si>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</si>
  <si>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</si>
  <si>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</si>
  <si>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</si>
  <si>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</si>
  <si>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</si>
  <si>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</si>
  <si>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</si>
  <si>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</si>
  <si>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</si>
  <si>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</si>
  <si>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</si>
  <si>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</si>
  <si>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</si>
  <si>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</si>
  <si>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</si>
  <si>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</si>
  <si>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</si>
  <si>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</si>
  <si>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</si>
  <si>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</si>
  <si>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</si>
  <si>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</si>
  <si>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</si>
  <si>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</si>
  <si>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</si>
  <si>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</si>
  <si>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</si>
  <si>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</si>
  <si>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</si>
  <si>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</si>
  <si>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</si>
  <si>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</si>
  <si>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</si>
  <si>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</si>
  <si>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</si>
  <si>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</si>
  <si>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</si>
  <si>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</si>
  <si>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</si>
  <si>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</si>
  <si>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</si>
  <si>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</si>
  <si>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</si>
  <si>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</si>
  <si>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</si>
  <si>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</si>
  <si>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</si>
  <si>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</si>
  <si>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</si>
  <si>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</si>
  <si>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</si>
  <si>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</si>
  <si>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</si>
  <si>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</si>
  <si>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</si>
  <si>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</si>
  <si>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</si>
  <si>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</si>
  <si>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</si>
  <si>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</si>
  <si>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</si>
  <si>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</si>
  <si>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</si>
  <si>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</si>
  <si>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</si>
  <si>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</si>
  <si>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</si>
  <si>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</si>
  <si>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</si>
  <si>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</si>
  <si>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</si>
  <si>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</si>
  <si>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</si>
  <si>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</si>
  <si>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</si>
  <si>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</si>
  <si>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</si>
  <si>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</si>
  <si>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</si>
  <si>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</si>
  <si>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</si>
  <si>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</si>
  <si>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</si>
  <si>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</si>
  <si>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</si>
  <si>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</si>
  <si>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</si>
  <si>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</si>
  <si>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</si>
  <si>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</si>
  <si>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</si>
  <si>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</si>
  <si>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</si>
  <si>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</si>
  <si>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</si>
  <si>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</si>
  <si>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</si>
  <si>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</si>
  <si>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</si>
  <si>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</si>
  <si>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</si>
  <si>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</si>
  <si>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</si>
  <si>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</si>
  <si>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</si>
  <si>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</si>
  <si>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</si>
  <si>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</si>
  <si>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</si>
  <si>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</si>
  <si>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</si>
  <si>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</si>
  <si>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</si>
  <si>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</si>
  <si>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</si>
  <si>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</si>
  <si>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</si>
  <si>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</si>
  <si>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</si>
  <si>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</si>
  <si>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</si>
  <si>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</si>
  <si>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</si>
  <si>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</si>
  <si>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</si>
  <si>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</si>
  <si>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</si>
  <si>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</si>
  <si>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</si>
  <si>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</si>
  <si>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</si>
  <si>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</si>
  <si>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</si>
  <si>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</si>
  <si>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</si>
  <si>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</si>
  <si>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</si>
  <si>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</si>
  <si>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</si>
  <si>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</si>
  <si>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</si>
  <si>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</si>
  <si>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</si>
  <si>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</si>
  <si>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</si>
  <si>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</si>
  <si>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</si>
  <si>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</si>
  <si>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</si>
  <si>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</si>
  <si>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</si>
  <si>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</si>
  <si>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</si>
  <si>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</si>
  <si>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</si>
  <si>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</si>
  <si>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</si>
  <si>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</si>
  <si>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</si>
  <si>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</si>
  <si>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</si>
  <si>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</si>
  <si>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</si>
  <si>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</si>
  <si>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</si>
  <si>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</si>
  <si>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</si>
  <si>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</si>
  <si>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</si>
  <si>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</si>
  <si>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</si>
  <si>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</si>
  <si>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</si>
  <si>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</si>
  <si>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</si>
  <si>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</si>
  <si>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</si>
  <si>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</si>
  <si>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</si>
  <si>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</si>
  <si>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</si>
  <si>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</si>
  <si>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</si>
  <si>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</si>
  <si>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</si>
  <si>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</si>
  <si>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</si>
  <si>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</si>
  <si>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</si>
  <si>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</si>
  <si>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</si>
  <si>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</si>
  <si>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</si>
  <si>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</si>
  <si>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</si>
  <si>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</si>
  <si>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</si>
  <si>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</si>
  <si>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</si>
  <si>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</si>
  <si>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</si>
  <si>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</si>
  <si>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</si>
  <si>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</si>
  <si>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</si>
  <si>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</si>
  <si>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</si>
  <si>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</si>
  <si>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</si>
  <si>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</si>
  <si>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</si>
  <si>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</si>
  <si>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</si>
  <si>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</si>
  <si>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</si>
  <si>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</si>
  <si>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</si>
  <si>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</si>
  <si>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</si>
  <si>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</si>
  <si>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</si>
  <si>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</si>
  <si>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</si>
  <si>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</si>
  <si>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</si>
  <si>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</si>
  <si>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</si>
  <si>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</si>
  <si>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</si>
  <si>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</si>
  <si>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</si>
  <si>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</si>
  <si>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</si>
  <si>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</si>
  <si>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</si>
  <si>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</si>
  <si>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</si>
  <si>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</si>
  <si>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</si>
  <si>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</si>
  <si>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</si>
  <si>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</si>
  <si>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</si>
  <si>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</si>
  <si>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</si>
  <si>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</si>
  <si>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</si>
  <si>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</si>
  <si>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</si>
  <si>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</si>
  <si>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</si>
  <si>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</si>
  <si>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</si>
  <si>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</si>
  <si>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</si>
  <si>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</si>
  <si>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</si>
  <si>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</si>
  <si>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</si>
  <si>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</si>
  <si>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</si>
  <si>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</si>
  <si>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</si>
  <si>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</si>
  <si>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</si>
  <si>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</si>
  <si>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</si>
  <si>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</si>
  <si>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</si>
  <si>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</si>
  <si>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</si>
  <si>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</si>
  <si>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</si>
  <si>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</si>
  <si>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</si>
  <si>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</si>
  <si>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</si>
  <si>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</si>
  <si>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</si>
  <si>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</si>
  <si>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</si>
  <si>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</si>
  <si>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</si>
  <si>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</si>
  <si>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</si>
  <si>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</si>
  <si>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</si>
  <si>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</si>
  <si>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</si>
  <si>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</si>
  <si>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</si>
  <si>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</si>
  <si>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</si>
  <si>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</si>
  <si>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</si>
  <si>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</si>
  <si>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</si>
  <si>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</si>
  <si>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</si>
  <si>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</si>
  <si>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</si>
  <si>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</si>
  <si>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</si>
  <si>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</si>
  <si>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</si>
  <si>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</si>
  <si>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</si>
  <si>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</si>
  <si>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</si>
  <si>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</si>
  <si>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</si>
  <si>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</si>
  <si>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</si>
  <si>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</si>
  <si>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</si>
  <si>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</si>
  <si>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</si>
  <si>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</si>
  <si>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</si>
  <si>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</si>
  <si>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</si>
  <si>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</si>
  <si>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</si>
  <si>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</si>
  <si>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</si>
  <si>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</si>
  <si>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</si>
  <si>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</si>
  <si>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</si>
  <si>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</si>
  <si>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</si>
  <si>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</si>
  <si>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</si>
  <si>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</si>
  <si>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</si>
  <si>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</si>
  <si>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</si>
  <si>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</si>
  <si>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</si>
  <si>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</si>
  <si>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</si>
  <si>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</si>
  <si>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</si>
  <si>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</si>
  <si>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</si>
  <si>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</si>
  <si>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</si>
  <si>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</si>
  <si>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</si>
  <si>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</si>
  <si>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</si>
  <si>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</si>
  <si>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</si>
  <si>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</si>
  <si>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</si>
  <si>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</si>
  <si>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</si>
  <si>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</si>
  <si>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</si>
  <si>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</si>
  <si>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</si>
  <si>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</si>
  <si>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</si>
  <si>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</si>
  <si>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</si>
  <si>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</si>
  <si>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</si>
  <si>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</si>
  <si>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</si>
  <si>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</si>
  <si>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</si>
  <si>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</si>
  <si>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</si>
  <si>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</si>
  <si>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</si>
  <si>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</si>
  <si>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</si>
  <si>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</si>
  <si>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</si>
  <si>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</si>
  <si>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</si>
  <si>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</si>
  <si>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</si>
  <si>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</si>
  <si>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</si>
  <si>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</si>
  <si>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</si>
  <si>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</si>
  <si>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</si>
  <si>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</si>
  <si>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</si>
  <si>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</si>
  <si>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</si>
  <si>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</si>
  <si>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</si>
  <si>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</si>
  <si>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</si>
  <si>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</si>
  <si>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</si>
  <si>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</si>
  <si>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</si>
  <si>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</si>
  <si>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</si>
  <si>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</si>
  <si>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</si>
  <si>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</si>
  <si>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</si>
  <si>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</si>
  <si>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</si>
  <si>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</si>
  <si>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</si>
  <si>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</si>
  <si>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</si>
  <si>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</si>
  <si>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</si>
  <si>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</si>
  <si>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</si>
  <si>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</si>
  <si>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</si>
  <si>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</si>
  <si>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</si>
  <si>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</si>
  <si>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</si>
  <si>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</si>
  <si>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</si>
  <si>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</si>
  <si>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</si>
  <si>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</si>
  <si>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</si>
  <si>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</si>
  <si>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</si>
  <si>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</si>
  <si>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</si>
  <si>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</si>
  <si>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</si>
  <si>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</si>
  <si>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</si>
  <si>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</si>
  <si>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</si>
  <si>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</si>
  <si>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</si>
  <si>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</si>
  <si>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</si>
  <si>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</si>
  <si>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</si>
  <si>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</si>
  <si>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</si>
  <si>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</si>
  <si>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</si>
  <si>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</si>
  <si>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</si>
  <si>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</si>
  <si>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</si>
  <si>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</si>
  <si>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</si>
  <si>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</si>
  <si>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</si>
  <si>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</si>
  <si>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</si>
  <si>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</si>
  <si>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</si>
  <si>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</si>
  <si>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</si>
  <si>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</si>
  <si>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</si>
  <si>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</si>
  <si>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</si>
  <si>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</si>
  <si>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</si>
  <si>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</si>
  <si>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</si>
  <si>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</si>
  <si>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</si>
  <si>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</si>
  <si>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</si>
  <si>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</si>
  <si>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</si>
  <si>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</si>
  <si>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</si>
  <si>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</si>
  <si>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</si>
  <si>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</si>
  <si>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</si>
  <si>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</si>
  <si>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</si>
  <si>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</si>
  <si>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</si>
  <si>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</si>
  <si>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</si>
  <si>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</si>
  <si>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</si>
  <si>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</si>
  <si>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</si>
  <si>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</si>
  <si>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</si>
  <si>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</si>
  <si>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</si>
  <si>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</si>
  <si>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</si>
  <si>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</si>
  <si>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</si>
  <si>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</si>
  <si>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</si>
  <si>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</si>
  <si>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</si>
  <si>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</si>
  <si>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</si>
  <si>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</si>
  <si>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</si>
  <si>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</si>
  <si>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</si>
  <si>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</si>
  <si>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</si>
  <si>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</si>
  <si>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</si>
  <si>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</si>
  <si>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</si>
  <si>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</si>
  <si>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</si>
  <si>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</si>
  <si>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</si>
  <si>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</si>
  <si>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</si>
  <si>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</si>
  <si>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</si>
  <si>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</si>
  <si>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</si>
  <si>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</si>
  <si>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</si>
  <si>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</si>
  <si>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</si>
  <si>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</si>
  <si>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</si>
  <si>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</si>
  <si>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</si>
  <si>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</si>
  <si>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</si>
  <si>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</si>
  <si>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</si>
  <si>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</si>
  <si>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</si>
  <si>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</si>
  <si>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</si>
  <si>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</si>
  <si>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</si>
  <si>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</si>
  <si>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</si>
  <si>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</si>
  <si>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</si>
  <si>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</si>
  <si>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</si>
  <si>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</si>
  <si>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</si>
  <si>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</si>
  <si>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</si>
  <si>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</si>
  <si>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</si>
  <si>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</si>
  <si>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</si>
  <si>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</si>
  <si>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</si>
  <si>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</si>
  <si>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</si>
  <si>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</si>
  <si>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</si>
  <si>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</si>
  <si>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</si>
  <si>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</si>
  <si>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</si>
  <si>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</si>
  <si>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</si>
  <si>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</si>
  <si>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</si>
  <si>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</si>
  <si>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</si>
  <si>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</si>
  <si>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</si>
  <si>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</si>
  <si>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</si>
  <si>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</si>
  <si>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</si>
  <si>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</si>
  <si>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</si>
  <si>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</si>
  <si>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</si>
  <si>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</si>
  <si>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</si>
  <si>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</si>
  <si>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</si>
  <si>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</si>
  <si>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</si>
  <si>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</si>
  <si>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</si>
  <si>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</si>
  <si>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</si>
  <si>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</si>
  <si>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</si>
  <si>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</si>
  <si>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</si>
  <si>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</si>
  <si>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</si>
  <si>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</si>
  <si>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</si>
  <si>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</si>
  <si>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</si>
  <si>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</si>
  <si>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</si>
  <si>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</si>
  <si>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</si>
  <si>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</si>
  <si>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</si>
  <si>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</si>
  <si>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</si>
  <si>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</si>
  <si>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</si>
  <si>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</si>
  <si>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</si>
  <si>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</si>
  <si>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</si>
  <si>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</si>
  <si>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</si>
  <si>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</si>
  <si>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</si>
  <si>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</si>
  <si>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</si>
  <si>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</si>
  <si>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</si>
  <si>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</si>
  <si>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</si>
  <si>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</si>
  <si>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</si>
  <si>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</si>
  <si>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</si>
  <si>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</si>
  <si>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</si>
  <si>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</si>
  <si>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</si>
  <si>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</si>
  <si>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</si>
  <si>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</si>
  <si>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</si>
  <si>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</si>
  <si>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</si>
  <si>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</si>
  <si>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</si>
  <si>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</si>
  <si>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</si>
  <si>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</si>
  <si>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</si>
  <si>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</si>
  <si>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</si>
  <si>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</si>
  <si>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</si>
  <si>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</si>
  <si>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</si>
  <si>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</si>
  <si>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</si>
  <si>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</si>
  <si>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</si>
  <si>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</si>
  <si>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</si>
  <si>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</si>
  <si>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</si>
  <si>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</si>
  <si>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</si>
  <si>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</si>
  <si>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</si>
  <si>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</si>
  <si>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</si>
  <si>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</si>
  <si>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</si>
  <si>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</si>
  <si>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</si>
  <si>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</si>
  <si>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</si>
  <si>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</si>
  <si>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</si>
  <si>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</si>
  <si>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</si>
  <si>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</si>
  <si>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</si>
  <si>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</si>
  <si>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</si>
  <si>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</si>
  <si>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</si>
  <si>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</si>
  <si>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</si>
  <si>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</si>
  <si>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</si>
  <si>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</si>
  <si>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</si>
  <si>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</si>
  <si>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</si>
  <si>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</si>
  <si>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</si>
  <si>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</si>
  <si>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</si>
  <si>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</si>
  <si>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</si>
  <si>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</si>
  <si>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</si>
  <si>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</si>
  <si>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</si>
  <si>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</si>
  <si>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</si>
  <si>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</si>
  <si>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</si>
  <si>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</si>
  <si>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</si>
  <si>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</si>
  <si>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</si>
  <si>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</si>
  <si>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</si>
  <si>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</si>
  <si>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</si>
  <si>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</si>
  <si>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</si>
  <si>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</si>
  <si>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</si>
  <si>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</si>
  <si>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</si>
  <si>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</si>
  <si>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</si>
  <si>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</si>
  <si>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</si>
  <si>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</si>
  <si>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</si>
  <si>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</si>
  <si>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</si>
  <si>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</si>
  <si>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</si>
  <si>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</si>
  <si>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</si>
  <si>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</si>
  <si>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</si>
  <si>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</si>
  <si>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</si>
  <si>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</si>
  <si>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</si>
  <si>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</si>
  <si>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</si>
  <si>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</si>
  <si>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</si>
  <si>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</si>
  <si>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</si>
  <si>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</si>
  <si>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</si>
  <si>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</si>
  <si>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</si>
  <si>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</si>
  <si>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</si>
  <si>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</si>
  <si>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</si>
  <si>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</si>
  <si>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</si>
  <si>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</si>
  <si>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</si>
  <si>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</si>
  <si>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</si>
  <si>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</si>
  <si>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</si>
  <si>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</si>
  <si>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</si>
  <si>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</si>
  <si>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</si>
  <si>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</si>
  <si>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</si>
  <si>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</si>
  <si>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</si>
  <si>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</si>
  <si>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</si>
  <si>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</si>
  <si>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</si>
  <si>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</si>
  <si>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</si>
  <si>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</si>
  <si>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</si>
  <si>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</si>
  <si>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</si>
  <si>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</si>
  <si>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</si>
  <si>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</si>
  <si>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</si>
  <si>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</si>
  <si>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</si>
  <si>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</si>
  <si>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</si>
  <si>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</si>
  <si>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</si>
  <si>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</si>
  <si>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</si>
  <si>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</si>
  <si>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</si>
  <si>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</si>
  <si>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</si>
  <si>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</si>
  <si>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</si>
  <si>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</si>
  <si>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</si>
  <si>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</si>
  <si>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</si>
  <si>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</si>
  <si>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</si>
  <si>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</si>
  <si>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</si>
  <si>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</si>
  <si>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</si>
  <si>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</si>
  <si>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</si>
  <si>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</si>
  <si>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</si>
  <si>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</si>
  <si>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</si>
  <si>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</si>
  <si>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</si>
  <si>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</si>
  <si>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</si>
  <si>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</si>
  <si>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</si>
  <si>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</si>
  <si>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</si>
  <si>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</si>
  <si>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</si>
  <si>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</si>
  <si>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</si>
  <si>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</si>
  <si>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</si>
  <si>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</si>
  <si>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</si>
  <si>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</si>
  <si>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</si>
  <si>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</si>
  <si>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</si>
  <si>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</si>
  <si>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</si>
  <si>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</si>
  <si>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</si>
  <si>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</si>
  <si>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</si>
  <si>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</si>
  <si>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</si>
  <si>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</si>
  <si>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</si>
  <si>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</si>
  <si>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</si>
  <si>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</si>
  <si>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</si>
  <si>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</si>
  <si>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</si>
  <si>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</si>
  <si>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</si>
  <si>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</si>
  <si>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</si>
  <si>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</si>
  <si>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</si>
  <si>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</si>
  <si>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</si>
  <si>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</si>
  <si>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</si>
  <si>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</si>
  <si>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</si>
  <si>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</si>
  <si>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</si>
  <si>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</si>
  <si>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</si>
  <si>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</si>
  <si>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</si>
  <si>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</si>
  <si>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</si>
  <si>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</si>
  <si>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</si>
  <si>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</si>
  <si>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</si>
  <si>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</si>
  <si>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</si>
  <si>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</si>
  <si>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</si>
  <si>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</si>
  <si>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</si>
  <si>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</si>
  <si>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</si>
  <si>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</si>
  <si>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</si>
  <si>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</si>
  <si>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</si>
  <si>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</si>
  <si>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</si>
  <si>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</si>
  <si>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</si>
  <si>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</si>
  <si>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</si>
  <si>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</si>
  <si>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</si>
  <si>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</si>
  <si>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</si>
  <si>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</si>
  <si>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</si>
  <si>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</si>
  <si>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</si>
  <si>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</si>
  <si>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</si>
  <si>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</si>
  <si>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</si>
  <si>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</si>
  <si>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</si>
  <si>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</si>
  <si>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</si>
  <si>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</si>
  <si>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</si>
  <si>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</si>
  <si>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</si>
  <si>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</si>
  <si>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</si>
  <si>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</si>
  <si>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</si>
  <si>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</si>
  <si>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</si>
  <si>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</si>
  <si>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</si>
  <si>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</si>
  <si>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</si>
  <si>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</si>
  <si>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</si>
  <si>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</si>
  <si>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</si>
  <si>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</si>
  <si>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</si>
  <si>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</si>
  <si>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</si>
  <si>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</si>
  <si>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</si>
  <si>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</si>
  <si>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</si>
  <si>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</si>
  <si>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</si>
  <si>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</si>
  <si>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</si>
  <si>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</si>
  <si>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</si>
  <si>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</si>
  <si>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</si>
  <si>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</si>
  <si>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</si>
  <si>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</si>
  <si>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</si>
  <si>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</si>
  <si>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</si>
  <si>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</si>
  <si>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</si>
  <si>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</si>
  <si>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</si>
  <si>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</si>
  <si>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</si>
  <si>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</si>
  <si>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</si>
  <si>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</si>
  <si>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</si>
  <si>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</si>
  <si>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</si>
  <si>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</si>
  <si>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</si>
  <si>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</si>
  <si>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</si>
  <si>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</si>
  <si>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</si>
  <si>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</si>
  <si>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</si>
  <si>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</si>
  <si>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</si>
  <si>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</si>
  <si>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</si>
  <si>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</si>
  <si>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</si>
  <si>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</si>
  <si>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</si>
  <si>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</si>
  <si>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</si>
  <si>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</si>
  <si>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</si>
  <si>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</si>
  <si>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</si>
  <si>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</si>
  <si>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</si>
  <si>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</si>
  <si>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</si>
  <si>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</si>
  <si>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</si>
  <si>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</si>
  <si>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</si>
  <si>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</si>
  <si>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</si>
  <si>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</si>
  <si>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</si>
  <si>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</si>
  <si>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</si>
  <si>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</si>
  <si>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</si>
  <si>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</si>
  <si>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</si>
  <si>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</si>
  <si>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</si>
  <si>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</si>
  <si>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</si>
  <si>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</si>
  <si>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</si>
  <si>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</si>
  <si>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</si>
  <si>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</si>
  <si>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</si>
  <si>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</si>
  <si>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</si>
  <si>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</si>
  <si>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</si>
  <si>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</si>
  <si>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</si>
  <si>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</si>
  <si>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</si>
  <si>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</si>
  <si>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</si>
  <si>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</si>
  <si>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</si>
  <si>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</si>
  <si>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</si>
  <si>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</si>
  <si>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</si>
  <si>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</si>
  <si>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</si>
  <si>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</si>
  <si>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</si>
  <si>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</si>
  <si>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</si>
  <si>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</si>
  <si>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</si>
  <si>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</si>
  <si>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</si>
  <si>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</si>
  <si>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</si>
  <si>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</si>
  <si>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</si>
  <si>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</si>
  <si>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</si>
  <si>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</si>
  <si>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</si>
  <si>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</si>
  <si>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</si>
  <si>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</si>
  <si>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</si>
  <si>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</si>
  <si>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</si>
  <si>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</si>
  <si>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</si>
  <si>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</si>
  <si>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</si>
  <si>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</si>
  <si>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</si>
  <si>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</si>
  <si>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</si>
  <si>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</si>
  <si>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</si>
  <si>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</si>
  <si>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</si>
  <si>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</si>
  <si>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</si>
  <si>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</si>
  <si>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</si>
  <si>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</si>
  <si>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</si>
  <si>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</si>
  <si>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</si>
  <si>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</si>
  <si>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</si>
  <si>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</si>
  <si>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</si>
  <si>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</si>
  <si>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</si>
  <si>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</si>
  <si>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</si>
  <si>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</si>
  <si>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</si>
  <si>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</si>
  <si>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</si>
  <si>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</si>
  <si>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</si>
  <si>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</si>
  <si>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</si>
  <si>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</si>
  <si>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</si>
  <si>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</si>
  <si>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</si>
  <si>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</si>
  <si>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</si>
  <si>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</si>
  <si>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</si>
  <si>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</si>
  <si>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</si>
  <si>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</si>
  <si>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</si>
  <si>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</si>
  <si>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</si>
  <si>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</si>
  <si>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</si>
  <si>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</si>
  <si>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</si>
  <si>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</si>
  <si>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</si>
  <si>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</si>
  <si>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</si>
  <si>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</si>
  <si>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</si>
  <si>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</si>
  <si>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</si>
  <si>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</si>
  <si>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</si>
  <si>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</si>
  <si>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</si>
  <si>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</si>
  <si>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</si>
  <si>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</si>
  <si>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</si>
  <si>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</si>
  <si>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</si>
  <si>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</si>
  <si>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</si>
  <si>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</si>
  <si>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</si>
  <si>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</si>
  <si>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</si>
  <si>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</si>
  <si>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</si>
  <si>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</si>
  <si>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</si>
  <si>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</si>
  <si>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</si>
  <si>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</si>
  <si>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</si>
  <si>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</si>
  <si>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</si>
  <si>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</si>
  <si>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</si>
  <si>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</si>
  <si>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</si>
  <si>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</si>
  <si>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</si>
  <si>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</si>
  <si>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</si>
  <si>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</si>
  <si>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</si>
  <si>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</si>
  <si>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</si>
  <si>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</si>
  <si>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</si>
  <si>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</si>
  <si>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</si>
  <si>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</si>
  <si>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</si>
  <si>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</si>
  <si>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</si>
  <si>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</si>
  <si>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</si>
  <si>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</si>
  <si>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</si>
  <si>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</si>
  <si>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</si>
  <si>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</si>
  <si>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</si>
  <si>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</si>
  <si>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</si>
  <si>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</si>
  <si>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</si>
  <si>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</si>
  <si>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</si>
  <si>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</si>
  <si>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</si>
  <si>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</si>
  <si>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</si>
  <si>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</si>
  <si>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</si>
  <si>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</si>
  <si>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</si>
  <si>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</si>
  <si>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</si>
  <si>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</si>
  <si>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</si>
  <si>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</si>
  <si>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</si>
  <si>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</si>
  <si>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</si>
  <si>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</si>
  <si>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</si>
  <si>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</si>
  <si>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</si>
  <si>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</si>
  <si>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</si>
  <si>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</si>
  <si>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</si>
  <si>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</si>
  <si>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</si>
  <si>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</si>
  <si>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</si>
  <si>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</si>
  <si>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</si>
  <si>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</si>
  <si>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</si>
  <si>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</si>
  <si>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</si>
  <si>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</si>
  <si>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</si>
  <si>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</si>
  <si>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</si>
  <si>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</si>
  <si>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</si>
  <si>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</si>
  <si>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</si>
  <si>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</si>
  <si>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</si>
  <si>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</si>
  <si>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</si>
  <si>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</si>
  <si>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</si>
  <si>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</si>
  <si>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</si>
  <si>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</si>
  <si>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</si>
  <si>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</si>
  <si>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</si>
  <si>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</si>
  <si>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</si>
  <si>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</si>
  <si>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</si>
  <si>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</si>
  <si>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</si>
  <si>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</si>
  <si>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</si>
  <si>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</si>
  <si>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</si>
  <si>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</si>
  <si>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</si>
  <si>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</si>
  <si>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</si>
  <si>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</si>
  <si>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</si>
  <si>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</si>
  <si>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</si>
  <si>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</si>
  <si>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</si>
  <si>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</si>
  <si>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</si>
  <si>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</si>
  <si>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</si>
  <si>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</si>
  <si>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</si>
  <si>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</si>
  <si>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</si>
  <si>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</si>
  <si>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</si>
  <si>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</si>
  <si>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</si>
  <si>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</si>
  <si>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</si>
  <si>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</si>
  <si>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</si>
  <si>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</si>
  <si>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</si>
  <si>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</si>
  <si>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</si>
  <si>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</si>
  <si>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</si>
  <si>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</si>
  <si>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</si>
  <si>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</si>
  <si>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</si>
  <si>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</si>
  <si>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</si>
  <si>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</si>
  <si>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</si>
  <si>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</si>
  <si>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</si>
  <si>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</si>
  <si>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</si>
  <si>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</si>
  <si>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</si>
  <si>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</si>
  <si>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</si>
  <si>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</si>
  <si>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</si>
  <si>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</si>
  <si>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</si>
  <si>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</si>
  <si>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</si>
  <si>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</si>
  <si>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</si>
  <si>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</si>
  <si>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</si>
  <si>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</si>
  <si>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</si>
  <si>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</si>
  <si>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</si>
  <si>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</si>
  <si>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</si>
  <si>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</si>
  <si>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</si>
  <si>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</si>
  <si>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</si>
  <si>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</si>
  <si>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</si>
  <si>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</si>
  <si>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</si>
  <si>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</si>
  <si>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</si>
  <si>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</si>
  <si>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</si>
  <si>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</si>
  <si>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</si>
  <si>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</si>
  <si>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</si>
  <si>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</si>
  <si>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</si>
  <si>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</si>
  <si>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</si>
  <si>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</si>
  <si>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</si>
  <si>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</si>
  <si>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</si>
  <si>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</si>
  <si>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</si>
  <si>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</si>
  <si>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</si>
  <si>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</si>
  <si>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</si>
  <si>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</si>
  <si>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</si>
  <si>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</si>
  <si>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</si>
  <si>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</si>
  <si>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</si>
  <si>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</si>
  <si>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</si>
  <si>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</si>
  <si>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</si>
  <si>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</si>
  <si>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</si>
  <si>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</si>
  <si>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</si>
  <si>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</si>
  <si>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</si>
  <si>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</si>
  <si>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</si>
  <si>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</si>
  <si>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</si>
  <si>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</si>
  <si>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</si>
  <si>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</si>
  <si>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</si>
  <si>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</si>
  <si>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</si>
  <si>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</si>
  <si>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</si>
  <si>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</si>
  <si>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</si>
  <si>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</si>
  <si>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</si>
  <si>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</si>
  <si>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</si>
  <si>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</si>
  <si>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</si>
  <si>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</si>
  <si>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</si>
  <si>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</si>
  <si>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</si>
  <si>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</si>
  <si>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</si>
  <si>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</si>
  <si>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</si>
  <si>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</si>
  <si>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</si>
  <si>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</si>
  <si>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</si>
  <si>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</si>
  <si>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</si>
  <si>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</si>
  <si>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</si>
  <si>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</si>
  <si>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</si>
  <si>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</si>
  <si>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</si>
  <si>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</si>
  <si>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</si>
  <si>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</si>
  <si>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</si>
  <si>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</si>
  <si>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</si>
  <si>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</si>
  <si>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</si>
  <si>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</si>
  <si>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</si>
  <si>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</si>
  <si>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</si>
  <si>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</si>
  <si>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</si>
  <si>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</si>
  <si>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</si>
  <si>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</si>
  <si>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</si>
  <si>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</si>
  <si>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</si>
  <si>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</si>
  <si>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</si>
  <si>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</si>
  <si>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</si>
  <si>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</si>
  <si>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</si>
  <si>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</si>
  <si>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</si>
  <si>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</si>
  <si>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</si>
  <si>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</si>
  <si>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</si>
  <si>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</si>
  <si>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</si>
  <si>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</si>
  <si>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</si>
  <si>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</si>
  <si>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</si>
  <si>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</si>
  <si>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</si>
  <si>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</si>
  <si>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</si>
  <si>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</si>
  <si>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</si>
  <si>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</si>
  <si>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</si>
  <si>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</si>
  <si>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</si>
  <si>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</si>
  <si>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</si>
  <si>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</si>
  <si>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</si>
  <si>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</si>
  <si>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</si>
  <si>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</si>
  <si>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</si>
  <si>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</si>
  <si>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</si>
  <si>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</si>
  <si>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</si>
  <si>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</si>
  <si>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</si>
  <si>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</si>
  <si>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</si>
  <si>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</si>
  <si>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</si>
  <si>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</si>
  <si>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</si>
  <si>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</si>
  <si>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</si>
  <si>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</si>
  <si>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</si>
  <si>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</si>
  <si>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</si>
  <si>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</si>
  <si>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</si>
  <si>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</si>
  <si>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</si>
  <si>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</si>
  <si>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</si>
  <si>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</si>
  <si>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</si>
  <si>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</si>
  <si>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</si>
  <si>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</si>
  <si>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</si>
  <si>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</si>
  <si>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</si>
  <si>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</si>
  <si>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</si>
  <si>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</si>
  <si>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</si>
  <si>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</si>
  <si>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</si>
  <si>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</si>
  <si>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</si>
  <si>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</si>
  <si>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</si>
  <si>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</si>
  <si>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</si>
  <si>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</si>
  <si>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</si>
  <si>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</si>
  <si>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</si>
  <si>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</si>
  <si>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</si>
  <si>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</si>
  <si>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</si>
  <si>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</si>
  <si>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</si>
  <si>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</si>
  <si>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</si>
  <si>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</si>
  <si>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</si>
  <si>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</si>
  <si>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</si>
  <si>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</si>
  <si>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</si>
  <si>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</si>
  <si>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</si>
  <si>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</si>
  <si>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</si>
  <si>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</si>
  <si>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</si>
  <si>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</si>
  <si>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</si>
  <si>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</si>
  <si>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</si>
  <si>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</si>
  <si>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</si>
  <si>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</si>
  <si>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</si>
  <si>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</si>
  <si>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</si>
  <si>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</si>
  <si>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</si>
  <si>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</si>
  <si>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</si>
  <si>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</si>
  <si>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</si>
  <si>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</si>
  <si>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</si>
  <si>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</si>
  <si>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</si>
  <si>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</si>
  <si>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</si>
  <si>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</si>
  <si>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</si>
  <si>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</si>
  <si>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</si>
  <si>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</si>
  <si>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</si>
  <si>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</si>
  <si>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</si>
  <si>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</si>
  <si>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</si>
  <si>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</si>
  <si>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</si>
  <si>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</si>
  <si>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</si>
  <si>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</si>
  <si>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</si>
  <si>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</si>
  <si>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Grand Total</t>
  </si>
  <si>
    <t>(All)</t>
  </si>
  <si>
    <t>film &amp; video</t>
  </si>
  <si>
    <t>food</t>
  </si>
  <si>
    <t>games</t>
  </si>
  <si>
    <t>music</t>
  </si>
  <si>
    <t>photography</t>
  </si>
  <si>
    <t>publishing</t>
  </si>
  <si>
    <t>technology</t>
  </si>
  <si>
    <t>theater</t>
  </si>
  <si>
    <t>journalism</t>
  </si>
  <si>
    <t>Column Labels</t>
  </si>
  <si>
    <t>Count of outcome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</si>
  <si>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</si>
  <si>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</si>
  <si>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</si>
  <si>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</si>
  <si>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</si>
  <si>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</si>
  <si>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</si>
  <si>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</si>
  <si>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</si>
  <si>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</si>
  <si>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</si>
  <si>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</si>
  <si>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</si>
  <si>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</si>
  <si>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</si>
  <si>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</si>
  <si>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</si>
  <si>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</si>
  <si>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</si>
  <si>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</si>
  <si>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</si>
  <si>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</si>
  <si>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</si>
  <si>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</si>
  <si>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</si>
  <si>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</si>
  <si>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</si>
  <si>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</si>
  <si>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</si>
  <si>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</si>
  <si>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</si>
  <si>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</si>
  <si>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</si>
  <si>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</si>
  <si>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</si>
  <si>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</si>
  <si>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</si>
  <si>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</si>
  <si>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</si>
  <si>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</si>
  <si>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 xml:space="preserve">Number Successful 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</si>
  <si>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</si>
  <si>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</si>
  <si>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</si>
  <si>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</si>
  <si>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</si>
  <si>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</si>
  <si>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</si>
  <si>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</si>
  <si>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</si>
  <si>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</si>
  <si>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</si>
  <si>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</si>
  <si>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</si>
  <si>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</si>
  <si>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</si>
  <si>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</si>
  <si>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</si>
  <si>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ot equal to 50000</t>
  </si>
  <si>
    <t>Sum</t>
  </si>
  <si>
    <t>Count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</si>
  <si>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</si>
  <si>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</si>
  <si>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</si>
  <si>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</si>
  <si>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</si>
  <si>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</si>
  <si>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</si>
  <si>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</si>
  <si>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</si>
  <si>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</si>
  <si>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</si>
  <si>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successful backers_count</t>
  </si>
  <si>
    <t>failed backers_count</t>
  </si>
  <si>
    <t xml:space="preserve">Minimum </t>
  </si>
  <si>
    <t xml:space="preserve">Maximum </t>
  </si>
  <si>
    <t xml:space="preserve">Variance </t>
  </si>
  <si>
    <t>Std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</si>
</sst>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 applyFill="1"/>
    <xf numFmtId="2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9" fontId="0" fillId="0" borderId="0" xfId="42" applyFont="1"/>
    <xf numFmtId="0" fontId="0" fillId="0" borderId="19" xfId="0" applyBorder="1"/>
    <xf numFmtId="0" fontId="19" fillId="0" borderId="20" xfId="0" applyFont="1" applyBorder="1" applyAlignment="1">
      <alignment horizontal="center"/>
    </xf>
    <xf numFmtId="0" fontId="19" fillId="0" borderId="21" xfId="0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[excel-challenge.xlsx]Category (Pivot Table)!PivotTable2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(Pivot Table)'!$E$3:$E$4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(Pivot Table)'!$D$5:$D$14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(Pivot Table)'!$E$5:$E$14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A9-43CD-AB9C-C0227B904C97}"/>
            </c:ext>
          </c:extLst>
        </c:ser>
        <c:ser>
          <c:idx val="1"/>
          <c:order val="1"/>
          <c:tx>
            <c:strRef>
              <c:f>'Category (Pivot Table)'!$F$3:$F$4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(Pivot Table)'!$D$5:$D$14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(Pivot Table)'!$F$5:$F$14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A9-43CD-AB9C-C0227B904C97}"/>
            </c:ext>
          </c:extLst>
        </c:ser>
        <c:ser>
          <c:idx val="2"/>
          <c:order val="2"/>
          <c:tx>
            <c:strRef>
              <c:f>'Category (Pivot Table)'!$G$3:$G$4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(Pivot Table)'!$D$5:$D$14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(Pivot Table)'!$G$5:$G$14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A9-43CD-AB9C-C0227B904C97}"/>
            </c:ext>
          </c:extLst>
        </c:ser>
        <c:ser>
          <c:idx val="3"/>
          <c:order val="3"/>
          <c:tx>
            <c:strRef>
              <c:f>'Category (Pivot Table)'!$H$3:$H$4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(Pivot Table)'!$D$5:$D$14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(Pivot Table)'!$H$5:$H$14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A9-43CD-AB9C-C0227B904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1317487"/>
        <c:axId val="2071320847"/>
      </c:barChart>
      <c:catAx>
        <c:axId val="207131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320847"/>
        <c:crosses val="autoZero"/>
        <c:auto val="1"/>
        <c:lblAlgn val="ctr"/>
        <c:lblOffset val="100"/>
        <c:noMultiLvlLbl val="0"/>
      </c:catAx>
      <c:valAx>
        <c:axId val="207132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31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[excel-challenge.xlsx]Sub Category (Pivot Table) 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Category (Pivot Table) 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 Category (Pivot Table) 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(Pivot Table) 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59-4059-9EB5-D58D0838ACAF}"/>
            </c:ext>
          </c:extLst>
        </c:ser>
        <c:ser>
          <c:idx val="1"/>
          <c:order val="1"/>
          <c:tx>
            <c:strRef>
              <c:f>'Sub Category (Pivot Table) 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 Category (Pivot Table) 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(Pivot Table) 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59-4059-9EB5-D58D0838ACAF}"/>
            </c:ext>
          </c:extLst>
        </c:ser>
        <c:ser>
          <c:idx val="2"/>
          <c:order val="2"/>
          <c:tx>
            <c:strRef>
              <c:f>'Sub Category (Pivot Table) 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 Category (Pivot Table) 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(Pivot Table) 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59-4059-9EB5-D58D0838ACAF}"/>
            </c:ext>
          </c:extLst>
        </c:ser>
        <c:ser>
          <c:idx val="3"/>
          <c:order val="3"/>
          <c:tx>
            <c:strRef>
              <c:f>'Sub Category (Pivot Table) 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 Category (Pivot Table) 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(Pivot Table) 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59-4059-9EB5-D58D0838A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5794143"/>
        <c:axId val="2065795103"/>
      </c:barChart>
      <c:catAx>
        <c:axId val="206579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795103"/>
        <c:crosses val="autoZero"/>
        <c:auto val="1"/>
        <c:lblAlgn val="ctr"/>
        <c:lblOffset val="100"/>
        <c:noMultiLvlLbl val="0"/>
      </c:catAx>
      <c:valAx>
        <c:axId val="206579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794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[excel-challenge.xlsx]Date Created Conversion!PivotTable1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Conversion'!$E$4:$E$5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Created Conversion'!$D$6:$D$18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Conversion'!$E$6:$E$18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A3-4F77-AF24-B9F292FCEF3D}"/>
            </c:ext>
          </c:extLst>
        </c:ser>
        <c:ser>
          <c:idx val="1"/>
          <c:order val="1"/>
          <c:tx>
            <c:strRef>
              <c:f>'Date Created Conversion'!$F$4:$F$5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Created Conversion'!$D$6:$D$18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Conversion'!$F$6:$F$18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A3-4F77-AF24-B9F292FCEF3D}"/>
            </c:ext>
          </c:extLst>
        </c:ser>
        <c:ser>
          <c:idx val="2"/>
          <c:order val="2"/>
          <c:tx>
            <c:strRef>
              <c:f>'Date Created Conversion'!$G$4:$G$5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 Created Conversion'!$D$6:$D$18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Conversion'!$G$6:$G$18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A3-4F77-AF24-B9F292FCE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343599"/>
        <c:axId val="1932337359"/>
      </c:lineChart>
      <c:catAx>
        <c:axId val="193234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337359"/>
        <c:crosses val="autoZero"/>
        <c:auto val="1"/>
        <c:lblAlgn val="ctr"/>
        <c:lblOffset val="100"/>
        <c:noMultiLvlLbl val="0"/>
      </c:catAx>
      <c:valAx>
        <c:axId val="193233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34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Goal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'Crowfunding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ot equal to 50000</c:v>
                </c:pt>
              </c:strCache>
            </c:strRef>
          </c:cat>
          <c:val>
            <c:numRef>
              <c:f>'Crowfunding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50-41A7-AABC-5546F33571C3}"/>
            </c:ext>
          </c:extLst>
        </c:ser>
        <c:ser>
          <c:idx val="5"/>
          <c:order val="5"/>
          <c:tx>
            <c:strRef>
              <c:f>'Crowfunding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ot equal to 50000</c:v>
                </c:pt>
              </c:strCache>
            </c:strRef>
          </c:cat>
          <c:val>
            <c:numRef>
              <c:f>'Crowfunding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50-41A7-AABC-5546F33571C3}"/>
            </c:ext>
          </c:extLst>
        </c:ser>
        <c:ser>
          <c:idx val="6"/>
          <c:order val="6"/>
          <c:tx>
            <c:strRef>
              <c:f>'Crowfunding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ot equal to 50000</c:v>
                </c:pt>
              </c:strCache>
            </c:strRef>
          </c:cat>
          <c:val>
            <c:numRef>
              <c:f>'Crowfunding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50-41A7-AABC-5546F3357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4721743"/>
        <c:axId val="11847188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'Crowfunding 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 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'Crowfunding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ot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'Crowfunding 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B50-41A7-AABC-5546F33571C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'Crowfunding 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ot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'Crowfunding 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B50-41A7-AABC-5546F33571C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'Crowfunding 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ot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'Crowfunding 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B50-41A7-AABC-5546F33571C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'Crowfunding 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ot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'Crowfunding 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B50-41A7-AABC-5546F33571C3}"/>
                  </c:ext>
                </c:extLst>
              </c15:ser>
            </c15:filteredLineSeries>
          </c:ext>
        </c:extLst>
      </c:lineChart>
      <c:catAx>
        <c:axId val="118472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718863"/>
        <c:crosses val="autoZero"/>
        <c:auto val="1"/>
        <c:lblAlgn val="ctr"/>
        <c:lblOffset val="100"/>
        <c:noMultiLvlLbl val="0"/>
      </c:catAx>
      <c:valAx>
        <c:axId val="1184718863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72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241829</xdr:colOff>
      <xdr:row>0</xdr:row>
      <xdr:rowOff>15875</xdr:rowOff>
    </xdr:from>
    <xdr:to>
      <xdr:col>19</xdr:col>
      <xdr:colOff>458787</xdr:colOff>
      <xdr:row>22</xdr:row>
      <xdr:rowOff>5295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80859D-3289-872A-EE5B-9FEB4110F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110330</xdr:colOff>
      <xdr:row>3</xdr:row>
      <xdr:rowOff>32809</xdr:rowOff>
    </xdr:from>
    <xdr:to>
      <xdr:col>17</xdr:col>
      <xdr:colOff>132291</xdr:colOff>
      <xdr:row>29</xdr:row>
      <xdr:rowOff>195263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F58708-1E04-5B9D-80AF-0D40E7A37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828675</xdr:colOff>
      <xdr:row>3</xdr:row>
      <xdr:rowOff>4763</xdr:rowOff>
    </xdr:from>
    <xdr:to>
      <xdr:col>15</xdr:col>
      <xdr:colOff>452437</xdr:colOff>
      <xdr:row>18</xdr:row>
      <xdr:rowOff>14288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642159-03BF-0B95-1E8B-E61BF4CDE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38100</xdr:rowOff>
    </xdr:from>
    <xdr:to>
      <xdr:col>8</xdr:col>
      <xdr:colOff>9525</xdr:colOff>
      <xdr:row>32</xdr:row>
      <xdr:rowOff>104775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1334E04-2755-593B-19C4-71A44991C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0</xdr:row>
      <xdr:rowOff>42862</xdr:rowOff>
    </xdr:from>
    <xdr:to>
      <xdr:col>17</xdr:col>
      <xdr:colOff>28575</xdr:colOff>
      <xdr:row>8</xdr:row>
      <xdr:rowOff>57150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F991EBE-A653-FCEC-FC0F-ED03E59DB389}"/>
            </a:ext>
          </a:extLst>
        </xdr:cNvPr>
        <xdr:cNvSpPr txBox="1"/>
      </xdr:nvSpPr>
      <xdr:spPr>
        <a:xfrm>
          <a:off x="9567863" y="42862"/>
          <a:ext cx="3438525" cy="16144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i="1"/>
            <a:t>The</a:t>
          </a:r>
          <a:r>
            <a:rPr lang="en-US" sz="1200" i="1" baseline="0"/>
            <a:t> median summarizes this data set better, because there are outliers in both data sets. </a:t>
          </a:r>
        </a:p>
        <a:p>
          <a:endParaRPr lang="en-US" sz="1200" i="1" baseline="0"/>
        </a:p>
        <a:p>
          <a:r>
            <a:rPr lang="en-US" sz="1200" i="1" baseline="0"/>
            <a:t>There is more variability with the successful campaigns, because the standard deviation is larger which makes sense because there is a wider spread of data in successful campaigns which means that the data can be less reliable. </a:t>
          </a:r>
          <a:endParaRPr lang="en-US" sz="1200" i="1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ellea" refreshedDate="45081.845574421299" createdVersion="8" refreshedVersion="8" minRefreshableVersion="3" recordCount="999" xr:uid="{E1614A20-8B44-4AC1-86ED-A2253D61C0A3}">
  <cacheSource type="worksheet">
    <worksheetSource ref="S2:S1001" sheet="Crowdfunding"/>
  </cacheSource>
  <cacheFields count="1">
    <cacheField name="foo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ellea" refreshedDate="45081.847777430557" createdVersion="8" refreshedVersion="8" minRefreshableVersion="3" recordCount="1000" xr:uid="{96C51EC2-E299-4419-A1C8-1941040D2696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ellea" refreshedDate="45084.371254861115" createdVersion="8" refreshedVersion="8" minRefreshableVersion="3" recordCount="1000" xr:uid="{A55E0B31-DAB7-45D0-8FCF-2F3A77DCF256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1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s v="music"/>
  </r>
  <r>
    <s v="technology"/>
  </r>
  <r>
    <s v="music"/>
  </r>
  <r>
    <s v="theater"/>
  </r>
  <r>
    <s v="theater"/>
  </r>
  <r>
    <s v="film &amp; video"/>
  </r>
  <r>
    <s v="theater"/>
  </r>
  <r>
    <s v="theater"/>
  </r>
  <r>
    <s v="music"/>
  </r>
  <r>
    <s v="film &amp; video"/>
  </r>
  <r>
    <s v="theater"/>
  </r>
  <r>
    <s v="film &amp; video"/>
  </r>
  <r>
    <s v="music"/>
  </r>
  <r>
    <s v="music"/>
  </r>
  <r>
    <s v="technology"/>
  </r>
  <r>
    <s v="publishing"/>
  </r>
  <r>
    <s v="film &amp; video"/>
  </r>
  <r>
    <s v="theater"/>
  </r>
  <r>
    <s v="theater"/>
  </r>
  <r>
    <s v="film &amp; video"/>
  </r>
  <r>
    <s v="theater"/>
  </r>
  <r>
    <s v="theater"/>
  </r>
  <r>
    <s v="film &amp; video"/>
  </r>
  <r>
    <s v="technology"/>
  </r>
  <r>
    <s v="games"/>
  </r>
  <r>
    <s v="theater"/>
  </r>
  <r>
    <s v="music"/>
  </r>
  <r>
    <s v="theater"/>
  </r>
  <r>
    <s v="film &amp; video"/>
  </r>
  <r>
    <s v="film &amp; video"/>
  </r>
  <r>
    <s v="games"/>
  </r>
  <r>
    <s v="film &amp; video"/>
  </r>
  <r>
    <s v="theater"/>
  </r>
  <r>
    <s v="film &amp; video"/>
  </r>
  <r>
    <s v="film &amp; video"/>
  </r>
  <r>
    <s v="theater"/>
  </r>
  <r>
    <s v="publishing"/>
  </r>
  <r>
    <s v="photography"/>
  </r>
  <r>
    <s v="theater"/>
  </r>
  <r>
    <s v="technology"/>
  </r>
  <r>
    <s v="music"/>
  </r>
  <r>
    <s v="food"/>
  </r>
  <r>
    <s v="publishing"/>
  </r>
  <r>
    <s v="publishing"/>
  </r>
  <r>
    <s v="theater"/>
  </r>
  <r>
    <s v="music"/>
  </r>
  <r>
    <s v="theater"/>
  </r>
  <r>
    <s v="theater"/>
  </r>
  <r>
    <s v="music"/>
  </r>
  <r>
    <s v="music"/>
  </r>
  <r>
    <s v="technology"/>
  </r>
  <r>
    <s v="theater"/>
  </r>
  <r>
    <s v="film &amp; video"/>
  </r>
  <r>
    <s v="technology"/>
  </r>
  <r>
    <s v="music"/>
  </r>
  <r>
    <s v="technology"/>
  </r>
  <r>
    <s v="games"/>
  </r>
  <r>
    <s v="theater"/>
  </r>
  <r>
    <s v="theater"/>
  </r>
  <r>
    <s v="theater"/>
  </r>
  <r>
    <s v="theater"/>
  </r>
  <r>
    <s v="technology"/>
  </r>
  <r>
    <s v="theater"/>
  </r>
  <r>
    <s v="technology"/>
  </r>
  <r>
    <s v="theater"/>
  </r>
  <r>
    <s v="theater"/>
  </r>
  <r>
    <s v="technology"/>
  </r>
  <r>
    <s v="theater"/>
  </r>
  <r>
    <s v="theater"/>
  </r>
  <r>
    <s v="theater"/>
  </r>
  <r>
    <s v="theater"/>
  </r>
  <r>
    <s v="film &amp; video"/>
  </r>
  <r>
    <s v="music"/>
  </r>
  <r>
    <s v="music"/>
  </r>
  <r>
    <s v="photography"/>
  </r>
  <r>
    <s v="theater"/>
  </r>
  <r>
    <s v="film &amp; video"/>
  </r>
  <r>
    <s v="publishing"/>
  </r>
  <r>
    <s v="theater"/>
  </r>
  <r>
    <s v="games"/>
  </r>
  <r>
    <s v="music"/>
  </r>
  <r>
    <s v="games"/>
  </r>
  <r>
    <s v="music"/>
  </r>
  <r>
    <s v="technology"/>
  </r>
  <r>
    <s v="music"/>
  </r>
  <r>
    <s v="theater"/>
  </r>
  <r>
    <s v="music"/>
  </r>
  <r>
    <s v="publishing"/>
  </r>
  <r>
    <s v="theater"/>
  </r>
  <r>
    <s v="theater"/>
  </r>
  <r>
    <s v="publishing"/>
  </r>
  <r>
    <s v="games"/>
  </r>
  <r>
    <s v="theater"/>
  </r>
  <r>
    <s v="technology"/>
  </r>
  <r>
    <s v="film &amp; video"/>
  </r>
  <r>
    <s v="theater"/>
  </r>
  <r>
    <s v="food"/>
  </r>
  <r>
    <s v="games"/>
  </r>
  <r>
    <s v="theater"/>
  </r>
  <r>
    <s v="theater"/>
  </r>
  <r>
    <s v="music"/>
  </r>
  <r>
    <s v="technology"/>
  </r>
  <r>
    <s v="music"/>
  </r>
  <r>
    <s v="music"/>
  </r>
  <r>
    <s v="technology"/>
  </r>
  <r>
    <s v="theater"/>
  </r>
  <r>
    <s v="theater"/>
  </r>
  <r>
    <s v="film &amp; video"/>
  </r>
  <r>
    <s v="film &amp; video"/>
  </r>
  <r>
    <s v="food"/>
  </r>
  <r>
    <s v="publishing"/>
  </r>
  <r>
    <s v="technology"/>
  </r>
  <r>
    <s v="food"/>
  </r>
  <r>
    <s v="technology"/>
  </r>
  <r>
    <s v="publishing"/>
  </r>
  <r>
    <s v="theater"/>
  </r>
  <r>
    <s v="film &amp; video"/>
  </r>
  <r>
    <s v="photography"/>
  </r>
  <r>
    <s v="film &amp; video"/>
  </r>
  <r>
    <s v="games"/>
  </r>
  <r>
    <s v="games"/>
  </r>
  <r>
    <s v="publishing"/>
  </r>
  <r>
    <s v="theater"/>
  </r>
  <r>
    <s v="photography"/>
  </r>
  <r>
    <s v="theater"/>
  </r>
  <r>
    <s v="theater"/>
  </r>
  <r>
    <s v="theater"/>
  </r>
  <r>
    <s v="music"/>
  </r>
  <r>
    <s v="food"/>
  </r>
  <r>
    <s v="film &amp; video"/>
  </r>
  <r>
    <s v="technology"/>
  </r>
  <r>
    <s v="theater"/>
  </r>
  <r>
    <s v="music"/>
  </r>
  <r>
    <s v="film &amp; video"/>
  </r>
  <r>
    <s v="theater"/>
  </r>
  <r>
    <s v="film &amp; video"/>
  </r>
  <r>
    <s v="publishing"/>
  </r>
  <r>
    <s v="games"/>
  </r>
  <r>
    <s v="technology"/>
  </r>
  <r>
    <s v="film &amp; video"/>
  </r>
  <r>
    <s v="technology"/>
  </r>
  <r>
    <s v="technology"/>
  </r>
  <r>
    <s v="music"/>
  </r>
  <r>
    <s v="theater"/>
  </r>
  <r>
    <s v="technology"/>
  </r>
  <r>
    <s v="theater"/>
  </r>
  <r>
    <s v="theater"/>
  </r>
  <r>
    <s v="technology"/>
  </r>
  <r>
    <s v="music"/>
  </r>
  <r>
    <s v="music"/>
  </r>
  <r>
    <s v="music"/>
  </r>
  <r>
    <s v="music"/>
  </r>
  <r>
    <s v="theater"/>
  </r>
  <r>
    <s v="music"/>
  </r>
  <r>
    <s v="theater"/>
  </r>
  <r>
    <s v="music"/>
  </r>
  <r>
    <s v="photography"/>
  </r>
  <r>
    <s v="music"/>
  </r>
  <r>
    <s v="theater"/>
  </r>
  <r>
    <s v="technology"/>
  </r>
  <r>
    <s v="technology"/>
  </r>
  <r>
    <s v="music"/>
  </r>
  <r>
    <s v="photography"/>
  </r>
  <r>
    <s v="theater"/>
  </r>
  <r>
    <s v="technology"/>
  </r>
  <r>
    <s v="photography"/>
  </r>
  <r>
    <s v="theater"/>
  </r>
  <r>
    <s v="music"/>
  </r>
  <r>
    <s v="film &amp; video"/>
  </r>
  <r>
    <s v="music"/>
  </r>
  <r>
    <s v="publishing"/>
  </r>
  <r>
    <s v="film &amp; video"/>
  </r>
  <r>
    <s v="theater"/>
  </r>
  <r>
    <s v="technology"/>
  </r>
  <r>
    <s v="theater"/>
  </r>
  <r>
    <s v="theater"/>
  </r>
  <r>
    <s v="theater"/>
  </r>
  <r>
    <s v="food"/>
  </r>
  <r>
    <s v="theater"/>
  </r>
  <r>
    <s v="technology"/>
  </r>
  <r>
    <s v="technology"/>
  </r>
  <r>
    <s v="theater"/>
  </r>
  <r>
    <s v="music"/>
  </r>
  <r>
    <s v="theater"/>
  </r>
  <r>
    <s v="film &amp; video"/>
  </r>
  <r>
    <s v="theater"/>
  </r>
  <r>
    <s v="film &amp; video"/>
  </r>
  <r>
    <s v="theater"/>
  </r>
  <r>
    <s v="theater"/>
  </r>
  <r>
    <s v="theater"/>
  </r>
  <r>
    <s v="theater"/>
  </r>
  <r>
    <s v="music"/>
  </r>
  <r>
    <s v="music"/>
  </r>
  <r>
    <s v="music"/>
  </r>
  <r>
    <s v="music"/>
  </r>
  <r>
    <s v="technology"/>
  </r>
  <r>
    <s v="film &amp; video"/>
  </r>
  <r>
    <s v="music"/>
  </r>
  <r>
    <s v="music"/>
  </r>
  <r>
    <s v="theater"/>
  </r>
  <r>
    <s v="technology"/>
  </r>
  <r>
    <s v="food"/>
  </r>
  <r>
    <s v="theater"/>
  </r>
  <r>
    <s v="music"/>
  </r>
  <r>
    <s v="theater"/>
  </r>
  <r>
    <s v="publishing"/>
  </r>
  <r>
    <s v="music"/>
  </r>
  <r>
    <s v="film &amp; video"/>
  </r>
  <r>
    <s v="film &amp; video"/>
  </r>
  <r>
    <s v="film &amp; video"/>
  </r>
  <r>
    <s v="theater"/>
  </r>
  <r>
    <s v="theater"/>
  </r>
  <r>
    <s v="music"/>
  </r>
  <r>
    <s v="music"/>
  </r>
  <r>
    <s v="theater"/>
  </r>
  <r>
    <s v="theater"/>
  </r>
  <r>
    <s v="film &amp; video"/>
  </r>
  <r>
    <s v="film &amp; video"/>
  </r>
  <r>
    <s v="film &amp; video"/>
  </r>
  <r>
    <s v="theater"/>
  </r>
  <r>
    <s v="food"/>
  </r>
  <r>
    <s v="photography"/>
  </r>
  <r>
    <s v="theater"/>
  </r>
  <r>
    <s v="film &amp; video"/>
  </r>
  <r>
    <s v="music"/>
  </r>
  <r>
    <s v="photography"/>
  </r>
  <r>
    <s v="games"/>
  </r>
  <r>
    <s v="film &amp; video"/>
  </r>
  <r>
    <s v="games"/>
  </r>
  <r>
    <s v="games"/>
  </r>
  <r>
    <s v="theater"/>
  </r>
  <r>
    <s v="theater"/>
  </r>
  <r>
    <s v="film &amp; video"/>
  </r>
  <r>
    <s v="games"/>
  </r>
  <r>
    <s v="film &amp; video"/>
  </r>
  <r>
    <s v="music"/>
  </r>
  <r>
    <s v="film &amp; video"/>
  </r>
  <r>
    <s v="theater"/>
  </r>
  <r>
    <s v="technology"/>
  </r>
  <r>
    <s v="theater"/>
  </r>
  <r>
    <s v="publishing"/>
  </r>
  <r>
    <s v="music"/>
  </r>
  <r>
    <s v="theater"/>
  </r>
  <r>
    <s v="theater"/>
  </r>
  <r>
    <s v="theater"/>
  </r>
  <r>
    <s v="technology"/>
  </r>
  <r>
    <s v="publishing"/>
  </r>
  <r>
    <s v="games"/>
  </r>
  <r>
    <s v="publishing"/>
  </r>
  <r>
    <s v="music"/>
  </r>
  <r>
    <s v="theater"/>
  </r>
  <r>
    <s v="theater"/>
  </r>
  <r>
    <s v="film &amp; video"/>
  </r>
  <r>
    <s v="publishing"/>
  </r>
  <r>
    <s v="music"/>
  </r>
  <r>
    <s v="music"/>
  </r>
  <r>
    <s v="theater"/>
  </r>
  <r>
    <s v="theater"/>
  </r>
  <r>
    <s v="photography"/>
  </r>
  <r>
    <s v="music"/>
  </r>
  <r>
    <s v="music"/>
  </r>
  <r>
    <s v="music"/>
  </r>
  <r>
    <s v="photography"/>
  </r>
  <r>
    <s v="theater"/>
  </r>
  <r>
    <s v="theater"/>
  </r>
  <r>
    <s v="music"/>
  </r>
  <r>
    <s v="theater"/>
  </r>
  <r>
    <s v="film &amp; video"/>
  </r>
  <r>
    <s v="film &amp; video"/>
  </r>
  <r>
    <s v="games"/>
  </r>
  <r>
    <s v="photography"/>
  </r>
  <r>
    <s v="theater"/>
  </r>
  <r>
    <s v="theater"/>
  </r>
  <r>
    <s v="theater"/>
  </r>
  <r>
    <s v="publishing"/>
  </r>
  <r>
    <s v="games"/>
  </r>
  <r>
    <s v="theater"/>
  </r>
  <r>
    <s v="technology"/>
  </r>
  <r>
    <s v="theater"/>
  </r>
  <r>
    <s v="film &amp; video"/>
  </r>
  <r>
    <s v="theater"/>
  </r>
  <r>
    <s v="film &amp; video"/>
  </r>
  <r>
    <s v="music"/>
  </r>
  <r>
    <s v="technology"/>
  </r>
  <r>
    <s v="theater"/>
  </r>
  <r>
    <s v="theater"/>
  </r>
  <r>
    <s v="music"/>
  </r>
  <r>
    <s v="music"/>
  </r>
  <r>
    <s v="theater"/>
  </r>
  <r>
    <s v="film &amp; video"/>
  </r>
  <r>
    <s v="technology"/>
  </r>
  <r>
    <s v="food"/>
  </r>
  <r>
    <s v="theater"/>
  </r>
  <r>
    <s v="theater"/>
  </r>
  <r>
    <s v="theater"/>
  </r>
  <r>
    <s v="theater"/>
  </r>
  <r>
    <s v="theater"/>
  </r>
  <r>
    <s v="music"/>
  </r>
  <r>
    <s v="food"/>
  </r>
  <r>
    <s v="publishing"/>
  </r>
  <r>
    <s v="film &amp; video"/>
  </r>
  <r>
    <s v="theater"/>
  </r>
  <r>
    <s v="music"/>
  </r>
  <r>
    <s v="film &amp; video"/>
  </r>
  <r>
    <s v="theater"/>
  </r>
  <r>
    <s v="theater"/>
  </r>
  <r>
    <s v="publishing"/>
  </r>
  <r>
    <s v="theater"/>
  </r>
  <r>
    <s v="music"/>
  </r>
  <r>
    <s v="games"/>
  </r>
  <r>
    <s v="theater"/>
  </r>
  <r>
    <s v="theater"/>
  </r>
  <r>
    <s v="music"/>
  </r>
  <r>
    <s v="film &amp; video"/>
  </r>
  <r>
    <s v="theater"/>
  </r>
  <r>
    <s v="food"/>
  </r>
  <r>
    <s v="theater"/>
  </r>
  <r>
    <s v="music"/>
  </r>
  <r>
    <s v="technology"/>
  </r>
  <r>
    <s v="publishing"/>
  </r>
  <r>
    <s v="film &amp; video"/>
  </r>
  <r>
    <s v="theater"/>
  </r>
  <r>
    <s v="film &amp; video"/>
  </r>
  <r>
    <s v="theater"/>
  </r>
  <r>
    <s v="theater"/>
  </r>
  <r>
    <s v="film &amp; video"/>
  </r>
  <r>
    <s v="theater"/>
  </r>
  <r>
    <s v="music"/>
  </r>
  <r>
    <s v="games"/>
  </r>
  <r>
    <s v="film &amp; video"/>
  </r>
  <r>
    <s v="food"/>
  </r>
  <r>
    <s v="technology"/>
  </r>
  <r>
    <s v="theater"/>
  </r>
  <r>
    <s v="music"/>
  </r>
  <r>
    <s v="music"/>
  </r>
  <r>
    <s v="music"/>
  </r>
  <r>
    <s v="theater"/>
  </r>
  <r>
    <s v="theater"/>
  </r>
  <r>
    <s v="theater"/>
  </r>
  <r>
    <s v="photography"/>
  </r>
  <r>
    <s v="music"/>
  </r>
  <r>
    <s v="theater"/>
  </r>
  <r>
    <s v="theater"/>
  </r>
  <r>
    <s v="games"/>
  </r>
  <r>
    <s v="film &amp; video"/>
  </r>
  <r>
    <s v="music"/>
  </r>
  <r>
    <s v="technology"/>
  </r>
  <r>
    <s v="food"/>
  </r>
  <r>
    <s v="theater"/>
  </r>
  <r>
    <s v="music"/>
  </r>
  <r>
    <s v="music"/>
  </r>
  <r>
    <s v="theater"/>
  </r>
  <r>
    <s v="theater"/>
  </r>
  <r>
    <s v="film &amp; video"/>
  </r>
  <r>
    <s v="technology"/>
  </r>
  <r>
    <s v="theater"/>
  </r>
  <r>
    <s v="games"/>
  </r>
  <r>
    <s v="photography"/>
  </r>
  <r>
    <s v="film &amp; video"/>
  </r>
  <r>
    <s v="theater"/>
  </r>
  <r>
    <s v="theater"/>
  </r>
  <r>
    <s v="music"/>
  </r>
  <r>
    <s v="music"/>
  </r>
  <r>
    <s v="music"/>
  </r>
  <r>
    <s v="theater"/>
  </r>
  <r>
    <s v="theater"/>
  </r>
  <r>
    <s v="theater"/>
  </r>
  <r>
    <s v="film &amp; video"/>
  </r>
  <r>
    <s v="film &amp; video"/>
  </r>
  <r>
    <s v="theater"/>
  </r>
  <r>
    <s v="theater"/>
  </r>
  <r>
    <s v="film &amp; video"/>
  </r>
  <r>
    <s v="theater"/>
  </r>
  <r>
    <s v="film &amp; video"/>
  </r>
  <r>
    <s v="music"/>
  </r>
  <r>
    <s v="music"/>
  </r>
  <r>
    <s v="theater"/>
  </r>
  <r>
    <s v="film &amp; video"/>
  </r>
  <r>
    <s v="theater"/>
  </r>
  <r>
    <s v="theater"/>
  </r>
  <r>
    <s v="theater"/>
  </r>
  <r>
    <s v="photography"/>
  </r>
  <r>
    <s v="food"/>
  </r>
  <r>
    <s v="film &amp; video"/>
  </r>
  <r>
    <s v="publishing"/>
  </r>
  <r>
    <s v="theater"/>
  </r>
  <r>
    <s v="technology"/>
  </r>
  <r>
    <s v="music"/>
  </r>
  <r>
    <s v="theater"/>
  </r>
  <r>
    <s v="photography"/>
  </r>
  <r>
    <s v="publishing"/>
  </r>
  <r>
    <s v="technology"/>
  </r>
  <r>
    <s v="music"/>
  </r>
  <r>
    <s v="film &amp; video"/>
  </r>
  <r>
    <s v="theater"/>
  </r>
  <r>
    <s v="film &amp; video"/>
  </r>
  <r>
    <s v="music"/>
  </r>
  <r>
    <s v="film &amp; video"/>
  </r>
  <r>
    <s v="music"/>
  </r>
  <r>
    <s v="photography"/>
  </r>
  <r>
    <s v="theater"/>
  </r>
  <r>
    <s v="film &amp; video"/>
  </r>
  <r>
    <s v="theater"/>
  </r>
  <r>
    <s v="theater"/>
  </r>
  <r>
    <s v="theater"/>
  </r>
  <r>
    <s v="film &amp; video"/>
  </r>
  <r>
    <s v="theater"/>
  </r>
  <r>
    <s v="film &amp; video"/>
  </r>
  <r>
    <s v="music"/>
  </r>
  <r>
    <s v="games"/>
  </r>
  <r>
    <s v="theater"/>
  </r>
  <r>
    <s v="publishing"/>
  </r>
  <r>
    <s v="film &amp; video"/>
  </r>
  <r>
    <s v="food"/>
  </r>
  <r>
    <s v="theater"/>
  </r>
  <r>
    <s v="film &amp; video"/>
  </r>
  <r>
    <s v="theater"/>
  </r>
  <r>
    <s v="film &amp; video"/>
  </r>
  <r>
    <s v="technology"/>
  </r>
  <r>
    <s v="theater"/>
  </r>
  <r>
    <s v="technology"/>
  </r>
  <r>
    <s v="theater"/>
  </r>
  <r>
    <s v="food"/>
  </r>
  <r>
    <s v="music"/>
  </r>
  <r>
    <s v="photography"/>
  </r>
  <r>
    <s v="theater"/>
  </r>
  <r>
    <s v="theater"/>
  </r>
  <r>
    <s v="film &amp; video"/>
  </r>
  <r>
    <s v="photography"/>
  </r>
  <r>
    <s v="theater"/>
  </r>
  <r>
    <s v="theater"/>
  </r>
  <r>
    <s v="theater"/>
  </r>
  <r>
    <s v="film &amp; video"/>
  </r>
  <r>
    <s v="theater"/>
  </r>
  <r>
    <s v="theater"/>
  </r>
  <r>
    <s v="music"/>
  </r>
  <r>
    <s v="film &amp; video"/>
  </r>
  <r>
    <s v="theater"/>
  </r>
  <r>
    <s v="film &amp; video"/>
  </r>
  <r>
    <s v="film &amp; video"/>
  </r>
  <r>
    <s v="technology"/>
  </r>
  <r>
    <s v="theater"/>
  </r>
  <r>
    <s v="theater"/>
  </r>
  <r>
    <s v="music"/>
  </r>
  <r>
    <s v="theater"/>
  </r>
  <r>
    <s v="technology"/>
  </r>
  <r>
    <s v="film &amp; video"/>
  </r>
  <r>
    <s v="games"/>
  </r>
  <r>
    <s v="games"/>
  </r>
  <r>
    <s v="film &amp; video"/>
  </r>
  <r>
    <s v="music"/>
  </r>
  <r>
    <s v="film &amp; video"/>
  </r>
  <r>
    <s v="film &amp; video"/>
  </r>
  <r>
    <s v="film &amp; video"/>
  </r>
  <r>
    <s v="theater"/>
  </r>
  <r>
    <s v="music"/>
  </r>
  <r>
    <s v="theater"/>
  </r>
  <r>
    <s v="theater"/>
  </r>
  <r>
    <s v="film &amp; video"/>
  </r>
  <r>
    <s v="theater"/>
  </r>
  <r>
    <s v="film &amp; video"/>
  </r>
  <r>
    <s v="games"/>
  </r>
  <r>
    <s v="film &amp; video"/>
  </r>
  <r>
    <s v="theater"/>
  </r>
  <r>
    <s v="publishing"/>
  </r>
  <r>
    <s v="technology"/>
  </r>
  <r>
    <s v="technology"/>
  </r>
  <r>
    <s v="theater"/>
  </r>
  <r>
    <s v="film &amp; video"/>
  </r>
  <r>
    <s v="technology"/>
  </r>
  <r>
    <s v="food"/>
  </r>
  <r>
    <s v="music"/>
  </r>
  <r>
    <s v="music"/>
  </r>
  <r>
    <s v="film &amp; video"/>
  </r>
  <r>
    <s v="publishing"/>
  </r>
  <r>
    <s v="publishing"/>
  </r>
  <r>
    <s v="film &amp; video"/>
  </r>
  <r>
    <s v="technology"/>
  </r>
  <r>
    <s v="food"/>
  </r>
  <r>
    <s v="photography"/>
  </r>
  <r>
    <s v="theater"/>
  </r>
  <r>
    <s v="publishing"/>
  </r>
  <r>
    <s v="theater"/>
  </r>
  <r>
    <s v="food"/>
  </r>
  <r>
    <s v="theater"/>
  </r>
  <r>
    <s v="publishing"/>
  </r>
  <r>
    <s v="theater"/>
  </r>
  <r>
    <s v="theater"/>
  </r>
  <r>
    <s v="technology"/>
  </r>
  <r>
    <s v="journalism"/>
  </r>
  <r>
    <s v="food"/>
  </r>
  <r>
    <s v="film &amp; video"/>
  </r>
  <r>
    <s v="photography"/>
  </r>
  <r>
    <s v="technology"/>
  </r>
  <r>
    <s v="theater"/>
  </r>
  <r>
    <s v="film &amp; video"/>
  </r>
  <r>
    <s v="technology"/>
  </r>
  <r>
    <s v="technology"/>
  </r>
  <r>
    <s v="film &amp; video"/>
  </r>
  <r>
    <s v="theater"/>
  </r>
  <r>
    <s v="film &amp; video"/>
  </r>
  <r>
    <s v="games"/>
  </r>
  <r>
    <s v="film &amp; video"/>
  </r>
  <r>
    <s v="music"/>
  </r>
  <r>
    <s v="publishing"/>
  </r>
  <r>
    <s v="theater"/>
  </r>
  <r>
    <s v="technology"/>
  </r>
  <r>
    <s v="theater"/>
  </r>
  <r>
    <s v="theater"/>
  </r>
  <r>
    <s v="film &amp; video"/>
  </r>
  <r>
    <s v="theater"/>
  </r>
  <r>
    <s v="games"/>
  </r>
  <r>
    <s v="film &amp; video"/>
  </r>
  <r>
    <s v="music"/>
  </r>
  <r>
    <s v="theater"/>
  </r>
  <r>
    <s v="publishing"/>
  </r>
  <r>
    <s v="food"/>
  </r>
  <r>
    <s v="film &amp; video"/>
  </r>
  <r>
    <s v="music"/>
  </r>
  <r>
    <s v="theater"/>
  </r>
  <r>
    <s v="film &amp; video"/>
  </r>
  <r>
    <s v="film &amp; video"/>
  </r>
  <r>
    <s v="film &amp; video"/>
  </r>
  <r>
    <s v="theater"/>
  </r>
  <r>
    <s v="technology"/>
  </r>
  <r>
    <s v="theater"/>
  </r>
  <r>
    <s v="film &amp; video"/>
  </r>
  <r>
    <s v="music"/>
  </r>
  <r>
    <s v="games"/>
  </r>
  <r>
    <s v="publishing"/>
  </r>
  <r>
    <s v="games"/>
  </r>
  <r>
    <s v="theater"/>
  </r>
  <r>
    <s v="music"/>
  </r>
  <r>
    <s v="film &amp; video"/>
  </r>
  <r>
    <s v="theater"/>
  </r>
  <r>
    <s v="publishing"/>
  </r>
  <r>
    <s v="film &amp; video"/>
  </r>
  <r>
    <s v="games"/>
  </r>
  <r>
    <s v="food"/>
  </r>
  <r>
    <s v="photography"/>
  </r>
  <r>
    <s v="games"/>
  </r>
  <r>
    <s v="music"/>
  </r>
  <r>
    <s v="games"/>
  </r>
  <r>
    <s v="music"/>
  </r>
  <r>
    <s v="theater"/>
  </r>
  <r>
    <s v="theater"/>
  </r>
  <r>
    <s v="film &amp; video"/>
  </r>
  <r>
    <s v="theater"/>
  </r>
  <r>
    <s v="technology"/>
  </r>
  <r>
    <s v="music"/>
  </r>
  <r>
    <s v="technology"/>
  </r>
  <r>
    <s v="theater"/>
  </r>
  <r>
    <s v="music"/>
  </r>
  <r>
    <s v="music"/>
  </r>
  <r>
    <s v="music"/>
  </r>
  <r>
    <s v="publishing"/>
  </r>
  <r>
    <s v="film &amp; video"/>
  </r>
  <r>
    <s v="theater"/>
  </r>
  <r>
    <s v="theater"/>
  </r>
  <r>
    <s v="film &amp; video"/>
  </r>
  <r>
    <s v="theater"/>
  </r>
  <r>
    <s v="music"/>
  </r>
  <r>
    <s v="film &amp; video"/>
  </r>
  <r>
    <s v="theater"/>
  </r>
  <r>
    <s v="theater"/>
  </r>
  <r>
    <s v="music"/>
  </r>
  <r>
    <s v="music"/>
  </r>
  <r>
    <s v="theater"/>
  </r>
  <r>
    <s v="film &amp; video"/>
  </r>
  <r>
    <s v="music"/>
  </r>
  <r>
    <s v="film &amp; video"/>
  </r>
  <r>
    <s v="music"/>
  </r>
  <r>
    <s v="journalism"/>
  </r>
  <r>
    <s v="food"/>
  </r>
  <r>
    <s v="theater"/>
  </r>
  <r>
    <s v="theater"/>
  </r>
  <r>
    <s v="music"/>
  </r>
  <r>
    <s v="film &amp; video"/>
  </r>
  <r>
    <s v="music"/>
  </r>
  <r>
    <s v="theater"/>
  </r>
  <r>
    <s v="technology"/>
  </r>
  <r>
    <s v="games"/>
  </r>
  <r>
    <s v="film &amp; video"/>
  </r>
  <r>
    <s v="technology"/>
  </r>
  <r>
    <s v="publishing"/>
  </r>
  <r>
    <s v="music"/>
  </r>
  <r>
    <s v="food"/>
  </r>
  <r>
    <s v="theater"/>
  </r>
  <r>
    <s v="film &amp; video"/>
  </r>
  <r>
    <s v="publishing"/>
  </r>
  <r>
    <s v="games"/>
  </r>
  <r>
    <s v="theater"/>
  </r>
  <r>
    <s v="film &amp; video"/>
  </r>
  <r>
    <s v="theater"/>
  </r>
  <r>
    <s v="theater"/>
  </r>
  <r>
    <s v="film &amp; video"/>
  </r>
  <r>
    <s v="theater"/>
  </r>
  <r>
    <s v="music"/>
  </r>
  <r>
    <s v="film &amp; video"/>
  </r>
  <r>
    <s v="food"/>
  </r>
  <r>
    <s v="technology"/>
  </r>
  <r>
    <s v="theater"/>
  </r>
  <r>
    <s v="theater"/>
  </r>
  <r>
    <s v="theater"/>
  </r>
  <r>
    <s v="publishing"/>
  </r>
  <r>
    <s v="music"/>
  </r>
  <r>
    <s v="food"/>
  </r>
  <r>
    <s v="music"/>
  </r>
  <r>
    <s v="film &amp; video"/>
  </r>
  <r>
    <s v="theater"/>
  </r>
  <r>
    <s v="theater"/>
  </r>
  <r>
    <s v="music"/>
  </r>
  <r>
    <s v="theater"/>
  </r>
  <r>
    <s v="theater"/>
  </r>
  <r>
    <s v="theater"/>
  </r>
  <r>
    <s v="music"/>
  </r>
  <r>
    <s v="theater"/>
  </r>
  <r>
    <s v="publishing"/>
  </r>
  <r>
    <s v="theater"/>
  </r>
  <r>
    <s v="photography"/>
  </r>
  <r>
    <s v="theater"/>
  </r>
  <r>
    <s v="music"/>
  </r>
  <r>
    <s v="theater"/>
  </r>
  <r>
    <s v="photography"/>
  </r>
  <r>
    <s v="theater"/>
  </r>
  <r>
    <s v="theater"/>
  </r>
  <r>
    <s v="food"/>
  </r>
  <r>
    <s v="music"/>
  </r>
  <r>
    <s v="theater"/>
  </r>
  <r>
    <s v="theater"/>
  </r>
  <r>
    <s v="theater"/>
  </r>
  <r>
    <s v="theater"/>
  </r>
  <r>
    <s v="film &amp; video"/>
  </r>
  <r>
    <s v="film &amp; video"/>
  </r>
  <r>
    <s v="film &amp; video"/>
  </r>
  <r>
    <s v="film &amp; video"/>
  </r>
  <r>
    <s v="theater"/>
  </r>
  <r>
    <s v="theater"/>
  </r>
  <r>
    <s v="film &amp; video"/>
  </r>
  <r>
    <s v="theater"/>
  </r>
  <r>
    <s v="theater"/>
  </r>
  <r>
    <s v="technology"/>
  </r>
  <r>
    <s v="theater"/>
  </r>
  <r>
    <s v="theater"/>
  </r>
  <r>
    <s v="music"/>
  </r>
  <r>
    <s v="games"/>
  </r>
  <r>
    <s v="publishing"/>
  </r>
  <r>
    <s v="food"/>
  </r>
  <r>
    <s v="theater"/>
  </r>
  <r>
    <s v="music"/>
  </r>
  <r>
    <s v="film &amp; video"/>
  </r>
  <r>
    <s v="technology"/>
  </r>
  <r>
    <s v="technology"/>
  </r>
  <r>
    <s v="music"/>
  </r>
  <r>
    <s v="photography"/>
  </r>
  <r>
    <s v="food"/>
  </r>
  <r>
    <s v="film &amp; video"/>
  </r>
  <r>
    <s v="music"/>
  </r>
  <r>
    <s v="film &amp; video"/>
  </r>
  <r>
    <s v="theater"/>
  </r>
  <r>
    <s v="music"/>
  </r>
  <r>
    <s v="theater"/>
  </r>
  <r>
    <s v="theater"/>
  </r>
  <r>
    <s v="music"/>
  </r>
  <r>
    <s v="film &amp; video"/>
  </r>
  <r>
    <s v="theater"/>
  </r>
  <r>
    <s v="journalism"/>
  </r>
  <r>
    <s v="theater"/>
  </r>
  <r>
    <s v="theater"/>
  </r>
  <r>
    <s v="music"/>
  </r>
  <r>
    <s v="theater"/>
  </r>
  <r>
    <s v="theater"/>
  </r>
  <r>
    <s v="music"/>
  </r>
  <r>
    <s v="photography"/>
  </r>
  <r>
    <s v="journalism"/>
  </r>
  <r>
    <s v="photography"/>
  </r>
  <r>
    <s v="publishing"/>
  </r>
  <r>
    <s v="film &amp; video"/>
  </r>
  <r>
    <s v="food"/>
  </r>
  <r>
    <s v="games"/>
  </r>
  <r>
    <s v="theater"/>
  </r>
  <r>
    <s v="theater"/>
  </r>
  <r>
    <s v="theater"/>
  </r>
  <r>
    <s v="publishing"/>
  </r>
  <r>
    <s v="theater"/>
  </r>
  <r>
    <s v="technology"/>
  </r>
  <r>
    <s v="theater"/>
  </r>
  <r>
    <s v="film &amp; video"/>
  </r>
  <r>
    <s v="technology"/>
  </r>
  <r>
    <s v="film &amp; video"/>
  </r>
  <r>
    <s v="film &amp; video"/>
  </r>
  <r>
    <s v="music"/>
  </r>
  <r>
    <s v="theater"/>
  </r>
  <r>
    <s v="theater"/>
  </r>
  <r>
    <s v="music"/>
  </r>
  <r>
    <s v="theater"/>
  </r>
  <r>
    <s v="music"/>
  </r>
  <r>
    <s v="technology"/>
  </r>
  <r>
    <s v="film &amp; video"/>
  </r>
  <r>
    <s v="technology"/>
  </r>
  <r>
    <s v="theater"/>
  </r>
  <r>
    <s v="technology"/>
  </r>
  <r>
    <s v="publishing"/>
  </r>
  <r>
    <s v="film &amp; video"/>
  </r>
  <r>
    <s v="publishing"/>
  </r>
  <r>
    <s v="technology"/>
  </r>
  <r>
    <s v="film &amp; video"/>
  </r>
  <r>
    <s v="theater"/>
  </r>
  <r>
    <s v="theater"/>
  </r>
  <r>
    <s v="theater"/>
  </r>
  <r>
    <s v="theater"/>
  </r>
  <r>
    <s v="theater"/>
  </r>
  <r>
    <s v="publishing"/>
  </r>
  <r>
    <s v="music"/>
  </r>
  <r>
    <s v="games"/>
  </r>
  <r>
    <s v="theater"/>
  </r>
  <r>
    <s v="film &amp; video"/>
  </r>
  <r>
    <s v="technology"/>
  </r>
  <r>
    <s v="publishing"/>
  </r>
  <r>
    <s v="theater"/>
  </r>
  <r>
    <s v="music"/>
  </r>
  <r>
    <s v="film &amp; video"/>
  </r>
  <r>
    <s v="theater"/>
  </r>
  <r>
    <s v="theater"/>
  </r>
  <r>
    <s v="games"/>
  </r>
  <r>
    <s v="theater"/>
  </r>
  <r>
    <s v="technology"/>
  </r>
  <r>
    <s v="theater"/>
  </r>
  <r>
    <s v="film &amp; video"/>
  </r>
  <r>
    <s v="technology"/>
  </r>
  <r>
    <s v="technology"/>
  </r>
  <r>
    <s v="music"/>
  </r>
  <r>
    <s v="music"/>
  </r>
  <r>
    <s v="theater"/>
  </r>
  <r>
    <s v="photography"/>
  </r>
  <r>
    <s v="publishing"/>
  </r>
  <r>
    <s v="music"/>
  </r>
  <r>
    <s v="theater"/>
  </r>
  <r>
    <s v="music"/>
  </r>
  <r>
    <s v="theater"/>
  </r>
  <r>
    <s v="theater"/>
  </r>
  <r>
    <s v="music"/>
  </r>
  <r>
    <s v="theater"/>
  </r>
  <r>
    <s v="theater"/>
  </r>
  <r>
    <s v="technology"/>
  </r>
  <r>
    <s v="technology"/>
  </r>
  <r>
    <s v="theater"/>
  </r>
  <r>
    <s v="film &amp; video"/>
  </r>
  <r>
    <s v="technology"/>
  </r>
  <r>
    <s v="music"/>
  </r>
  <r>
    <s v="publishing"/>
  </r>
  <r>
    <s v="theater"/>
  </r>
  <r>
    <s v="photography"/>
  </r>
  <r>
    <s v="theater"/>
  </r>
  <r>
    <s v="theater"/>
  </r>
  <r>
    <s v="theater"/>
  </r>
  <r>
    <s v="film &amp; video"/>
  </r>
  <r>
    <s v="music"/>
  </r>
  <r>
    <s v="music"/>
  </r>
  <r>
    <s v="games"/>
  </r>
  <r>
    <s v="music"/>
  </r>
  <r>
    <s v="music"/>
  </r>
  <r>
    <s v="theater"/>
  </r>
  <r>
    <s v="music"/>
  </r>
  <r>
    <s v="music"/>
  </r>
  <r>
    <s v="film &amp; video"/>
  </r>
  <r>
    <s v="publishing"/>
  </r>
  <r>
    <s v="theater"/>
  </r>
  <r>
    <s v="games"/>
  </r>
  <r>
    <s v="theater"/>
  </r>
  <r>
    <s v="theater"/>
  </r>
  <r>
    <s v="music"/>
  </r>
  <r>
    <s v="theater"/>
  </r>
  <r>
    <s v="technology"/>
  </r>
  <r>
    <s v="music"/>
  </r>
  <r>
    <s v="theater"/>
  </r>
  <r>
    <s v="theater"/>
  </r>
  <r>
    <s v="film &amp; video"/>
  </r>
  <r>
    <s v="theater"/>
  </r>
  <r>
    <s v="film &amp; video"/>
  </r>
  <r>
    <s v="theater"/>
  </r>
  <r>
    <s v="film &amp; video"/>
  </r>
  <r>
    <s v="music"/>
  </r>
  <r>
    <s v="technology"/>
  </r>
  <r>
    <s v="film &amp; video"/>
  </r>
  <r>
    <s v="music"/>
  </r>
  <r>
    <s v="music"/>
  </r>
  <r>
    <s v="film &amp; video"/>
  </r>
  <r>
    <s v="theater"/>
  </r>
  <r>
    <s v="theater"/>
  </r>
  <r>
    <s v="food"/>
  </r>
  <r>
    <s v="theater"/>
  </r>
  <r>
    <s v="publishing"/>
  </r>
  <r>
    <s v="music"/>
  </r>
  <r>
    <s v="film &amp; video"/>
  </r>
  <r>
    <s v="games"/>
  </r>
  <r>
    <s v="technology"/>
  </r>
  <r>
    <s v="theater"/>
  </r>
  <r>
    <s v="theater"/>
  </r>
  <r>
    <s v="music"/>
  </r>
  <r>
    <s v="photography"/>
  </r>
  <r>
    <s v="photography"/>
  </r>
  <r>
    <s v="theater"/>
  </r>
  <r>
    <s v="music"/>
  </r>
  <r>
    <s v="film &amp; video"/>
  </r>
  <r>
    <s v="film &amp; video"/>
  </r>
  <r>
    <s v="theater"/>
  </r>
  <r>
    <s v="food"/>
  </r>
  <r>
    <s v="film &amp; video"/>
  </r>
  <r>
    <s v="theater"/>
  </r>
  <r>
    <s v="games"/>
  </r>
  <r>
    <s v="publishing"/>
  </r>
  <r>
    <s v="games"/>
  </r>
  <r>
    <s v="music"/>
  </r>
  <r>
    <s v="music"/>
  </r>
  <r>
    <s v="theater"/>
  </r>
  <r>
    <s v="publishing"/>
  </r>
  <r>
    <s v="theater"/>
  </r>
  <r>
    <s v="games"/>
  </r>
  <r>
    <s v="music"/>
  </r>
  <r>
    <s v="film &amp; video"/>
  </r>
  <r>
    <s v="music"/>
  </r>
  <r>
    <s v="music"/>
  </r>
  <r>
    <s v="publishing"/>
  </r>
  <r>
    <s v="film &amp; video"/>
  </r>
  <r>
    <s v="theater"/>
  </r>
  <r>
    <s v="film &amp; video"/>
  </r>
  <r>
    <s v="theater"/>
  </r>
  <r>
    <s v="theater"/>
  </r>
  <r>
    <s v="theater"/>
  </r>
  <r>
    <s v="photography"/>
  </r>
  <r>
    <s v="publishing"/>
  </r>
  <r>
    <s v="publishing"/>
  </r>
  <r>
    <s v="theater"/>
  </r>
  <r>
    <s v="technology"/>
  </r>
  <r>
    <s v="music"/>
  </r>
  <r>
    <s v="music"/>
  </r>
  <r>
    <s v="theater"/>
  </r>
  <r>
    <s v="film &amp; video"/>
  </r>
  <r>
    <s v="theater"/>
  </r>
  <r>
    <s v="technology"/>
  </r>
  <r>
    <s v="technology"/>
  </r>
  <r>
    <s v="photography"/>
  </r>
  <r>
    <s v="film &amp; video"/>
  </r>
  <r>
    <s v="technology"/>
  </r>
  <r>
    <s v="technology"/>
  </r>
  <r>
    <s v="food"/>
  </r>
  <r>
    <s v="film &amp; video"/>
  </r>
  <r>
    <s v="music"/>
  </r>
  <r>
    <s v="music"/>
  </r>
  <r>
    <s v="music"/>
  </r>
  <r>
    <s v="games"/>
  </r>
  <r>
    <s v="music"/>
  </r>
  <r>
    <s v="publishing"/>
  </r>
  <r>
    <s v="theater"/>
  </r>
  <r>
    <s v="food"/>
  </r>
  <r>
    <s v="film &amp; video"/>
  </r>
  <r>
    <s v="food"/>
  </r>
  <r>
    <s v="theater"/>
  </r>
  <r>
    <s v="technology"/>
  </r>
  <r>
    <s v="theater"/>
  </r>
  <r>
    <s v="theater"/>
  </r>
  <r>
    <s v="film &amp; video"/>
  </r>
  <r>
    <s v="film &amp; video"/>
  </r>
  <r>
    <s v="theater"/>
  </r>
  <r>
    <s v="photography"/>
  </r>
  <r>
    <s v="food"/>
  </r>
  <r>
    <s v="theater"/>
  </r>
  <r>
    <s v="film &amp; video"/>
  </r>
  <r>
    <s v="theater"/>
  </r>
  <r>
    <s v="theater"/>
  </r>
  <r>
    <s v="film &amp; video"/>
  </r>
  <r>
    <s v="photography"/>
  </r>
  <r>
    <s v="photography"/>
  </r>
  <r>
    <s v="music"/>
  </r>
  <r>
    <s v="photography"/>
  </r>
  <r>
    <s v="food"/>
  </r>
  <r>
    <s v="music"/>
  </r>
  <r>
    <s v="publishing"/>
  </r>
  <r>
    <s v="music"/>
  </r>
  <r>
    <s v="theater"/>
  </r>
  <r>
    <s v="theater"/>
  </r>
  <r>
    <s v="film &amp; video"/>
  </r>
  <r>
    <s v="theater"/>
  </r>
  <r>
    <s v="theater"/>
  </r>
  <r>
    <s v="music"/>
  </r>
  <r>
    <s v="theater"/>
  </r>
  <r>
    <s v="theater"/>
  </r>
  <r>
    <s v="music"/>
  </r>
  <r>
    <s v="music"/>
  </r>
  <r>
    <s v="film &amp; video"/>
  </r>
  <r>
    <s v="publishing"/>
  </r>
  <r>
    <s v="film &amp; video"/>
  </r>
  <r>
    <s v="film &amp; video"/>
  </r>
  <r>
    <s v="theater"/>
  </r>
  <r>
    <s v="food"/>
  </r>
  <r>
    <s v="theater"/>
  </r>
  <r>
    <s v="film &amp; video"/>
  </r>
  <r>
    <s v="music"/>
  </r>
  <r>
    <s v="technology"/>
  </r>
  <r>
    <s v="music"/>
  </r>
  <r>
    <s v="technology"/>
  </r>
  <r>
    <s v="publishing"/>
  </r>
  <r>
    <s v="publishing"/>
  </r>
  <r>
    <s v="theater"/>
  </r>
  <r>
    <s v="film &amp; video"/>
  </r>
  <r>
    <s v="theater"/>
  </r>
  <r>
    <s v="games"/>
  </r>
  <r>
    <s v="theater"/>
  </r>
  <r>
    <s v="theater"/>
  </r>
  <r>
    <s v="technology"/>
  </r>
  <r>
    <s v="film &amp; video"/>
  </r>
  <r>
    <s v="film &amp; video"/>
  </r>
  <r>
    <s v="theater"/>
  </r>
  <r>
    <s v="film &amp; video"/>
  </r>
  <r>
    <s v="photography"/>
  </r>
  <r>
    <s v="film &amp; video"/>
  </r>
  <r>
    <s v="publishing"/>
  </r>
  <r>
    <s v="theater"/>
  </r>
  <r>
    <s v="film &amp; video"/>
  </r>
  <r>
    <s v="technology"/>
  </r>
  <r>
    <s v="music"/>
  </r>
  <r>
    <s v="theater"/>
  </r>
  <r>
    <s v="theater"/>
  </r>
  <r>
    <s v="theater"/>
  </r>
  <r>
    <s v="food"/>
  </r>
  <r>
    <s v="theater"/>
  </r>
  <r>
    <s v="technology"/>
  </r>
  <r>
    <s v="theater"/>
  </r>
  <r>
    <s v="theater"/>
  </r>
  <r>
    <s v="theater"/>
  </r>
  <r>
    <s v="music"/>
  </r>
  <r>
    <s v="theater"/>
  </r>
  <r>
    <s v="theater"/>
  </r>
  <r>
    <s v="theater"/>
  </r>
  <r>
    <s v="theater"/>
  </r>
  <r>
    <s v="film &amp; video"/>
  </r>
  <r>
    <s v="publishing"/>
  </r>
  <r>
    <s v="games"/>
  </r>
  <r>
    <s v="technology"/>
  </r>
  <r>
    <s v="theater"/>
  </r>
  <r>
    <s v="theater"/>
  </r>
  <r>
    <s v="food"/>
  </r>
  <r>
    <s v="photography"/>
  </r>
  <r>
    <s v="photography"/>
  </r>
  <r>
    <s v="theater"/>
  </r>
  <r>
    <s v="theater"/>
  </r>
  <r>
    <s v="film &amp; video"/>
  </r>
  <r>
    <s v="technology"/>
  </r>
  <r>
    <s v="theater"/>
  </r>
  <r>
    <s v="music"/>
  </r>
  <r>
    <s v="film &amp; video"/>
  </r>
  <r>
    <s v="film &amp; video"/>
  </r>
  <r>
    <s v="technology"/>
  </r>
  <r>
    <s v="theater"/>
  </r>
  <r>
    <s v="film &amp; video"/>
  </r>
  <r>
    <s v="theater"/>
  </r>
  <r>
    <s v="film &amp; video"/>
  </r>
  <r>
    <s v="publishing"/>
  </r>
  <r>
    <s v="technology"/>
  </r>
  <r>
    <s v="publishing"/>
  </r>
  <r>
    <s v="food"/>
  </r>
  <r>
    <s v="photography"/>
  </r>
  <r>
    <s v="theater"/>
  </r>
  <r>
    <s v="music"/>
  </r>
  <r>
    <s v="theater"/>
  </r>
  <r>
    <s v="music"/>
  </r>
  <r>
    <s v="food"/>
  </r>
  <r>
    <s v="theater"/>
  </r>
  <r>
    <s v="theater"/>
  </r>
  <r>
    <s v="film &amp; video"/>
  </r>
  <r>
    <s v="technology"/>
  </r>
  <r>
    <s v="theater"/>
  </r>
  <r>
    <s v="music"/>
  </r>
  <r>
    <s v="theater"/>
  </r>
  <r>
    <s v="theater"/>
  </r>
  <r>
    <s v="food"/>
  </r>
  <r>
    <s v="games"/>
  </r>
  <r>
    <s v="theater"/>
  </r>
  <r>
    <s v="publishing"/>
  </r>
  <r>
    <s v="technology"/>
  </r>
  <r>
    <s v="film &amp; video"/>
  </r>
  <r>
    <s v="film &amp; video"/>
  </r>
  <r>
    <s v="theater"/>
  </r>
  <r>
    <s v="music"/>
  </r>
  <r>
    <s v="music"/>
  </r>
  <r>
    <s v="film &amp; video"/>
  </r>
  <r>
    <s v="publishing"/>
  </r>
  <r>
    <s v="publishing"/>
  </r>
  <r>
    <s v="film &amp; video"/>
  </r>
  <r>
    <s v="music"/>
  </r>
  <r>
    <s v="film &amp; video"/>
  </r>
  <r>
    <s v="photography"/>
  </r>
  <r>
    <s v="publishing"/>
  </r>
  <r>
    <s v="food"/>
  </r>
  <r>
    <s v="theater"/>
  </r>
  <r>
    <s v="theater"/>
  </r>
  <r>
    <s v="music"/>
  </r>
  <r>
    <s v="food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e v="#DIV/0!"/>
    <x v="0"/>
    <s v="CAD"/>
    <x v="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x v="1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x v="2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x v="3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x v="4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x v="5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x v="6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x v="7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x v="8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x v="9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x v="1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x v="11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x v="12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x v="13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x v="14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x v="15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x v="16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x v="17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x v="18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x v="19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x v="2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x v="21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x v="22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x v="23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x v="24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x v="25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x v="26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x v="27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x v="28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x v="29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x v="3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x v="31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x v="32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x v="33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x v="34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x v="35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x v="36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x v="37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x v="38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x v="39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x v="4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x v="41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x v="42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x v="43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x v="44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x v="45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x v="46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x v="47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x v="48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x v="49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x v="5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x v="51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x v="52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x v="53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x v="54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x v="55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x v="56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x v="57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x v="58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x v="59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x v="6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x v="61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x v="62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x v="63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x v="64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x v="65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x v="66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x v="67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x v="68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x v="69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x v="7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x v="71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x v="72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x v="73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x v="74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x v="75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x v="76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x v="77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x v="78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x v="79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x v="8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x v="81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x v="82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x v="83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x v="84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x v="85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x v="86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x v="87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x v="88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x v="89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x v="9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x v="91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x v="92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x v="93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x v="94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x v="95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x v="96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x v="48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x v="97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x v="98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x v="99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x v="1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x v="101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x v="102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x v="103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x v="104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x v="105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x v="106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x v="107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x v="108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x v="109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x v="11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x v="111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x v="112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x v="113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x v="114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x v="115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x v="116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x v="117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x v="118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x v="119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x v="33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x v="12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x v="121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x v="122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x v="123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x v="124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x v="125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x v="126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x v="127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x v="128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x v="129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x v="13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x v="131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x v="132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x v="133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x v="134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x v="135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x v="136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x v="137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x v="138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x v="139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x v="107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x v="14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x v="141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x v="142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x v="143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x v="144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x v="145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x v="146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x v="147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x v="148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x v="149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x v="15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x v="151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x v="152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x v="153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x v="154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x v="155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x v="156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x v="157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x v="158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x v="159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x v="16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x v="161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x v="162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x v="163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x v="164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x v="165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x v="166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x v="167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x v="168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x v="169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x v="17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x v="171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x v="172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x v="173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x v="174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x v="175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x v="176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x v="177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x v="178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x v="179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x v="18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x v="181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x v="182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x v="183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x v="184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x v="185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x v="186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x v="187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x v="188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x v="189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x v="19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x v="191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x v="192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x v="173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x v="193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x v="194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x v="195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x v="152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x v="196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x v="197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x v="198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x v="199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x v="2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x v="201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x v="202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x v="203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x v="204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x v="205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x v="206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x v="207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x v="208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x v="209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x v="21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x v="211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x v="212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x v="213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x v="214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x v="215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x v="216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x v="217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x v="218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x v="219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x v="22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x v="221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x v="222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x v="172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x v="223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x v="224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x v="225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x v="226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x v="227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x v="228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x v="229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x v="23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x v="231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x v="232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x v="233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x v="194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x v="234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x v="235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x v="236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x v="237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x v="238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x v="239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x v="24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x v="241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x v="242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x v="67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x v="243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x v="244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x v="245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x v="246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x v="247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x v="248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x v="249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x v="25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x v="251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x v="136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x v="252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x v="253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x v="254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x v="255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x v="256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x v="257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x v="258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x v="259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x v="26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x v="261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x v="262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x v="263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x v="264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x v="265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x v="266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x v="267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x v="268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x v="269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x v="27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x v="271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x v="272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x v="73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x v="273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x v="274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x v="275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x v="276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x v="277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x v="278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x v="279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x v="28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x v="281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x v="282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x v="283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x v="284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x v="285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x v="286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x v="287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x v="288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x v="289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x v="29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x v="291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x v="292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x v="293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x v="294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x v="295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x v="296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x v="297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x v="298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x v="299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x v="3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x v="247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x v="244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x v="301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x v="188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x v="302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x v="303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x v="304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x v="305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x v="306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x v="307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x v="308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x v="309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x v="31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x v="311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x v="79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x v="312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x v="313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x v="314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x v="315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x v="316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x v="317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x v="318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x v="319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x v="32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x v="32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x v="321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x v="322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x v="323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x v="324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x v="325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x v="326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x v="327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x v="328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x v="329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x v="33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x v="331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x v="332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x v="333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x v="296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x v="334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x v="335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x v="336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x v="337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x v="338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x v="339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x v="34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x v="341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x v="342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x v="343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x v="344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x v="345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x v="65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x v="346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x v="347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x v="348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x v="349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x v="35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x v="351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x v="352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x v="353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x v="354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x v="355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x v="356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x v="357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x v="358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x v="359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x v="12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x v="36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x v="361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x v="362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x v="363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x v="364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x v="21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x v="365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x v="366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x v="367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x v="368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x v="369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x v="37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x v="371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x v="287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x v="372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x v="373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x v="374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x v="375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x v="376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x v="377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x v="378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x v="379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x v="38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x v="381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x v="382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x v="125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x v="383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x v="384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x v="385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x v="386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x v="387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x v="388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x v="277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x v="389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x v="39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x v="391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x v="392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x v="393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x v="394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x v="395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x v="396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x v="397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x v="398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x v="399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x v="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x v="116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x v="401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x v="402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x v="403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x v="404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x v="405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x v="406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x v="407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x v="408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x v="409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x v="41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x v="411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x v="412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x v="413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x v="414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x v="415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x v="416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x v="417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x v="418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x v="419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x v="42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x v="421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x v="422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x v="423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x v="424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x v="425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x v="426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x v="427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x v="428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x v="429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x v="411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x v="43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x v="431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x v="432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x v="433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x v="434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x v="435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x v="8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x v="436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x v="385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x v="437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x v="438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x v="439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x v="44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x v="441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x v="442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x v="443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x v="315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x v="444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x v="445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x v="446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x v="447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x v="448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x v="342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x v="449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x v="45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x v="451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x v="452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x v="453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x v="454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x v="455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x v="456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x v="457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x v="458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x v="459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x v="46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x v="461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x v="462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x v="463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x v="464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x v="465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x v="466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x v="467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x v="468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x v="469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x v="47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x v="471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x v="472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x v="473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x v="474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x v="72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x v="443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x v="475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x v="81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x v="476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x v="192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x v="477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x v="478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x v="479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x v="48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x v="18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x v="481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x v="482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x v="194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x v="483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x v="484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x v="355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x v="485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x v="486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x v="487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x v="488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x v="489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x v="49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x v="312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x v="491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x v="492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x v="493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x v="494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x v="495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x v="496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x v="497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x v="498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x v="499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x v="5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x v="501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x v="502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x v="503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x v="504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x v="505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x v="506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x v="507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x v="508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x v="509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x v="51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x v="511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x v="512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x v="513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x v="514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x v="515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x v="516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x v="517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x v="518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x v="519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x v="52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x v="521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x v="522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x v="523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x v="524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x v="525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x v="188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x v="526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x v="527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x v="528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x v="522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x v="529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x v="53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x v="531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x v="515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x v="532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x v="533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x v="409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x v="534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x v="53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x v="535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x v="536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x v="537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x v="538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x v="539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x v="54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x v="505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x v="541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x v="542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x v="543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x v="544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x v="35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x v="152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x v="545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x v="546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x v="547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x v="548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x v="549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x v="55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x v="551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x v="552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x v="462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x v="553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x v="554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x v="555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x v="548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x v="62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x v="556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x v="557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x v="27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x v="558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x v="559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x v="426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x v="56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x v="561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x v="562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x v="563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x v="564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x v="565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x v="566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x v="567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x v="568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x v="569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x v="57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x v="571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x v="572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x v="573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x v="574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x v="511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x v="575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x v="576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x v="577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x v="578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x v="579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x v="58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x v="581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x v="582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x v="336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x v="583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x v="584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x v="585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x v="586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x v="587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x v="588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x v="589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x v="59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x v="591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x v="592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x v="593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x v="594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x v="595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x v="596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x v="597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x v="598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x v="599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x v="6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x v="601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x v="602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x v="335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x v="603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x v="604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x v="605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x v="606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x v="65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x v="607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x v="608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x v="609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x v="61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x v="541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x v="611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x v="612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x v="613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x v="614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x v="615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x v="9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x v="616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x v="617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x v="618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x v="619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x v="62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x v="621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x v="622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x v="35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x v="623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x v="624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x v="625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x v="626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x v="627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x v="628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x v="629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x v="63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x v="631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x v="632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x v="633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x v="634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x v="635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x v="636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x v="637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x v="638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x v="639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x v="64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x v="641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x v="642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x v="23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x v="67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x v="643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x v="644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x v="645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x v="646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x v="626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x v="647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x v="159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x v="648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x v="267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x v="649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x v="248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x v="571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x v="65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x v="1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x v="651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x v="652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x v="653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x v="654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x v="655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x v="656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x v="657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x v="265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x v="658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x v="659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x v="66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x v="661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x v="4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x v="662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x v="663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x v="664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x v="665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x v="666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x v="43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x v="667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x v="668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x v="669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x v="67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x v="671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x v="672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x v="673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x v="674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x v="675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x v="676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x v="342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x v="677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x v="678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x v="679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x v="68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x v="681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x v="682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x v="683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x v="684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x v="674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x v="685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x v="605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x v="686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x v="687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x v="688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x v="689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x v="69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x v="691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x v="692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x v="693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x v="694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x v="695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x v="123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x v="696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x v="626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x v="697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x v="698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x v="699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x v="7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x v="701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x v="702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x v="703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x v="704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x v="431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x v="705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x v="706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x v="707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x v="708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x v="709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x v="71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x v="711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x v="157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x v="63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x v="712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x v="93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x v="713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x v="714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x v="715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x v="716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x v="448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x v="717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x v="718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x v="719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x v="72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x v="721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x v="722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x v="139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x v="723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x v="704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x v="724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x v="725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x v="66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x v="726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x v="727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x v="728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x v="729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x v="73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x v="731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x v="78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x v="732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x v="733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x v="734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x v="406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x v="735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x v="736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x v="737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x v="192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x v="738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x v="739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x v="613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x v="74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x v="145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x v="741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x v="742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x v="202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x v="743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x v="744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x v="745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x v="746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x v="747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x v="362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x v="748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x v="749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x v="643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x v="75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x v="751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x v="752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x v="753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x v="754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x v="755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x v="756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x v="757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x v="758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x v="759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x v="76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x v="761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x v="762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x v="444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x v="763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x v="764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x v="765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x v="766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x v="767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x v="768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x v="769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x v="77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x v="771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x v="772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x v="773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x v="774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x v="775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x v="776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x v="777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x v="778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x v="779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x v="78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x v="335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x v="535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x v="27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x v="781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x v="782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x v="783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x v="784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x v="785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x v="786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x v="787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x v="788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x v="33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x v="789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x v="79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x v="791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x v="792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x v="793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x v="794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x v="795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x v="796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x v="797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x v="798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x v="799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x v="8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x v="801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x v="802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x v="803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x v="212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x v="804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x v="805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x v="806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x v="807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x v="722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x v="477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x v="259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x v="9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x v="808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x v="809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x v="444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x v="384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x v="81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x v="811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x v="812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x v="813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x v="814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x v="8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x v="815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x v="816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x v="474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x v="817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x v="818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x v="819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x v="609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x v="547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x v="82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x v="821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x v="151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x v="822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x v="823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x v="824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x v="825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x v="826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x v="827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x v="828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x v="829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x v="83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x v="831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x v="832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x v="833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x v="834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x v="835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x v="836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x v="837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x v="219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x v="365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x v="838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x v="839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x v="84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x v="841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x v="842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x v="843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x v="844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x v="845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x v="846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x v="11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x v="847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x v="848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x v="849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x v="78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x v="14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x v="85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x v="851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x v="852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x v="853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x v="854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x v="67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x v="855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x v="107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x v="344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x v="856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x v="857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x v="858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x v="859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x v="86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x v="17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x v="861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x v="862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x v="863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x v="864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x v="527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x v="865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x v="866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x v="867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x v="868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x v="105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x v="481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x v="253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x v="869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x v="864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x v="843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x v="289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x v="87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x v="871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x v="872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x v="873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x v="874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x v="875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x v="876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x v="877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x v="878"/>
    <n v="1467781200"/>
    <b v="0"/>
    <b v="0"/>
    <s v="food/food trucks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e v="#DIV/0!"/>
    <s v="CA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n v="10.4"/>
    <x v="1"/>
    <n v="158"/>
    <n v="92.151898734177209"/>
    <s v="US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n v="0.69276315789473686"/>
    <x v="0"/>
    <n v="53"/>
    <n v="99.339622641509436"/>
    <s v="US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n v="1.7361842105263159"/>
    <x v="1"/>
    <n v="174"/>
    <n v="75.833333333333329"/>
    <s v="DK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n v="3.2757777777777779"/>
    <x v="1"/>
    <n v="227"/>
    <n v="64.93832599118943"/>
    <s v="DK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n v="0.19932788374205268"/>
    <x v="2"/>
    <n v="708"/>
    <n v="30.997175141242938"/>
    <s v="DK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n v="0.51741935483870971"/>
    <x v="0"/>
    <n v="44"/>
    <n v="72.909090909090907"/>
    <s v="US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n v="2.6611538461538462"/>
    <x v="1"/>
    <n v="220"/>
    <n v="62.9"/>
    <s v="US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n v="0.89349206349206345"/>
    <x v="0"/>
    <n v="55"/>
    <n v="102.34545454545454"/>
    <s v="US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n v="6.4947058823529416"/>
    <x v="1"/>
    <n v="100"/>
    <n v="110.41"/>
    <s v="US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n v="1.5939125295508274"/>
    <x v="1"/>
    <n v="1249"/>
    <n v="107.96236989591674"/>
    <s v="US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n v="0.66912087912087914"/>
    <x v="3"/>
    <n v="135"/>
    <n v="45.103703703703701"/>
    <s v="US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n v="0.48529600000000001"/>
    <x v="0"/>
    <n v="674"/>
    <n v="45.001483679525222"/>
    <s v="US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n v="0.40992553191489361"/>
    <x v="0"/>
    <n v="558"/>
    <n v="69.055555555555557"/>
    <s v="US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n v="1.2807106598984772"/>
    <x v="1"/>
    <n v="890"/>
    <n v="85.044943820224717"/>
    <s v="US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n v="3.3204444444444445"/>
    <x v="1"/>
    <n v="142"/>
    <n v="105.22535211267606"/>
    <s v="GB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n v="0.4819906976744186"/>
    <x v="3"/>
    <n v="1480"/>
    <n v="35.009459459459457"/>
    <s v="US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n v="0.79949999999999999"/>
    <x v="0"/>
    <n v="15"/>
    <n v="106.6"/>
    <s v="US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n v="1.606111111111111"/>
    <x v="1"/>
    <n v="129"/>
    <n v="112.05426356589147"/>
    <s v="US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n v="3.1"/>
    <x v="1"/>
    <n v="226"/>
    <n v="48.008849557522126"/>
    <s v="GB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n v="0.86807920792079207"/>
    <x v="0"/>
    <n v="2307"/>
    <n v="38.004334633723452"/>
    <s v="IT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n v="1.5080645161290323"/>
    <x v="1"/>
    <n v="165"/>
    <n v="85"/>
    <s v="US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n v="1.5030119521912351"/>
    <x v="1"/>
    <n v="1965"/>
    <n v="95.993893129770996"/>
    <s v="DK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n v="1.572857142857143"/>
    <x v="1"/>
    <n v="16"/>
    <n v="68.8125"/>
    <s v="US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n v="3.2532258064516131"/>
    <x v="1"/>
    <n v="134"/>
    <n v="75.261194029850742"/>
    <s v="US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n v="0.50777777777777777"/>
    <x v="0"/>
    <n v="88"/>
    <n v="57.125"/>
    <s v="DK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n v="1.6906818181818182"/>
    <x v="1"/>
    <n v="198"/>
    <n v="75.141414141414145"/>
    <s v="US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n v="2.1292857142857144"/>
    <x v="1"/>
    <n v="111"/>
    <n v="107.42342342342343"/>
    <s v="IT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n v="4.4394444444444447"/>
    <x v="1"/>
    <n v="222"/>
    <n v="35.995495495495497"/>
    <s v="US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n v="1.859390243902439"/>
    <x v="1"/>
    <n v="6212"/>
    <n v="26.998873148744366"/>
    <s v="US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n v="6.5881249999999998"/>
    <x v="1"/>
    <n v="98"/>
    <n v="107.56122448979592"/>
    <s v="DK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n v="0.4768421052631579"/>
    <x v="0"/>
    <n v="48"/>
    <n v="94.375"/>
    <s v="US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n v="1.1478378378378378"/>
    <x v="1"/>
    <n v="92"/>
    <n v="46.163043478260867"/>
    <s v="US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n v="4.7526666666666664"/>
    <x v="1"/>
    <n v="149"/>
    <n v="47.845637583892618"/>
    <s v="US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n v="3.86972972972973"/>
    <x v="1"/>
    <n v="2431"/>
    <n v="53.007815713698065"/>
    <s v="US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n v="1.89625"/>
    <x v="1"/>
    <n v="303"/>
    <n v="45.059405940594061"/>
    <s v="US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n v="0.02"/>
    <x v="0"/>
    <n v="1"/>
    <n v="2"/>
    <s v="IT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n v="1.4040909090909091"/>
    <x v="1"/>
    <n v="209"/>
    <n v="59.119617224880386"/>
    <s v="US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n v="0.89866666666666661"/>
    <x v="0"/>
    <n v="120"/>
    <n v="44.93333333333333"/>
    <s v="US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n v="2.2711111111111113"/>
    <x v="1"/>
    <n v="211"/>
    <n v="29.061611374407583"/>
    <s v="US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n v="2.7507142857142859"/>
    <x v="1"/>
    <n v="128"/>
    <n v="30.0859375"/>
    <s v="US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n v="1.4437048832271762"/>
    <x v="1"/>
    <n v="1600"/>
    <n v="84.998125000000002"/>
    <s v="CA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n v="7.226"/>
    <x v="1"/>
    <n v="249"/>
    <n v="58.040160642570278"/>
    <s v="US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n v="0.11851063829787234"/>
    <x v="0"/>
    <n v="5"/>
    <n v="111.4"/>
    <s v="US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n v="0.97642857142857142"/>
    <x v="0"/>
    <n v="38"/>
    <n v="71.94736842105263"/>
    <s v="US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n v="2.3614754098360655"/>
    <x v="1"/>
    <n v="236"/>
    <n v="61.038135593220339"/>
    <s v="US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n v="0.45068965517241377"/>
    <x v="0"/>
    <n v="12"/>
    <n v="108.91666666666667"/>
    <s v="US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n v="1.6238567493112948"/>
    <x v="1"/>
    <n v="4065"/>
    <n v="29.001722017220171"/>
    <s v="GB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n v="2.5452631578947367"/>
    <x v="1"/>
    <n v="246"/>
    <n v="58.975609756097562"/>
    <s v="IT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n v="0.24063291139240506"/>
    <x v="3"/>
    <n v="17"/>
    <n v="111.82352941176471"/>
    <s v="US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n v="1.2374140625000001"/>
    <x v="1"/>
    <n v="2475"/>
    <n v="63.995555555555555"/>
    <s v="IT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n v="6.7033333333333331"/>
    <x v="1"/>
    <n v="54"/>
    <n v="74.481481481481481"/>
    <s v="US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n v="6.609285714285714"/>
    <x v="1"/>
    <n v="88"/>
    <n v="105.14772727272727"/>
    <s v="US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n v="1.2246153846153847"/>
    <x v="1"/>
    <n v="85"/>
    <n v="56.188235294117646"/>
    <s v="GB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n v="1.5057731958762886"/>
    <x v="1"/>
    <n v="170"/>
    <n v="85.917647058823533"/>
    <s v="US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n v="0.46947368421052632"/>
    <x v="0"/>
    <n v="56"/>
    <n v="79.642857142857139"/>
    <s v="US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n v="0.6959861591695502"/>
    <x v="0"/>
    <n v="838"/>
    <n v="48.004773269689736"/>
    <s v="US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n v="14.973000000000001"/>
    <x v="1"/>
    <n v="180"/>
    <n v="83.183333333333337"/>
    <s v="GB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n v="0.37590225563909774"/>
    <x v="0"/>
    <n v="1000"/>
    <n v="39.996000000000002"/>
    <s v="US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n v="1.3236942675159236"/>
    <x v="1"/>
    <n v="374"/>
    <n v="111.1336898395722"/>
    <s v="US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n v="1.6763513513513513"/>
    <x v="1"/>
    <n v="203"/>
    <n v="61.108374384236456"/>
    <s v="US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n v="2.6074999999999999"/>
    <x v="1"/>
    <n v="113"/>
    <n v="110.76106194690266"/>
    <s v="US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n v="0.7861538461538462"/>
    <x v="0"/>
    <n v="106"/>
    <n v="57.849056603773583"/>
    <s v="US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n v="0.60548713235294116"/>
    <x v="3"/>
    <n v="610"/>
    <n v="107.99508196721311"/>
    <s v="US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n v="3.036896551724138"/>
    <x v="1"/>
    <n v="180"/>
    <n v="48.927777777777777"/>
    <s v="GB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n v="1.1299999999999999"/>
    <x v="1"/>
    <n v="27"/>
    <n v="37.666666666666664"/>
    <s v="US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n v="2.1737876614060259"/>
    <x v="1"/>
    <n v="2331"/>
    <n v="64.999141999141997"/>
    <s v="US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n v="9.2669230769230762"/>
    <x v="1"/>
    <n v="113"/>
    <n v="106.61061946902655"/>
    <s v="US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n v="0.33692229038854804"/>
    <x v="0"/>
    <n v="1220"/>
    <n v="27.009016393442622"/>
    <s v="AU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n v="1.9672368421052631"/>
    <x v="1"/>
    <n v="164"/>
    <n v="91.16463414634147"/>
    <s v="US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n v="0.01"/>
    <x v="0"/>
    <n v="1"/>
    <n v="1"/>
    <s v="US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n v="10.214444444444444"/>
    <x v="1"/>
    <n v="164"/>
    <n v="56.054878048780488"/>
    <s v="US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n v="2.8167567567567566"/>
    <x v="1"/>
    <n v="336"/>
    <n v="31.017857142857142"/>
    <s v="US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n v="0.24610000000000001"/>
    <x v="0"/>
    <n v="37"/>
    <n v="66.513513513513516"/>
    <s v="IT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n v="1.4454411764705883"/>
    <x v="1"/>
    <n v="95"/>
    <n v="103.46315789473684"/>
    <s v="US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n v="5.9526666666666666"/>
    <x v="1"/>
    <n v="83"/>
    <n v="107.57831325301204"/>
    <s v="US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n v="0.5921153846153846"/>
    <x v="0"/>
    <n v="60"/>
    <n v="51.31666666666667"/>
    <s v="US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n v="1.1995602605863191"/>
    <x v="1"/>
    <n v="676"/>
    <n v="108.95414201183432"/>
    <s v="US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n v="2.6882978723404256"/>
    <x v="1"/>
    <n v="361"/>
    <n v="35"/>
    <s v="AU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n v="3.7687878787878786"/>
    <x v="1"/>
    <n v="131"/>
    <n v="94.938931297709928"/>
    <s v="US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n v="7.2715789473684209"/>
    <x v="1"/>
    <n v="126"/>
    <n v="109.65079365079364"/>
    <s v="US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n v="0.87211757648470301"/>
    <x v="0"/>
    <n v="3304"/>
    <n v="44.001815980629537"/>
    <s v="IT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n v="0.88"/>
    <x v="0"/>
    <n v="73"/>
    <n v="86.794520547945211"/>
    <s v="US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n v="1.7393877551020409"/>
    <x v="1"/>
    <n v="275"/>
    <n v="30.992727272727272"/>
    <s v="US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n v="2.1496"/>
    <x v="1"/>
    <n v="154"/>
    <n v="69.79220779220779"/>
    <s v="US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n v="1.4949667110519307"/>
    <x v="1"/>
    <n v="1782"/>
    <n v="63.003367003367003"/>
    <s v="US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n v="2.1933995584988963"/>
    <x v="1"/>
    <n v="903"/>
    <n v="110.0343300110742"/>
    <s v="US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n v="0.64367690058479532"/>
    <x v="0"/>
    <n v="3387"/>
    <n v="25.997933274284026"/>
    <s v="US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n v="0.18622397298818233"/>
    <x v="0"/>
    <n v="662"/>
    <n v="49.987915407854985"/>
    <s v="CA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n v="3.6776923076923076"/>
    <x v="1"/>
    <n v="94"/>
    <n v="101.72340425531915"/>
    <s v="IT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n v="1.5990566037735849"/>
    <x v="1"/>
    <n v="180"/>
    <n v="47.083333333333336"/>
    <s v="US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n v="0.38633185349611543"/>
    <x v="0"/>
    <n v="774"/>
    <n v="89.944444444444443"/>
    <s v="US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n v="0.51421511627906979"/>
    <x v="0"/>
    <n v="672"/>
    <n v="78.96875"/>
    <s v="CA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n v="0.60334277620396604"/>
    <x v="3"/>
    <n v="532"/>
    <n v="80.067669172932327"/>
    <s v="US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n v="3.2026936026936029E-2"/>
    <x v="3"/>
    <n v="55"/>
    <n v="86.472727272727269"/>
    <s v="AU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n v="1.5546875"/>
    <x v="1"/>
    <n v="533"/>
    <n v="28.001876172607879"/>
    <s v="DK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n v="1.1618181818181819"/>
    <x v="1"/>
    <n v="89"/>
    <n v="43.078651685393261"/>
    <s v="US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n v="3.1077777777777778"/>
    <x v="1"/>
    <n v="159"/>
    <n v="87.95597484276729"/>
    <s v="US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n v="0.89736683417085428"/>
    <x v="0"/>
    <n v="940"/>
    <n v="94.987234042553197"/>
    <s v="CH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n v="0.71272727272727276"/>
    <x v="0"/>
    <n v="117"/>
    <n v="46.905982905982903"/>
    <s v="US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n v="3.2862318840579711E-2"/>
    <x v="3"/>
    <n v="58"/>
    <n v="46.913793103448278"/>
    <s v="US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n v="2.617777777777778"/>
    <x v="1"/>
    <n v="50"/>
    <n v="94.24"/>
    <s v="US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n v="0.96"/>
    <x v="0"/>
    <n v="115"/>
    <n v="80.139130434782615"/>
    <s v="US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n v="1.0159097978227061"/>
    <x v="1"/>
    <n v="1071"/>
    <n v="60.992530345471522"/>
    <s v="US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n v="2.3003999999999998"/>
    <x v="1"/>
    <n v="117"/>
    <n v="98.307692307692307"/>
    <s v="US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n v="1.355925925925926"/>
    <x v="1"/>
    <n v="70"/>
    <n v="104.6"/>
    <s v="US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n v="2.3651200000000001"/>
    <x v="1"/>
    <n v="768"/>
    <n v="76.989583333333329"/>
    <s v="CH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n v="0.17249999999999999"/>
    <x v="3"/>
    <n v="51"/>
    <n v="29.764705882352942"/>
    <s v="US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n v="1.2102150537634409"/>
    <x v="1"/>
    <n v="107"/>
    <n v="105.18691588785046"/>
    <s v="US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n v="0.01"/>
    <x v="0"/>
    <n v="1"/>
    <n v="1"/>
    <s v="US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n v="0.64166909620991253"/>
    <x v="0"/>
    <n v="1467"/>
    <n v="60.011588275391958"/>
    <s v="US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n v="0.58756567425569173"/>
    <x v="0"/>
    <n v="1059"/>
    <n v="95.042492917847028"/>
    <s v="US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n v="0.65022222222222226"/>
    <x v="0"/>
    <n v="1194"/>
    <n v="75.968174204355108"/>
    <s v="US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n v="0.73939560439560437"/>
    <x v="3"/>
    <n v="379"/>
    <n v="71.013192612137203"/>
    <s v="AU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n v="0.52666666666666662"/>
    <x v="0"/>
    <n v="30"/>
    <n v="73.733333333333334"/>
    <s v="AU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n v="2.2095238095238097"/>
    <x v="1"/>
    <n v="41"/>
    <n v="113.17073170731707"/>
    <s v="US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n v="1.0001150627615063"/>
    <x v="1"/>
    <n v="1821"/>
    <n v="105.00933552992861"/>
    <s v="US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n v="1.6231249999999999"/>
    <x v="1"/>
    <n v="164"/>
    <n v="79.176829268292678"/>
    <s v="US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n v="2.5325714285714285"/>
    <x v="1"/>
    <n v="246"/>
    <n v="36.032520325203251"/>
    <s v="US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n v="1.0016943521594683"/>
    <x v="1"/>
    <n v="1396"/>
    <n v="107.99068767908309"/>
    <s v="US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n v="1.2199004424778761"/>
    <x v="1"/>
    <n v="2506"/>
    <n v="44.005985634477256"/>
    <s v="US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n v="1.3713265306122449"/>
    <x v="1"/>
    <n v="244"/>
    <n v="55.077868852459019"/>
    <s v="US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n v="4.155384615384615"/>
    <x v="1"/>
    <n v="146"/>
    <n v="74"/>
    <s v="AU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n v="0.3130913348946136"/>
    <x v="0"/>
    <n v="955"/>
    <n v="41.996858638743454"/>
    <s v="DK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n v="4.240815450643777"/>
    <x v="1"/>
    <n v="1267"/>
    <n v="77.988161010260455"/>
    <s v="US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n v="2.9388623072833599E-2"/>
    <x v="0"/>
    <n v="67"/>
    <n v="82.507462686567166"/>
    <s v="US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n v="0.1063265306122449"/>
    <x v="0"/>
    <n v="5"/>
    <n v="104.2"/>
    <s v="US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n v="0.82874999999999999"/>
    <x v="0"/>
    <n v="26"/>
    <n v="25.5"/>
    <s v="US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n v="1.6301447776628748"/>
    <x v="1"/>
    <n v="1561"/>
    <n v="100.98334401024984"/>
    <s v="US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n v="8.9466666666666672"/>
    <x v="1"/>
    <n v="48"/>
    <n v="111.83333333333333"/>
    <s v="US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n v="0.96208333333333329"/>
    <x v="0"/>
    <n v="210"/>
    <n v="32.985714285714288"/>
    <s v="US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n v="3.5771910112359548"/>
    <x v="1"/>
    <n v="3537"/>
    <n v="45.005654509471306"/>
    <s v="CA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n v="0.61802325581395345"/>
    <x v="0"/>
    <n v="136"/>
    <n v="39.080882352941174"/>
    <s v="US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n v="0.71799999999999997"/>
    <x v="0"/>
    <n v="19"/>
    <n v="37.789473684210527"/>
    <s v="US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n v="0.31934684684684683"/>
    <x v="0"/>
    <n v="886"/>
    <n v="32.006772009029348"/>
    <s v="US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n v="2.2987375415282392"/>
    <x v="1"/>
    <n v="1442"/>
    <n v="95.966712898751737"/>
    <s v="CA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n v="0.3201219512195122"/>
    <x v="0"/>
    <n v="35"/>
    <n v="75"/>
    <s v="IT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n v="0.23525352848928385"/>
    <x v="3"/>
    <n v="441"/>
    <n v="102.0498866213152"/>
    <s v="US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n v="0.68594594594594593"/>
    <x v="0"/>
    <n v="24"/>
    <n v="105.75"/>
    <s v="US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n v="0.37952380952380954"/>
    <x v="0"/>
    <n v="86"/>
    <n v="37.069767441860463"/>
    <s v="IT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n v="0.45636363636363636"/>
    <x v="0"/>
    <n v="65"/>
    <n v="46.338461538461537"/>
    <s v="US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n v="1.227605633802817"/>
    <x v="1"/>
    <n v="126"/>
    <n v="69.174603174603178"/>
    <s v="US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n v="3.61753164556962"/>
    <x v="1"/>
    <n v="524"/>
    <n v="109.07824427480917"/>
    <s v="US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n v="0.63146341463414635"/>
    <x v="0"/>
    <n v="100"/>
    <n v="51.78"/>
    <s v="DK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n v="2.9820475319926874"/>
    <x v="1"/>
    <n v="1989"/>
    <n v="82.010055304172951"/>
    <s v="US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n v="9.5585443037974685E-2"/>
    <x v="0"/>
    <n v="168"/>
    <n v="35.958333333333336"/>
    <s v="US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n v="0.02"/>
    <x v="0"/>
    <n v="1"/>
    <n v="2"/>
    <s v="CA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n v="0.78831325301204824"/>
    <x v="3"/>
    <n v="82"/>
    <n v="79.792682926829272"/>
    <s v="US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n v="3.372E-2"/>
    <x v="0"/>
    <n v="40"/>
    <n v="63.225000000000001"/>
    <s v="US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n v="4.3184615384615386"/>
    <x v="1"/>
    <n v="80"/>
    <n v="70.174999999999997"/>
    <s v="US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n v="4.2569999999999997"/>
    <x v="1"/>
    <n v="43"/>
    <n v="99"/>
    <s v="US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n v="1.0112239715591671"/>
    <x v="1"/>
    <n v="2053"/>
    <n v="96.984900146127615"/>
    <s v="US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n v="0.21188688946015424"/>
    <x v="2"/>
    <n v="808"/>
    <n v="51.004950495049506"/>
    <s v="AU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n v="0.67425531914893622"/>
    <x v="0"/>
    <n v="226"/>
    <n v="28.044247787610619"/>
    <s v="DK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n v="0.9492337164750958"/>
    <x v="0"/>
    <n v="1625"/>
    <n v="60.984615384615381"/>
    <s v="US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n v="1.5185185185185186"/>
    <x v="1"/>
    <n v="168"/>
    <n v="73.214285714285708"/>
    <s v="US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n v="10.231428571428571"/>
    <x v="1"/>
    <n v="165"/>
    <n v="86.812121212121212"/>
    <s v="US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n v="2.1594736842105262"/>
    <x v="1"/>
    <n v="397"/>
    <n v="31.005037783375315"/>
    <s v="GB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n v="3.3212709832134291"/>
    <x v="1"/>
    <n v="1539"/>
    <n v="89.991552956465242"/>
    <s v="US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n v="8.4430379746835441E-2"/>
    <x v="0"/>
    <n v="17"/>
    <n v="39.235294117647058"/>
    <s v="US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n v="1.3797916666666667"/>
    <x v="1"/>
    <n v="138"/>
    <n v="47.992753623188406"/>
    <s v="US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n v="4.0363930885529156"/>
    <x v="1"/>
    <n v="3594"/>
    <n v="51.999165275459099"/>
    <s v="US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n v="2.6017404129793511"/>
    <x v="1"/>
    <n v="5880"/>
    <n v="29.999659863945578"/>
    <s v="US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n v="3.6663333333333332"/>
    <x v="1"/>
    <n v="112"/>
    <n v="98.205357142857139"/>
    <s v="US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n v="1.687208538587849"/>
    <x v="1"/>
    <n v="943"/>
    <n v="108.96182396606575"/>
    <s v="US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n v="1.1990717911530093"/>
    <x v="1"/>
    <n v="2468"/>
    <n v="66.998379254457049"/>
    <s v="US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n v="1.936892523364486"/>
    <x v="1"/>
    <n v="2551"/>
    <n v="64.99333594668758"/>
    <s v="US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n v="1.7126470588235294"/>
    <x v="1"/>
    <n v="92"/>
    <n v="63.293478260869563"/>
    <s v="US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n v="1.5789473684210527"/>
    <x v="1"/>
    <n v="62"/>
    <n v="96.774193548387103"/>
    <s v="US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n v="1.0908"/>
    <x v="1"/>
    <n v="149"/>
    <n v="54.906040268456373"/>
    <s v="IT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n v="0.10944303797468355"/>
    <x v="0"/>
    <n v="57"/>
    <n v="75.84210526315789"/>
    <s v="AU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n v="1.593763440860215"/>
    <x v="1"/>
    <n v="329"/>
    <n v="45.051671732522799"/>
    <s v="US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n v="0.97718749999999999"/>
    <x v="0"/>
    <n v="41"/>
    <n v="76.268292682926827"/>
    <s v="US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n v="4.1878911564625847"/>
    <x v="1"/>
    <n v="1784"/>
    <n v="69.015695067264573"/>
    <s v="US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n v="1.2772619047619047"/>
    <x v="1"/>
    <n v="250"/>
    <n v="42.915999999999997"/>
    <s v="US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n v="4.4521739130434783"/>
    <x v="1"/>
    <n v="238"/>
    <n v="43.025210084033617"/>
    <s v="US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n v="5.6971428571428575"/>
    <x v="1"/>
    <n v="53"/>
    <n v="75.245283018867923"/>
    <s v="US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n v="5.0934482758620687"/>
    <x v="1"/>
    <n v="214"/>
    <n v="69.023364485981304"/>
    <s v="US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n v="3.2553333333333332"/>
    <x v="1"/>
    <n v="222"/>
    <n v="65.986486486486484"/>
    <s v="US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n v="2.1133870967741935"/>
    <x v="1"/>
    <n v="218"/>
    <n v="60.105504587155963"/>
    <s v="AU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n v="2.7332520325203253"/>
    <x v="1"/>
    <n v="6465"/>
    <n v="26.000773395204948"/>
    <s v="US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n v="0.03"/>
    <x v="0"/>
    <n v="1"/>
    <n v="3"/>
    <s v="US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n v="0.54084507042253516"/>
    <x v="0"/>
    <n v="101"/>
    <n v="38.019801980198018"/>
    <s v="US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n v="6.2629999999999999"/>
    <x v="1"/>
    <n v="59"/>
    <n v="106.15254237288136"/>
    <s v="US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n v="1.8489130434782608"/>
    <x v="1"/>
    <n v="88"/>
    <n v="96.647727272727266"/>
    <s v="US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n v="0.23390243902439026"/>
    <x v="0"/>
    <n v="15"/>
    <n v="63.93333333333333"/>
    <s v="GB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n v="1.46"/>
    <x v="1"/>
    <n v="92"/>
    <n v="90.456521739130437"/>
    <s v="US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n v="5.9749999999999996"/>
    <x v="1"/>
    <n v="138"/>
    <n v="77.934782608695656"/>
    <s v="US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n v="1.5769841269841269"/>
    <x v="1"/>
    <n v="261"/>
    <n v="38.065134099616856"/>
    <s v="US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n v="0.31201660735468567"/>
    <x v="0"/>
    <n v="454"/>
    <n v="57.936123348017624"/>
    <s v="US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n v="3.1341176470588237"/>
    <x v="1"/>
    <n v="107"/>
    <n v="49.794392523364486"/>
    <s v="US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n v="3.7089655172413791"/>
    <x v="1"/>
    <n v="199"/>
    <n v="54.050251256281406"/>
    <s v="US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n v="3.6266447368421053"/>
    <x v="1"/>
    <n v="5512"/>
    <n v="30.002721335268504"/>
    <s v="US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n v="1.2308163265306122"/>
    <x v="1"/>
    <n v="86"/>
    <n v="70.127906976744185"/>
    <s v="US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n v="0.76766756032171579"/>
    <x v="0"/>
    <n v="3182"/>
    <n v="26.996228786926462"/>
    <s v="IT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n v="2.3362012987012988"/>
    <x v="1"/>
    <n v="2768"/>
    <n v="51.990606936416185"/>
    <s v="AU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n v="1.8053333333333332"/>
    <x v="1"/>
    <n v="48"/>
    <n v="56.416666666666664"/>
    <s v="US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n v="2.5262857142857142"/>
    <x v="1"/>
    <n v="87"/>
    <n v="101.63218390804597"/>
    <s v="US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n v="1.2706571242680547E-2"/>
    <x v="2"/>
    <n v="61"/>
    <n v="32.016393442622949"/>
    <s v="US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n v="1.3723076923076922"/>
    <x v="1"/>
    <n v="282"/>
    <n v="37.957446808510639"/>
    <s v="CA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n v="0.32208333333333333"/>
    <x v="0"/>
    <n v="15"/>
    <n v="51.533333333333331"/>
    <s v="US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n v="0.96799999999999997"/>
    <x v="0"/>
    <n v="133"/>
    <n v="40.030075187969928"/>
    <s v="US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n v="10.664285714285715"/>
    <x v="1"/>
    <n v="83"/>
    <n v="89.939759036144579"/>
    <s v="US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n v="1.7070000000000001"/>
    <x v="1"/>
    <n v="546"/>
    <n v="25.010989010989011"/>
    <s v="US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n v="5.8144"/>
    <x v="1"/>
    <n v="393"/>
    <n v="36.987277353689571"/>
    <s v="US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n v="0.91520972644376897"/>
    <x v="0"/>
    <n v="2062"/>
    <n v="73.012609117361791"/>
    <s v="US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n v="1.0804761904761904"/>
    <x v="1"/>
    <n v="133"/>
    <n v="68.240601503759393"/>
    <s v="US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n v="0.18728395061728395"/>
    <x v="0"/>
    <n v="29"/>
    <n v="52.310344827586206"/>
    <s v="DK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n v="0.83193877551020412"/>
    <x v="0"/>
    <n v="132"/>
    <n v="61.765151515151516"/>
    <s v="US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n v="7.0633333333333335"/>
    <x v="1"/>
    <n v="254"/>
    <n v="25.027559055118111"/>
    <s v="US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n v="0.17446030330062445"/>
    <x v="3"/>
    <n v="184"/>
    <n v="106.28804347826087"/>
    <s v="US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n v="2.0973015873015872"/>
    <x v="1"/>
    <n v="176"/>
    <n v="75.07386363636364"/>
    <s v="US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n v="0.97785714285714287"/>
    <x v="0"/>
    <n v="137"/>
    <n v="39.970802919708028"/>
    <s v="DK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n v="4.5661111111111108"/>
    <x v="1"/>
    <n v="107"/>
    <n v="76.813084112149539"/>
    <s v="US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n v="9.8219178082191785E-2"/>
    <x v="0"/>
    <n v="10"/>
    <n v="71.7"/>
    <s v="US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n v="0.16384615384615384"/>
    <x v="3"/>
    <n v="32"/>
    <n v="33.28125"/>
    <s v="IT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n v="13.396666666666667"/>
    <x v="1"/>
    <n v="183"/>
    <n v="43.923497267759565"/>
    <s v="US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n v="0.54950819672131146"/>
    <x v="0"/>
    <n v="38"/>
    <n v="88.21052631578948"/>
    <s v="AU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n v="1.4391428571428571"/>
    <x v="1"/>
    <n v="72"/>
    <n v="69.958333333333329"/>
    <s v="US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n v="0.51421052631578945"/>
    <x v="0"/>
    <n v="49"/>
    <n v="39.877551020408163"/>
    <s v="US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n v="0.05"/>
    <x v="0"/>
    <n v="1"/>
    <n v="5"/>
    <s v="DK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n v="13.446666666666667"/>
    <x v="1"/>
    <n v="295"/>
    <n v="41.023728813559323"/>
    <s v="US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n v="0.82617647058823529"/>
    <x v="0"/>
    <n v="32"/>
    <n v="87.78125"/>
    <s v="US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n v="5.4614285714285717"/>
    <x v="1"/>
    <n v="142"/>
    <n v="80.767605633802816"/>
    <s v="US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n v="2.8621428571428571"/>
    <x v="1"/>
    <n v="85"/>
    <n v="94.28235294117647"/>
    <s v="US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n v="1.3213677811550153"/>
    <x v="1"/>
    <n v="659"/>
    <n v="65.968133535660087"/>
    <s v="DK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n v="0.74077834179357027"/>
    <x v="0"/>
    <n v="803"/>
    <n v="109.04109589041096"/>
    <s v="US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n v="0.75292682926829269"/>
    <x v="3"/>
    <n v="75"/>
    <n v="41.16"/>
    <s v="US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n v="0.20333333333333334"/>
    <x v="0"/>
    <n v="16"/>
    <n v="99.125"/>
    <s v="US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n v="2.0336507936507937"/>
    <x v="1"/>
    <n v="121"/>
    <n v="105.88429752066116"/>
    <s v="US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n v="3.1022842639593908"/>
    <x v="1"/>
    <n v="3742"/>
    <n v="48.996525921966864"/>
    <s v="US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n v="3.9531818181818181"/>
    <x v="1"/>
    <n v="223"/>
    <n v="39"/>
    <s v="US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n v="2.9471428571428571"/>
    <x v="1"/>
    <n v="133"/>
    <n v="31.022556390977442"/>
    <s v="US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n v="0.66677083333333331"/>
    <x v="0"/>
    <n v="108"/>
    <n v="59.268518518518519"/>
    <s v="IT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n v="0.19227272727272726"/>
    <x v="0"/>
    <n v="30"/>
    <n v="42.3"/>
    <s v="US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n v="0.38702380952380955"/>
    <x v="3"/>
    <n v="64"/>
    <n v="50.796875"/>
    <s v="US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n v="9.5876777251184833E-2"/>
    <x v="0"/>
    <n v="80"/>
    <n v="101.15"/>
    <s v="US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n v="0.24134831460674158"/>
    <x v="0"/>
    <n v="26"/>
    <n v="82.615384615384613"/>
    <s v="GB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n v="1.6405633802816901"/>
    <x v="1"/>
    <n v="307"/>
    <n v="37.941368078175898"/>
    <s v="US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n v="0.90723076923076929"/>
    <x v="0"/>
    <n v="73"/>
    <n v="80.780821917808225"/>
    <s v="US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n v="1.3356231003039514"/>
    <x v="1"/>
    <n v="2441"/>
    <n v="54.004916018025398"/>
    <s v="US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n v="0.22896588486140726"/>
    <x v="2"/>
    <n v="211"/>
    <n v="101.78672985781991"/>
    <s v="US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n v="4.4372727272727275"/>
    <x v="1"/>
    <n v="190"/>
    <n v="77.068421052631578"/>
    <s v="US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n v="1.8661329305135952"/>
    <x v="1"/>
    <n v="1113"/>
    <n v="110.99550763701707"/>
    <s v="US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n v="1.1428538550057536"/>
    <x v="1"/>
    <n v="2283"/>
    <n v="87.003066141042481"/>
    <s v="US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n v="0.97032531824611035"/>
    <x v="0"/>
    <n v="1072"/>
    <n v="63.994402985074629"/>
    <s v="US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n v="1.2281904761904763"/>
    <x v="1"/>
    <n v="1095"/>
    <n v="105.9945205479452"/>
    <s v="US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n v="1.7914326647564469"/>
    <x v="1"/>
    <n v="1690"/>
    <n v="73.989349112426041"/>
    <s v="US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n v="0.66521920668058454"/>
    <x v="0"/>
    <n v="328"/>
    <n v="97.146341463414629"/>
    <s v="US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n v="0.53922222222222227"/>
    <x v="0"/>
    <n v="147"/>
    <n v="33.013605442176868"/>
    <s v="US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n v="0.34475"/>
    <x v="0"/>
    <n v="25"/>
    <n v="110.32"/>
    <s v="US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n v="14.007777777777777"/>
    <x v="1"/>
    <n v="191"/>
    <n v="66.005235602094245"/>
    <s v="US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n v="0.71770351758793971"/>
    <x v="0"/>
    <n v="3483"/>
    <n v="41.005742176284812"/>
    <s v="US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n v="0.53074115044247783"/>
    <x v="0"/>
    <n v="923"/>
    <n v="103.96316359696641"/>
    <s v="US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n v="0.05"/>
    <x v="0"/>
    <n v="1"/>
    <n v="5"/>
    <s v="US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n v="1.2770715249662619"/>
    <x v="1"/>
    <n v="2013"/>
    <n v="47.009935419771487"/>
    <s v="US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n v="0.34892857142857142"/>
    <x v="0"/>
    <n v="33"/>
    <n v="29.606060606060606"/>
    <s v="CA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n v="4.105982142857143"/>
    <x v="1"/>
    <n v="1703"/>
    <n v="81.010569583088667"/>
    <s v="US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n v="1.2373770491803278"/>
    <x v="1"/>
    <n v="80"/>
    <n v="94.35"/>
    <s v="DK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n v="0.58973684210526311"/>
    <x v="2"/>
    <n v="86"/>
    <n v="26.058139534883722"/>
    <s v="US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n v="1.8491304347826087"/>
    <x v="1"/>
    <n v="41"/>
    <n v="103.73170731707317"/>
    <s v="US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n v="0.11814432989690722"/>
    <x v="0"/>
    <n v="23"/>
    <n v="49.826086956521742"/>
    <s v="CA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n v="2.9870000000000001"/>
    <x v="1"/>
    <n v="187"/>
    <n v="63.893048128342244"/>
    <s v="US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n v="2.2635175879396985"/>
    <x v="1"/>
    <n v="2875"/>
    <n v="47.002434782608695"/>
    <s v="GB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n v="1.7356363636363636"/>
    <x v="1"/>
    <n v="88"/>
    <n v="108.47727272727273"/>
    <s v="US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n v="3.7175675675675675"/>
    <x v="1"/>
    <n v="191"/>
    <n v="72.015706806282722"/>
    <s v="US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n v="1.601923076923077"/>
    <x v="1"/>
    <n v="139"/>
    <n v="59.928057553956833"/>
    <s v="US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n v="16.163333333333334"/>
    <x v="1"/>
    <n v="186"/>
    <n v="78.209677419354833"/>
    <s v="US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n v="2.730185185185185"/>
    <x v="1"/>
    <n v="154"/>
    <n v="95.733766233766232"/>
    <s v="US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n v="1.593633125556545"/>
    <x v="1"/>
    <n v="5966"/>
    <n v="29.997485752598056"/>
    <s v="US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n v="7.3018222222222224"/>
    <x v="1"/>
    <n v="2106"/>
    <n v="78.010921177587846"/>
    <s v="US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n v="0.13185782556750297"/>
    <x v="0"/>
    <n v="441"/>
    <n v="50.05215419501134"/>
    <s v="US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n v="0.54777777777777781"/>
    <x v="0"/>
    <n v="25"/>
    <n v="59.16"/>
    <s v="US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n v="3.6102941176470589"/>
    <x v="1"/>
    <n v="131"/>
    <n v="93.702290076335885"/>
    <s v="US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n v="0.13962962962962963"/>
    <x v="0"/>
    <n v="355"/>
    <n v="70.090140845070422"/>
    <s v="US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n v="0.63769230769230767"/>
    <x v="0"/>
    <n v="67"/>
    <n v="86.611940298507463"/>
    <s v="US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n v="2.2538095238095237"/>
    <x v="1"/>
    <n v="189"/>
    <n v="75.126984126984127"/>
    <s v="US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n v="0.39261467889908258"/>
    <x v="0"/>
    <n v="424"/>
    <n v="100.93160377358491"/>
    <s v="US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n v="0.11270034843205574"/>
    <x v="3"/>
    <n v="145"/>
    <n v="89.227586206896547"/>
    <s v="CH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n v="1.2211084337349398"/>
    <x v="1"/>
    <n v="1152"/>
    <n v="87.979166666666671"/>
    <s v="US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n v="1.8654166666666667"/>
    <x v="1"/>
    <n v="50"/>
    <n v="89.54"/>
    <s v="US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n v="7.27317880794702E-2"/>
    <x v="0"/>
    <n v="151"/>
    <n v="29.09271523178808"/>
    <s v="US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n v="4.6937499999999996"/>
    <x v="1"/>
    <n v="34"/>
    <n v="110.44117647058823"/>
    <s v="US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n v="1.3011267605633803"/>
    <x v="1"/>
    <n v="220"/>
    <n v="41.990909090909092"/>
    <s v="US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n v="1.6705422993492407"/>
    <x v="1"/>
    <n v="1604"/>
    <n v="48.012468827930178"/>
    <s v="AU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n v="1.738641975308642"/>
    <x v="1"/>
    <n v="454"/>
    <n v="31.019823788546255"/>
    <s v="US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n v="7.1776470588235295"/>
    <x v="1"/>
    <n v="123"/>
    <n v="99.203252032520325"/>
    <s v="IT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n v="0.02"/>
    <x v="0"/>
    <n v="1"/>
    <n v="2"/>
    <s v="US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n v="15.302222222222222"/>
    <x v="1"/>
    <n v="299"/>
    <n v="46.060200668896321"/>
    <s v="US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n v="0.86220633299284988"/>
    <x v="0"/>
    <n v="3015"/>
    <n v="55.99336650082919"/>
    <s v="CA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n v="3.1558486707566464"/>
    <x v="1"/>
    <n v="2237"/>
    <n v="68.985695127402778"/>
    <s v="US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n v="0.89618243243243245"/>
    <x v="0"/>
    <n v="435"/>
    <n v="60.981609195402299"/>
    <s v="US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n v="1.8214503816793892"/>
    <x v="1"/>
    <n v="645"/>
    <n v="110.98139534883721"/>
    <s v="US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n v="3.5588235294117645"/>
    <x v="1"/>
    <n v="484"/>
    <n v="25"/>
    <s v="DK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n v="1.3183695652173912"/>
    <x v="1"/>
    <n v="154"/>
    <n v="78.759740259740255"/>
    <s v="CA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n v="0.46315634218289087"/>
    <x v="0"/>
    <n v="714"/>
    <n v="87.960784313725483"/>
    <s v="US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n v="0.36132726089785294"/>
    <x v="2"/>
    <n v="1111"/>
    <n v="49.987398739873989"/>
    <s v="US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n v="1.0462820512820512"/>
    <x v="1"/>
    <n v="82"/>
    <n v="99.524390243902445"/>
    <s v="US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n v="6.6885714285714286"/>
    <x v="1"/>
    <n v="134"/>
    <n v="104.82089552238806"/>
    <s v="US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n v="0.62072823218997364"/>
    <x v="2"/>
    <n v="1089"/>
    <n v="108.01469237832875"/>
    <s v="US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n v="0.84699787460148779"/>
    <x v="0"/>
    <n v="5497"/>
    <n v="28.998544660724033"/>
    <s v="US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n v="0.11059030837004405"/>
    <x v="0"/>
    <n v="418"/>
    <n v="30.028708133971293"/>
    <s v="US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n v="0.55470588235294116"/>
    <x v="0"/>
    <n v="15"/>
    <n v="62.866666666666667"/>
    <s v="US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n v="0.57399511301160655"/>
    <x v="0"/>
    <n v="1999"/>
    <n v="47.005002501250623"/>
    <s v="CA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n v="1.2343497363796134"/>
    <x v="1"/>
    <n v="5203"/>
    <n v="26.997693638285604"/>
    <s v="US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n v="1.2846"/>
    <x v="1"/>
    <n v="94"/>
    <n v="68.329787234042556"/>
    <s v="US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n v="0.63989361702127656"/>
    <x v="0"/>
    <n v="118"/>
    <n v="50.974576271186443"/>
    <s v="US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n v="0.10638024357239513"/>
    <x v="0"/>
    <n v="162"/>
    <n v="97.055555555555557"/>
    <s v="US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n v="0.40470588235294119"/>
    <x v="0"/>
    <n v="83"/>
    <n v="24.867469879518072"/>
    <s v="US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n v="5.7294444444444448"/>
    <x v="1"/>
    <n v="219"/>
    <n v="47.091324200913242"/>
    <s v="US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n v="1.1290429799426933"/>
    <x v="1"/>
    <n v="2526"/>
    <n v="77.996041171813147"/>
    <s v="US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n v="0.46387573964497042"/>
    <x v="0"/>
    <n v="747"/>
    <n v="62.967871485943775"/>
    <s v="US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n v="0.90675916230366493"/>
    <x v="3"/>
    <n v="2138"/>
    <n v="81.006080449017773"/>
    <s v="US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n v="0.67740740740740746"/>
    <x v="0"/>
    <n v="84"/>
    <n v="65.321428571428569"/>
    <s v="US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n v="1.9249019607843136"/>
    <x v="1"/>
    <n v="94"/>
    <n v="104.43617021276596"/>
    <s v="US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n v="0.82714285714285718"/>
    <x v="0"/>
    <n v="91"/>
    <n v="69.989010989010993"/>
    <s v="US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n v="0.16722222222222222"/>
    <x v="3"/>
    <n v="10"/>
    <n v="90.3"/>
    <s v="CA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n v="1.168766404199475"/>
    <x v="1"/>
    <n v="1713"/>
    <n v="103.98131932282546"/>
    <s v="IT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n v="10.521538461538462"/>
    <x v="1"/>
    <n v="249"/>
    <n v="54.931726907630519"/>
    <s v="US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n v="1.2307407407407407"/>
    <x v="1"/>
    <n v="192"/>
    <n v="51.921875"/>
    <s v="US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n v="3.5528169014084505"/>
    <x v="1"/>
    <n v="2293"/>
    <n v="44.003488879197555"/>
    <s v="US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n v="1.6190634146341463"/>
    <x v="1"/>
    <n v="3131"/>
    <n v="53.003513254551258"/>
    <s v="US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n v="0.24914285714285714"/>
    <x v="0"/>
    <n v="32"/>
    <n v="54.5"/>
    <s v="US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n v="0.34752688172043011"/>
    <x v="3"/>
    <n v="90"/>
    <n v="35.911111111111111"/>
    <s v="US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n v="1.7641935483870967"/>
    <x v="1"/>
    <n v="296"/>
    <n v="36.952702702702702"/>
    <s v="US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n v="0.82044117647058823"/>
    <x v="0"/>
    <n v="186"/>
    <n v="29.99462365591398"/>
    <s v="US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n v="0.24326030927835052"/>
    <x v="3"/>
    <n v="439"/>
    <n v="86"/>
    <s v="GB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n v="0.50482758620689661"/>
    <x v="0"/>
    <n v="605"/>
    <n v="75.014876033057845"/>
    <s v="US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n v="9.67"/>
    <x v="1"/>
    <n v="86"/>
    <n v="101.19767441860465"/>
    <s v="DK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n v="0.04"/>
    <x v="0"/>
    <n v="1"/>
    <n v="4"/>
    <s v="CA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n v="1.2284501347708894"/>
    <x v="1"/>
    <n v="6286"/>
    <n v="29.001272669424118"/>
    <s v="US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n v="0.63437500000000002"/>
    <x v="0"/>
    <n v="31"/>
    <n v="98.225806451612897"/>
    <s v="US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n v="0.44074999999999998"/>
    <x v="0"/>
    <n v="39"/>
    <n v="45.205128205128204"/>
    <s v="US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n v="3.5120118343195266"/>
    <x v="1"/>
    <n v="2120"/>
    <n v="55.993396226415094"/>
    <s v="US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n v="1.7162500000000001"/>
    <x v="1"/>
    <n v="50"/>
    <n v="82.38"/>
    <s v="US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n v="1.4104655870445344"/>
    <x v="1"/>
    <n v="2080"/>
    <n v="66.997115384615384"/>
    <s v="US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n v="0.30579449152542371"/>
    <x v="0"/>
    <n v="535"/>
    <n v="107.91401869158878"/>
    <s v="US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n v="1.3345505617977529"/>
    <x v="1"/>
    <n v="2436"/>
    <n v="39.006568144499177"/>
    <s v="US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n v="1.8785106382978722"/>
    <x v="1"/>
    <n v="80"/>
    <n v="110.3625"/>
    <s v="US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n v="3.32"/>
    <x v="1"/>
    <n v="42"/>
    <n v="94.857142857142861"/>
    <s v="US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n v="5.7521428571428572"/>
    <x v="1"/>
    <n v="139"/>
    <n v="57.935251798561154"/>
    <s v="CA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n v="0.40500000000000003"/>
    <x v="0"/>
    <n v="16"/>
    <n v="101.25"/>
    <s v="US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n v="1.8442857142857143"/>
    <x v="1"/>
    <n v="159"/>
    <n v="64.95597484276729"/>
    <s v="US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n v="2.8580555555555556"/>
    <x v="1"/>
    <n v="381"/>
    <n v="27.00524934383202"/>
    <s v="US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n v="3.19"/>
    <x v="1"/>
    <n v="194"/>
    <n v="50.97422680412371"/>
    <s v="GB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n v="1.7814000000000001"/>
    <x v="1"/>
    <n v="106"/>
    <n v="84.028301886792448"/>
    <s v="US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n v="3.6515"/>
    <x v="1"/>
    <n v="142"/>
    <n v="102.85915492957747"/>
    <s v="US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n v="1.1394594594594594"/>
    <x v="1"/>
    <n v="211"/>
    <n v="39.962085308056871"/>
    <s v="US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n v="0.54270588235294115"/>
    <x v="0"/>
    <n v="113"/>
    <n v="40.823008849557525"/>
    <s v="US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n v="2.3634156976744185"/>
    <x v="1"/>
    <n v="2756"/>
    <n v="58.999637155297535"/>
    <s v="US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n v="5.1291666666666664"/>
    <x v="1"/>
    <n v="173"/>
    <n v="71.156069364161851"/>
    <s v="GB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n v="1.0065116279069768"/>
    <x v="1"/>
    <n v="87"/>
    <n v="99.494252873563212"/>
    <s v="US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n v="0.81348423194303154"/>
    <x v="0"/>
    <n v="1538"/>
    <n v="103.98634590377114"/>
    <s v="US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n v="0.52774617067833696"/>
    <x v="0"/>
    <n v="554"/>
    <n v="87.068592057761734"/>
    <s v="US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n v="2.6020608108108108"/>
    <x v="1"/>
    <n v="1572"/>
    <n v="48.99554707379135"/>
    <s v="GB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n v="1.7862556663644606"/>
    <x v="1"/>
    <n v="2346"/>
    <n v="83.982949701619773"/>
    <s v="US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n v="1.015108695652174"/>
    <x v="1"/>
    <n v="85"/>
    <n v="109.87058823529412"/>
    <s v="IT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n v="1.915"/>
    <x v="1"/>
    <n v="144"/>
    <n v="31.916666666666668"/>
    <s v="US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n v="0.23995287958115183"/>
    <x v="3"/>
    <n v="595"/>
    <n v="77.026890756302521"/>
    <s v="US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n v="7.2377777777777776"/>
    <x v="1"/>
    <n v="64"/>
    <n v="101.78125"/>
    <s v="US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n v="5.4736000000000002"/>
    <x v="1"/>
    <n v="268"/>
    <n v="51.059701492537314"/>
    <s v="US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n v="9.0696409140369975E-3"/>
    <x v="0"/>
    <n v="54"/>
    <n v="30.87037037037037"/>
    <s v="US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n v="0.34173469387755101"/>
    <x v="0"/>
    <n v="120"/>
    <n v="27.908333333333335"/>
    <s v="US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n v="0.239488107549121"/>
    <x v="0"/>
    <n v="579"/>
    <n v="79.994818652849744"/>
    <s v="DK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n v="0.48072649572649573"/>
    <x v="0"/>
    <n v="2072"/>
    <n v="38.003378378378379"/>
    <s v="US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n v="0.70145182291666663"/>
    <x v="0"/>
    <n v="1796"/>
    <n v="59.990534521158132"/>
    <s v="US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n v="5.2992307692307694"/>
    <x v="1"/>
    <n v="186"/>
    <n v="37.037634408602152"/>
    <s v="AU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n v="1.8032549019607844"/>
    <x v="1"/>
    <n v="460"/>
    <n v="99.963043478260872"/>
    <s v="US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n v="0.92320000000000002"/>
    <x v="0"/>
    <n v="62"/>
    <n v="111.6774193548387"/>
    <s v="IT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n v="0.13901001112347053"/>
    <x v="0"/>
    <n v="347"/>
    <n v="36.014409221902014"/>
    <s v="US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n v="1.1222929936305732"/>
    <x v="1"/>
    <n v="3657"/>
    <n v="52.999726551818434"/>
    <s v="US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n v="0.70925816023738875"/>
    <x v="0"/>
    <n v="1258"/>
    <n v="95"/>
    <s v="US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n v="1.1908974358974358"/>
    <x v="1"/>
    <n v="131"/>
    <n v="70.908396946564892"/>
    <s v="AU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n v="0.24017591339648173"/>
    <x v="0"/>
    <n v="362"/>
    <n v="98.060773480662988"/>
    <s v="US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n v="1.3931868131868133"/>
    <x v="1"/>
    <n v="239"/>
    <n v="53.046025104602514"/>
    <s v="US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n v="0.55779069767441858"/>
    <x v="0"/>
    <n v="133"/>
    <n v="36.067669172932334"/>
    <s v="CA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n v="0.42523125996810207"/>
    <x v="0"/>
    <n v="846"/>
    <n v="63.030732860520096"/>
    <s v="US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n v="1.1200000000000001"/>
    <x v="1"/>
    <n v="78"/>
    <n v="84.717948717948715"/>
    <s v="US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n v="7.0681818181818179E-2"/>
    <x v="0"/>
    <n v="10"/>
    <n v="62.2"/>
    <s v="US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n v="1.0174563871693867"/>
    <x v="1"/>
    <n v="1773"/>
    <n v="101.97518330513255"/>
    <s v="US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n v="4.2575000000000003"/>
    <x v="1"/>
    <n v="32"/>
    <n v="106.4375"/>
    <s v="US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n v="1.4553947368421052"/>
    <x v="1"/>
    <n v="369"/>
    <n v="29.975609756097562"/>
    <s v="US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n v="7.003333333333333"/>
    <x v="1"/>
    <n v="89"/>
    <n v="70.82022471910112"/>
    <s v="US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n v="0.83904860392967939"/>
    <x v="0"/>
    <n v="1979"/>
    <n v="40.998484082870135"/>
    <s v="US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n v="0.99619450317124736"/>
    <x v="0"/>
    <n v="6080"/>
    <n v="31"/>
    <s v="CA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n v="0.80300000000000005"/>
    <x v="0"/>
    <n v="80"/>
    <n v="90.337500000000006"/>
    <s v="GB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n v="0.11254901960784314"/>
    <x v="0"/>
    <n v="9"/>
    <n v="63.777777777777779"/>
    <s v="US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n v="5.0287499999999996"/>
    <x v="1"/>
    <n v="126"/>
    <n v="63.857142857142854"/>
    <s v="CA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n v="4.820384615384615"/>
    <x v="1"/>
    <n v="202"/>
    <n v="62.044554455445542"/>
    <s v="IT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n v="1.4996938775510205"/>
    <x v="1"/>
    <n v="140"/>
    <n v="104.97857142857143"/>
    <s v="IT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n v="0.72653061224489801"/>
    <x v="0"/>
    <n v="77"/>
    <n v="92.467532467532465"/>
    <s v="US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n v="2.6598113207547169"/>
    <x v="1"/>
    <n v="247"/>
    <n v="57.072874493927124"/>
    <s v="US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n v="2.5064935064935064E-2"/>
    <x v="0"/>
    <n v="49"/>
    <n v="39.387755102040813"/>
    <s v="GB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n v="2.7650000000000001"/>
    <x v="1"/>
    <n v="84"/>
    <n v="92.166666666666671"/>
    <s v="US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n v="0.88803571428571426"/>
    <x v="0"/>
    <n v="2690"/>
    <n v="61.007063197026021"/>
    <s v="US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n v="9.69"/>
    <x v="1"/>
    <n v="156"/>
    <n v="80.75"/>
    <s v="US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n v="2.7091376701966716"/>
    <x v="1"/>
    <n v="2985"/>
    <n v="59.991289782244557"/>
    <s v="US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n v="0.04"/>
    <x v="3"/>
    <n v="1"/>
    <n v="4"/>
    <s v="CH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n v="0.58632981676846196"/>
    <x v="0"/>
    <n v="2779"/>
    <n v="37.99856063332134"/>
    <s v="AU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n v="1.5166315789473683"/>
    <x v="1"/>
    <n v="554"/>
    <n v="26.007220216606498"/>
    <s v="CA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n v="2.2363492063492063"/>
    <x v="1"/>
    <n v="135"/>
    <n v="104.36296296296297"/>
    <s v="DK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n v="2.3975"/>
    <x v="1"/>
    <n v="122"/>
    <n v="102.18852459016394"/>
    <s v="US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n v="1.9933333333333334"/>
    <x v="1"/>
    <n v="221"/>
    <n v="54.117647058823529"/>
    <s v="US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n v="1.373448275862069"/>
    <x v="1"/>
    <n v="126"/>
    <n v="63.222222222222221"/>
    <s v="US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n v="7.9416000000000002"/>
    <x v="1"/>
    <n v="3177"/>
    <n v="49.994334277620396"/>
    <s v="US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n v="3.6970000000000001"/>
    <x v="1"/>
    <n v="198"/>
    <n v="56.015151515151516"/>
    <s v="CH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n v="0.12818181818181817"/>
    <x v="0"/>
    <n v="26"/>
    <n v="48.807692307692307"/>
    <s v="CH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n v="2.0460063224446787"/>
    <x v="1"/>
    <n v="3596"/>
    <n v="53.99499443826474"/>
    <s v="US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n v="0.44344086021505374"/>
    <x v="0"/>
    <n v="37"/>
    <n v="111.45945945945945"/>
    <s v="US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n v="2.1860294117647059"/>
    <x v="1"/>
    <n v="244"/>
    <n v="60.922131147540981"/>
    <s v="US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n v="1.8603314917127072"/>
    <x v="1"/>
    <n v="5180"/>
    <n v="26.0015444015444"/>
    <s v="US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n v="3.0565384615384614"/>
    <x v="1"/>
    <n v="2725"/>
    <n v="34.995963302752294"/>
    <s v="US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n v="0.94142857142857139"/>
    <x v="0"/>
    <n v="35"/>
    <n v="94.142857142857139"/>
    <s v="IT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n v="0.54400000000000004"/>
    <x v="3"/>
    <n v="94"/>
    <n v="52.085106382978722"/>
    <s v="US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n v="1.1188059701492536"/>
    <x v="1"/>
    <n v="300"/>
    <n v="24.986666666666668"/>
    <s v="US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n v="3.6914814814814814"/>
    <x v="1"/>
    <n v="144"/>
    <n v="69.215277777777771"/>
    <s v="US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n v="0.62930372148859548"/>
    <x v="0"/>
    <n v="558"/>
    <n v="93.944444444444443"/>
    <s v="US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n v="0.6492783505154639"/>
    <x v="0"/>
    <n v="64"/>
    <n v="98.40625"/>
    <s v="US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n v="0.18853658536585366"/>
    <x v="3"/>
    <n v="37"/>
    <n v="41.783783783783782"/>
    <s v="US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n v="0.1675440414507772"/>
    <x v="0"/>
    <n v="245"/>
    <n v="65.991836734693877"/>
    <s v="US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n v="1.0111290322580646"/>
    <x v="1"/>
    <n v="87"/>
    <n v="72.05747126436782"/>
    <s v="US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n v="3.4150228310502282"/>
    <x v="1"/>
    <n v="3116"/>
    <n v="48.003209242618745"/>
    <s v="US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n v="0.64016666666666666"/>
    <x v="0"/>
    <n v="71"/>
    <n v="54.098591549295776"/>
    <s v="US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n v="0.5208045977011494"/>
    <x v="0"/>
    <n v="42"/>
    <n v="107.88095238095238"/>
    <s v="US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n v="1.1950810185185186"/>
    <x v="1"/>
    <n v="1613"/>
    <n v="64.01425914445133"/>
    <s v="US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n v="1.4679775280898877"/>
    <x v="1"/>
    <n v="136"/>
    <n v="96.066176470588232"/>
    <s v="US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n v="9.5057142857142853"/>
    <x v="1"/>
    <n v="130"/>
    <n v="51.184615384615384"/>
    <s v="US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n v="0.72893617021276591"/>
    <x v="0"/>
    <n v="156"/>
    <n v="43.92307692307692"/>
    <s v="CA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n v="0.7900824873096447"/>
    <x v="0"/>
    <n v="1368"/>
    <n v="91.021198830409361"/>
    <s v="GB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n v="0.64721518987341775"/>
    <x v="0"/>
    <n v="102"/>
    <n v="50.127450980392155"/>
    <s v="US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n v="0.82028169014084507"/>
    <x v="0"/>
    <n v="86"/>
    <n v="67.720930232558146"/>
    <s v="AU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n v="10.376666666666667"/>
    <x v="1"/>
    <n v="102"/>
    <n v="61.03921568627451"/>
    <s v="US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n v="0.12910076530612244"/>
    <x v="0"/>
    <n v="253"/>
    <n v="80.011857707509876"/>
    <s v="US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n v="1.5484210526315789"/>
    <x v="1"/>
    <n v="4006"/>
    <n v="47.001497753369947"/>
    <s v="US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n v="0.99683544303797467"/>
    <x v="0"/>
    <n v="183"/>
    <n v="43.032786885245905"/>
    <s v="US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n v="0.05"/>
    <x v="0"/>
    <n v="1"/>
    <n v="5"/>
    <s v="GB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n v="2.0663492063492064"/>
    <x v="1"/>
    <n v="194"/>
    <n v="67.103092783505161"/>
    <s v="US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n v="1.2823628691983122"/>
    <x v="1"/>
    <n v="1140"/>
    <n v="79.978947368421046"/>
    <s v="US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n v="1.8838235294117647"/>
    <x v="1"/>
    <n v="160"/>
    <n v="40.03125"/>
    <s v="GB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n v="2.8397435897435899"/>
    <x v="1"/>
    <n v="316"/>
    <n v="35.047468354430379"/>
    <s v="US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n v="1.2041999999999999"/>
    <x v="1"/>
    <n v="117"/>
    <n v="102.92307692307692"/>
    <s v="US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n v="0.13853658536585367"/>
    <x v="3"/>
    <n v="15"/>
    <n v="75.733333333333334"/>
    <s v="US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n v="1.3943548387096774"/>
    <x v="1"/>
    <n v="192"/>
    <n v="45.026041666666664"/>
    <s v="US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n v="1.74"/>
    <x v="1"/>
    <n v="26"/>
    <n v="73.615384615384613"/>
    <s v="CA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n v="1.8951562500000001"/>
    <x v="1"/>
    <n v="238"/>
    <n v="50.962184873949582"/>
    <s v="GB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n v="2.4971428571428573"/>
    <x v="1"/>
    <n v="55"/>
    <n v="63.563636363636363"/>
    <s v="US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n v="0.48860523665659616"/>
    <x v="0"/>
    <n v="1198"/>
    <n v="80.999165275459092"/>
    <s v="US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n v="0.28461970393057684"/>
    <x v="0"/>
    <n v="648"/>
    <n v="86.044753086419746"/>
    <s v="US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n v="2.6802325581395348"/>
    <x v="1"/>
    <n v="128"/>
    <n v="90.0390625"/>
    <s v="AU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n v="3.1301587301587303E-2"/>
    <x v="0"/>
    <n v="64"/>
    <n v="92.4375"/>
    <s v="US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n v="0.62873684210526315"/>
    <x v="3"/>
    <n v="87"/>
    <n v="68.65517241379311"/>
    <s v="US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n v="3.1039864864864866"/>
    <x v="1"/>
    <n v="3063"/>
    <n v="59.992164544564154"/>
    <s v="US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n v="0.42859916782246882"/>
    <x v="2"/>
    <n v="278"/>
    <n v="111.15827338129496"/>
    <s v="US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n v="0.83119402985074631"/>
    <x v="0"/>
    <n v="105"/>
    <n v="53.038095238095238"/>
    <s v="US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n v="1.1409352517985611"/>
    <x v="1"/>
    <n v="2266"/>
    <n v="69.986760812003524"/>
    <s v="US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n v="0.64537683358624176"/>
    <x v="0"/>
    <n v="2604"/>
    <n v="48.998079877112133"/>
    <s v="DK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n v="0.79411764705882348"/>
    <x v="0"/>
    <n v="65"/>
    <n v="103.84615384615384"/>
    <s v="US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n v="0.11419117647058824"/>
    <x v="0"/>
    <n v="94"/>
    <n v="99.127659574468083"/>
    <s v="US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n v="0.56186046511627907"/>
    <x v="2"/>
    <n v="45"/>
    <n v="107.37777777777778"/>
    <s v="US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n v="2.2138255033557046"/>
    <x v="1"/>
    <n v="375"/>
    <n v="87.962666666666664"/>
    <s v="US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n v="0.48396694214876035"/>
    <x v="0"/>
    <n v="2928"/>
    <n v="28"/>
    <s v="CA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n v="0.88599797365754818"/>
    <x v="0"/>
    <n v="2915"/>
    <n v="29.999313893653515"/>
    <s v="US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n v="0.41399999999999998"/>
    <x v="0"/>
    <n v="18"/>
    <n v="103.5"/>
    <s v="US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n v="0.63056795131845844"/>
    <x v="3"/>
    <n v="723"/>
    <n v="85.994467496542185"/>
    <s v="US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n v="0.48482333607230893"/>
    <x v="0"/>
    <n v="602"/>
    <n v="98.011627906976742"/>
    <s v="CH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n v="0.02"/>
    <x v="0"/>
    <n v="1"/>
    <n v="2"/>
    <s v="US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n v="0.88479410269445857"/>
    <x v="0"/>
    <n v="3868"/>
    <n v="44.994570837642193"/>
    <s v="IT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n v="1.2684"/>
    <x v="1"/>
    <n v="409"/>
    <n v="31.012224938875306"/>
    <s v="US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n v="23.388333333333332"/>
    <x v="1"/>
    <n v="234"/>
    <n v="59.970085470085472"/>
    <s v="US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n v="8.2400000000000001E-2"/>
    <x v="0"/>
    <n v="14"/>
    <n v="58.857142857142854"/>
    <s v="US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n v="0.47232808616404309"/>
    <x v="0"/>
    <n v="750"/>
    <n v="76.013333333333335"/>
    <s v="GB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n v="0.81736263736263737"/>
    <x v="0"/>
    <n v="77"/>
    <n v="96.597402597402592"/>
    <s v="US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n v="0.54187265917603"/>
    <x v="0"/>
    <n v="752"/>
    <n v="76.957446808510639"/>
    <s v="DK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n v="0.97868131868131869"/>
    <x v="0"/>
    <n v="131"/>
    <n v="67.984732824427482"/>
    <s v="US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n v="0.77239999999999998"/>
    <x v="0"/>
    <n v="87"/>
    <n v="88.781609195402297"/>
    <s v="US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n v="0.33464735516372796"/>
    <x v="0"/>
    <n v="1063"/>
    <n v="24.99623706491063"/>
    <s v="US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n v="2.3958823529411766"/>
    <x v="1"/>
    <n v="272"/>
    <n v="44.922794117647058"/>
    <s v="US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n v="0.64032258064516134"/>
    <x v="3"/>
    <n v="25"/>
    <n v="79.400000000000006"/>
    <s v="US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n v="1.7615942028985507"/>
    <x v="1"/>
    <n v="419"/>
    <n v="29.009546539379475"/>
    <s v="US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n v="0.55931783729156137"/>
    <x v="0"/>
    <n v="4428"/>
    <n v="24.997515808491418"/>
    <s v="AU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n v="0.43660714285714286"/>
    <x v="0"/>
    <n v="58"/>
    <n v="42.155172413793103"/>
    <s v="IT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n v="0.33538371411833628"/>
    <x v="3"/>
    <n v="1218"/>
    <n v="47.003284072249592"/>
    <s v="US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n v="1.2297938144329896"/>
    <x v="1"/>
    <n v="331"/>
    <n v="36.0392749244713"/>
    <s v="US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n v="1.8974959871589085"/>
    <x v="1"/>
    <n v="1170"/>
    <n v="101.03760683760684"/>
    <s v="US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n v="0.83622641509433959"/>
    <x v="0"/>
    <n v="111"/>
    <n v="39.927927927927925"/>
    <s v="US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n v="0.17968844221105529"/>
    <x v="3"/>
    <n v="215"/>
    <n v="83.158139534883716"/>
    <s v="US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n v="10.365"/>
    <x v="1"/>
    <n v="363"/>
    <n v="39.97520661157025"/>
    <s v="US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n v="1.5016666666666667"/>
    <x v="1"/>
    <n v="103"/>
    <n v="78.728155339805824"/>
    <s v="US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n v="3.5843478260869563"/>
    <x v="1"/>
    <n v="147"/>
    <n v="56.081632653061227"/>
    <s v="US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n v="5.4285714285714288"/>
    <x v="1"/>
    <n v="110"/>
    <n v="69.090909090909093"/>
    <s v="CA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n v="0.67500714285714281"/>
    <x v="0"/>
    <n v="926"/>
    <n v="102.05291576673866"/>
    <s v="CA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n v="1.9174666666666667"/>
    <x v="1"/>
    <n v="134"/>
    <n v="107.32089552238806"/>
    <s v="US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n v="9.32"/>
    <x v="1"/>
    <n v="269"/>
    <n v="51.970260223048328"/>
    <s v="US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n v="1.0065753424657535"/>
    <x v="1"/>
    <n v="69"/>
    <n v="106.49275362318841"/>
    <s v="US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n v="2.266111111111111"/>
    <x v="1"/>
    <n v="190"/>
    <n v="42.93684210526316"/>
    <s v="US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n v="1.4238"/>
    <x v="1"/>
    <n v="237"/>
    <n v="30.037974683544302"/>
    <s v="US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n v="0.90633333333333332"/>
    <x v="0"/>
    <n v="77"/>
    <n v="70.623376623376629"/>
    <s v="GB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n v="0.84131868131868137"/>
    <x v="0"/>
    <n v="79"/>
    <n v="96.911392405063296"/>
    <s v="US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n v="0.59042047531992692"/>
    <x v="0"/>
    <n v="889"/>
    <n v="108.98537682789652"/>
    <s v="US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n v="1.5280062063615205"/>
    <x v="1"/>
    <n v="7295"/>
    <n v="26.999314599040439"/>
    <s v="US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n v="4.466912114014252"/>
    <x v="1"/>
    <n v="2893"/>
    <n v="65.004147943311438"/>
    <s v="CA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n v="0.8439189189189189"/>
    <x v="0"/>
    <n v="56"/>
    <n v="111.51785714285714"/>
    <s v="US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n v="0.03"/>
    <x v="0"/>
    <n v="1"/>
    <n v="3"/>
    <s v="US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n v="1.7502692307692307"/>
    <x v="1"/>
    <n v="820"/>
    <n v="110.99268292682927"/>
    <s v="US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n v="0.54137931034482756"/>
    <x v="0"/>
    <n v="83"/>
    <n v="56.746987951807228"/>
    <s v="US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n v="3.1187381703470032"/>
    <x v="1"/>
    <n v="2038"/>
    <n v="97.020608439646708"/>
    <s v="US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n v="0.99026517383618151"/>
    <x v="0"/>
    <n v="2025"/>
    <n v="82.986666666666665"/>
    <s v="GB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n v="1.278468634686347"/>
    <x v="1"/>
    <n v="1345"/>
    <n v="103.03791821561339"/>
    <s v="AU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n v="7.0705882352941174"/>
    <x v="1"/>
    <n v="137"/>
    <n v="87.737226277372258"/>
    <s v="CH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n v="0.20322580645161289"/>
    <x v="0"/>
    <n v="14"/>
    <n v="90"/>
    <s v="IT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n v="18.40625"/>
    <x v="1"/>
    <n v="202"/>
    <n v="72.896039603960389"/>
    <s v="US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n v="1.6194202898550725"/>
    <x v="1"/>
    <n v="103"/>
    <n v="108.48543689320388"/>
    <s v="US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n v="4.7282077922077921"/>
    <x v="1"/>
    <n v="1785"/>
    <n v="101.98095238095237"/>
    <s v="US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n v="5.1764999999999999"/>
    <x v="1"/>
    <n v="157"/>
    <n v="65.942675159235662"/>
    <s v="US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n v="1.0020481927710843"/>
    <x v="1"/>
    <n v="297"/>
    <n v="28.003367003367003"/>
    <s v="US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n v="1.53"/>
    <x v="1"/>
    <n v="123"/>
    <n v="85.829268292682926"/>
    <s v="US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n v="4.3923948220064728E-2"/>
    <x v="3"/>
    <n v="60"/>
    <n v="90.483333333333334"/>
    <s v="US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n v="1.5650721649484536"/>
    <x v="1"/>
    <n v="3036"/>
    <n v="25.00197628458498"/>
    <s v="US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n v="2.704081632653061"/>
    <x v="1"/>
    <n v="144"/>
    <n v="92.013888888888886"/>
    <s v="AU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n v="1.3405952380952382"/>
    <x v="1"/>
    <n v="121"/>
    <n v="93.066115702479337"/>
    <s v="GB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n v="0.50398033126293995"/>
    <x v="0"/>
    <n v="1596"/>
    <n v="61.008145363408524"/>
    <s v="US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n v="0.88815837937384901"/>
    <x v="3"/>
    <n v="524"/>
    <n v="92.036259541984734"/>
    <s v="US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n v="1.65"/>
    <x v="1"/>
    <n v="181"/>
    <n v="81.132596685082873"/>
    <s v="US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n v="0.17499999999999999"/>
    <x v="0"/>
    <n v="10"/>
    <n v="73.5"/>
    <s v="US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n v="1.8566071428571429"/>
    <x v="1"/>
    <n v="122"/>
    <n v="85.221311475409834"/>
    <s v="US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n v="4.1266319444444441"/>
    <x v="1"/>
    <n v="1071"/>
    <n v="110.96825396825396"/>
    <s v="CA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n v="0.90249999999999997"/>
    <x v="3"/>
    <n v="219"/>
    <n v="32.968036529680369"/>
    <s v="US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n v="5.2700632911392402"/>
    <x v="1"/>
    <n v="980"/>
    <n v="84.96632653061225"/>
    <s v="US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n v="3.1914285714285713"/>
    <x v="1"/>
    <n v="536"/>
    <n v="25.007462686567163"/>
    <s v="US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n v="0.32896103896103895"/>
    <x v="3"/>
    <n v="29"/>
    <n v="87.34482758620689"/>
    <s v="US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n v="2.0843373493975904E-2"/>
    <x v="0"/>
    <n v="15"/>
    <n v="103.8"/>
    <s v="US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n v="0.61"/>
    <x v="0"/>
    <n v="191"/>
    <n v="31.937172774869111"/>
    <s v="US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n v="0.30037735849056602"/>
    <x v="0"/>
    <n v="16"/>
    <n v="99.5"/>
    <s v="US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n v="11.791666666666666"/>
    <x v="1"/>
    <n v="130"/>
    <n v="108.84615384615384"/>
    <s v="US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n v="11.260833333333334"/>
    <x v="1"/>
    <n v="122"/>
    <n v="110.76229508196721"/>
    <s v="US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n v="0.12923076923076923"/>
    <x v="0"/>
    <n v="17"/>
    <n v="29.647058823529413"/>
    <s v="US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n v="7.12"/>
    <x v="1"/>
    <n v="140"/>
    <n v="101.71428571428571"/>
    <s v="US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n v="0.30304347826086958"/>
    <x v="0"/>
    <n v="34"/>
    <n v="61.5"/>
    <s v="US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n v="2.1250896057347672"/>
    <x v="1"/>
    <n v="3388"/>
    <n v="35"/>
    <s v="US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n v="2.2885714285714287"/>
    <x v="1"/>
    <n v="280"/>
    <n v="40.049999999999997"/>
    <s v="US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n v="0.34959979476654696"/>
    <x v="3"/>
    <n v="614"/>
    <n v="110.97231270358306"/>
    <s v="US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n v="1.5729069767441861"/>
    <x v="1"/>
    <n v="366"/>
    <n v="36.959016393442624"/>
    <s v="IT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n v="0.01"/>
    <x v="0"/>
    <n v="1"/>
    <n v="1"/>
    <s v="GB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n v="2.3230555555555554"/>
    <x v="1"/>
    <n v="270"/>
    <n v="30.974074074074075"/>
    <s v="US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n v="0.92448275862068963"/>
    <x v="3"/>
    <n v="114"/>
    <n v="47.035087719298247"/>
    <s v="US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n v="2.5670212765957445"/>
    <x v="1"/>
    <n v="137"/>
    <n v="88.065693430656935"/>
    <s v="US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n v="1.6847017045454546"/>
    <x v="1"/>
    <n v="3205"/>
    <n v="37.005616224648989"/>
    <s v="US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n v="1.6657777777777778"/>
    <x v="1"/>
    <n v="288"/>
    <n v="26.027777777777779"/>
    <s v="DK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n v="4.0685714285714285"/>
    <x v="1"/>
    <n v="114"/>
    <n v="49.964912280701753"/>
    <s v="US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n v="5.6420608108108112"/>
    <x v="1"/>
    <n v="1518"/>
    <n v="110.01646903820817"/>
    <s v="CA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n v="0.34351966873706002"/>
    <x v="0"/>
    <n v="210"/>
    <n v="79.009523809523813"/>
    <s v="IT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n v="6.5545454545454547"/>
    <x v="1"/>
    <n v="166"/>
    <n v="86.867469879518069"/>
    <s v="US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n v="1.7725714285714285"/>
    <x v="1"/>
    <n v="100"/>
    <n v="62.04"/>
    <s v="AU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n v="1.1317857142857144"/>
    <x v="1"/>
    <n v="235"/>
    <n v="26.970212765957445"/>
    <s v="US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n v="7.2818181818181822"/>
    <x v="1"/>
    <n v="148"/>
    <n v="54.121621621621621"/>
    <s v="US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n v="2.0833333333333335"/>
    <x v="1"/>
    <n v="198"/>
    <n v="41.035353535353536"/>
    <s v="US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n v="2.31"/>
    <x v="1"/>
    <n v="150"/>
    <n v="73.92"/>
    <s v="US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n v="0.86867834394904464"/>
    <x v="0"/>
    <n v="3410"/>
    <n v="31.995894428152493"/>
    <s v="US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n v="0.49446428571428569"/>
    <x v="3"/>
    <n v="26"/>
    <n v="106.5"/>
    <s v="US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n v="1.1335962566844919"/>
    <x v="1"/>
    <n v="5139"/>
    <n v="32.999805409612762"/>
    <s v="US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n v="1.355"/>
    <x v="1"/>
    <n v="78"/>
    <n v="86.858974358974365"/>
    <s v="IT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n v="0.10297872340425532"/>
    <x v="0"/>
    <n v="10"/>
    <n v="96.8"/>
    <s v="US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n v="0.65544223826714798"/>
    <x v="0"/>
    <n v="2201"/>
    <n v="32.995456610631528"/>
    <s v="US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n v="0.49026652452025588"/>
    <x v="0"/>
    <n v="676"/>
    <n v="68.028106508875737"/>
    <s v="US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n v="7.8792307692307695"/>
    <x v="1"/>
    <n v="174"/>
    <n v="58.867816091954026"/>
    <s v="CH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n v="0.80306347746090156"/>
    <x v="0"/>
    <n v="831"/>
    <n v="105.04572803850782"/>
    <s v="US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n v="1.0629411764705883"/>
    <x v="1"/>
    <n v="164"/>
    <n v="33.054878048780488"/>
    <s v="US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n v="0.50735632183908042"/>
    <x v="3"/>
    <n v="56"/>
    <n v="78.821428571428569"/>
    <s v="CH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n v="2.153137254901961"/>
    <x v="1"/>
    <n v="161"/>
    <n v="68.204968944099377"/>
    <s v="US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n v="1.4122972972972974"/>
    <x v="1"/>
    <n v="138"/>
    <n v="75.731884057971016"/>
    <s v="US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n v="1.1533745781777278"/>
    <x v="1"/>
    <n v="3308"/>
    <n v="30.996070133010882"/>
    <s v="US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n v="7.2973333333333334"/>
    <x v="1"/>
    <n v="207"/>
    <n v="52.879227053140099"/>
    <s v="IT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n v="0.99663398692810456"/>
    <x v="0"/>
    <n v="859"/>
    <n v="71.005820721769496"/>
    <s v="CA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n v="0.88166666666666671"/>
    <x v="2"/>
    <n v="31"/>
    <n v="102.38709677419355"/>
    <s v="US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n v="0.37233333333333335"/>
    <x v="0"/>
    <n v="45"/>
    <n v="74.466666666666669"/>
    <s v="US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n v="0.30540075309306081"/>
    <x v="3"/>
    <n v="1113"/>
    <n v="51.009883198562441"/>
    <s v="US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n v="0.25714285714285712"/>
    <x v="0"/>
    <n v="6"/>
    <n v="90"/>
    <s v="US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n v="0.34"/>
    <x v="0"/>
    <n v="7"/>
    <n v="97.142857142857139"/>
    <s v="US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n v="1.2539393939393939"/>
    <x v="1"/>
    <n v="110"/>
    <n v="75.236363636363635"/>
    <s v="US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n v="0.14394366197183098"/>
    <x v="0"/>
    <n v="31"/>
    <n v="32.967741935483872"/>
    <s v="US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n v="0.54807692307692313"/>
    <x v="0"/>
    <n v="78"/>
    <n v="54.807692307692307"/>
    <s v="US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n v="1.0963157894736841"/>
    <x v="1"/>
    <n v="185"/>
    <n v="45.037837837837834"/>
    <s v="US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n v="1.8847058823529412"/>
    <x v="1"/>
    <n v="121"/>
    <n v="52.958677685950413"/>
    <s v="US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n v="0.87008284023668636"/>
    <x v="0"/>
    <n v="1225"/>
    <n v="60.017959183673469"/>
    <s v="GB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n v="0.01"/>
    <x v="0"/>
    <n v="1"/>
    <n v="1"/>
    <s v="CH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n v="2.0291304347826089"/>
    <x v="1"/>
    <n v="106"/>
    <n v="44.028301886792455"/>
    <s v="US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n v="1.07"/>
    <x v="1"/>
    <n v="233"/>
    <n v="28.012875536480685"/>
    <s v="US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n v="2.6873076923076922"/>
    <x v="1"/>
    <n v="218"/>
    <n v="32.050458715596328"/>
    <s v="US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n v="0.50845360824742269"/>
    <x v="0"/>
    <n v="67"/>
    <n v="73.611940298507463"/>
    <s v="AU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n v="11.802857142857142"/>
    <x v="1"/>
    <n v="76"/>
    <n v="108.71052631578948"/>
    <s v="US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n v="2.64"/>
    <x v="1"/>
    <n v="43"/>
    <n v="42.97674418604651"/>
    <s v="US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n v="0.62880681818181816"/>
    <x v="0"/>
    <n v="2108"/>
    <n v="42"/>
    <s v="CH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n v="1.9312499999999999"/>
    <x v="1"/>
    <n v="221"/>
    <n v="55.927601809954751"/>
    <s v="US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n v="0.77102702702702708"/>
    <x v="0"/>
    <n v="679"/>
    <n v="105.03681885125184"/>
    <s v="US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n v="2.2552763819095478"/>
    <x v="1"/>
    <n v="2805"/>
    <n v="48"/>
    <s v="CA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n v="2.3940625"/>
    <x v="1"/>
    <n v="68"/>
    <n v="112.66176470588235"/>
    <s v="US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n v="0.921875"/>
    <x v="0"/>
    <n v="36"/>
    <n v="81.944444444444443"/>
    <s v="DK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n v="1.3023333333333333"/>
    <x v="1"/>
    <n v="183"/>
    <n v="64.049180327868854"/>
    <s v="CA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n v="3.687953216374269"/>
    <x v="1"/>
    <n v="2489"/>
    <n v="76.011249497790274"/>
    <s v="IT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n v="10.948571428571428"/>
    <x v="1"/>
    <n v="69"/>
    <n v="111.07246376811594"/>
    <s v="US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n v="0.50662921348314605"/>
    <x v="0"/>
    <n v="47"/>
    <n v="95.936170212765958"/>
    <s v="US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n v="2.9128571428571428"/>
    <x v="1"/>
    <n v="210"/>
    <n v="67.966666666666669"/>
    <s v="US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n v="3.4996666666666667"/>
    <x v="1"/>
    <n v="2100"/>
    <n v="89.991428571428571"/>
    <s v="US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n v="3.5707317073170732"/>
    <x v="1"/>
    <n v="252"/>
    <n v="58.095238095238095"/>
    <s v="US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n v="3.875"/>
    <x v="1"/>
    <n v="157"/>
    <n v="88.853503184713375"/>
    <s v="GB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n v="0.69"/>
    <x v="0"/>
    <n v="70"/>
    <n v="69.98571428571428"/>
    <s v="US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n v="0.51343749999999999"/>
    <x v="0"/>
    <n v="154"/>
    <n v="32.006493506493506"/>
    <s v="US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n v="1.089773429454171"/>
    <x v="1"/>
    <n v="4233"/>
    <n v="24.998110087408456"/>
    <s v="US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n v="0.89738979118329465"/>
    <x v="0"/>
    <n v="1758"/>
    <n v="44.001706484641637"/>
    <s v="US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n v="0.75135802469135804"/>
    <x v="0"/>
    <n v="94"/>
    <n v="64.744680851063833"/>
    <s v="US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n v="8.5288135593220336"/>
    <x v="1"/>
    <n v="1797"/>
    <n v="84.00667779632721"/>
    <s v="US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n v="1.3890625000000001"/>
    <x v="1"/>
    <n v="261"/>
    <n v="34.061302681992338"/>
    <s v="US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n v="1.9018181818181819"/>
    <x v="1"/>
    <n v="157"/>
    <n v="93.273885350318466"/>
    <s v="US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n v="1.0024333619948409"/>
    <x v="1"/>
    <n v="3533"/>
    <n v="32.998301726577978"/>
    <s v="US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n v="5.6313333333333331"/>
    <x v="1"/>
    <n v="132"/>
    <n v="63.992424242424242"/>
    <s v="IT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n v="0.30715909090909088"/>
    <x v="0"/>
    <n v="33"/>
    <n v="81.909090909090907"/>
    <s v="US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n v="0.99397727272727276"/>
    <x v="3"/>
    <n v="94"/>
    <n v="93.053191489361708"/>
    <s v="US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n v="1.9754935622317598"/>
    <x v="1"/>
    <n v="1354"/>
    <n v="101.98449039881831"/>
    <s v="GB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n v="5.085"/>
    <x v="1"/>
    <n v="48"/>
    <n v="105.9375"/>
    <s v="US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n v="2.3774468085106384"/>
    <x v="1"/>
    <n v="110"/>
    <n v="101.58181818181818"/>
    <s v="US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n v="1.3308955223880596"/>
    <x v="1"/>
    <n v="307"/>
    <n v="29.045602605863191"/>
    <s v="US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n v="0.01"/>
    <x v="0"/>
    <n v="1"/>
    <n v="1"/>
    <s v="US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n v="2.0779999999999998"/>
    <x v="1"/>
    <n v="160"/>
    <n v="77.924999999999997"/>
    <s v="US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n v="0.51122448979591839"/>
    <x v="0"/>
    <n v="31"/>
    <n v="80.806451612903231"/>
    <s v="US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n v="6.5205847953216374"/>
    <x v="1"/>
    <n v="1467"/>
    <n v="76.006816632583508"/>
    <s v="CA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n v="1.0237606837606839"/>
    <x v="1"/>
    <n v="452"/>
    <n v="53"/>
    <s v="AU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n v="3.5658333333333334"/>
    <x v="1"/>
    <n v="158"/>
    <n v="54.164556962025316"/>
    <s v="US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n v="0.35534246575342465"/>
    <x v="0"/>
    <n v="63"/>
    <n v="41.174603174603178"/>
    <s v="US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n v="2.5165000000000002"/>
    <x v="1"/>
    <n v="65"/>
    <n v="77.430769230769229"/>
    <s v="US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n v="1.8742857142857143"/>
    <x v="1"/>
    <n v="85"/>
    <n v="77.17647058823529"/>
    <s v="US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n v="3.8678571428571429"/>
    <x v="1"/>
    <n v="217"/>
    <n v="24.953917050691246"/>
    <s v="US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n v="3.4707142857142856"/>
    <x v="1"/>
    <n v="150"/>
    <n v="97.18"/>
    <s v="US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n v="0.43241247264770238"/>
    <x v="3"/>
    <n v="898"/>
    <n v="88.023385300668153"/>
    <s v="US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n v="1.6243749999999999"/>
    <x v="1"/>
    <n v="300"/>
    <n v="25.99"/>
    <s v="US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n v="0.23703520691785052"/>
    <x v="0"/>
    <n v="526"/>
    <n v="72.958174904942965"/>
    <s v="US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n v="0.89870129870129867"/>
    <x v="0"/>
    <n v="121"/>
    <n v="57.190082644628099"/>
    <s v="US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n v="1.7004255319148935"/>
    <x v="1"/>
    <n v="81"/>
    <n v="98.666666666666671"/>
    <s v="AU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n v="3.4693532338308457"/>
    <x v="1"/>
    <n v="4358"/>
    <n v="32.002753556677376"/>
    <s v="US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n v="0.6917721518987342"/>
    <x v="0"/>
    <n v="67"/>
    <n v="81.567164179104481"/>
    <s v="US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n v="0.77400977995110021"/>
    <x v="0"/>
    <n v="1229"/>
    <n v="103.033360455655"/>
    <s v="US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n v="0.37481481481481482"/>
    <x v="0"/>
    <n v="12"/>
    <n v="84.333333333333329"/>
    <s v="IT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n v="5.4379999999999997"/>
    <x v="1"/>
    <n v="53"/>
    <n v="102.60377358490567"/>
    <s v="US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n v="0.38948339483394834"/>
    <x v="0"/>
    <n v="452"/>
    <n v="70.055309734513273"/>
    <s v="US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n v="3.7"/>
    <x v="1"/>
    <n v="80"/>
    <n v="37"/>
    <s v="US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n v="0.64036299765807958"/>
    <x v="0"/>
    <n v="1886"/>
    <n v="57.992576882290564"/>
    <s v="US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n v="1.1827777777777777"/>
    <x v="1"/>
    <n v="52"/>
    <n v="40.942307692307693"/>
    <s v="US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n v="0.84824037184594958"/>
    <x v="0"/>
    <n v="1825"/>
    <n v="69.9972602739726"/>
    <s v="US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n v="0.29346153846153844"/>
    <x v="0"/>
    <n v="31"/>
    <n v="73.838709677419359"/>
    <s v="US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n v="2.0989655172413793"/>
    <x v="1"/>
    <n v="290"/>
    <n v="41.979310344827589"/>
    <s v="US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n v="1.697857142857143"/>
    <x v="1"/>
    <n v="122"/>
    <n v="77.93442622950819"/>
    <s v="US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n v="1.2821428571428573"/>
    <x v="1"/>
    <n v="199"/>
    <n v="54.120603015075375"/>
    <s v="IT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n v="1.8870588235294117"/>
    <x v="1"/>
    <n v="56"/>
    <n v="57.285714285714285"/>
    <s v="GB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n v="0.27693181818181817"/>
    <x v="0"/>
    <n v="27"/>
    <n v="90.259259259259252"/>
    <s v="US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n v="0.52479620323841425"/>
    <x v="0"/>
    <n v="1221"/>
    <n v="76.978705978705975"/>
    <s v="US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n v="4.0709677419354842"/>
    <x v="1"/>
    <n v="123"/>
    <n v="102.60162601626017"/>
    <s v="CH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n v="0.02"/>
    <x v="0"/>
    <n v="1"/>
    <n v="2"/>
    <s v="US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n v="1.5617857142857143"/>
    <x v="1"/>
    <n v="159"/>
    <n v="55.0062893081761"/>
    <s v="US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n v="2.5242857142857145"/>
    <x v="1"/>
    <n v="110"/>
    <n v="32.127272727272725"/>
    <s v="US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n v="0.12230769230769231"/>
    <x v="0"/>
    <n v="16"/>
    <n v="49.6875"/>
    <s v="US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n v="1.6398734177215191"/>
    <x v="1"/>
    <n v="236"/>
    <n v="54.894067796610166"/>
    <s v="US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n v="1.6298181818181818"/>
    <x v="1"/>
    <n v="191"/>
    <n v="46.931937172774866"/>
    <s v="US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n v="3.1924083769633507"/>
    <x v="1"/>
    <n v="3934"/>
    <n v="30.99898322318251"/>
    <s v="US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n v="4.7894444444444444"/>
    <x v="1"/>
    <n v="80"/>
    <n v="107.7625"/>
    <s v="CA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n v="0.19556634304207121"/>
    <x v="3"/>
    <n v="296"/>
    <n v="102.07770270270271"/>
    <s v="US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n v="7.95"/>
    <x v="1"/>
    <n v="179"/>
    <n v="79.944134078212286"/>
    <s v="US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n v="0.50621082621082625"/>
    <x v="0"/>
    <n v="523"/>
    <n v="67.946462715105156"/>
    <s v="AU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n v="1.5562827640984909"/>
    <x v="1"/>
    <n v="1866"/>
    <n v="105.0032154340836"/>
    <s v="GB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n v="0.36297297297297298"/>
    <x v="0"/>
    <n v="52"/>
    <n v="25.826923076923077"/>
    <s v="US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n v="0.58250000000000002"/>
    <x v="2"/>
    <n v="27"/>
    <n v="77.666666666666671"/>
    <s v="GB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n v="2.3739473684210526"/>
    <x v="1"/>
    <n v="156"/>
    <n v="57.82692307692308"/>
    <s v="CH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n v="0.58750000000000002"/>
    <x v="0"/>
    <n v="225"/>
    <n v="92.955555555555549"/>
    <s v="AU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n v="1.8256603773584905"/>
    <x v="1"/>
    <n v="255"/>
    <n v="37.945098039215686"/>
    <s v="US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n v="7.5436408977556111E-3"/>
    <x v="0"/>
    <n v="38"/>
    <n v="31.842105263157894"/>
    <s v="US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n v="1.7595330739299611"/>
    <x v="1"/>
    <n v="2261"/>
    <n v="40"/>
    <s v="US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n v="2.3788235294117648"/>
    <x v="1"/>
    <n v="40"/>
    <n v="101.1"/>
    <s v="US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n v="4.8805076142131982"/>
    <x v="1"/>
    <n v="2289"/>
    <n v="84.006989951944078"/>
    <s v="IT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n v="0.18126436781609195"/>
    <x v="0"/>
    <n v="15"/>
    <n v="105.13333333333334"/>
    <s v="US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n v="0.45847222222222223"/>
    <x v="0"/>
    <n v="37"/>
    <n v="89.21621621621621"/>
    <s v="US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n v="1.1731541218637993"/>
    <x v="1"/>
    <n v="3777"/>
    <n v="51.995234312946785"/>
    <s v="IT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n v="2.173090909090909"/>
    <x v="1"/>
    <n v="184"/>
    <n v="64.956521739130437"/>
    <s v="GB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n v="2.3974657534246577"/>
    <x v="1"/>
    <n v="1902"/>
    <n v="92.016298633017882"/>
    <s v="US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n v="1.8193548387096774"/>
    <x v="1"/>
    <n v="105"/>
    <n v="107.42857142857143"/>
    <s v="US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n v="1.6375968992248063E-2"/>
    <x v="0"/>
    <n v="21"/>
    <n v="80.476190476190482"/>
    <s v="US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n v="1.0970652173913042"/>
    <x v="1"/>
    <n v="96"/>
    <n v="105.13541666666667"/>
    <s v="US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n v="0.62232323232323228"/>
    <x v="2"/>
    <n v="66"/>
    <n v="93.348484848484844"/>
    <s v="CA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n v="0.1305813953488372"/>
    <x v="0"/>
    <n v="78"/>
    <n v="71.987179487179489"/>
    <s v="US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n v="0.64635416666666667"/>
    <x v="0"/>
    <n v="67"/>
    <n v="92.611940298507463"/>
    <s v="AU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n v="0.81420000000000003"/>
    <x v="0"/>
    <n v="263"/>
    <n v="30.958174904942965"/>
    <s v="AU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n v="0.26694444444444443"/>
    <x v="0"/>
    <n v="13"/>
    <n v="73.92307692307692"/>
    <s v="US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n v="0.62957446808510642"/>
    <x v="3"/>
    <n v="160"/>
    <n v="36.987499999999997"/>
    <s v="US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n v="1.6135593220338984"/>
    <x v="1"/>
    <n v="203"/>
    <n v="46.896551724137929"/>
    <s v="US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n v="0.05"/>
    <x v="0"/>
    <n v="1"/>
    <n v="5"/>
    <s v="US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n v="10.969379310344827"/>
    <x v="1"/>
    <n v="1559"/>
    <n v="102.02437459910199"/>
    <s v="US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n v="0.70094158075601376"/>
    <x v="3"/>
    <n v="2266"/>
    <n v="45.007502206531335"/>
    <s v="US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n v="0.6"/>
    <x v="0"/>
    <n v="21"/>
    <n v="94.285714285714292"/>
    <s v="US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n v="11.09"/>
    <x v="1"/>
    <n v="80"/>
    <n v="97.037499999999994"/>
    <s v="US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n v="0.19028784648187633"/>
    <x v="0"/>
    <n v="830"/>
    <n v="43.00963855421687"/>
    <s v="US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n v="4.5731034482758622E-2"/>
    <x v="0"/>
    <n v="130"/>
    <n v="51.007692307692309"/>
    <s v="US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n v="0.85054545454545449"/>
    <x v="0"/>
    <n v="55"/>
    <n v="85.054545454545448"/>
    <s v="US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n v="1.1929824561403508"/>
    <x v="1"/>
    <n v="155"/>
    <n v="43.87096774193548"/>
    <s v="US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n v="0.84694915254237291"/>
    <x v="0"/>
    <n v="114"/>
    <n v="43.833333333333336"/>
    <s v="IT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n v="3.8640909090909092"/>
    <x v="1"/>
    <n v="207"/>
    <n v="41.067632850241544"/>
    <s v="GB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n v="7.9223529411764702"/>
    <x v="1"/>
    <n v="245"/>
    <n v="54.971428571428568"/>
    <s v="US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n v="1.3703393665158372"/>
    <x v="1"/>
    <n v="1573"/>
    <n v="77.010807374443743"/>
    <s v="US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n v="1.0822784810126582"/>
    <x v="1"/>
    <n v="93"/>
    <n v="91.935483870967744"/>
    <s v="US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n v="0.27725490196078434"/>
    <x v="0"/>
    <n v="24"/>
    <n v="58.916666666666664"/>
    <s v="US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n v="3.73875"/>
    <x v="1"/>
    <n v="32"/>
    <n v="93.46875"/>
    <s v="US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n v="1.5492592592592593"/>
    <x v="1"/>
    <n v="135"/>
    <n v="61.970370370370368"/>
    <s v="US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n v="0.73957142857142855"/>
    <x v="0"/>
    <n v="67"/>
    <n v="77.268656716417908"/>
    <s v="US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n v="8.641"/>
    <x v="1"/>
    <n v="92"/>
    <n v="93.923913043478265"/>
    <s v="US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n v="0.40281762295081969"/>
    <x v="0"/>
    <n v="742"/>
    <n v="105.97035040431267"/>
    <s v="US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n v="1.7822388059701493"/>
    <x v="1"/>
    <n v="323"/>
    <n v="36.969040247678016"/>
    <s v="US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n v="0.84930555555555554"/>
    <x v="0"/>
    <n v="75"/>
    <n v="81.533333333333331"/>
    <s v="US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n v="1.4593648334624323"/>
    <x v="1"/>
    <n v="2326"/>
    <n v="80.999140154772135"/>
    <s v="US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n v="1.5246153846153847"/>
    <x v="1"/>
    <n v="381"/>
    <n v="26.010498687664043"/>
    <s v="US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n v="0.67129542790152408"/>
    <x v="0"/>
    <n v="4405"/>
    <n v="25.998410896708286"/>
    <s v="US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n v="2.1679032258064517"/>
    <x v="1"/>
    <n v="480"/>
    <n v="28.002083333333335"/>
    <s v="US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n v="4.9958333333333336"/>
    <x v="1"/>
    <n v="226"/>
    <n v="53.053097345132741"/>
    <s v="US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n v="0.87679487179487181"/>
    <x v="0"/>
    <n v="64"/>
    <n v="106.859375"/>
    <s v="US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n v="1.131734693877551"/>
    <x v="1"/>
    <n v="241"/>
    <n v="46.020746887966808"/>
    <s v="US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n v="4.2654838709677421"/>
    <x v="1"/>
    <n v="132"/>
    <n v="100.17424242424242"/>
    <s v="US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n v="0.77632653061224488"/>
    <x v="3"/>
    <n v="75"/>
    <n v="101.44"/>
    <s v="IT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n v="1.5746762589928058"/>
    <x v="1"/>
    <n v="2043"/>
    <n v="74.995594713656388"/>
    <s v="US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n v="0.72939393939393937"/>
    <x v="0"/>
    <n v="112"/>
    <n v="42.982142857142854"/>
    <s v="US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n v="0.60565789473684206"/>
    <x v="3"/>
    <n v="139"/>
    <n v="33.115107913669064"/>
    <s v="IT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n v="1467781200"/>
    <b v="0"/>
    <b v="0"/>
    <s v="food/food trucks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A0D47F-6C94-4DFC-8AC3-B5F5D59AA98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18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211951-1E94-413C-A414-BF7E69B22AB3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D3:I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DDB5F6-1ABB-47FE-82D2-3D3601FA138C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26C0F5-6F06-4F5A-879F-3716C58ED8B0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18" firstHeaderRow="1" firstDataRow="1" firstDataCol="0"/>
  <pivotFields count="18">
    <pivotField showAll="0"/>
    <pivotField showAll="0"/>
    <pivotField showAll="0"/>
    <pivotField showAll="0"/>
    <pivotField showAll="0"/>
    <pivotField numFmtId="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A9BA41-D806-4C61-9948-6D608370BF52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D4:H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x="1"/>
        <item x="2"/>
        <item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zoomScale="103" workbookViewId="0">
      <selection activeCell="I3" sqref="I3"/>
    </sheetView>
  </sheetViews>
  <sheetFormatPr defaultColWidth="10.6875" defaultRowHeight="15.75" x14ac:dyDescent="0.5"/>
  <cols>
    <col min="1" max="1" width="4.1875" bestFit="1" customWidth="1"/>
    <col min="2" max="2" width="30.6875" bestFit="1" customWidth="1"/>
    <col min="3" max="3" width="33.5" style="3" customWidth="1"/>
    <col min="6" max="6" width="13.375" bestFit="1" customWidth="1"/>
    <col min="8" max="8" width="13" bestFit="1" customWidth="1"/>
    <col min="9" max="9" width="15.25" bestFit="1" customWidth="1"/>
    <col min="12" max="13" width="11.1875" bestFit="1" customWidth="1"/>
    <col min="14" max="14" width="20.75" bestFit="1" customWidth="1"/>
    <col min="15" max="15" width="20.75" customWidth="1"/>
    <col min="18" max="18" width="28" bestFit="1" customWidth="1"/>
    <col min="19" max="19" width="13.875" bestFit="1" customWidth="1"/>
    <col min="20" max="20" width="11.375" bestFit="1" customWidth="1"/>
  </cols>
  <sheetData>
    <row r="1" spans="1:20" s="1" customFormat="1" x14ac:dyDescent="0.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 s="5" t="e">
        <f>E2/H2</f>
        <v>#DIV/0!</v>
      </c>
      <c r="J2" t="s">
        <v>15</v>
      </c>
      <c r="K2" t="s">
        <v>16</v>
      </c>
      <c r="L2">
        <v>1448690400</v>
      </c>
      <c r="M2">
        <v>1450159200</v>
      </c>
      <c r="N2" s="17">
        <f t="shared" ref="N2:N65" si="0">(((L2/60)/60)/24)+DATE(1970,1,1)</f>
        <v>42336.25</v>
      </c>
      <c r="O2" s="17">
        <f t="shared" ref="O2:O65" si="1">(((M2/60)/60)/24)+DATE(1970,1,1)</f>
        <v>42353.25</v>
      </c>
      <c r="P2" t="b">
        <v>0</v>
      </c>
      <c r="Q2" t="b">
        <v>0</v>
      </c>
      <c r="R2" t="s">
        <v>17</v>
      </c>
      <c r="S2" t="str">
        <f>_xlfn.TEXTBEFORE(R2,"/")</f>
        <v>food</v>
      </c>
      <c r="T2" t="str">
        <f>_xlfn.TEXTAFTER(R2,"/")</f>
        <v>food trucks</v>
      </c>
    </row>
    <row r="3" spans="1:20" x14ac:dyDescent="0.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2">E3/D3</f>
        <v>10.4</v>
      </c>
      <c r="G3" t="s">
        <v>20</v>
      </c>
      <c r="H3">
        <v>158</v>
      </c>
      <c r="I3" s="5">
        <f t="shared" ref="I3:I66" si="3"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7">
        <f t="shared" si="0"/>
        <v>41870.208333333336</v>
      </c>
      <c r="O3" s="17">
        <f t="shared" si="1"/>
        <v>41872.208333333336</v>
      </c>
      <c r="P3" t="b">
        <v>0</v>
      </c>
      <c r="Q3" t="b">
        <v>1</v>
      </c>
      <c r="R3" t="s">
        <v>23</v>
      </c>
      <c r="S3" t="str">
        <f t="shared" ref="S3:S66" si="4">_xlfn.TEXTBEFORE(R3,"/")</f>
        <v>music</v>
      </c>
      <c r="T3" t="str">
        <f t="shared" ref="T3:T66" si="5">_xlfn.TEXTAFTER(R3,"/")</f>
        <v>rock</v>
      </c>
    </row>
    <row r="4" spans="1:20" ht="31.5" x14ac:dyDescent="0.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2"/>
        <v>1.3147878228782288</v>
      </c>
      <c r="G4" t="s">
        <v>20</v>
      </c>
      <c r="H4">
        <v>1425</v>
      </c>
      <c r="I4" s="5">
        <f t="shared" si="3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7">
        <f t="shared" si="0"/>
        <v>41595.25</v>
      </c>
      <c r="O4" s="17">
        <f t="shared" si="1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.5" x14ac:dyDescent="0.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2"/>
        <v>0.58976190476190471</v>
      </c>
      <c r="G5" t="s">
        <v>14</v>
      </c>
      <c r="H5">
        <v>24</v>
      </c>
      <c r="I5" s="5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7">
        <f t="shared" si="0"/>
        <v>43688.208333333328</v>
      </c>
      <c r="O5" s="17">
        <f t="shared" si="1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2"/>
        <v>0.69276315789473686</v>
      </c>
      <c r="G6" t="s">
        <v>14</v>
      </c>
      <c r="H6">
        <v>53</v>
      </c>
      <c r="I6" s="5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7">
        <f t="shared" si="0"/>
        <v>43485.25</v>
      </c>
      <c r="O6" s="17">
        <f t="shared" si="1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2"/>
        <v>1.7361842105263159</v>
      </c>
      <c r="G7" t="s">
        <v>20</v>
      </c>
      <c r="H7">
        <v>174</v>
      </c>
      <c r="I7" s="5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7">
        <f t="shared" si="0"/>
        <v>41149.208333333336</v>
      </c>
      <c r="O7" s="17">
        <f t="shared" si="1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2"/>
        <v>0.20961538461538462</v>
      </c>
      <c r="G8" t="s">
        <v>14</v>
      </c>
      <c r="H8">
        <v>18</v>
      </c>
      <c r="I8" s="5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7">
        <f t="shared" si="0"/>
        <v>42991.208333333328</v>
      </c>
      <c r="O8" s="17">
        <f t="shared" si="1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2"/>
        <v>3.2757777777777779</v>
      </c>
      <c r="G9" t="s">
        <v>20</v>
      </c>
      <c r="H9">
        <v>227</v>
      </c>
      <c r="I9" s="5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7">
        <f t="shared" si="0"/>
        <v>42229.208333333328</v>
      </c>
      <c r="O9" s="17">
        <f t="shared" si="1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2"/>
        <v>0.19932788374205268</v>
      </c>
      <c r="G10" t="s">
        <v>47</v>
      </c>
      <c r="H10">
        <v>708</v>
      </c>
      <c r="I10" s="5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7">
        <f t="shared" si="0"/>
        <v>40399.208333333336</v>
      </c>
      <c r="O10" s="17">
        <f t="shared" si="1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2"/>
        <v>0.51741935483870971</v>
      </c>
      <c r="G11" t="s">
        <v>14</v>
      </c>
      <c r="H11">
        <v>44</v>
      </c>
      <c r="I11" s="5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7">
        <f t="shared" si="0"/>
        <v>41536.208333333336</v>
      </c>
      <c r="O11" s="17">
        <f t="shared" si="1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2"/>
        <v>2.6611538461538462</v>
      </c>
      <c r="G12" t="s">
        <v>20</v>
      </c>
      <c r="H12">
        <v>220</v>
      </c>
      <c r="I12" s="5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17">
        <f t="shared" si="0"/>
        <v>40404.208333333336</v>
      </c>
      <c r="O12" s="17">
        <f t="shared" si="1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5" x14ac:dyDescent="0.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2"/>
        <v>0.48095238095238096</v>
      </c>
      <c r="G13" t="s">
        <v>14</v>
      </c>
      <c r="H13">
        <v>27</v>
      </c>
      <c r="I13" s="5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7">
        <f t="shared" si="0"/>
        <v>40442.208333333336</v>
      </c>
      <c r="O13" s="17">
        <f t="shared" si="1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2"/>
        <v>0.89349206349206345</v>
      </c>
      <c r="G14" t="s">
        <v>14</v>
      </c>
      <c r="H14">
        <v>55</v>
      </c>
      <c r="I14" s="5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7">
        <f t="shared" si="0"/>
        <v>43760.208333333328</v>
      </c>
      <c r="O14" s="17">
        <f t="shared" si="1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5" x14ac:dyDescent="0.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2"/>
        <v>2.4511904761904764</v>
      </c>
      <c r="G15" t="s">
        <v>20</v>
      </c>
      <c r="H15">
        <v>98</v>
      </c>
      <c r="I15" s="5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7">
        <f t="shared" si="0"/>
        <v>42532.208333333328</v>
      </c>
      <c r="O15" s="17">
        <f t="shared" si="1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2"/>
        <v>0.66769503546099296</v>
      </c>
      <c r="G16" t="s">
        <v>14</v>
      </c>
      <c r="H16">
        <v>200</v>
      </c>
      <c r="I16" s="5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7">
        <f t="shared" si="0"/>
        <v>40974.25</v>
      </c>
      <c r="O16" s="17">
        <f t="shared" si="1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2"/>
        <v>0.47307881773399013</v>
      </c>
      <c r="G17" t="s">
        <v>14</v>
      </c>
      <c r="H17">
        <v>452</v>
      </c>
      <c r="I17" s="5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7">
        <f t="shared" si="0"/>
        <v>43809.25</v>
      </c>
      <c r="O17" s="17">
        <f t="shared" si="1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2"/>
        <v>6.4947058823529416</v>
      </c>
      <c r="G18" t="s">
        <v>20</v>
      </c>
      <c r="H18">
        <v>100</v>
      </c>
      <c r="I18" s="5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17">
        <f t="shared" si="0"/>
        <v>41661.25</v>
      </c>
      <c r="O18" s="17">
        <f t="shared" si="1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2"/>
        <v>1.5939125295508274</v>
      </c>
      <c r="G19" t="s">
        <v>20</v>
      </c>
      <c r="H19">
        <v>1249</v>
      </c>
      <c r="I19" s="5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7">
        <f t="shared" si="0"/>
        <v>40555.25</v>
      </c>
      <c r="O19" s="17">
        <f t="shared" si="1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2"/>
        <v>0.66912087912087914</v>
      </c>
      <c r="G20" t="s">
        <v>74</v>
      </c>
      <c r="H20">
        <v>135</v>
      </c>
      <c r="I20" s="5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7">
        <f t="shared" si="0"/>
        <v>43351.208333333328</v>
      </c>
      <c r="O20" s="17">
        <f t="shared" si="1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2"/>
        <v>0.48529600000000001</v>
      </c>
      <c r="G21" t="s">
        <v>14</v>
      </c>
      <c r="H21">
        <v>674</v>
      </c>
      <c r="I21" s="5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7">
        <f t="shared" si="0"/>
        <v>43528.25</v>
      </c>
      <c r="O21" s="17">
        <f t="shared" si="1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2"/>
        <v>1.1224279210925645</v>
      </c>
      <c r="G22" t="s">
        <v>20</v>
      </c>
      <c r="H22">
        <v>1396</v>
      </c>
      <c r="I22" s="5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7">
        <f t="shared" si="0"/>
        <v>41848.208333333336</v>
      </c>
      <c r="O22" s="17">
        <f t="shared" si="1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2"/>
        <v>0.40992553191489361</v>
      </c>
      <c r="G23" t="s">
        <v>14</v>
      </c>
      <c r="H23">
        <v>558</v>
      </c>
      <c r="I23" s="5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7">
        <f t="shared" si="0"/>
        <v>40770.208333333336</v>
      </c>
      <c r="O23" s="17">
        <f t="shared" si="1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2"/>
        <v>1.2807106598984772</v>
      </c>
      <c r="G24" t="s">
        <v>20</v>
      </c>
      <c r="H24">
        <v>890</v>
      </c>
      <c r="I24" s="5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7">
        <f t="shared" si="0"/>
        <v>43193.208333333328</v>
      </c>
      <c r="O24" s="17">
        <f t="shared" si="1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2"/>
        <v>3.3204444444444445</v>
      </c>
      <c r="G25" t="s">
        <v>20</v>
      </c>
      <c r="H25">
        <v>142</v>
      </c>
      <c r="I25" s="5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7">
        <f t="shared" si="0"/>
        <v>43510.25</v>
      </c>
      <c r="O25" s="17">
        <f t="shared" si="1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2"/>
        <v>1.1283225108225108</v>
      </c>
      <c r="G26" t="s">
        <v>20</v>
      </c>
      <c r="H26">
        <v>2673</v>
      </c>
      <c r="I26" s="5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7">
        <f t="shared" si="0"/>
        <v>41811.208333333336</v>
      </c>
      <c r="O26" s="17">
        <f t="shared" si="1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2"/>
        <v>2.1643636363636363</v>
      </c>
      <c r="G27" t="s">
        <v>20</v>
      </c>
      <c r="H27">
        <v>163</v>
      </c>
      <c r="I27" s="5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7">
        <f t="shared" si="0"/>
        <v>40681.208333333336</v>
      </c>
      <c r="O27" s="17">
        <f t="shared" si="1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2"/>
        <v>0.4819906976744186</v>
      </c>
      <c r="G28" t="s">
        <v>74</v>
      </c>
      <c r="H28">
        <v>1480</v>
      </c>
      <c r="I28" s="5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7">
        <f t="shared" si="0"/>
        <v>43312.208333333328</v>
      </c>
      <c r="O28" s="17">
        <f t="shared" si="1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2"/>
        <v>0.79949999999999999</v>
      </c>
      <c r="G29" t="s">
        <v>14</v>
      </c>
      <c r="H29">
        <v>15</v>
      </c>
      <c r="I29" s="5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17">
        <f t="shared" si="0"/>
        <v>42280.208333333328</v>
      </c>
      <c r="O29" s="17">
        <f t="shared" si="1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2"/>
        <v>1.0522553516819573</v>
      </c>
      <c r="G30" t="s">
        <v>20</v>
      </c>
      <c r="H30">
        <v>2220</v>
      </c>
      <c r="I30" s="5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7">
        <f t="shared" si="0"/>
        <v>40218.25</v>
      </c>
      <c r="O30" s="17">
        <f t="shared" si="1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2"/>
        <v>3.2889978213507627</v>
      </c>
      <c r="G31" t="s">
        <v>20</v>
      </c>
      <c r="H31">
        <v>1606</v>
      </c>
      <c r="I31" s="5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7">
        <f t="shared" si="0"/>
        <v>43301.208333333328</v>
      </c>
      <c r="O31" s="17">
        <f t="shared" si="1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2"/>
        <v>1.606111111111111</v>
      </c>
      <c r="G32" t="s">
        <v>20</v>
      </c>
      <c r="H32">
        <v>129</v>
      </c>
      <c r="I32" s="5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7">
        <f t="shared" si="0"/>
        <v>43609.208333333328</v>
      </c>
      <c r="O32" s="17">
        <f t="shared" si="1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2"/>
        <v>3.1</v>
      </c>
      <c r="G33" t="s">
        <v>20</v>
      </c>
      <c r="H33">
        <v>226</v>
      </c>
      <c r="I33" s="5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7">
        <f t="shared" si="0"/>
        <v>42374.25</v>
      </c>
      <c r="O33" s="17">
        <f t="shared" si="1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2"/>
        <v>0.86807920792079207</v>
      </c>
      <c r="G34" t="s">
        <v>14</v>
      </c>
      <c r="H34">
        <v>2307</v>
      </c>
      <c r="I34" s="5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7">
        <f t="shared" si="0"/>
        <v>43110.25</v>
      </c>
      <c r="O34" s="17">
        <f t="shared" si="1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2"/>
        <v>3.7782071713147412</v>
      </c>
      <c r="G35" t="s">
        <v>20</v>
      </c>
      <c r="H35">
        <v>5419</v>
      </c>
      <c r="I35" s="5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7">
        <f t="shared" si="0"/>
        <v>41917.208333333336</v>
      </c>
      <c r="O35" s="17">
        <f t="shared" si="1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5" x14ac:dyDescent="0.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2"/>
        <v>1.5080645161290323</v>
      </c>
      <c r="G36" t="s">
        <v>20</v>
      </c>
      <c r="H36">
        <v>165</v>
      </c>
      <c r="I36" s="5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17">
        <f t="shared" si="0"/>
        <v>42817.208333333328</v>
      </c>
      <c r="O36" s="17">
        <f t="shared" si="1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2"/>
        <v>1.5030119521912351</v>
      </c>
      <c r="G37" t="s">
        <v>20</v>
      </c>
      <c r="H37">
        <v>1965</v>
      </c>
      <c r="I37" s="5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7">
        <f t="shared" si="0"/>
        <v>43484.25</v>
      </c>
      <c r="O37" s="17">
        <f t="shared" si="1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2"/>
        <v>1.572857142857143</v>
      </c>
      <c r="G38" t="s">
        <v>20</v>
      </c>
      <c r="H38">
        <v>16</v>
      </c>
      <c r="I38" s="5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s="17">
        <f t="shared" si="0"/>
        <v>40600.25</v>
      </c>
      <c r="O38" s="17">
        <f t="shared" si="1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5" x14ac:dyDescent="0.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2"/>
        <v>1.3998765432098765</v>
      </c>
      <c r="G39" t="s">
        <v>20</v>
      </c>
      <c r="H39">
        <v>107</v>
      </c>
      <c r="I39" s="5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7">
        <f t="shared" si="0"/>
        <v>43744.208333333328</v>
      </c>
      <c r="O39" s="17">
        <f t="shared" si="1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2"/>
        <v>3.2532258064516131</v>
      </c>
      <c r="G40" t="s">
        <v>20</v>
      </c>
      <c r="H40">
        <v>134</v>
      </c>
      <c r="I40" s="5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7">
        <f t="shared" si="0"/>
        <v>40469.208333333336</v>
      </c>
      <c r="O40" s="17">
        <f t="shared" si="1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2"/>
        <v>0.50777777777777777</v>
      </c>
      <c r="G41" t="s">
        <v>14</v>
      </c>
      <c r="H41">
        <v>88</v>
      </c>
      <c r="I41" s="5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s="17">
        <f t="shared" si="0"/>
        <v>41330.25</v>
      </c>
      <c r="O41" s="17">
        <f t="shared" si="1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2"/>
        <v>1.6906818181818182</v>
      </c>
      <c r="G42" t="s">
        <v>20</v>
      </c>
      <c r="H42">
        <v>198</v>
      </c>
      <c r="I42" s="5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7">
        <f t="shared" si="0"/>
        <v>40334.208333333336</v>
      </c>
      <c r="O42" s="17">
        <f t="shared" si="1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2"/>
        <v>2.1292857142857144</v>
      </c>
      <c r="G43" t="s">
        <v>20</v>
      </c>
      <c r="H43">
        <v>111</v>
      </c>
      <c r="I43" s="5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7">
        <f t="shared" si="0"/>
        <v>41156.208333333336</v>
      </c>
      <c r="O43" s="17">
        <f t="shared" si="1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2"/>
        <v>4.4394444444444447</v>
      </c>
      <c r="G44" t="s">
        <v>20</v>
      </c>
      <c r="H44">
        <v>222</v>
      </c>
      <c r="I44" s="5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7">
        <f t="shared" si="0"/>
        <v>40728.208333333336</v>
      </c>
      <c r="O44" s="17">
        <f t="shared" si="1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2"/>
        <v>1.859390243902439</v>
      </c>
      <c r="G45" t="s">
        <v>20</v>
      </c>
      <c r="H45">
        <v>6212</v>
      </c>
      <c r="I45" s="5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7">
        <f t="shared" si="0"/>
        <v>41844.208333333336</v>
      </c>
      <c r="O45" s="17">
        <f t="shared" si="1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2"/>
        <v>6.5881249999999998</v>
      </c>
      <c r="G46" t="s">
        <v>20</v>
      </c>
      <c r="H46">
        <v>98</v>
      </c>
      <c r="I46" s="5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7">
        <f t="shared" si="0"/>
        <v>43541.208333333328</v>
      </c>
      <c r="O46" s="17">
        <f t="shared" si="1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5" x14ac:dyDescent="0.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2"/>
        <v>0.4768421052631579</v>
      </c>
      <c r="G47" t="s">
        <v>14</v>
      </c>
      <c r="H47">
        <v>48</v>
      </c>
      <c r="I47" s="5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s="17">
        <f t="shared" si="0"/>
        <v>42676.208333333328</v>
      </c>
      <c r="O47" s="17">
        <f t="shared" si="1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2"/>
        <v>1.1478378378378378</v>
      </c>
      <c r="G48" t="s">
        <v>20</v>
      </c>
      <c r="H48">
        <v>92</v>
      </c>
      <c r="I48" s="5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7">
        <f t="shared" si="0"/>
        <v>40367.208333333336</v>
      </c>
      <c r="O48" s="17">
        <f t="shared" si="1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2"/>
        <v>4.7526666666666664</v>
      </c>
      <c r="G49" t="s">
        <v>20</v>
      </c>
      <c r="H49">
        <v>149</v>
      </c>
      <c r="I49" s="5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7">
        <f t="shared" si="0"/>
        <v>41727.208333333336</v>
      </c>
      <c r="O49" s="17">
        <f t="shared" si="1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2"/>
        <v>3.86972972972973</v>
      </c>
      <c r="G50" t="s">
        <v>20</v>
      </c>
      <c r="H50">
        <v>2431</v>
      </c>
      <c r="I50" s="5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7">
        <f t="shared" si="0"/>
        <v>42180.208333333328</v>
      </c>
      <c r="O50" s="17">
        <f t="shared" si="1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2"/>
        <v>1.89625</v>
      </c>
      <c r="G51" t="s">
        <v>20</v>
      </c>
      <c r="H51">
        <v>303</v>
      </c>
      <c r="I51" s="5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7">
        <f t="shared" si="0"/>
        <v>43758.208333333328</v>
      </c>
      <c r="O51" s="17">
        <f t="shared" si="1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5" x14ac:dyDescent="0.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2"/>
        <v>0.02</v>
      </c>
      <c r="G52" t="s">
        <v>14</v>
      </c>
      <c r="H52">
        <v>1</v>
      </c>
      <c r="I52" s="5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17">
        <f t="shared" si="0"/>
        <v>41487.208333333336</v>
      </c>
      <c r="O52" s="17">
        <f t="shared" si="1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2"/>
        <v>0.91867805186590767</v>
      </c>
      <c r="G53" t="s">
        <v>14</v>
      </c>
      <c r="H53">
        <v>1467</v>
      </c>
      <c r="I53" s="5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7">
        <f t="shared" si="0"/>
        <v>40995.208333333336</v>
      </c>
      <c r="O53" s="17">
        <f t="shared" si="1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2"/>
        <v>0.34152777777777776</v>
      </c>
      <c r="G54" t="s">
        <v>14</v>
      </c>
      <c r="H54">
        <v>75</v>
      </c>
      <c r="I54" s="5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7">
        <f t="shared" si="0"/>
        <v>40436.208333333336</v>
      </c>
      <c r="O54" s="17">
        <f t="shared" si="1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2"/>
        <v>1.4040909090909091</v>
      </c>
      <c r="G55" t="s">
        <v>20</v>
      </c>
      <c r="H55">
        <v>209</v>
      </c>
      <c r="I55" s="5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7">
        <f t="shared" si="0"/>
        <v>41779.208333333336</v>
      </c>
      <c r="O55" s="17">
        <f t="shared" si="1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5" x14ac:dyDescent="0.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2"/>
        <v>0.89866666666666661</v>
      </c>
      <c r="G56" t="s">
        <v>14</v>
      </c>
      <c r="H56">
        <v>120</v>
      </c>
      <c r="I56" s="5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7">
        <f t="shared" si="0"/>
        <v>43170.25</v>
      </c>
      <c r="O56" s="17">
        <f t="shared" si="1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x14ac:dyDescent="0.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2"/>
        <v>1.7796969696969698</v>
      </c>
      <c r="G57" t="s">
        <v>20</v>
      </c>
      <c r="H57">
        <v>131</v>
      </c>
      <c r="I57" s="5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7">
        <f t="shared" si="0"/>
        <v>43311.208333333328</v>
      </c>
      <c r="O57" s="17">
        <f t="shared" si="1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5" x14ac:dyDescent="0.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2"/>
        <v>1.436625</v>
      </c>
      <c r="G58" t="s">
        <v>20</v>
      </c>
      <c r="H58">
        <v>164</v>
      </c>
      <c r="I58" s="5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7">
        <f t="shared" si="0"/>
        <v>42014.25</v>
      </c>
      <c r="O58" s="17">
        <f t="shared" si="1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2"/>
        <v>2.1527586206896552</v>
      </c>
      <c r="G59" t="s">
        <v>20</v>
      </c>
      <c r="H59">
        <v>201</v>
      </c>
      <c r="I59" s="5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7">
        <f t="shared" si="0"/>
        <v>42979.208333333328</v>
      </c>
      <c r="O59" s="17">
        <f t="shared" si="1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2"/>
        <v>2.2711111111111113</v>
      </c>
      <c r="G60" t="s">
        <v>20</v>
      </c>
      <c r="H60">
        <v>211</v>
      </c>
      <c r="I60" s="5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7">
        <f t="shared" si="0"/>
        <v>42268.208333333328</v>
      </c>
      <c r="O60" s="17">
        <f t="shared" si="1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2"/>
        <v>2.7507142857142859</v>
      </c>
      <c r="G61" t="s">
        <v>20</v>
      </c>
      <c r="H61">
        <v>128</v>
      </c>
      <c r="I61" s="5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s="17">
        <f t="shared" si="0"/>
        <v>42898.208333333328</v>
      </c>
      <c r="O61" s="17">
        <f t="shared" si="1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2"/>
        <v>1.4437048832271762</v>
      </c>
      <c r="G62" t="s">
        <v>20</v>
      </c>
      <c r="H62">
        <v>1600</v>
      </c>
      <c r="I62" s="5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7">
        <f t="shared" si="0"/>
        <v>41107.208333333336</v>
      </c>
      <c r="O62" s="17">
        <f t="shared" si="1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5" x14ac:dyDescent="0.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2"/>
        <v>0.92745983935742971</v>
      </c>
      <c r="G63" t="s">
        <v>14</v>
      </c>
      <c r="H63">
        <v>2253</v>
      </c>
      <c r="I63" s="5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7">
        <f t="shared" si="0"/>
        <v>40595.25</v>
      </c>
      <c r="O63" s="17">
        <f t="shared" si="1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2"/>
        <v>7.226</v>
      </c>
      <c r="G64" t="s">
        <v>20</v>
      </c>
      <c r="H64">
        <v>249</v>
      </c>
      <c r="I64" s="5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7">
        <f t="shared" si="0"/>
        <v>42160.208333333328</v>
      </c>
      <c r="O64" s="17">
        <f t="shared" si="1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2"/>
        <v>0.11851063829787234</v>
      </c>
      <c r="G65" t="s">
        <v>14</v>
      </c>
      <c r="H65">
        <v>5</v>
      </c>
      <c r="I65" s="5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17">
        <f t="shared" si="0"/>
        <v>42853.208333333328</v>
      </c>
      <c r="O65" s="17">
        <f t="shared" si="1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2"/>
        <v>0.97642857142857142</v>
      </c>
      <c r="G66" t="s">
        <v>14</v>
      </c>
      <c r="H66">
        <v>38</v>
      </c>
      <c r="I66" s="5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7">
        <f t="shared" ref="N66:N129" si="6">(((L66/60)/60)/24)+DATE(1970,1,1)</f>
        <v>43283.208333333328</v>
      </c>
      <c r="O66" s="17">
        <f t="shared" ref="O66:O129" si="7">(((M66/60)/60)/24)+DATE(1970,1,1)</f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8">E67/D67</f>
        <v>2.3614754098360655</v>
      </c>
      <c r="G67" t="s">
        <v>20</v>
      </c>
      <c r="H67">
        <v>236</v>
      </c>
      <c r="I67" s="5">
        <f t="shared" ref="I67:I130" si="9"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7">
        <f t="shared" si="6"/>
        <v>40570.25</v>
      </c>
      <c r="O67" s="17">
        <f t="shared" si="7"/>
        <v>40577.25</v>
      </c>
      <c r="P67" t="b">
        <v>0</v>
      </c>
      <c r="Q67" t="b">
        <v>0</v>
      </c>
      <c r="R67" t="s">
        <v>33</v>
      </c>
      <c r="S67" t="str">
        <f t="shared" ref="S67:S130" si="10">_xlfn.TEXTBEFORE(R67,"/")</f>
        <v>theater</v>
      </c>
      <c r="T67" t="str">
        <f t="shared" ref="T67:T130" si="11">_xlfn.TEXTAFTER(R67,"/")</f>
        <v>plays</v>
      </c>
    </row>
    <row r="68" spans="1:20" x14ac:dyDescent="0.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8"/>
        <v>0.45068965517241377</v>
      </c>
      <c r="G68" t="s">
        <v>14</v>
      </c>
      <c r="H68">
        <v>12</v>
      </c>
      <c r="I68" s="5">
        <f t="shared" si="9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7">
        <f t="shared" si="6"/>
        <v>42102.208333333328</v>
      </c>
      <c r="O68" s="17">
        <f t="shared" si="7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.5" x14ac:dyDescent="0.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8"/>
        <v>1.6238567493112948</v>
      </c>
      <c r="G69" t="s">
        <v>20</v>
      </c>
      <c r="H69">
        <v>4065</v>
      </c>
      <c r="I69" s="5">
        <f t="shared" si="9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7">
        <f t="shared" si="6"/>
        <v>40203.25</v>
      </c>
      <c r="O69" s="17">
        <f t="shared" si="7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8"/>
        <v>2.5452631578947367</v>
      </c>
      <c r="G70" t="s">
        <v>20</v>
      </c>
      <c r="H70">
        <v>246</v>
      </c>
      <c r="I70" s="5">
        <f t="shared" si="9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7">
        <f t="shared" si="6"/>
        <v>42943.208333333328</v>
      </c>
      <c r="O70" s="17">
        <f t="shared" si="7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8"/>
        <v>0.24063291139240506</v>
      </c>
      <c r="G71" t="s">
        <v>74</v>
      </c>
      <c r="H71">
        <v>17</v>
      </c>
      <c r="I71" s="5">
        <f t="shared" si="9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7">
        <f t="shared" si="6"/>
        <v>40531.25</v>
      </c>
      <c r="O71" s="17">
        <f t="shared" si="7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8"/>
        <v>1.2374140625000001</v>
      </c>
      <c r="G72" t="s">
        <v>20</v>
      </c>
      <c r="H72">
        <v>2475</v>
      </c>
      <c r="I72" s="5">
        <f t="shared" si="9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7">
        <f t="shared" si="6"/>
        <v>40484.208333333336</v>
      </c>
      <c r="O72" s="17">
        <f t="shared" si="7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5" x14ac:dyDescent="0.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8"/>
        <v>1.0806666666666667</v>
      </c>
      <c r="G73" t="s">
        <v>20</v>
      </c>
      <c r="H73">
        <v>76</v>
      </c>
      <c r="I73" s="5">
        <f t="shared" si="9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7">
        <f t="shared" si="6"/>
        <v>43799.25</v>
      </c>
      <c r="O73" s="17">
        <f t="shared" si="7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8"/>
        <v>6.7033333333333331</v>
      </c>
      <c r="G74" t="s">
        <v>20</v>
      </c>
      <c r="H74">
        <v>54</v>
      </c>
      <c r="I74" s="5">
        <f t="shared" si="9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7">
        <f t="shared" si="6"/>
        <v>42186.208333333328</v>
      </c>
      <c r="O74" s="17">
        <f t="shared" si="7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8"/>
        <v>6.609285714285714</v>
      </c>
      <c r="G75" t="s">
        <v>20</v>
      </c>
      <c r="H75">
        <v>88</v>
      </c>
      <c r="I75" s="5">
        <f t="shared" si="9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7">
        <f t="shared" si="6"/>
        <v>42701.25</v>
      </c>
      <c r="O75" s="17">
        <f t="shared" si="7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8"/>
        <v>1.2246153846153847</v>
      </c>
      <c r="G76" t="s">
        <v>20</v>
      </c>
      <c r="H76">
        <v>85</v>
      </c>
      <c r="I76" s="5">
        <f t="shared" si="9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7">
        <f t="shared" si="6"/>
        <v>42456.208333333328</v>
      </c>
      <c r="O76" s="17">
        <f t="shared" si="7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8"/>
        <v>1.5057731958762886</v>
      </c>
      <c r="G77" t="s">
        <v>20</v>
      </c>
      <c r="H77">
        <v>170</v>
      </c>
      <c r="I77" s="5">
        <f t="shared" si="9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7">
        <f t="shared" si="6"/>
        <v>43296.208333333328</v>
      </c>
      <c r="O77" s="17">
        <f t="shared" si="7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8"/>
        <v>0.78106590724165992</v>
      </c>
      <c r="G78" t="s">
        <v>14</v>
      </c>
      <c r="H78">
        <v>1684</v>
      </c>
      <c r="I78" s="5">
        <f t="shared" si="9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7">
        <f t="shared" si="6"/>
        <v>42027.25</v>
      </c>
      <c r="O78" s="17">
        <f t="shared" si="7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8"/>
        <v>0.46947368421052632</v>
      </c>
      <c r="G79" t="s">
        <v>14</v>
      </c>
      <c r="H79">
        <v>56</v>
      </c>
      <c r="I79" s="5">
        <f t="shared" si="9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7">
        <f t="shared" si="6"/>
        <v>40448.208333333336</v>
      </c>
      <c r="O79" s="17">
        <f t="shared" si="7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8"/>
        <v>3.008</v>
      </c>
      <c r="G80" t="s">
        <v>20</v>
      </c>
      <c r="H80">
        <v>330</v>
      </c>
      <c r="I80" s="5">
        <f t="shared" si="9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7">
        <f t="shared" si="6"/>
        <v>43206.208333333328</v>
      </c>
      <c r="O80" s="17">
        <f t="shared" si="7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8"/>
        <v>0.6959861591695502</v>
      </c>
      <c r="G81" t="s">
        <v>14</v>
      </c>
      <c r="H81">
        <v>838</v>
      </c>
      <c r="I81" s="5">
        <f t="shared" si="9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7">
        <f t="shared" si="6"/>
        <v>43267.208333333328</v>
      </c>
      <c r="O81" s="17">
        <f t="shared" si="7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8"/>
        <v>6.374545454545455</v>
      </c>
      <c r="G82" t="s">
        <v>20</v>
      </c>
      <c r="H82">
        <v>127</v>
      </c>
      <c r="I82" s="5">
        <f t="shared" si="9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7">
        <f t="shared" si="6"/>
        <v>42976.208333333328</v>
      </c>
      <c r="O82" s="17">
        <f t="shared" si="7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8"/>
        <v>2.253392857142857</v>
      </c>
      <c r="G83" t="s">
        <v>20</v>
      </c>
      <c r="H83">
        <v>411</v>
      </c>
      <c r="I83" s="5">
        <f t="shared" si="9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7">
        <f t="shared" si="6"/>
        <v>43062.25</v>
      </c>
      <c r="O83" s="17">
        <f t="shared" si="7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8"/>
        <v>14.973000000000001</v>
      </c>
      <c r="G84" t="s">
        <v>20</v>
      </c>
      <c r="H84">
        <v>180</v>
      </c>
      <c r="I84" s="5">
        <f t="shared" si="9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7">
        <f t="shared" si="6"/>
        <v>43482.25</v>
      </c>
      <c r="O84" s="17">
        <f t="shared" si="7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8"/>
        <v>0.37590225563909774</v>
      </c>
      <c r="G85" t="s">
        <v>14</v>
      </c>
      <c r="H85">
        <v>1000</v>
      </c>
      <c r="I85" s="5">
        <f t="shared" si="9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7">
        <f t="shared" si="6"/>
        <v>42579.208333333328</v>
      </c>
      <c r="O85" s="17">
        <f t="shared" si="7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8"/>
        <v>1.3236942675159236</v>
      </c>
      <c r="G86" t="s">
        <v>20</v>
      </c>
      <c r="H86">
        <v>374</v>
      </c>
      <c r="I86" s="5">
        <f t="shared" si="9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7">
        <f t="shared" si="6"/>
        <v>41118.208333333336</v>
      </c>
      <c r="O86" s="17">
        <f t="shared" si="7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8"/>
        <v>1.3122448979591836</v>
      </c>
      <c r="G87" t="s">
        <v>20</v>
      </c>
      <c r="H87">
        <v>71</v>
      </c>
      <c r="I87" s="5">
        <f t="shared" si="9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7">
        <f t="shared" si="6"/>
        <v>40797.208333333336</v>
      </c>
      <c r="O87" s="17">
        <f t="shared" si="7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8"/>
        <v>1.6763513513513513</v>
      </c>
      <c r="G88" t="s">
        <v>20</v>
      </c>
      <c r="H88">
        <v>203</v>
      </c>
      <c r="I88" s="5">
        <f t="shared" si="9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7">
        <f t="shared" si="6"/>
        <v>42128.208333333328</v>
      </c>
      <c r="O88" s="17">
        <f t="shared" si="7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5" x14ac:dyDescent="0.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8"/>
        <v>0.6198488664987406</v>
      </c>
      <c r="G89" t="s">
        <v>14</v>
      </c>
      <c r="H89">
        <v>1482</v>
      </c>
      <c r="I89" s="5">
        <f t="shared" si="9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7">
        <f t="shared" si="6"/>
        <v>40610.25</v>
      </c>
      <c r="O89" s="17">
        <f t="shared" si="7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8"/>
        <v>2.6074999999999999</v>
      </c>
      <c r="G90" t="s">
        <v>20</v>
      </c>
      <c r="H90">
        <v>113</v>
      </c>
      <c r="I90" s="5">
        <f t="shared" si="9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7">
        <f t="shared" si="6"/>
        <v>42110.208333333328</v>
      </c>
      <c r="O90" s="17">
        <f t="shared" si="7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8"/>
        <v>2.5258823529411765</v>
      </c>
      <c r="G91" t="s">
        <v>20</v>
      </c>
      <c r="H91">
        <v>96</v>
      </c>
      <c r="I91" s="5">
        <f t="shared" si="9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7">
        <f t="shared" si="6"/>
        <v>40283.208333333336</v>
      </c>
      <c r="O91" s="17">
        <f t="shared" si="7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8"/>
        <v>0.7861538461538462</v>
      </c>
      <c r="G92" t="s">
        <v>14</v>
      </c>
      <c r="H92">
        <v>106</v>
      </c>
      <c r="I92" s="5">
        <f t="shared" si="9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7">
        <f t="shared" si="6"/>
        <v>42425.25</v>
      </c>
      <c r="O92" s="17">
        <f t="shared" si="7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8"/>
        <v>0.48404406999351912</v>
      </c>
      <c r="G93" t="s">
        <v>14</v>
      </c>
      <c r="H93">
        <v>679</v>
      </c>
      <c r="I93" s="5">
        <f t="shared" si="9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7">
        <f t="shared" si="6"/>
        <v>42588.208333333328</v>
      </c>
      <c r="O93" s="17">
        <f t="shared" si="7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x14ac:dyDescent="0.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8"/>
        <v>2.5887500000000001</v>
      </c>
      <c r="G94" t="s">
        <v>20</v>
      </c>
      <c r="H94">
        <v>498</v>
      </c>
      <c r="I94" s="5">
        <f t="shared" si="9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7">
        <f t="shared" si="6"/>
        <v>40352.208333333336</v>
      </c>
      <c r="O94" s="17">
        <f t="shared" si="7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8"/>
        <v>0.60548713235294116</v>
      </c>
      <c r="G95" t="s">
        <v>74</v>
      </c>
      <c r="H95">
        <v>610</v>
      </c>
      <c r="I95" s="5">
        <f t="shared" si="9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7">
        <f t="shared" si="6"/>
        <v>41202.208333333336</v>
      </c>
      <c r="O95" s="17">
        <f t="shared" si="7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8"/>
        <v>3.036896551724138</v>
      </c>
      <c r="G96" t="s">
        <v>20</v>
      </c>
      <c r="H96">
        <v>180</v>
      </c>
      <c r="I96" s="5">
        <f t="shared" si="9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7">
        <f t="shared" si="6"/>
        <v>43562.208333333328</v>
      </c>
      <c r="O96" s="17">
        <f t="shared" si="7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5" x14ac:dyDescent="0.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8"/>
        <v>1.1299999999999999</v>
      </c>
      <c r="G97" t="s">
        <v>20</v>
      </c>
      <c r="H97">
        <v>27</v>
      </c>
      <c r="I97" s="5">
        <f t="shared" si="9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7">
        <f t="shared" si="6"/>
        <v>43752.208333333328</v>
      </c>
      <c r="O97" s="17">
        <f t="shared" si="7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8"/>
        <v>2.1737876614060259</v>
      </c>
      <c r="G98" t="s">
        <v>20</v>
      </c>
      <c r="H98">
        <v>2331</v>
      </c>
      <c r="I98" s="5">
        <f t="shared" si="9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7">
        <f t="shared" si="6"/>
        <v>40612.25</v>
      </c>
      <c r="O98" s="17">
        <f t="shared" si="7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8"/>
        <v>9.2669230769230762</v>
      </c>
      <c r="G99" t="s">
        <v>20</v>
      </c>
      <c r="H99">
        <v>113</v>
      </c>
      <c r="I99" s="5">
        <f t="shared" si="9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7">
        <f t="shared" si="6"/>
        <v>42180.208333333328</v>
      </c>
      <c r="O99" s="17">
        <f t="shared" si="7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8"/>
        <v>0.33692229038854804</v>
      </c>
      <c r="G100" t="s">
        <v>14</v>
      </c>
      <c r="H100">
        <v>1220</v>
      </c>
      <c r="I100" s="5">
        <f t="shared" si="9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7">
        <f t="shared" si="6"/>
        <v>42212.208333333328</v>
      </c>
      <c r="O100" s="17">
        <f t="shared" si="7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x14ac:dyDescent="0.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8"/>
        <v>1.9672368421052631</v>
      </c>
      <c r="G101" t="s">
        <v>20</v>
      </c>
      <c r="H101">
        <v>164</v>
      </c>
      <c r="I101" s="5">
        <f t="shared" si="9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7">
        <f t="shared" si="6"/>
        <v>41968.25</v>
      </c>
      <c r="O101" s="17">
        <f t="shared" si="7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8"/>
        <v>0.01</v>
      </c>
      <c r="G102" t="s">
        <v>14</v>
      </c>
      <c r="H102">
        <v>1</v>
      </c>
      <c r="I102" s="5">
        <f t="shared" si="9"/>
        <v>1</v>
      </c>
      <c r="J102" t="s">
        <v>21</v>
      </c>
      <c r="K102" t="s">
        <v>22</v>
      </c>
      <c r="L102">
        <v>1319000400</v>
      </c>
      <c r="M102">
        <v>1320555600</v>
      </c>
      <c r="N102" s="17">
        <f t="shared" si="6"/>
        <v>40835.208333333336</v>
      </c>
      <c r="O102" s="17">
        <f t="shared" si="7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8"/>
        <v>10.214444444444444</v>
      </c>
      <c r="G103" t="s">
        <v>20</v>
      </c>
      <c r="H103">
        <v>164</v>
      </c>
      <c r="I103" s="5">
        <f t="shared" si="9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7">
        <f t="shared" si="6"/>
        <v>42056.25</v>
      </c>
      <c r="O103" s="17">
        <f t="shared" si="7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8"/>
        <v>2.8167567567567566</v>
      </c>
      <c r="G104" t="s">
        <v>20</v>
      </c>
      <c r="H104">
        <v>336</v>
      </c>
      <c r="I104" s="5">
        <f t="shared" si="9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7">
        <f t="shared" si="6"/>
        <v>43234.208333333328</v>
      </c>
      <c r="O104" s="17">
        <f t="shared" si="7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8"/>
        <v>0.24610000000000001</v>
      </c>
      <c r="G105" t="s">
        <v>14</v>
      </c>
      <c r="H105">
        <v>37</v>
      </c>
      <c r="I105" s="5">
        <f t="shared" si="9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7">
        <f t="shared" si="6"/>
        <v>40475.208333333336</v>
      </c>
      <c r="O105" s="17">
        <f t="shared" si="7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8"/>
        <v>1.4314010067114094</v>
      </c>
      <c r="G106" t="s">
        <v>20</v>
      </c>
      <c r="H106">
        <v>1917</v>
      </c>
      <c r="I106" s="5">
        <f t="shared" si="9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7">
        <f t="shared" si="6"/>
        <v>42878.208333333328</v>
      </c>
      <c r="O106" s="17">
        <f t="shared" si="7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8"/>
        <v>1.4454411764705883</v>
      </c>
      <c r="G107" t="s">
        <v>20</v>
      </c>
      <c r="H107">
        <v>95</v>
      </c>
      <c r="I107" s="5">
        <f t="shared" si="9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7">
        <f t="shared" si="6"/>
        <v>41366.208333333336</v>
      </c>
      <c r="O107" s="17">
        <f t="shared" si="7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8"/>
        <v>3.5912820512820511</v>
      </c>
      <c r="G108" t="s">
        <v>20</v>
      </c>
      <c r="H108">
        <v>147</v>
      </c>
      <c r="I108" s="5">
        <f t="shared" si="9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7">
        <f t="shared" si="6"/>
        <v>43716.208333333328</v>
      </c>
      <c r="O108" s="17">
        <f t="shared" si="7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.5" x14ac:dyDescent="0.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8"/>
        <v>1.8648571428571428</v>
      </c>
      <c r="G109" t="s">
        <v>20</v>
      </c>
      <c r="H109">
        <v>86</v>
      </c>
      <c r="I109" s="5">
        <f t="shared" si="9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7">
        <f t="shared" si="6"/>
        <v>43213.208333333328</v>
      </c>
      <c r="O109" s="17">
        <f t="shared" si="7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5" x14ac:dyDescent="0.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8"/>
        <v>5.9526666666666666</v>
      </c>
      <c r="G110" t="s">
        <v>20</v>
      </c>
      <c r="H110">
        <v>83</v>
      </c>
      <c r="I110" s="5">
        <f t="shared" si="9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7">
        <f t="shared" si="6"/>
        <v>41005.208333333336</v>
      </c>
      <c r="O110" s="17">
        <f t="shared" si="7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8"/>
        <v>0.5921153846153846</v>
      </c>
      <c r="G111" t="s">
        <v>14</v>
      </c>
      <c r="H111">
        <v>60</v>
      </c>
      <c r="I111" s="5">
        <f t="shared" si="9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7">
        <f t="shared" si="6"/>
        <v>41651.25</v>
      </c>
      <c r="O111" s="17">
        <f t="shared" si="7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5" x14ac:dyDescent="0.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8"/>
        <v>0.14962780898876404</v>
      </c>
      <c r="G112" t="s">
        <v>14</v>
      </c>
      <c r="H112">
        <v>296</v>
      </c>
      <c r="I112" s="5">
        <f t="shared" si="9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7">
        <f t="shared" si="6"/>
        <v>43354.208333333328</v>
      </c>
      <c r="O112" s="17">
        <f t="shared" si="7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8"/>
        <v>1.1995602605863191</v>
      </c>
      <c r="G113" t="s">
        <v>20</v>
      </c>
      <c r="H113">
        <v>676</v>
      </c>
      <c r="I113" s="5">
        <f t="shared" si="9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7">
        <f t="shared" si="6"/>
        <v>41174.208333333336</v>
      </c>
      <c r="O113" s="17">
        <f t="shared" si="7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8"/>
        <v>2.6882978723404256</v>
      </c>
      <c r="G114" t="s">
        <v>20</v>
      </c>
      <c r="H114">
        <v>361</v>
      </c>
      <c r="I114" s="5">
        <f t="shared" si="9"/>
        <v>35</v>
      </c>
      <c r="J114" t="s">
        <v>26</v>
      </c>
      <c r="K114" t="s">
        <v>27</v>
      </c>
      <c r="L114">
        <v>1408856400</v>
      </c>
      <c r="M114">
        <v>1410152400</v>
      </c>
      <c r="N114" s="17">
        <f t="shared" si="6"/>
        <v>41875.208333333336</v>
      </c>
      <c r="O114" s="17">
        <f t="shared" si="7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8"/>
        <v>3.7687878787878786</v>
      </c>
      <c r="G115" t="s">
        <v>20</v>
      </c>
      <c r="H115">
        <v>131</v>
      </c>
      <c r="I115" s="5">
        <f t="shared" si="9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7">
        <f t="shared" si="6"/>
        <v>42990.208333333328</v>
      </c>
      <c r="O115" s="17">
        <f t="shared" si="7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8"/>
        <v>7.2715789473684209</v>
      </c>
      <c r="G116" t="s">
        <v>20</v>
      </c>
      <c r="H116">
        <v>126</v>
      </c>
      <c r="I116" s="5">
        <f t="shared" si="9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7">
        <f t="shared" si="6"/>
        <v>43564.208333333328</v>
      </c>
      <c r="O116" s="17">
        <f t="shared" si="7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8"/>
        <v>0.87211757648470301</v>
      </c>
      <c r="G117" t="s">
        <v>14</v>
      </c>
      <c r="H117">
        <v>3304</v>
      </c>
      <c r="I117" s="5">
        <f t="shared" si="9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7">
        <f t="shared" si="6"/>
        <v>43056.25</v>
      </c>
      <c r="O117" s="17">
        <f t="shared" si="7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5" x14ac:dyDescent="0.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8"/>
        <v>0.88</v>
      </c>
      <c r="G118" t="s">
        <v>14</v>
      </c>
      <c r="H118">
        <v>73</v>
      </c>
      <c r="I118" s="5">
        <f t="shared" si="9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7">
        <f t="shared" si="6"/>
        <v>42265.208333333328</v>
      </c>
      <c r="O118" s="17">
        <f t="shared" si="7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8"/>
        <v>1.7393877551020409</v>
      </c>
      <c r="G119" t="s">
        <v>20</v>
      </c>
      <c r="H119">
        <v>275</v>
      </c>
      <c r="I119" s="5">
        <f t="shared" si="9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7">
        <f t="shared" si="6"/>
        <v>40808.208333333336</v>
      </c>
      <c r="O119" s="17">
        <f t="shared" si="7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8"/>
        <v>1.1761111111111111</v>
      </c>
      <c r="G120" t="s">
        <v>20</v>
      </c>
      <c r="H120">
        <v>67</v>
      </c>
      <c r="I120" s="5">
        <f t="shared" si="9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7">
        <f t="shared" si="6"/>
        <v>41665.25</v>
      </c>
      <c r="O120" s="17">
        <f t="shared" si="7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5" x14ac:dyDescent="0.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8"/>
        <v>2.1496</v>
      </c>
      <c r="G121" t="s">
        <v>20</v>
      </c>
      <c r="H121">
        <v>154</v>
      </c>
      <c r="I121" s="5">
        <f t="shared" si="9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7">
        <f t="shared" si="6"/>
        <v>41806.208333333336</v>
      </c>
      <c r="O121" s="17">
        <f t="shared" si="7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8"/>
        <v>1.4949667110519307</v>
      </c>
      <c r="G122" t="s">
        <v>20</v>
      </c>
      <c r="H122">
        <v>1782</v>
      </c>
      <c r="I122" s="5">
        <f t="shared" si="9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7">
        <f t="shared" si="6"/>
        <v>42111.208333333328</v>
      </c>
      <c r="O122" s="17">
        <f t="shared" si="7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8"/>
        <v>2.1933995584988963</v>
      </c>
      <c r="G123" t="s">
        <v>20</v>
      </c>
      <c r="H123">
        <v>903</v>
      </c>
      <c r="I123" s="5">
        <f t="shared" si="9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7">
        <f t="shared" si="6"/>
        <v>41917.208333333336</v>
      </c>
      <c r="O123" s="17">
        <f t="shared" si="7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8"/>
        <v>0.64367690058479532</v>
      </c>
      <c r="G124" t="s">
        <v>14</v>
      </c>
      <c r="H124">
        <v>3387</v>
      </c>
      <c r="I124" s="5">
        <f t="shared" si="9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7">
        <f t="shared" si="6"/>
        <v>41970.25</v>
      </c>
      <c r="O124" s="17">
        <f t="shared" si="7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8"/>
        <v>0.18622397298818233</v>
      </c>
      <c r="G125" t="s">
        <v>14</v>
      </c>
      <c r="H125">
        <v>662</v>
      </c>
      <c r="I125" s="5">
        <f t="shared" si="9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7">
        <f t="shared" si="6"/>
        <v>42332.25</v>
      </c>
      <c r="O125" s="17">
        <f t="shared" si="7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8"/>
        <v>3.6776923076923076</v>
      </c>
      <c r="G126" t="s">
        <v>20</v>
      </c>
      <c r="H126">
        <v>94</v>
      </c>
      <c r="I126" s="5">
        <f t="shared" si="9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7">
        <f t="shared" si="6"/>
        <v>43598.208333333328</v>
      </c>
      <c r="O126" s="17">
        <f t="shared" si="7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8"/>
        <v>1.5990566037735849</v>
      </c>
      <c r="G127" t="s">
        <v>20</v>
      </c>
      <c r="H127">
        <v>180</v>
      </c>
      <c r="I127" s="5">
        <f t="shared" si="9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7">
        <f t="shared" si="6"/>
        <v>43362.208333333328</v>
      </c>
      <c r="O127" s="17">
        <f t="shared" si="7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8"/>
        <v>0.38633185349611543</v>
      </c>
      <c r="G128" t="s">
        <v>14</v>
      </c>
      <c r="H128">
        <v>774</v>
      </c>
      <c r="I128" s="5">
        <f t="shared" si="9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7">
        <f t="shared" si="6"/>
        <v>42596.208333333328</v>
      </c>
      <c r="O128" s="17">
        <f t="shared" si="7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8"/>
        <v>0.51421511627906979</v>
      </c>
      <c r="G129" t="s">
        <v>14</v>
      </c>
      <c r="H129">
        <v>672</v>
      </c>
      <c r="I129" s="5">
        <f t="shared" si="9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7">
        <f t="shared" si="6"/>
        <v>40310.208333333336</v>
      </c>
      <c r="O129" s="17">
        <f t="shared" si="7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8"/>
        <v>0.60334277620396604</v>
      </c>
      <c r="G130" t="s">
        <v>74</v>
      </c>
      <c r="H130">
        <v>532</v>
      </c>
      <c r="I130" s="5">
        <f t="shared" si="9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7">
        <f t="shared" ref="N130:N193" si="12">(((L130/60)/60)/24)+DATE(1970,1,1)</f>
        <v>40417.208333333336</v>
      </c>
      <c r="O130" s="17">
        <f t="shared" ref="O130:O193" si="13">(((M130/60)/60)/24)+DATE(1970,1,1)</f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14">E131/D131</f>
        <v>3.2026936026936029E-2</v>
      </c>
      <c r="G131" t="s">
        <v>74</v>
      </c>
      <c r="H131">
        <v>55</v>
      </c>
      <c r="I131" s="5">
        <f t="shared" ref="I131:I194" si="15"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7">
        <f t="shared" si="12"/>
        <v>42038.25</v>
      </c>
      <c r="O131" s="17">
        <f t="shared" si="13"/>
        <v>42063.25</v>
      </c>
      <c r="P131" t="b">
        <v>0</v>
      </c>
      <c r="Q131" t="b">
        <v>0</v>
      </c>
      <c r="R131" t="s">
        <v>17</v>
      </c>
      <c r="S131" t="str">
        <f t="shared" ref="S131:S194" si="16">_xlfn.TEXTBEFORE(R131,"/")</f>
        <v>food</v>
      </c>
      <c r="T131" t="str">
        <f t="shared" ref="T131:T194" si="17">_xlfn.TEXTAFTER(R131,"/")</f>
        <v>food trucks</v>
      </c>
    </row>
    <row r="132" spans="1:20" x14ac:dyDescent="0.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14"/>
        <v>1.5546875</v>
      </c>
      <c r="G132" t="s">
        <v>20</v>
      </c>
      <c r="H132">
        <v>533</v>
      </c>
      <c r="I132" s="5">
        <f t="shared" si="15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7">
        <f t="shared" si="12"/>
        <v>40842.208333333336</v>
      </c>
      <c r="O132" s="17">
        <f t="shared" si="13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.5" x14ac:dyDescent="0.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4"/>
        <v>1.0085974499089254</v>
      </c>
      <c r="G133" t="s">
        <v>20</v>
      </c>
      <c r="H133">
        <v>2443</v>
      </c>
      <c r="I133" s="5">
        <f t="shared" si="15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7">
        <f t="shared" si="12"/>
        <v>41607.25</v>
      </c>
      <c r="O133" s="17">
        <f t="shared" si="13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4"/>
        <v>1.1618181818181819</v>
      </c>
      <c r="G134" t="s">
        <v>20</v>
      </c>
      <c r="H134">
        <v>89</v>
      </c>
      <c r="I134" s="5">
        <f t="shared" si="15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7">
        <f t="shared" si="12"/>
        <v>43112.25</v>
      </c>
      <c r="O134" s="17">
        <f t="shared" si="13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4"/>
        <v>3.1077777777777778</v>
      </c>
      <c r="G135" t="s">
        <v>20</v>
      </c>
      <c r="H135">
        <v>159</v>
      </c>
      <c r="I135" s="5">
        <f t="shared" si="15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7">
        <f t="shared" si="12"/>
        <v>40767.208333333336</v>
      </c>
      <c r="O135" s="17">
        <f t="shared" si="13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4"/>
        <v>0.89736683417085428</v>
      </c>
      <c r="G136" t="s">
        <v>14</v>
      </c>
      <c r="H136">
        <v>940</v>
      </c>
      <c r="I136" s="5">
        <f t="shared" si="15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7">
        <f t="shared" si="12"/>
        <v>40713.208333333336</v>
      </c>
      <c r="O136" s="17">
        <f t="shared" si="13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4"/>
        <v>0.71272727272727276</v>
      </c>
      <c r="G137" t="s">
        <v>14</v>
      </c>
      <c r="H137">
        <v>117</v>
      </c>
      <c r="I137" s="5">
        <f t="shared" si="15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7">
        <f t="shared" si="12"/>
        <v>41340.25</v>
      </c>
      <c r="O137" s="17">
        <f t="shared" si="13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4"/>
        <v>3.2862318840579711E-2</v>
      </c>
      <c r="G138" t="s">
        <v>74</v>
      </c>
      <c r="H138">
        <v>58</v>
      </c>
      <c r="I138" s="5">
        <f t="shared" si="15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7">
        <f t="shared" si="12"/>
        <v>41797.208333333336</v>
      </c>
      <c r="O138" s="17">
        <f t="shared" si="13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4"/>
        <v>2.617777777777778</v>
      </c>
      <c r="G139" t="s">
        <v>20</v>
      </c>
      <c r="H139">
        <v>50</v>
      </c>
      <c r="I139" s="5">
        <f t="shared" si="15"/>
        <v>94.24</v>
      </c>
      <c r="J139" t="s">
        <v>21</v>
      </c>
      <c r="K139" t="s">
        <v>22</v>
      </c>
      <c r="L139">
        <v>1286341200</v>
      </c>
      <c r="M139">
        <v>1286859600</v>
      </c>
      <c r="N139" s="17">
        <f t="shared" si="12"/>
        <v>40457.208333333336</v>
      </c>
      <c r="O139" s="17">
        <f t="shared" si="13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5" x14ac:dyDescent="0.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4"/>
        <v>0.96</v>
      </c>
      <c r="G140" t="s">
        <v>14</v>
      </c>
      <c r="H140">
        <v>115</v>
      </c>
      <c r="I140" s="5">
        <f t="shared" si="15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7">
        <f t="shared" si="12"/>
        <v>41180.208333333336</v>
      </c>
      <c r="O140" s="17">
        <f t="shared" si="13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4"/>
        <v>0.20896851248642778</v>
      </c>
      <c r="G141" t="s">
        <v>14</v>
      </c>
      <c r="H141">
        <v>326</v>
      </c>
      <c r="I141" s="5">
        <f t="shared" si="15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7">
        <f t="shared" si="12"/>
        <v>42115.208333333328</v>
      </c>
      <c r="O141" s="17">
        <f t="shared" si="13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5" x14ac:dyDescent="0.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4"/>
        <v>2.2316363636363636</v>
      </c>
      <c r="G142" t="s">
        <v>20</v>
      </c>
      <c r="H142">
        <v>186</v>
      </c>
      <c r="I142" s="5">
        <f t="shared" si="15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7">
        <f t="shared" si="12"/>
        <v>43156.25</v>
      </c>
      <c r="O142" s="17">
        <f t="shared" si="13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4"/>
        <v>1.0159097978227061</v>
      </c>
      <c r="G143" t="s">
        <v>20</v>
      </c>
      <c r="H143">
        <v>1071</v>
      </c>
      <c r="I143" s="5">
        <f t="shared" si="15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7">
        <f t="shared" si="12"/>
        <v>42167.208333333328</v>
      </c>
      <c r="O143" s="17">
        <f t="shared" si="13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x14ac:dyDescent="0.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4"/>
        <v>2.3003999999999998</v>
      </c>
      <c r="G144" t="s">
        <v>20</v>
      </c>
      <c r="H144">
        <v>117</v>
      </c>
      <c r="I144" s="5">
        <f t="shared" si="15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7">
        <f t="shared" si="12"/>
        <v>41005.208333333336</v>
      </c>
      <c r="O144" s="17">
        <f t="shared" si="13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4"/>
        <v>1.355925925925926</v>
      </c>
      <c r="G145" t="s">
        <v>20</v>
      </c>
      <c r="H145">
        <v>70</v>
      </c>
      <c r="I145" s="5">
        <f t="shared" si="15"/>
        <v>104.6</v>
      </c>
      <c r="J145" t="s">
        <v>21</v>
      </c>
      <c r="K145" t="s">
        <v>22</v>
      </c>
      <c r="L145">
        <v>1277701200</v>
      </c>
      <c r="M145">
        <v>1279429200</v>
      </c>
      <c r="N145" s="17">
        <f t="shared" si="12"/>
        <v>40357.208333333336</v>
      </c>
      <c r="O145" s="17">
        <f t="shared" si="13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4"/>
        <v>1.2909999999999999</v>
      </c>
      <c r="G146" t="s">
        <v>20</v>
      </c>
      <c r="H146">
        <v>135</v>
      </c>
      <c r="I146" s="5">
        <f t="shared" si="15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7">
        <f t="shared" si="12"/>
        <v>43633.208333333328</v>
      </c>
      <c r="O146" s="17">
        <f t="shared" si="13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4"/>
        <v>2.3651200000000001</v>
      </c>
      <c r="G147" t="s">
        <v>20</v>
      </c>
      <c r="H147">
        <v>768</v>
      </c>
      <c r="I147" s="5">
        <f t="shared" si="15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7">
        <f t="shared" si="12"/>
        <v>41889.208333333336</v>
      </c>
      <c r="O147" s="17">
        <f t="shared" si="13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5" x14ac:dyDescent="0.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4"/>
        <v>0.17249999999999999</v>
      </c>
      <c r="G148" t="s">
        <v>74</v>
      </c>
      <c r="H148">
        <v>51</v>
      </c>
      <c r="I148" s="5">
        <f t="shared" si="15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7">
        <f t="shared" si="12"/>
        <v>40855.25</v>
      </c>
      <c r="O148" s="17">
        <f t="shared" si="13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1.5" x14ac:dyDescent="0.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4"/>
        <v>1.1249397590361445</v>
      </c>
      <c r="G149" t="s">
        <v>20</v>
      </c>
      <c r="H149">
        <v>199</v>
      </c>
      <c r="I149" s="5">
        <f t="shared" si="15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7">
        <f t="shared" si="12"/>
        <v>42534.208333333328</v>
      </c>
      <c r="O149" s="17">
        <f t="shared" si="13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4"/>
        <v>1.2102150537634409</v>
      </c>
      <c r="G150" t="s">
        <v>20</v>
      </c>
      <c r="H150">
        <v>107</v>
      </c>
      <c r="I150" s="5">
        <f t="shared" si="15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7">
        <f t="shared" si="12"/>
        <v>42941.208333333328</v>
      </c>
      <c r="O150" s="17">
        <f t="shared" si="13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4"/>
        <v>2.1987096774193549</v>
      </c>
      <c r="G151" t="s">
        <v>20</v>
      </c>
      <c r="H151">
        <v>195</v>
      </c>
      <c r="I151" s="5">
        <f t="shared" si="15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7">
        <f t="shared" si="12"/>
        <v>41275.25</v>
      </c>
      <c r="O151" s="17">
        <f t="shared" si="13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4"/>
        <v>0.01</v>
      </c>
      <c r="G152" t="s">
        <v>14</v>
      </c>
      <c r="H152">
        <v>1</v>
      </c>
      <c r="I152" s="5">
        <f t="shared" si="15"/>
        <v>1</v>
      </c>
      <c r="J152" t="s">
        <v>21</v>
      </c>
      <c r="K152" t="s">
        <v>22</v>
      </c>
      <c r="L152">
        <v>1544940000</v>
      </c>
      <c r="M152">
        <v>1545026400</v>
      </c>
      <c r="N152" s="17">
        <f t="shared" si="12"/>
        <v>43450.25</v>
      </c>
      <c r="O152" s="17">
        <f t="shared" si="13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4"/>
        <v>0.64166909620991253</v>
      </c>
      <c r="G153" t="s">
        <v>14</v>
      </c>
      <c r="H153">
        <v>1467</v>
      </c>
      <c r="I153" s="5">
        <f t="shared" si="15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7">
        <f t="shared" si="12"/>
        <v>41799.208333333336</v>
      </c>
      <c r="O153" s="17">
        <f t="shared" si="13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4"/>
        <v>4.2306746987951804</v>
      </c>
      <c r="G154" t="s">
        <v>20</v>
      </c>
      <c r="H154">
        <v>3376</v>
      </c>
      <c r="I154" s="5">
        <f t="shared" si="15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7">
        <f t="shared" si="12"/>
        <v>42783.25</v>
      </c>
      <c r="O154" s="17">
        <f t="shared" si="13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4"/>
        <v>0.92984160506863778</v>
      </c>
      <c r="G155" t="s">
        <v>14</v>
      </c>
      <c r="H155">
        <v>5681</v>
      </c>
      <c r="I155" s="5">
        <f t="shared" si="15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7">
        <f t="shared" si="12"/>
        <v>41201.208333333336</v>
      </c>
      <c r="O155" s="17">
        <f t="shared" si="13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4"/>
        <v>0.58756567425569173</v>
      </c>
      <c r="G156" t="s">
        <v>14</v>
      </c>
      <c r="H156">
        <v>1059</v>
      </c>
      <c r="I156" s="5">
        <f t="shared" si="15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7">
        <f t="shared" si="12"/>
        <v>42502.208333333328</v>
      </c>
      <c r="O156" s="17">
        <f t="shared" si="13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4"/>
        <v>0.65022222222222226</v>
      </c>
      <c r="G157" t="s">
        <v>14</v>
      </c>
      <c r="H157">
        <v>1194</v>
      </c>
      <c r="I157" s="5">
        <f t="shared" si="15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7">
        <f t="shared" si="12"/>
        <v>40262.208333333336</v>
      </c>
      <c r="O157" s="17">
        <f t="shared" si="13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4"/>
        <v>0.73939560439560437</v>
      </c>
      <c r="G158" t="s">
        <v>74</v>
      </c>
      <c r="H158">
        <v>379</v>
      </c>
      <c r="I158" s="5">
        <f t="shared" si="15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7">
        <f t="shared" si="12"/>
        <v>43743.208333333328</v>
      </c>
      <c r="O158" s="17">
        <f t="shared" si="13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4"/>
        <v>0.52666666666666662</v>
      </c>
      <c r="G159" t="s">
        <v>14</v>
      </c>
      <c r="H159">
        <v>30</v>
      </c>
      <c r="I159" s="5">
        <f t="shared" si="15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7">
        <f t="shared" si="12"/>
        <v>41638.25</v>
      </c>
      <c r="O159" s="17">
        <f t="shared" si="13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4"/>
        <v>2.2095238095238097</v>
      </c>
      <c r="G160" t="s">
        <v>20</v>
      </c>
      <c r="H160">
        <v>41</v>
      </c>
      <c r="I160" s="5">
        <f t="shared" si="15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7">
        <f t="shared" si="12"/>
        <v>42346.25</v>
      </c>
      <c r="O160" s="17">
        <f t="shared" si="13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4"/>
        <v>1.0001150627615063</v>
      </c>
      <c r="G161" t="s">
        <v>20</v>
      </c>
      <c r="H161">
        <v>1821</v>
      </c>
      <c r="I161" s="5">
        <f t="shared" si="15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7">
        <f t="shared" si="12"/>
        <v>43551.208333333328</v>
      </c>
      <c r="O161" s="17">
        <f t="shared" si="13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4"/>
        <v>1.6231249999999999</v>
      </c>
      <c r="G162" t="s">
        <v>20</v>
      </c>
      <c r="H162">
        <v>164</v>
      </c>
      <c r="I162" s="5">
        <f t="shared" si="15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7">
        <f t="shared" si="12"/>
        <v>43582.208333333328</v>
      </c>
      <c r="O162" s="17">
        <f t="shared" si="13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5" x14ac:dyDescent="0.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4"/>
        <v>0.78181818181818186</v>
      </c>
      <c r="G163" t="s">
        <v>14</v>
      </c>
      <c r="H163">
        <v>75</v>
      </c>
      <c r="I163" s="5">
        <f t="shared" si="15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7">
        <f t="shared" si="12"/>
        <v>42270.208333333328</v>
      </c>
      <c r="O163" s="17">
        <f t="shared" si="13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5" x14ac:dyDescent="0.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4"/>
        <v>1.4973770491803278</v>
      </c>
      <c r="G164" t="s">
        <v>20</v>
      </c>
      <c r="H164">
        <v>157</v>
      </c>
      <c r="I164" s="5">
        <f t="shared" si="15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7">
        <f t="shared" si="12"/>
        <v>43442.25</v>
      </c>
      <c r="O164" s="17">
        <f t="shared" si="13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4"/>
        <v>2.5325714285714285</v>
      </c>
      <c r="G165" t="s">
        <v>20</v>
      </c>
      <c r="H165">
        <v>246</v>
      </c>
      <c r="I165" s="5">
        <f t="shared" si="15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7">
        <f t="shared" si="12"/>
        <v>43028.208333333328</v>
      </c>
      <c r="O165" s="17">
        <f t="shared" si="13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4"/>
        <v>1.0016943521594683</v>
      </c>
      <c r="G166" t="s">
        <v>20</v>
      </c>
      <c r="H166">
        <v>1396</v>
      </c>
      <c r="I166" s="5">
        <f t="shared" si="15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7">
        <f t="shared" si="12"/>
        <v>43016.208333333328</v>
      </c>
      <c r="O166" s="17">
        <f t="shared" si="13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4"/>
        <v>1.2199004424778761</v>
      </c>
      <c r="G167" t="s">
        <v>20</v>
      </c>
      <c r="H167">
        <v>2506</v>
      </c>
      <c r="I167" s="5">
        <f t="shared" si="15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7">
        <f t="shared" si="12"/>
        <v>42948.208333333328</v>
      </c>
      <c r="O167" s="17">
        <f t="shared" si="13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4"/>
        <v>1.3713265306122449</v>
      </c>
      <c r="G168" t="s">
        <v>20</v>
      </c>
      <c r="H168">
        <v>244</v>
      </c>
      <c r="I168" s="5">
        <f t="shared" si="15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7">
        <f t="shared" si="12"/>
        <v>40534.25</v>
      </c>
      <c r="O168" s="17">
        <f t="shared" si="13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4"/>
        <v>4.155384615384615</v>
      </c>
      <c r="G169" t="s">
        <v>20</v>
      </c>
      <c r="H169">
        <v>146</v>
      </c>
      <c r="I169" s="5">
        <f t="shared" si="15"/>
        <v>74</v>
      </c>
      <c r="J169" t="s">
        <v>26</v>
      </c>
      <c r="K169" t="s">
        <v>27</v>
      </c>
      <c r="L169">
        <v>1370840400</v>
      </c>
      <c r="M169">
        <v>1371704400</v>
      </c>
      <c r="N169" s="17">
        <f t="shared" si="12"/>
        <v>41435.208333333336</v>
      </c>
      <c r="O169" s="17">
        <f t="shared" si="13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4"/>
        <v>0.3130913348946136</v>
      </c>
      <c r="G170" t="s">
        <v>14</v>
      </c>
      <c r="H170">
        <v>955</v>
      </c>
      <c r="I170" s="5">
        <f t="shared" si="15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7">
        <f t="shared" si="12"/>
        <v>43518.25</v>
      </c>
      <c r="O170" s="17">
        <f t="shared" si="13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4"/>
        <v>4.240815450643777</v>
      </c>
      <c r="G171" t="s">
        <v>20</v>
      </c>
      <c r="H171">
        <v>1267</v>
      </c>
      <c r="I171" s="5">
        <f t="shared" si="15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7">
        <f t="shared" si="12"/>
        <v>41077.208333333336</v>
      </c>
      <c r="O171" s="17">
        <f t="shared" si="13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4"/>
        <v>2.9388623072833599E-2</v>
      </c>
      <c r="G172" t="s">
        <v>14</v>
      </c>
      <c r="H172">
        <v>67</v>
      </c>
      <c r="I172" s="5">
        <f t="shared" si="15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7">
        <f t="shared" si="12"/>
        <v>42950.208333333328</v>
      </c>
      <c r="O172" s="17">
        <f t="shared" si="13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5" x14ac:dyDescent="0.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4"/>
        <v>0.1063265306122449</v>
      </c>
      <c r="G173" t="s">
        <v>14</v>
      </c>
      <c r="H173">
        <v>5</v>
      </c>
      <c r="I173" s="5">
        <f t="shared" si="15"/>
        <v>104.2</v>
      </c>
      <c r="J173" t="s">
        <v>21</v>
      </c>
      <c r="K173" t="s">
        <v>22</v>
      </c>
      <c r="L173">
        <v>1395291600</v>
      </c>
      <c r="M173">
        <v>1397192400</v>
      </c>
      <c r="N173" s="17">
        <f t="shared" si="12"/>
        <v>41718.208333333336</v>
      </c>
      <c r="O173" s="17">
        <f t="shared" si="13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4"/>
        <v>0.82874999999999999</v>
      </c>
      <c r="G174" t="s">
        <v>14</v>
      </c>
      <c r="H174">
        <v>26</v>
      </c>
      <c r="I174" s="5">
        <f t="shared" si="15"/>
        <v>25.5</v>
      </c>
      <c r="J174" t="s">
        <v>21</v>
      </c>
      <c r="K174" t="s">
        <v>22</v>
      </c>
      <c r="L174">
        <v>1405746000</v>
      </c>
      <c r="M174">
        <v>1407042000</v>
      </c>
      <c r="N174" s="17">
        <f t="shared" si="12"/>
        <v>41839.208333333336</v>
      </c>
      <c r="O174" s="17">
        <f t="shared" si="13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4"/>
        <v>1.6301447776628748</v>
      </c>
      <c r="G175" t="s">
        <v>20</v>
      </c>
      <c r="H175">
        <v>1561</v>
      </c>
      <c r="I175" s="5">
        <f t="shared" si="15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7">
        <f t="shared" si="12"/>
        <v>41412.208333333336</v>
      </c>
      <c r="O175" s="17">
        <f t="shared" si="13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4"/>
        <v>8.9466666666666672</v>
      </c>
      <c r="G176" t="s">
        <v>20</v>
      </c>
      <c r="H176">
        <v>48</v>
      </c>
      <c r="I176" s="5">
        <f t="shared" si="15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7">
        <f t="shared" si="12"/>
        <v>42282.208333333328</v>
      </c>
      <c r="O176" s="17">
        <f t="shared" si="13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4"/>
        <v>0.26191501103752757</v>
      </c>
      <c r="G177" t="s">
        <v>14</v>
      </c>
      <c r="H177">
        <v>1130</v>
      </c>
      <c r="I177" s="5">
        <f t="shared" si="15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7">
        <f t="shared" si="12"/>
        <v>42613.208333333328</v>
      </c>
      <c r="O177" s="17">
        <f t="shared" si="13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5" x14ac:dyDescent="0.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4"/>
        <v>0.74834782608695649</v>
      </c>
      <c r="G178" t="s">
        <v>14</v>
      </c>
      <c r="H178">
        <v>782</v>
      </c>
      <c r="I178" s="5">
        <f t="shared" si="15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7">
        <f t="shared" si="12"/>
        <v>42616.208333333328</v>
      </c>
      <c r="O178" s="17">
        <f t="shared" si="13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4"/>
        <v>4.1647680412371137</v>
      </c>
      <c r="G179" t="s">
        <v>20</v>
      </c>
      <c r="H179">
        <v>2739</v>
      </c>
      <c r="I179" s="5">
        <f t="shared" si="15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7">
        <f t="shared" si="12"/>
        <v>40497.25</v>
      </c>
      <c r="O179" s="17">
        <f t="shared" si="13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4"/>
        <v>0.96208333333333329</v>
      </c>
      <c r="G180" t="s">
        <v>14</v>
      </c>
      <c r="H180">
        <v>210</v>
      </c>
      <c r="I180" s="5">
        <f t="shared" si="15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7">
        <f t="shared" si="12"/>
        <v>42999.208333333328</v>
      </c>
      <c r="O180" s="17">
        <f t="shared" si="13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5" x14ac:dyDescent="0.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4"/>
        <v>3.5771910112359548</v>
      </c>
      <c r="G181" t="s">
        <v>20</v>
      </c>
      <c r="H181">
        <v>3537</v>
      </c>
      <c r="I181" s="5">
        <f t="shared" si="15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7">
        <f t="shared" si="12"/>
        <v>41350.208333333336</v>
      </c>
      <c r="O181" s="17">
        <f t="shared" si="13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4"/>
        <v>3.0845714285714285</v>
      </c>
      <c r="G182" t="s">
        <v>20</v>
      </c>
      <c r="H182">
        <v>2107</v>
      </c>
      <c r="I182" s="5">
        <f t="shared" si="15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7">
        <f t="shared" si="12"/>
        <v>40259.208333333336</v>
      </c>
      <c r="O182" s="17">
        <f t="shared" si="13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4"/>
        <v>0.61802325581395345</v>
      </c>
      <c r="G183" t="s">
        <v>14</v>
      </c>
      <c r="H183">
        <v>136</v>
      </c>
      <c r="I183" s="5">
        <f t="shared" si="15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7">
        <f t="shared" si="12"/>
        <v>43012.208333333328</v>
      </c>
      <c r="O183" s="17">
        <f t="shared" si="13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5" x14ac:dyDescent="0.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4"/>
        <v>7.2232472324723247</v>
      </c>
      <c r="G184" t="s">
        <v>20</v>
      </c>
      <c r="H184">
        <v>3318</v>
      </c>
      <c r="I184" s="5">
        <f t="shared" si="15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7">
        <f t="shared" si="12"/>
        <v>43631.208333333328</v>
      </c>
      <c r="O184" s="17">
        <f t="shared" si="13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5" x14ac:dyDescent="0.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4"/>
        <v>0.69117647058823528</v>
      </c>
      <c r="G185" t="s">
        <v>14</v>
      </c>
      <c r="H185">
        <v>86</v>
      </c>
      <c r="I185" s="5">
        <f t="shared" si="15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7">
        <f t="shared" si="12"/>
        <v>40430.208333333336</v>
      </c>
      <c r="O185" s="17">
        <f t="shared" si="13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4"/>
        <v>2.9305555555555554</v>
      </c>
      <c r="G186" t="s">
        <v>20</v>
      </c>
      <c r="H186">
        <v>340</v>
      </c>
      <c r="I186" s="5">
        <f t="shared" si="15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7">
        <f t="shared" si="12"/>
        <v>43588.208333333328</v>
      </c>
      <c r="O186" s="17">
        <f t="shared" si="13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4"/>
        <v>0.71799999999999997</v>
      </c>
      <c r="G187" t="s">
        <v>14</v>
      </c>
      <c r="H187">
        <v>19</v>
      </c>
      <c r="I187" s="5">
        <f t="shared" si="15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7">
        <f t="shared" si="12"/>
        <v>43233.208333333328</v>
      </c>
      <c r="O187" s="17">
        <f t="shared" si="13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4"/>
        <v>0.31934684684684683</v>
      </c>
      <c r="G188" t="s">
        <v>14</v>
      </c>
      <c r="H188">
        <v>886</v>
      </c>
      <c r="I188" s="5">
        <f t="shared" si="15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7">
        <f t="shared" si="12"/>
        <v>41782.208333333336</v>
      </c>
      <c r="O188" s="17">
        <f t="shared" si="13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4"/>
        <v>2.2987375415282392</v>
      </c>
      <c r="G189" t="s">
        <v>20</v>
      </c>
      <c r="H189">
        <v>1442</v>
      </c>
      <c r="I189" s="5">
        <f t="shared" si="15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7">
        <f t="shared" si="12"/>
        <v>41328.25</v>
      </c>
      <c r="O189" s="17">
        <f t="shared" si="13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4"/>
        <v>0.3201219512195122</v>
      </c>
      <c r="G190" t="s">
        <v>14</v>
      </c>
      <c r="H190">
        <v>35</v>
      </c>
      <c r="I190" s="5">
        <f t="shared" si="15"/>
        <v>75</v>
      </c>
      <c r="J190" t="s">
        <v>107</v>
      </c>
      <c r="K190" t="s">
        <v>108</v>
      </c>
      <c r="L190">
        <v>1417500000</v>
      </c>
      <c r="M190">
        <v>1417586400</v>
      </c>
      <c r="N190" s="17">
        <f t="shared" si="12"/>
        <v>41975.25</v>
      </c>
      <c r="O190" s="17">
        <f t="shared" si="13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4"/>
        <v>0.23525352848928385</v>
      </c>
      <c r="G191" t="s">
        <v>74</v>
      </c>
      <c r="H191">
        <v>441</v>
      </c>
      <c r="I191" s="5">
        <f t="shared" si="15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7">
        <f t="shared" si="12"/>
        <v>42433.25</v>
      </c>
      <c r="O191" s="17">
        <f t="shared" si="13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4"/>
        <v>0.68594594594594593</v>
      </c>
      <c r="G192" t="s">
        <v>14</v>
      </c>
      <c r="H192">
        <v>24</v>
      </c>
      <c r="I192" s="5">
        <f t="shared" si="15"/>
        <v>105.75</v>
      </c>
      <c r="J192" t="s">
        <v>21</v>
      </c>
      <c r="K192" t="s">
        <v>22</v>
      </c>
      <c r="L192">
        <v>1370322000</v>
      </c>
      <c r="M192">
        <v>1370408400</v>
      </c>
      <c r="N192" s="17">
        <f t="shared" si="12"/>
        <v>41429.208333333336</v>
      </c>
      <c r="O192" s="17">
        <f t="shared" si="13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4"/>
        <v>0.37952380952380954</v>
      </c>
      <c r="G193" t="s">
        <v>14</v>
      </c>
      <c r="H193">
        <v>86</v>
      </c>
      <c r="I193" s="5">
        <f t="shared" si="15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7">
        <f t="shared" si="12"/>
        <v>43536.208333333328</v>
      </c>
      <c r="O193" s="17">
        <f t="shared" si="13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4"/>
        <v>0.19992957746478873</v>
      </c>
      <c r="G194" t="s">
        <v>14</v>
      </c>
      <c r="H194">
        <v>243</v>
      </c>
      <c r="I194" s="5">
        <f t="shared" si="15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7">
        <f t="shared" ref="N194:N257" si="18">(((L194/60)/60)/24)+DATE(1970,1,1)</f>
        <v>41817.208333333336</v>
      </c>
      <c r="O194" s="17">
        <f t="shared" ref="O194:O257" si="19">(((M194/60)/60)/24)+DATE(1970,1,1)</f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20">E195/D195</f>
        <v>0.45636363636363636</v>
      </c>
      <c r="G195" t="s">
        <v>14</v>
      </c>
      <c r="H195">
        <v>65</v>
      </c>
      <c r="I195" s="5">
        <f t="shared" ref="I195:I258" si="21"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7">
        <f t="shared" si="18"/>
        <v>43198.208333333328</v>
      </c>
      <c r="O195" s="17">
        <f t="shared" si="19"/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_xlfn.TEXTBEFORE(R195,"/")</f>
        <v>music</v>
      </c>
      <c r="T195" t="str">
        <f t="shared" ref="T195:T258" si="23">_xlfn.TEXTAFTER(R195,"/")</f>
        <v>indie rock</v>
      </c>
    </row>
    <row r="196" spans="1:20" x14ac:dyDescent="0.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20"/>
        <v>1.227605633802817</v>
      </c>
      <c r="G196" t="s">
        <v>20</v>
      </c>
      <c r="H196">
        <v>126</v>
      </c>
      <c r="I196" s="5">
        <f t="shared" si="21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7">
        <f t="shared" si="18"/>
        <v>42261.208333333328</v>
      </c>
      <c r="O196" s="17">
        <f t="shared" si="19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20"/>
        <v>3.61753164556962</v>
      </c>
      <c r="G197" t="s">
        <v>20</v>
      </c>
      <c r="H197">
        <v>524</v>
      </c>
      <c r="I197" s="5">
        <f t="shared" si="21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7">
        <f t="shared" si="18"/>
        <v>43310.208333333328</v>
      </c>
      <c r="O197" s="17">
        <f t="shared" si="19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20"/>
        <v>0.63146341463414635</v>
      </c>
      <c r="G198" t="s">
        <v>14</v>
      </c>
      <c r="H198">
        <v>100</v>
      </c>
      <c r="I198" s="5">
        <f t="shared" si="21"/>
        <v>51.78</v>
      </c>
      <c r="J198" t="s">
        <v>36</v>
      </c>
      <c r="K198" t="s">
        <v>37</v>
      </c>
      <c r="L198">
        <v>1472878800</v>
      </c>
      <c r="M198">
        <v>1474520400</v>
      </c>
      <c r="N198" s="17">
        <f t="shared" si="18"/>
        <v>42616.208333333328</v>
      </c>
      <c r="O198" s="17">
        <f t="shared" si="19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20"/>
        <v>2.9820475319926874</v>
      </c>
      <c r="G199" t="s">
        <v>20</v>
      </c>
      <c r="H199">
        <v>1989</v>
      </c>
      <c r="I199" s="5">
        <f t="shared" si="21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7">
        <f t="shared" si="18"/>
        <v>42909.208333333328</v>
      </c>
      <c r="O199" s="17">
        <f t="shared" si="19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20"/>
        <v>9.5585443037974685E-2</v>
      </c>
      <c r="G200" t="s">
        <v>14</v>
      </c>
      <c r="H200">
        <v>168</v>
      </c>
      <c r="I200" s="5">
        <f t="shared" si="21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7">
        <f t="shared" si="18"/>
        <v>40396.208333333336</v>
      </c>
      <c r="O200" s="17">
        <f t="shared" si="19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20"/>
        <v>0.5377777777777778</v>
      </c>
      <c r="G201" t="s">
        <v>14</v>
      </c>
      <c r="H201">
        <v>13</v>
      </c>
      <c r="I201" s="5">
        <f t="shared" si="21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7">
        <f t="shared" si="18"/>
        <v>42192.208333333328</v>
      </c>
      <c r="O201" s="17">
        <f t="shared" si="19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20"/>
        <v>0.02</v>
      </c>
      <c r="G202" t="s">
        <v>14</v>
      </c>
      <c r="H202">
        <v>1</v>
      </c>
      <c r="I202" s="5">
        <f t="shared" si="21"/>
        <v>2</v>
      </c>
      <c r="J202" t="s">
        <v>15</v>
      </c>
      <c r="K202" t="s">
        <v>16</v>
      </c>
      <c r="L202">
        <v>1269493200</v>
      </c>
      <c r="M202">
        <v>1270443600</v>
      </c>
      <c r="N202" s="17">
        <f t="shared" si="18"/>
        <v>40262.208333333336</v>
      </c>
      <c r="O202" s="17">
        <f t="shared" si="19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20"/>
        <v>6.8119047619047617</v>
      </c>
      <c r="G203" t="s">
        <v>20</v>
      </c>
      <c r="H203">
        <v>157</v>
      </c>
      <c r="I203" s="5">
        <f t="shared" si="21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7">
        <f t="shared" si="18"/>
        <v>41845.208333333336</v>
      </c>
      <c r="O203" s="17">
        <f t="shared" si="19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20"/>
        <v>0.78831325301204824</v>
      </c>
      <c r="G204" t="s">
        <v>74</v>
      </c>
      <c r="H204">
        <v>82</v>
      </c>
      <c r="I204" s="5">
        <f t="shared" si="21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7">
        <f t="shared" si="18"/>
        <v>40818.208333333336</v>
      </c>
      <c r="O204" s="17">
        <f t="shared" si="19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5" x14ac:dyDescent="0.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20"/>
        <v>1.3440792216817234</v>
      </c>
      <c r="G205" t="s">
        <v>20</v>
      </c>
      <c r="H205">
        <v>4498</v>
      </c>
      <c r="I205" s="5">
        <f t="shared" si="21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7">
        <f t="shared" si="18"/>
        <v>42752.25</v>
      </c>
      <c r="O205" s="17">
        <f t="shared" si="19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20"/>
        <v>3.372E-2</v>
      </c>
      <c r="G206" t="s">
        <v>14</v>
      </c>
      <c r="H206">
        <v>40</v>
      </c>
      <c r="I206" s="5">
        <f t="shared" si="21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7">
        <f t="shared" si="18"/>
        <v>40636.208333333336</v>
      </c>
      <c r="O206" s="17">
        <f t="shared" si="19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20"/>
        <v>4.3184615384615386</v>
      </c>
      <c r="G207" t="s">
        <v>20</v>
      </c>
      <c r="H207">
        <v>80</v>
      </c>
      <c r="I207" s="5">
        <f t="shared" si="21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7">
        <f t="shared" si="18"/>
        <v>43390.208333333328</v>
      </c>
      <c r="O207" s="17">
        <f t="shared" si="19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20"/>
        <v>0.38844444444444443</v>
      </c>
      <c r="G208" t="s">
        <v>74</v>
      </c>
      <c r="H208">
        <v>57</v>
      </c>
      <c r="I208" s="5">
        <f t="shared" si="21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7">
        <f t="shared" si="18"/>
        <v>40236.25</v>
      </c>
      <c r="O208" s="17">
        <f t="shared" si="19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x14ac:dyDescent="0.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20"/>
        <v>4.2569999999999997</v>
      </c>
      <c r="G209" t="s">
        <v>20</v>
      </c>
      <c r="H209">
        <v>43</v>
      </c>
      <c r="I209" s="5">
        <f t="shared" si="21"/>
        <v>99</v>
      </c>
      <c r="J209" t="s">
        <v>21</v>
      </c>
      <c r="K209" t="s">
        <v>22</v>
      </c>
      <c r="L209">
        <v>1535432400</v>
      </c>
      <c r="M209">
        <v>1537160400</v>
      </c>
      <c r="N209" s="17">
        <f t="shared" si="18"/>
        <v>43340.208333333328</v>
      </c>
      <c r="O209" s="17">
        <f t="shared" si="19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20"/>
        <v>1.0112239715591671</v>
      </c>
      <c r="G210" t="s">
        <v>20</v>
      </c>
      <c r="H210">
        <v>2053</v>
      </c>
      <c r="I210" s="5">
        <f t="shared" si="21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7">
        <f t="shared" si="18"/>
        <v>43048.25</v>
      </c>
      <c r="O210" s="17">
        <f t="shared" si="19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20"/>
        <v>0.21188688946015424</v>
      </c>
      <c r="G211" t="s">
        <v>47</v>
      </c>
      <c r="H211">
        <v>808</v>
      </c>
      <c r="I211" s="5">
        <f t="shared" si="21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7">
        <f t="shared" si="18"/>
        <v>42496.208333333328</v>
      </c>
      <c r="O211" s="17">
        <f t="shared" si="19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20"/>
        <v>0.67425531914893622</v>
      </c>
      <c r="G212" t="s">
        <v>14</v>
      </c>
      <c r="H212">
        <v>226</v>
      </c>
      <c r="I212" s="5">
        <f t="shared" si="21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7">
        <f t="shared" si="18"/>
        <v>42797.25</v>
      </c>
      <c r="O212" s="17">
        <f t="shared" si="19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5" x14ac:dyDescent="0.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20"/>
        <v>0.9492337164750958</v>
      </c>
      <c r="G213" t="s">
        <v>14</v>
      </c>
      <c r="H213">
        <v>1625</v>
      </c>
      <c r="I213" s="5">
        <f t="shared" si="21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7">
        <f t="shared" si="18"/>
        <v>41513.208333333336</v>
      </c>
      <c r="O213" s="17">
        <f t="shared" si="19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1.5" x14ac:dyDescent="0.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20"/>
        <v>1.5185185185185186</v>
      </c>
      <c r="G214" t="s">
        <v>20</v>
      </c>
      <c r="H214">
        <v>168</v>
      </c>
      <c r="I214" s="5">
        <f t="shared" si="21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7">
        <f t="shared" si="18"/>
        <v>43814.25</v>
      </c>
      <c r="O214" s="17">
        <f t="shared" si="19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5" x14ac:dyDescent="0.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20"/>
        <v>1.9516382252559727</v>
      </c>
      <c r="G215" t="s">
        <v>20</v>
      </c>
      <c r="H215">
        <v>4289</v>
      </c>
      <c r="I215" s="5">
        <f t="shared" si="21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7">
        <f t="shared" si="18"/>
        <v>40488.208333333336</v>
      </c>
      <c r="O215" s="17">
        <f t="shared" si="19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20"/>
        <v>10.231428571428571</v>
      </c>
      <c r="G216" t="s">
        <v>20</v>
      </c>
      <c r="H216">
        <v>165</v>
      </c>
      <c r="I216" s="5">
        <f t="shared" si="21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7">
        <f t="shared" si="18"/>
        <v>40409.208333333336</v>
      </c>
      <c r="O216" s="17">
        <f t="shared" si="19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20"/>
        <v>3.8418367346938778E-2</v>
      </c>
      <c r="G217" t="s">
        <v>14</v>
      </c>
      <c r="H217">
        <v>143</v>
      </c>
      <c r="I217" s="5">
        <f t="shared" si="21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7">
        <f t="shared" si="18"/>
        <v>43509.25</v>
      </c>
      <c r="O217" s="17">
        <f t="shared" si="19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20"/>
        <v>1.5507066557107643</v>
      </c>
      <c r="G218" t="s">
        <v>20</v>
      </c>
      <c r="H218">
        <v>1815</v>
      </c>
      <c r="I218" s="5">
        <f t="shared" si="21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7">
        <f t="shared" si="18"/>
        <v>40869.25</v>
      </c>
      <c r="O218" s="17">
        <f t="shared" si="19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20"/>
        <v>0.44753477588871715</v>
      </c>
      <c r="G219" t="s">
        <v>14</v>
      </c>
      <c r="H219">
        <v>934</v>
      </c>
      <c r="I219" s="5">
        <f t="shared" si="21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7">
        <f t="shared" si="18"/>
        <v>43583.208333333328</v>
      </c>
      <c r="O219" s="17">
        <f t="shared" si="19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20"/>
        <v>2.1594736842105262</v>
      </c>
      <c r="G220" t="s">
        <v>20</v>
      </c>
      <c r="H220">
        <v>397</v>
      </c>
      <c r="I220" s="5">
        <f t="shared" si="21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7">
        <f t="shared" si="18"/>
        <v>40858.25</v>
      </c>
      <c r="O220" s="17">
        <f t="shared" si="19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20"/>
        <v>3.3212709832134291</v>
      </c>
      <c r="G221" t="s">
        <v>20</v>
      </c>
      <c r="H221">
        <v>1539</v>
      </c>
      <c r="I221" s="5">
        <f t="shared" si="21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7">
        <f t="shared" si="18"/>
        <v>41137.208333333336</v>
      </c>
      <c r="O221" s="17">
        <f t="shared" si="19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20"/>
        <v>8.4430379746835441E-2</v>
      </c>
      <c r="G222" t="s">
        <v>14</v>
      </c>
      <c r="H222">
        <v>17</v>
      </c>
      <c r="I222" s="5">
        <f t="shared" si="21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7">
        <f t="shared" si="18"/>
        <v>40725.208333333336</v>
      </c>
      <c r="O222" s="17">
        <f t="shared" si="19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5" x14ac:dyDescent="0.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20"/>
        <v>0.9862551440329218</v>
      </c>
      <c r="G223" t="s">
        <v>14</v>
      </c>
      <c r="H223">
        <v>2179</v>
      </c>
      <c r="I223" s="5">
        <f t="shared" si="21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7">
        <f t="shared" si="18"/>
        <v>41081.208333333336</v>
      </c>
      <c r="O223" s="17">
        <f t="shared" si="19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20"/>
        <v>1.3797916666666667</v>
      </c>
      <c r="G224" t="s">
        <v>20</v>
      </c>
      <c r="H224">
        <v>138</v>
      </c>
      <c r="I224" s="5">
        <f t="shared" si="21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7">
        <f t="shared" si="18"/>
        <v>41914.208333333336</v>
      </c>
      <c r="O224" s="17">
        <f t="shared" si="19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20"/>
        <v>0.93810996563573879</v>
      </c>
      <c r="G225" t="s">
        <v>14</v>
      </c>
      <c r="H225">
        <v>931</v>
      </c>
      <c r="I225" s="5">
        <f t="shared" si="21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7">
        <f t="shared" si="18"/>
        <v>42445.208333333328</v>
      </c>
      <c r="O225" s="17">
        <f t="shared" si="19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20"/>
        <v>4.0363930885529156</v>
      </c>
      <c r="G226" t="s">
        <v>20</v>
      </c>
      <c r="H226">
        <v>3594</v>
      </c>
      <c r="I226" s="5">
        <f t="shared" si="21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7">
        <f t="shared" si="18"/>
        <v>41906.208333333336</v>
      </c>
      <c r="O226" s="17">
        <f t="shared" si="19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20"/>
        <v>2.6017404129793511</v>
      </c>
      <c r="G227" t="s">
        <v>20</v>
      </c>
      <c r="H227">
        <v>5880</v>
      </c>
      <c r="I227" s="5">
        <f t="shared" si="21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7">
        <f t="shared" si="18"/>
        <v>41762.208333333336</v>
      </c>
      <c r="O227" s="17">
        <f t="shared" si="19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20"/>
        <v>3.6663333333333332</v>
      </c>
      <c r="G228" t="s">
        <v>20</v>
      </c>
      <c r="H228">
        <v>112</v>
      </c>
      <c r="I228" s="5">
        <f t="shared" si="21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7">
        <f t="shared" si="18"/>
        <v>40276.208333333336</v>
      </c>
      <c r="O228" s="17">
        <f t="shared" si="19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20"/>
        <v>1.687208538587849</v>
      </c>
      <c r="G229" t="s">
        <v>20</v>
      </c>
      <c r="H229">
        <v>943</v>
      </c>
      <c r="I229" s="5">
        <f t="shared" si="21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7">
        <f t="shared" si="18"/>
        <v>42139.208333333328</v>
      </c>
      <c r="O229" s="17">
        <f t="shared" si="19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20"/>
        <v>1.1990717911530093</v>
      </c>
      <c r="G230" t="s">
        <v>20</v>
      </c>
      <c r="H230">
        <v>2468</v>
      </c>
      <c r="I230" s="5">
        <f t="shared" si="21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7">
        <f t="shared" si="18"/>
        <v>42613.208333333328</v>
      </c>
      <c r="O230" s="17">
        <f t="shared" si="19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20"/>
        <v>1.936892523364486</v>
      </c>
      <c r="G231" t="s">
        <v>20</v>
      </c>
      <c r="H231">
        <v>2551</v>
      </c>
      <c r="I231" s="5">
        <f t="shared" si="21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7">
        <f t="shared" si="18"/>
        <v>42887.208333333328</v>
      </c>
      <c r="O231" s="17">
        <f t="shared" si="19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20"/>
        <v>4.2016666666666671</v>
      </c>
      <c r="G232" t="s">
        <v>20</v>
      </c>
      <c r="H232">
        <v>101</v>
      </c>
      <c r="I232" s="5">
        <f t="shared" si="21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7">
        <f t="shared" si="18"/>
        <v>43805.25</v>
      </c>
      <c r="O232" s="17">
        <f t="shared" si="19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20"/>
        <v>0.76708333333333334</v>
      </c>
      <c r="G233" t="s">
        <v>74</v>
      </c>
      <c r="H233">
        <v>67</v>
      </c>
      <c r="I233" s="5">
        <f t="shared" si="21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7">
        <f t="shared" si="18"/>
        <v>41415.208333333336</v>
      </c>
      <c r="O233" s="17">
        <f t="shared" si="19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20"/>
        <v>1.7126470588235294</v>
      </c>
      <c r="G234" t="s">
        <v>20</v>
      </c>
      <c r="H234">
        <v>92</v>
      </c>
      <c r="I234" s="5">
        <f t="shared" si="21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7">
        <f t="shared" si="18"/>
        <v>42576.208333333328</v>
      </c>
      <c r="O234" s="17">
        <f t="shared" si="19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20"/>
        <v>1.5789473684210527</v>
      </c>
      <c r="G235" t="s">
        <v>20</v>
      </c>
      <c r="H235">
        <v>62</v>
      </c>
      <c r="I235" s="5">
        <f t="shared" si="21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7">
        <f t="shared" si="18"/>
        <v>40706.208333333336</v>
      </c>
      <c r="O235" s="17">
        <f t="shared" si="19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20"/>
        <v>1.0908</v>
      </c>
      <c r="G236" t="s">
        <v>20</v>
      </c>
      <c r="H236">
        <v>149</v>
      </c>
      <c r="I236" s="5">
        <f t="shared" si="21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7">
        <f t="shared" si="18"/>
        <v>42969.208333333328</v>
      </c>
      <c r="O236" s="17">
        <f t="shared" si="19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5" x14ac:dyDescent="0.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20"/>
        <v>0.41732558139534881</v>
      </c>
      <c r="G237" t="s">
        <v>14</v>
      </c>
      <c r="H237">
        <v>92</v>
      </c>
      <c r="I237" s="5">
        <f t="shared" si="21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7">
        <f t="shared" si="18"/>
        <v>42779.25</v>
      </c>
      <c r="O237" s="17">
        <f t="shared" si="19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20"/>
        <v>0.10944303797468355</v>
      </c>
      <c r="G238" t="s">
        <v>14</v>
      </c>
      <c r="H238">
        <v>57</v>
      </c>
      <c r="I238" s="5">
        <f t="shared" si="21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7">
        <f t="shared" si="18"/>
        <v>43641.208333333328</v>
      </c>
      <c r="O238" s="17">
        <f t="shared" si="19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5" x14ac:dyDescent="0.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20"/>
        <v>1.593763440860215</v>
      </c>
      <c r="G239" t="s">
        <v>20</v>
      </c>
      <c r="H239">
        <v>329</v>
      </c>
      <c r="I239" s="5">
        <f t="shared" si="21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7">
        <f t="shared" si="18"/>
        <v>41754.208333333336</v>
      </c>
      <c r="O239" s="17">
        <f t="shared" si="19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20"/>
        <v>4.2241666666666671</v>
      </c>
      <c r="G240" t="s">
        <v>20</v>
      </c>
      <c r="H240">
        <v>97</v>
      </c>
      <c r="I240" s="5">
        <f t="shared" si="21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7">
        <f t="shared" si="18"/>
        <v>43083.25</v>
      </c>
      <c r="O240" s="17">
        <f t="shared" si="19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1.5" x14ac:dyDescent="0.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20"/>
        <v>0.97718749999999999</v>
      </c>
      <c r="G241" t="s">
        <v>14</v>
      </c>
      <c r="H241">
        <v>41</v>
      </c>
      <c r="I241" s="5">
        <f t="shared" si="21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7">
        <f t="shared" si="18"/>
        <v>42245.208333333328</v>
      </c>
      <c r="O241" s="17">
        <f t="shared" si="19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20"/>
        <v>4.1878911564625847</v>
      </c>
      <c r="G242" t="s">
        <v>20</v>
      </c>
      <c r="H242">
        <v>1784</v>
      </c>
      <c r="I242" s="5">
        <f t="shared" si="21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7">
        <f t="shared" si="18"/>
        <v>40396.208333333336</v>
      </c>
      <c r="O242" s="17">
        <f t="shared" si="19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20"/>
        <v>1.0191632047477746</v>
      </c>
      <c r="G243" t="s">
        <v>20</v>
      </c>
      <c r="H243">
        <v>1684</v>
      </c>
      <c r="I243" s="5">
        <f t="shared" si="21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7">
        <f t="shared" si="18"/>
        <v>41742.208333333336</v>
      </c>
      <c r="O243" s="17">
        <f t="shared" si="19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20"/>
        <v>1.2772619047619047</v>
      </c>
      <c r="G244" t="s">
        <v>20</v>
      </c>
      <c r="H244">
        <v>250</v>
      </c>
      <c r="I244" s="5">
        <f t="shared" si="21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7">
        <f t="shared" si="18"/>
        <v>42865.208333333328</v>
      </c>
      <c r="O244" s="17">
        <f t="shared" si="19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5" x14ac:dyDescent="0.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20"/>
        <v>4.4521739130434783</v>
      </c>
      <c r="G245" t="s">
        <v>20</v>
      </c>
      <c r="H245">
        <v>238</v>
      </c>
      <c r="I245" s="5">
        <f t="shared" si="21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7">
        <f t="shared" si="18"/>
        <v>43163.25</v>
      </c>
      <c r="O245" s="17">
        <f t="shared" si="19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5" x14ac:dyDescent="0.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20"/>
        <v>5.6971428571428575</v>
      </c>
      <c r="G246" t="s">
        <v>20</v>
      </c>
      <c r="H246">
        <v>53</v>
      </c>
      <c r="I246" s="5">
        <f t="shared" si="21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7">
        <f t="shared" si="18"/>
        <v>41834.208333333336</v>
      </c>
      <c r="O246" s="17">
        <f t="shared" si="19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20"/>
        <v>5.0934482758620687</v>
      </c>
      <c r="G247" t="s">
        <v>20</v>
      </c>
      <c r="H247">
        <v>214</v>
      </c>
      <c r="I247" s="5">
        <f t="shared" si="21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7">
        <f t="shared" si="18"/>
        <v>41736.208333333336</v>
      </c>
      <c r="O247" s="17">
        <f t="shared" si="19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20"/>
        <v>3.2553333333333332</v>
      </c>
      <c r="G248" t="s">
        <v>20</v>
      </c>
      <c r="H248">
        <v>222</v>
      </c>
      <c r="I248" s="5">
        <f t="shared" si="21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7">
        <f t="shared" si="18"/>
        <v>41491.208333333336</v>
      </c>
      <c r="O248" s="17">
        <f t="shared" si="19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20"/>
        <v>9.3261616161616168</v>
      </c>
      <c r="G249" t="s">
        <v>20</v>
      </c>
      <c r="H249">
        <v>1884</v>
      </c>
      <c r="I249" s="5">
        <f t="shared" si="21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7">
        <f t="shared" si="18"/>
        <v>42726.25</v>
      </c>
      <c r="O249" s="17">
        <f t="shared" si="19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20"/>
        <v>2.1133870967741935</v>
      </c>
      <c r="G250" t="s">
        <v>20</v>
      </c>
      <c r="H250">
        <v>218</v>
      </c>
      <c r="I250" s="5">
        <f t="shared" si="21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7">
        <f t="shared" si="18"/>
        <v>42004.25</v>
      </c>
      <c r="O250" s="17">
        <f t="shared" si="19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20"/>
        <v>2.7332520325203253</v>
      </c>
      <c r="G251" t="s">
        <v>20</v>
      </c>
      <c r="H251">
        <v>6465</v>
      </c>
      <c r="I251" s="5">
        <f t="shared" si="21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7">
        <f t="shared" si="18"/>
        <v>42006.25</v>
      </c>
      <c r="O251" s="17">
        <f t="shared" si="19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20"/>
        <v>0.03</v>
      </c>
      <c r="G252" t="s">
        <v>14</v>
      </c>
      <c r="H252">
        <v>1</v>
      </c>
      <c r="I252" s="5">
        <f t="shared" si="21"/>
        <v>3</v>
      </c>
      <c r="J252" t="s">
        <v>21</v>
      </c>
      <c r="K252" t="s">
        <v>22</v>
      </c>
      <c r="L252">
        <v>1264399200</v>
      </c>
      <c r="M252">
        <v>1267423200</v>
      </c>
      <c r="N252" s="17">
        <f t="shared" si="18"/>
        <v>40203.25</v>
      </c>
      <c r="O252" s="17">
        <f t="shared" si="19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20"/>
        <v>0.54084507042253516</v>
      </c>
      <c r="G253" t="s">
        <v>14</v>
      </c>
      <c r="H253">
        <v>101</v>
      </c>
      <c r="I253" s="5">
        <f t="shared" si="21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7">
        <f t="shared" si="18"/>
        <v>41252.25</v>
      </c>
      <c r="O253" s="17">
        <f t="shared" si="19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5" x14ac:dyDescent="0.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20"/>
        <v>6.2629999999999999</v>
      </c>
      <c r="G254" t="s">
        <v>20</v>
      </c>
      <c r="H254">
        <v>59</v>
      </c>
      <c r="I254" s="5">
        <f t="shared" si="21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7">
        <f t="shared" si="18"/>
        <v>41572.208333333336</v>
      </c>
      <c r="O254" s="17">
        <f t="shared" si="19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20"/>
        <v>0.8902139917695473</v>
      </c>
      <c r="G255" t="s">
        <v>14</v>
      </c>
      <c r="H255">
        <v>1335</v>
      </c>
      <c r="I255" s="5">
        <f t="shared" si="21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7">
        <f t="shared" si="18"/>
        <v>40641.208333333336</v>
      </c>
      <c r="O255" s="17">
        <f t="shared" si="19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5" x14ac:dyDescent="0.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20"/>
        <v>1.8489130434782608</v>
      </c>
      <c r="G256" t="s">
        <v>20</v>
      </c>
      <c r="H256">
        <v>88</v>
      </c>
      <c r="I256" s="5">
        <f t="shared" si="21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7">
        <f t="shared" si="18"/>
        <v>42787.25</v>
      </c>
      <c r="O256" s="17">
        <f t="shared" si="19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5" x14ac:dyDescent="0.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20"/>
        <v>1.2016770186335404</v>
      </c>
      <c r="G257" t="s">
        <v>20</v>
      </c>
      <c r="H257">
        <v>1697</v>
      </c>
      <c r="I257" s="5">
        <f t="shared" si="21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7">
        <f t="shared" si="18"/>
        <v>40590.25</v>
      </c>
      <c r="O257" s="17">
        <f t="shared" si="19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20"/>
        <v>0.23390243902439026</v>
      </c>
      <c r="G258" t="s">
        <v>14</v>
      </c>
      <c r="H258">
        <v>15</v>
      </c>
      <c r="I258" s="5">
        <f t="shared" si="21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7">
        <f t="shared" ref="N258:N321" si="24">(((L258/60)/60)/24)+DATE(1970,1,1)</f>
        <v>42393.25</v>
      </c>
      <c r="O258" s="17">
        <f t="shared" ref="O258:O321" si="25">(((M258/60)/60)/24)+DATE(1970,1,1)</f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26">E259/D259</f>
        <v>1.46</v>
      </c>
      <c r="G259" t="s">
        <v>20</v>
      </c>
      <c r="H259">
        <v>92</v>
      </c>
      <c r="I259" s="5">
        <f t="shared" ref="I259:I322" si="27"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7">
        <f t="shared" si="24"/>
        <v>41338.25</v>
      </c>
      <c r="O259" s="17">
        <f t="shared" si="25"/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_xlfn.TEXTBEFORE(R259,"/")</f>
        <v>theater</v>
      </c>
      <c r="T259" t="str">
        <f t="shared" ref="T259:T322" si="29">_xlfn.TEXTAFTER(R259,"/")</f>
        <v>plays</v>
      </c>
    </row>
    <row r="260" spans="1:20" x14ac:dyDescent="0.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26"/>
        <v>2.6848000000000001</v>
      </c>
      <c r="G260" t="s">
        <v>20</v>
      </c>
      <c r="H260">
        <v>186</v>
      </c>
      <c r="I260" s="5">
        <f t="shared" si="2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7">
        <f t="shared" si="24"/>
        <v>42712.25</v>
      </c>
      <c r="O260" s="17">
        <f t="shared" si="25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.5" x14ac:dyDescent="0.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6"/>
        <v>5.9749999999999996</v>
      </c>
      <c r="G261" t="s">
        <v>20</v>
      </c>
      <c r="H261">
        <v>138</v>
      </c>
      <c r="I261" s="5">
        <f t="shared" si="2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7">
        <f t="shared" si="24"/>
        <v>41251.25</v>
      </c>
      <c r="O261" s="17">
        <f t="shared" si="25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6"/>
        <v>1.5769841269841269</v>
      </c>
      <c r="G262" t="s">
        <v>20</v>
      </c>
      <c r="H262">
        <v>261</v>
      </c>
      <c r="I262" s="5">
        <f t="shared" si="2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7">
        <f t="shared" si="24"/>
        <v>41180.208333333336</v>
      </c>
      <c r="O262" s="17">
        <f t="shared" si="25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x14ac:dyDescent="0.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6"/>
        <v>0.31201660735468567</v>
      </c>
      <c r="G263" t="s">
        <v>14</v>
      </c>
      <c r="H263">
        <v>454</v>
      </c>
      <c r="I263" s="5">
        <f t="shared" si="2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7">
        <f t="shared" si="24"/>
        <v>40415.208333333336</v>
      </c>
      <c r="O263" s="17">
        <f t="shared" si="25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6"/>
        <v>3.1341176470588237</v>
      </c>
      <c r="G264" t="s">
        <v>20</v>
      </c>
      <c r="H264">
        <v>107</v>
      </c>
      <c r="I264" s="5">
        <f t="shared" si="2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7">
        <f t="shared" si="24"/>
        <v>40638.208333333336</v>
      </c>
      <c r="O264" s="17">
        <f t="shared" si="25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6"/>
        <v>3.7089655172413791</v>
      </c>
      <c r="G265" t="s">
        <v>20</v>
      </c>
      <c r="H265">
        <v>199</v>
      </c>
      <c r="I265" s="5">
        <f t="shared" si="2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7">
        <f t="shared" si="24"/>
        <v>40187.25</v>
      </c>
      <c r="O265" s="17">
        <f t="shared" si="25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6"/>
        <v>3.6266447368421053</v>
      </c>
      <c r="G266" t="s">
        <v>20</v>
      </c>
      <c r="H266">
        <v>5512</v>
      </c>
      <c r="I266" s="5">
        <f t="shared" si="2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7">
        <f t="shared" si="24"/>
        <v>41317.25</v>
      </c>
      <c r="O266" s="17">
        <f t="shared" si="25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6"/>
        <v>1.2308163265306122</v>
      </c>
      <c r="G267" t="s">
        <v>20</v>
      </c>
      <c r="H267">
        <v>86</v>
      </c>
      <c r="I267" s="5">
        <f t="shared" si="2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7">
        <f t="shared" si="24"/>
        <v>42372.25</v>
      </c>
      <c r="O267" s="17">
        <f t="shared" si="25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6"/>
        <v>0.76766756032171579</v>
      </c>
      <c r="G268" t="s">
        <v>14</v>
      </c>
      <c r="H268">
        <v>3182</v>
      </c>
      <c r="I268" s="5">
        <f t="shared" si="2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7">
        <f t="shared" si="24"/>
        <v>41950.25</v>
      </c>
      <c r="O268" s="17">
        <f t="shared" si="25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6"/>
        <v>2.3362012987012988</v>
      </c>
      <c r="G269" t="s">
        <v>20</v>
      </c>
      <c r="H269">
        <v>2768</v>
      </c>
      <c r="I269" s="5">
        <f t="shared" si="2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7">
        <f t="shared" si="24"/>
        <v>41206.208333333336</v>
      </c>
      <c r="O269" s="17">
        <f t="shared" si="25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6"/>
        <v>1.8053333333333332</v>
      </c>
      <c r="G270" t="s">
        <v>20</v>
      </c>
      <c r="H270">
        <v>48</v>
      </c>
      <c r="I270" s="5">
        <f t="shared" si="2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7">
        <f t="shared" si="24"/>
        <v>41186.208333333336</v>
      </c>
      <c r="O270" s="17">
        <f t="shared" si="25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6"/>
        <v>2.5262857142857142</v>
      </c>
      <c r="G271" t="s">
        <v>20</v>
      </c>
      <c r="H271">
        <v>87</v>
      </c>
      <c r="I271" s="5">
        <f t="shared" si="2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7">
        <f t="shared" si="24"/>
        <v>43496.25</v>
      </c>
      <c r="O271" s="17">
        <f t="shared" si="25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6"/>
        <v>0.27176538240368026</v>
      </c>
      <c r="G272" t="s">
        <v>74</v>
      </c>
      <c r="H272">
        <v>1890</v>
      </c>
      <c r="I272" s="5">
        <f t="shared" si="2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7">
        <f t="shared" si="24"/>
        <v>40514.25</v>
      </c>
      <c r="O272" s="17">
        <f t="shared" si="25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5" x14ac:dyDescent="0.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6"/>
        <v>1.2706571242680547E-2</v>
      </c>
      <c r="G273" t="s">
        <v>47</v>
      </c>
      <c r="H273">
        <v>61</v>
      </c>
      <c r="I273" s="5">
        <f t="shared" si="2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7">
        <f t="shared" si="24"/>
        <v>42345.25</v>
      </c>
      <c r="O273" s="17">
        <f t="shared" si="25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6"/>
        <v>3.0400978473581213</v>
      </c>
      <c r="G274" t="s">
        <v>20</v>
      </c>
      <c r="H274">
        <v>1894</v>
      </c>
      <c r="I274" s="5">
        <f t="shared" si="2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7">
        <f t="shared" si="24"/>
        <v>43656.208333333328</v>
      </c>
      <c r="O274" s="17">
        <f t="shared" si="25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6"/>
        <v>1.3723076923076922</v>
      </c>
      <c r="G275" t="s">
        <v>20</v>
      </c>
      <c r="H275">
        <v>282</v>
      </c>
      <c r="I275" s="5">
        <f t="shared" si="2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7">
        <f t="shared" si="24"/>
        <v>42995.208333333328</v>
      </c>
      <c r="O275" s="17">
        <f t="shared" si="25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5" x14ac:dyDescent="0.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6"/>
        <v>0.32208333333333333</v>
      </c>
      <c r="G276" t="s">
        <v>14</v>
      </c>
      <c r="H276">
        <v>15</v>
      </c>
      <c r="I276" s="5">
        <f t="shared" si="2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7">
        <f t="shared" si="24"/>
        <v>43045.25</v>
      </c>
      <c r="O276" s="17">
        <f t="shared" si="25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5" x14ac:dyDescent="0.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6"/>
        <v>2.4151282051282053</v>
      </c>
      <c r="G277" t="s">
        <v>20</v>
      </c>
      <c r="H277">
        <v>116</v>
      </c>
      <c r="I277" s="5">
        <f t="shared" si="2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7">
        <f t="shared" si="24"/>
        <v>43561.208333333328</v>
      </c>
      <c r="O277" s="17">
        <f t="shared" si="25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6"/>
        <v>0.96799999999999997</v>
      </c>
      <c r="G278" t="s">
        <v>14</v>
      </c>
      <c r="H278">
        <v>133</v>
      </c>
      <c r="I278" s="5">
        <f t="shared" si="2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7">
        <f t="shared" si="24"/>
        <v>41018.208333333336</v>
      </c>
      <c r="O278" s="17">
        <f t="shared" si="25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5" x14ac:dyDescent="0.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6"/>
        <v>10.664285714285715</v>
      </c>
      <c r="G279" t="s">
        <v>20</v>
      </c>
      <c r="H279">
        <v>83</v>
      </c>
      <c r="I279" s="5">
        <f t="shared" si="2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7">
        <f t="shared" si="24"/>
        <v>40378.208333333336</v>
      </c>
      <c r="O279" s="17">
        <f t="shared" si="25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6"/>
        <v>3.2588888888888889</v>
      </c>
      <c r="G280" t="s">
        <v>20</v>
      </c>
      <c r="H280">
        <v>91</v>
      </c>
      <c r="I280" s="5">
        <f t="shared" si="2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7">
        <f t="shared" si="24"/>
        <v>41239.25</v>
      </c>
      <c r="O280" s="17">
        <f t="shared" si="25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6"/>
        <v>1.7070000000000001</v>
      </c>
      <c r="G281" t="s">
        <v>20</v>
      </c>
      <c r="H281">
        <v>546</v>
      </c>
      <c r="I281" s="5">
        <f t="shared" si="2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7">
        <f t="shared" si="24"/>
        <v>43346.208333333328</v>
      </c>
      <c r="O281" s="17">
        <f t="shared" si="25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5" x14ac:dyDescent="0.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6"/>
        <v>5.8144</v>
      </c>
      <c r="G282" t="s">
        <v>20</v>
      </c>
      <c r="H282">
        <v>393</v>
      </c>
      <c r="I282" s="5">
        <f t="shared" si="2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7">
        <f t="shared" si="24"/>
        <v>43060.25</v>
      </c>
      <c r="O282" s="17">
        <f t="shared" si="25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6"/>
        <v>0.91520972644376897</v>
      </c>
      <c r="G283" t="s">
        <v>14</v>
      </c>
      <c r="H283">
        <v>2062</v>
      </c>
      <c r="I283" s="5">
        <f t="shared" si="2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7">
        <f t="shared" si="24"/>
        <v>40979.25</v>
      </c>
      <c r="O283" s="17">
        <f t="shared" si="25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6"/>
        <v>1.0804761904761904</v>
      </c>
      <c r="G284" t="s">
        <v>20</v>
      </c>
      <c r="H284">
        <v>133</v>
      </c>
      <c r="I284" s="5">
        <f t="shared" si="2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7">
        <f t="shared" si="24"/>
        <v>42701.25</v>
      </c>
      <c r="O284" s="17">
        <f t="shared" si="25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5" x14ac:dyDescent="0.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6"/>
        <v>0.18728395061728395</v>
      </c>
      <c r="G285" t="s">
        <v>14</v>
      </c>
      <c r="H285">
        <v>29</v>
      </c>
      <c r="I285" s="5">
        <f t="shared" si="2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7">
        <f t="shared" si="24"/>
        <v>42520.208333333328</v>
      </c>
      <c r="O285" s="17">
        <f t="shared" si="25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6"/>
        <v>0.83193877551020412</v>
      </c>
      <c r="G286" t="s">
        <v>14</v>
      </c>
      <c r="H286">
        <v>132</v>
      </c>
      <c r="I286" s="5">
        <f t="shared" si="2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7">
        <f t="shared" si="24"/>
        <v>41030.208333333336</v>
      </c>
      <c r="O286" s="17">
        <f t="shared" si="25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6"/>
        <v>7.0633333333333335</v>
      </c>
      <c r="G287" t="s">
        <v>20</v>
      </c>
      <c r="H287">
        <v>254</v>
      </c>
      <c r="I287" s="5">
        <f t="shared" si="2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7">
        <f t="shared" si="24"/>
        <v>42623.208333333328</v>
      </c>
      <c r="O287" s="17">
        <f t="shared" si="25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6"/>
        <v>0.17446030330062445</v>
      </c>
      <c r="G288" t="s">
        <v>74</v>
      </c>
      <c r="H288">
        <v>184</v>
      </c>
      <c r="I288" s="5">
        <f t="shared" si="2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7">
        <f t="shared" si="24"/>
        <v>42697.25</v>
      </c>
      <c r="O288" s="17">
        <f t="shared" si="25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6"/>
        <v>2.0973015873015872</v>
      </c>
      <c r="G289" t="s">
        <v>20</v>
      </c>
      <c r="H289">
        <v>176</v>
      </c>
      <c r="I289" s="5">
        <f t="shared" si="2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7">
        <f t="shared" si="24"/>
        <v>42122.208333333328</v>
      </c>
      <c r="O289" s="17">
        <f t="shared" si="25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6"/>
        <v>0.97785714285714287</v>
      </c>
      <c r="G290" t="s">
        <v>14</v>
      </c>
      <c r="H290">
        <v>137</v>
      </c>
      <c r="I290" s="5">
        <f t="shared" si="2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7">
        <f t="shared" si="24"/>
        <v>40982.208333333336</v>
      </c>
      <c r="O290" s="17">
        <f t="shared" si="25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6"/>
        <v>16.842500000000001</v>
      </c>
      <c r="G291" t="s">
        <v>20</v>
      </c>
      <c r="H291">
        <v>337</v>
      </c>
      <c r="I291" s="5">
        <f t="shared" si="2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7">
        <f t="shared" si="24"/>
        <v>42219.208333333328</v>
      </c>
      <c r="O291" s="17">
        <f t="shared" si="25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6"/>
        <v>0.54402135231316728</v>
      </c>
      <c r="G292" t="s">
        <v>14</v>
      </c>
      <c r="H292">
        <v>908</v>
      </c>
      <c r="I292" s="5">
        <f t="shared" si="2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7">
        <f t="shared" si="24"/>
        <v>41404.208333333336</v>
      </c>
      <c r="O292" s="17">
        <f t="shared" si="25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6"/>
        <v>4.5661111111111108</v>
      </c>
      <c r="G293" t="s">
        <v>20</v>
      </c>
      <c r="H293">
        <v>107</v>
      </c>
      <c r="I293" s="5">
        <f t="shared" si="2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7">
        <f t="shared" si="24"/>
        <v>40831.208333333336</v>
      </c>
      <c r="O293" s="17">
        <f t="shared" si="25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6"/>
        <v>9.8219178082191785E-2</v>
      </c>
      <c r="G294" t="s">
        <v>14</v>
      </c>
      <c r="H294">
        <v>10</v>
      </c>
      <c r="I294" s="5">
        <f t="shared" si="27"/>
        <v>71.7</v>
      </c>
      <c r="J294" t="s">
        <v>21</v>
      </c>
      <c r="K294" t="s">
        <v>22</v>
      </c>
      <c r="L294">
        <v>1331874000</v>
      </c>
      <c r="M294">
        <v>1333429200</v>
      </c>
      <c r="N294" s="17">
        <f t="shared" si="24"/>
        <v>40984.208333333336</v>
      </c>
      <c r="O294" s="17">
        <f t="shared" si="25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6"/>
        <v>0.16384615384615384</v>
      </c>
      <c r="G295" t="s">
        <v>74</v>
      </c>
      <c r="H295">
        <v>32</v>
      </c>
      <c r="I295" s="5">
        <f t="shared" si="2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7">
        <f t="shared" si="24"/>
        <v>40456.208333333336</v>
      </c>
      <c r="O295" s="17">
        <f t="shared" si="25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6"/>
        <v>13.396666666666667</v>
      </c>
      <c r="G296" t="s">
        <v>20</v>
      </c>
      <c r="H296">
        <v>183</v>
      </c>
      <c r="I296" s="5">
        <f t="shared" si="2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7">
        <f t="shared" si="24"/>
        <v>43399.208333333328</v>
      </c>
      <c r="O296" s="17">
        <f t="shared" si="25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5" x14ac:dyDescent="0.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6"/>
        <v>0.35650077760497667</v>
      </c>
      <c r="G297" t="s">
        <v>14</v>
      </c>
      <c r="H297">
        <v>1910</v>
      </c>
      <c r="I297" s="5">
        <f t="shared" si="2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7">
        <f t="shared" si="24"/>
        <v>41562.208333333336</v>
      </c>
      <c r="O297" s="17">
        <f t="shared" si="25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5" x14ac:dyDescent="0.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6"/>
        <v>0.54950819672131146</v>
      </c>
      <c r="G298" t="s">
        <v>14</v>
      </c>
      <c r="H298">
        <v>38</v>
      </c>
      <c r="I298" s="5">
        <f t="shared" si="2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7">
        <f t="shared" si="24"/>
        <v>43493.25</v>
      </c>
      <c r="O298" s="17">
        <f t="shared" si="25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6"/>
        <v>0.94236111111111109</v>
      </c>
      <c r="G299" t="s">
        <v>14</v>
      </c>
      <c r="H299">
        <v>104</v>
      </c>
      <c r="I299" s="5">
        <f t="shared" si="2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7">
        <f t="shared" si="24"/>
        <v>41653.25</v>
      </c>
      <c r="O299" s="17">
        <f t="shared" si="25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6"/>
        <v>1.4391428571428571</v>
      </c>
      <c r="G300" t="s">
        <v>20</v>
      </c>
      <c r="H300">
        <v>72</v>
      </c>
      <c r="I300" s="5">
        <f t="shared" si="2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7">
        <f t="shared" si="24"/>
        <v>42426.25</v>
      </c>
      <c r="O300" s="17">
        <f t="shared" si="25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5" x14ac:dyDescent="0.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6"/>
        <v>0.51421052631578945</v>
      </c>
      <c r="G301" t="s">
        <v>14</v>
      </c>
      <c r="H301">
        <v>49</v>
      </c>
      <c r="I301" s="5">
        <f t="shared" si="2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7">
        <f t="shared" si="24"/>
        <v>42432.25</v>
      </c>
      <c r="O301" s="17">
        <f t="shared" si="25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6"/>
        <v>0.05</v>
      </c>
      <c r="G302" t="s">
        <v>14</v>
      </c>
      <c r="H302">
        <v>1</v>
      </c>
      <c r="I302" s="5">
        <f t="shared" si="27"/>
        <v>5</v>
      </c>
      <c r="J302" t="s">
        <v>36</v>
      </c>
      <c r="K302" t="s">
        <v>37</v>
      </c>
      <c r="L302">
        <v>1504069200</v>
      </c>
      <c r="M302">
        <v>1504155600</v>
      </c>
      <c r="N302" s="17">
        <f t="shared" si="24"/>
        <v>42977.208333333328</v>
      </c>
      <c r="O302" s="17">
        <f t="shared" si="25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x14ac:dyDescent="0.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6"/>
        <v>13.446666666666667</v>
      </c>
      <c r="G303" t="s">
        <v>20</v>
      </c>
      <c r="H303">
        <v>295</v>
      </c>
      <c r="I303" s="5">
        <f t="shared" si="2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7">
        <f t="shared" si="24"/>
        <v>42061.25</v>
      </c>
      <c r="O303" s="17">
        <f t="shared" si="25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6"/>
        <v>0.31844940867279897</v>
      </c>
      <c r="G304" t="s">
        <v>14</v>
      </c>
      <c r="H304">
        <v>245</v>
      </c>
      <c r="I304" s="5">
        <f t="shared" si="2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7">
        <f t="shared" si="24"/>
        <v>43345.208333333328</v>
      </c>
      <c r="O304" s="17">
        <f t="shared" si="25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6"/>
        <v>0.82617647058823529</v>
      </c>
      <c r="G305" t="s">
        <v>14</v>
      </c>
      <c r="H305">
        <v>32</v>
      </c>
      <c r="I305" s="5">
        <f t="shared" si="2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7">
        <f t="shared" si="24"/>
        <v>42376.25</v>
      </c>
      <c r="O305" s="17">
        <f t="shared" si="25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6"/>
        <v>5.4614285714285717</v>
      </c>
      <c r="G306" t="s">
        <v>20</v>
      </c>
      <c r="H306">
        <v>142</v>
      </c>
      <c r="I306" s="5">
        <f t="shared" si="2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7">
        <f t="shared" si="24"/>
        <v>42589.208333333328</v>
      </c>
      <c r="O306" s="17">
        <f t="shared" si="25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6"/>
        <v>2.8621428571428571</v>
      </c>
      <c r="G307" t="s">
        <v>20</v>
      </c>
      <c r="H307">
        <v>85</v>
      </c>
      <c r="I307" s="5">
        <f t="shared" si="2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7">
        <f t="shared" si="24"/>
        <v>42448.208333333328</v>
      </c>
      <c r="O307" s="17">
        <f t="shared" si="25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5" x14ac:dyDescent="0.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6"/>
        <v>7.9076923076923072E-2</v>
      </c>
      <c r="G308" t="s">
        <v>14</v>
      </c>
      <c r="H308">
        <v>7</v>
      </c>
      <c r="I308" s="5">
        <f t="shared" si="2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7">
        <f t="shared" si="24"/>
        <v>42930.208333333328</v>
      </c>
      <c r="O308" s="17">
        <f t="shared" si="25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6"/>
        <v>1.3213677811550153</v>
      </c>
      <c r="G309" t="s">
        <v>20</v>
      </c>
      <c r="H309">
        <v>659</v>
      </c>
      <c r="I309" s="5">
        <f t="shared" si="2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7">
        <f t="shared" si="24"/>
        <v>41066.208333333336</v>
      </c>
      <c r="O309" s="17">
        <f t="shared" si="25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6"/>
        <v>0.74077834179357027</v>
      </c>
      <c r="G310" t="s">
        <v>14</v>
      </c>
      <c r="H310">
        <v>803</v>
      </c>
      <c r="I310" s="5">
        <f t="shared" si="2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7">
        <f t="shared" si="24"/>
        <v>40651.208333333336</v>
      </c>
      <c r="O310" s="17">
        <f t="shared" si="25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6"/>
        <v>0.75292682926829269</v>
      </c>
      <c r="G311" t="s">
        <v>74</v>
      </c>
      <c r="H311">
        <v>75</v>
      </c>
      <c r="I311" s="5">
        <f t="shared" si="27"/>
        <v>41.16</v>
      </c>
      <c r="J311" t="s">
        <v>21</v>
      </c>
      <c r="K311" t="s">
        <v>22</v>
      </c>
      <c r="L311">
        <v>1316581200</v>
      </c>
      <c r="M311">
        <v>1318309200</v>
      </c>
      <c r="N311" s="17">
        <f t="shared" si="24"/>
        <v>40807.208333333336</v>
      </c>
      <c r="O311" s="17">
        <f t="shared" si="25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6"/>
        <v>0.20333333333333334</v>
      </c>
      <c r="G312" t="s">
        <v>14</v>
      </c>
      <c r="H312">
        <v>16</v>
      </c>
      <c r="I312" s="5">
        <f t="shared" si="27"/>
        <v>99.125</v>
      </c>
      <c r="J312" t="s">
        <v>21</v>
      </c>
      <c r="K312" t="s">
        <v>22</v>
      </c>
      <c r="L312">
        <v>1270789200</v>
      </c>
      <c r="M312">
        <v>1272171600</v>
      </c>
      <c r="N312" s="17">
        <f t="shared" si="24"/>
        <v>40277.208333333336</v>
      </c>
      <c r="O312" s="17">
        <f t="shared" si="25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6"/>
        <v>2.0336507936507937</v>
      </c>
      <c r="G313" t="s">
        <v>20</v>
      </c>
      <c r="H313">
        <v>121</v>
      </c>
      <c r="I313" s="5">
        <f t="shared" si="2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7">
        <f t="shared" si="24"/>
        <v>40590.25</v>
      </c>
      <c r="O313" s="17">
        <f t="shared" si="25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6"/>
        <v>3.1022842639593908</v>
      </c>
      <c r="G314" t="s">
        <v>20</v>
      </c>
      <c r="H314">
        <v>3742</v>
      </c>
      <c r="I314" s="5">
        <f t="shared" si="2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7">
        <f t="shared" si="24"/>
        <v>41572.208333333336</v>
      </c>
      <c r="O314" s="17">
        <f t="shared" si="25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6"/>
        <v>3.9531818181818181</v>
      </c>
      <c r="G315" t="s">
        <v>20</v>
      </c>
      <c r="H315">
        <v>223</v>
      </c>
      <c r="I315" s="5">
        <f t="shared" si="27"/>
        <v>39</v>
      </c>
      <c r="J315" t="s">
        <v>21</v>
      </c>
      <c r="K315" t="s">
        <v>22</v>
      </c>
      <c r="L315">
        <v>1330322400</v>
      </c>
      <c r="M315">
        <v>1330495200</v>
      </c>
      <c r="N315" s="17">
        <f t="shared" si="24"/>
        <v>40966.25</v>
      </c>
      <c r="O315" s="17">
        <f t="shared" si="25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6"/>
        <v>2.9471428571428571</v>
      </c>
      <c r="G316" t="s">
        <v>20</v>
      </c>
      <c r="H316">
        <v>133</v>
      </c>
      <c r="I316" s="5">
        <f t="shared" si="2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7">
        <f t="shared" si="24"/>
        <v>43536.208333333328</v>
      </c>
      <c r="O316" s="17">
        <f t="shared" si="25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5" x14ac:dyDescent="0.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6"/>
        <v>0.33894736842105261</v>
      </c>
      <c r="G317" t="s">
        <v>14</v>
      </c>
      <c r="H317">
        <v>31</v>
      </c>
      <c r="I317" s="5">
        <f t="shared" si="2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7">
        <f t="shared" si="24"/>
        <v>41783.208333333336</v>
      </c>
      <c r="O317" s="17">
        <f t="shared" si="25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6"/>
        <v>0.66677083333333331</v>
      </c>
      <c r="G318" t="s">
        <v>14</v>
      </c>
      <c r="H318">
        <v>108</v>
      </c>
      <c r="I318" s="5">
        <f t="shared" si="2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7">
        <f t="shared" si="24"/>
        <v>43788.25</v>
      </c>
      <c r="O318" s="17">
        <f t="shared" si="25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6"/>
        <v>0.19227272727272726</v>
      </c>
      <c r="G319" t="s">
        <v>14</v>
      </c>
      <c r="H319">
        <v>30</v>
      </c>
      <c r="I319" s="5">
        <f t="shared" si="27"/>
        <v>42.3</v>
      </c>
      <c r="J319" t="s">
        <v>21</v>
      </c>
      <c r="K319" t="s">
        <v>22</v>
      </c>
      <c r="L319">
        <v>1494738000</v>
      </c>
      <c r="M319">
        <v>1495861200</v>
      </c>
      <c r="N319" s="17">
        <f t="shared" si="24"/>
        <v>42869.208333333328</v>
      </c>
      <c r="O319" s="17">
        <f t="shared" si="25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5" x14ac:dyDescent="0.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6"/>
        <v>0.15842105263157893</v>
      </c>
      <c r="G320" t="s">
        <v>14</v>
      </c>
      <c r="H320">
        <v>17</v>
      </c>
      <c r="I320" s="5">
        <f t="shared" si="2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7">
        <f t="shared" si="24"/>
        <v>41684.25</v>
      </c>
      <c r="O320" s="17">
        <f t="shared" si="25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6"/>
        <v>0.38702380952380955</v>
      </c>
      <c r="G321" t="s">
        <v>74</v>
      </c>
      <c r="H321">
        <v>64</v>
      </c>
      <c r="I321" s="5">
        <f t="shared" si="2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7">
        <f t="shared" si="24"/>
        <v>40402.208333333336</v>
      </c>
      <c r="O321" s="17">
        <f t="shared" si="25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26"/>
        <v>9.5876777251184833E-2</v>
      </c>
      <c r="G322" t="s">
        <v>14</v>
      </c>
      <c r="H322">
        <v>80</v>
      </c>
      <c r="I322" s="5">
        <f t="shared" si="27"/>
        <v>101.15</v>
      </c>
      <c r="J322" t="s">
        <v>21</v>
      </c>
      <c r="K322" t="s">
        <v>22</v>
      </c>
      <c r="L322">
        <v>1305003600</v>
      </c>
      <c r="M322">
        <v>1305781200</v>
      </c>
      <c r="N322" s="17">
        <f t="shared" ref="N322:N385" si="30">(((L322/60)/60)/24)+DATE(1970,1,1)</f>
        <v>40673.208333333336</v>
      </c>
      <c r="O322" s="17">
        <f t="shared" ref="O322:O385" si="31">(((M322/60)/60)/24)+DATE(1970,1,1)</f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.5" x14ac:dyDescent="0.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32">E323/D323</f>
        <v>0.94144366197183094</v>
      </c>
      <c r="G323" t="s">
        <v>14</v>
      </c>
      <c r="H323">
        <v>2468</v>
      </c>
      <c r="I323" s="5">
        <f t="shared" ref="I323:I386" si="33"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7">
        <f t="shared" si="30"/>
        <v>40634.208333333336</v>
      </c>
      <c r="O323" s="17">
        <f t="shared" si="31"/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_xlfn.TEXTBEFORE(R323,"/")</f>
        <v>film &amp; video</v>
      </c>
      <c r="T323" t="str">
        <f t="shared" ref="T323:T386" si="35">_xlfn.TEXTAFTER(R323,"/")</f>
        <v>shorts</v>
      </c>
    </row>
    <row r="324" spans="1:20" ht="31.5" x14ac:dyDescent="0.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32"/>
        <v>1.6656234096692113</v>
      </c>
      <c r="G324" t="s">
        <v>20</v>
      </c>
      <c r="H324">
        <v>5168</v>
      </c>
      <c r="I324" s="5">
        <f t="shared" si="33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7">
        <f t="shared" si="30"/>
        <v>40507.25</v>
      </c>
      <c r="O324" s="17">
        <f t="shared" si="31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32"/>
        <v>0.24134831460674158</v>
      </c>
      <c r="G325" t="s">
        <v>14</v>
      </c>
      <c r="H325">
        <v>26</v>
      </c>
      <c r="I325" s="5">
        <f t="shared" si="3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7">
        <f t="shared" si="30"/>
        <v>41725.208333333336</v>
      </c>
      <c r="O325" s="17">
        <f t="shared" si="31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32"/>
        <v>1.6405633802816901</v>
      </c>
      <c r="G326" t="s">
        <v>20</v>
      </c>
      <c r="H326">
        <v>307</v>
      </c>
      <c r="I326" s="5">
        <f t="shared" si="3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7">
        <f t="shared" si="30"/>
        <v>42176.208333333328</v>
      </c>
      <c r="O326" s="17">
        <f t="shared" si="31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5" x14ac:dyDescent="0.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32"/>
        <v>0.90723076923076929</v>
      </c>
      <c r="G327" t="s">
        <v>14</v>
      </c>
      <c r="H327">
        <v>73</v>
      </c>
      <c r="I327" s="5">
        <f t="shared" si="3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7">
        <f t="shared" si="30"/>
        <v>43267.208333333328</v>
      </c>
      <c r="O327" s="17">
        <f t="shared" si="31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5" x14ac:dyDescent="0.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32"/>
        <v>0.46194444444444444</v>
      </c>
      <c r="G328" t="s">
        <v>14</v>
      </c>
      <c r="H328">
        <v>128</v>
      </c>
      <c r="I328" s="5">
        <f t="shared" si="33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7">
        <f t="shared" si="30"/>
        <v>42364.25</v>
      </c>
      <c r="O328" s="17">
        <f t="shared" si="31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32"/>
        <v>0.38538461538461538</v>
      </c>
      <c r="G329" t="s">
        <v>14</v>
      </c>
      <c r="H329">
        <v>33</v>
      </c>
      <c r="I329" s="5">
        <f t="shared" si="3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7">
        <f t="shared" si="30"/>
        <v>43705.208333333328</v>
      </c>
      <c r="O329" s="17">
        <f t="shared" si="31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5" x14ac:dyDescent="0.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32"/>
        <v>1.3356231003039514</v>
      </c>
      <c r="G330" t="s">
        <v>20</v>
      </c>
      <c r="H330">
        <v>2441</v>
      </c>
      <c r="I330" s="5">
        <f t="shared" si="3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7">
        <f t="shared" si="30"/>
        <v>43434.25</v>
      </c>
      <c r="O330" s="17">
        <f t="shared" si="31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32"/>
        <v>0.22896588486140726</v>
      </c>
      <c r="G331" t="s">
        <v>47</v>
      </c>
      <c r="H331">
        <v>211</v>
      </c>
      <c r="I331" s="5">
        <f t="shared" si="3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7">
        <f t="shared" si="30"/>
        <v>42716.25</v>
      </c>
      <c r="O331" s="17">
        <f t="shared" si="31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5" x14ac:dyDescent="0.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32"/>
        <v>1.8495548961424333</v>
      </c>
      <c r="G332" t="s">
        <v>20</v>
      </c>
      <c r="H332">
        <v>1385</v>
      </c>
      <c r="I332" s="5">
        <f t="shared" si="3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7">
        <f t="shared" si="30"/>
        <v>43077.25</v>
      </c>
      <c r="O332" s="17">
        <f t="shared" si="31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32"/>
        <v>4.4372727272727275</v>
      </c>
      <c r="G333" t="s">
        <v>20</v>
      </c>
      <c r="H333">
        <v>190</v>
      </c>
      <c r="I333" s="5">
        <f t="shared" si="3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7">
        <f t="shared" si="30"/>
        <v>40896.25</v>
      </c>
      <c r="O333" s="17">
        <f t="shared" si="31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5" x14ac:dyDescent="0.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32"/>
        <v>1.999806763285024</v>
      </c>
      <c r="G334" t="s">
        <v>20</v>
      </c>
      <c r="H334">
        <v>470</v>
      </c>
      <c r="I334" s="5">
        <f t="shared" si="3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7">
        <f t="shared" si="30"/>
        <v>41361.208333333336</v>
      </c>
      <c r="O334" s="17">
        <f t="shared" si="31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32"/>
        <v>1.2395833333333333</v>
      </c>
      <c r="G335" t="s">
        <v>20</v>
      </c>
      <c r="H335">
        <v>253</v>
      </c>
      <c r="I335" s="5">
        <f t="shared" si="3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7">
        <f t="shared" si="30"/>
        <v>43424.25</v>
      </c>
      <c r="O335" s="17">
        <f t="shared" si="31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32"/>
        <v>1.8661329305135952</v>
      </c>
      <c r="G336" t="s">
        <v>20</v>
      </c>
      <c r="H336">
        <v>1113</v>
      </c>
      <c r="I336" s="5">
        <f t="shared" si="3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7">
        <f t="shared" si="30"/>
        <v>43110.25</v>
      </c>
      <c r="O336" s="17">
        <f t="shared" si="31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32"/>
        <v>1.1428538550057536</v>
      </c>
      <c r="G337" t="s">
        <v>20</v>
      </c>
      <c r="H337">
        <v>2283</v>
      </c>
      <c r="I337" s="5">
        <f t="shared" si="3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7">
        <f t="shared" si="30"/>
        <v>43784.25</v>
      </c>
      <c r="O337" s="17">
        <f t="shared" si="31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32"/>
        <v>0.97032531824611035</v>
      </c>
      <c r="G338" t="s">
        <v>14</v>
      </c>
      <c r="H338">
        <v>1072</v>
      </c>
      <c r="I338" s="5">
        <f t="shared" si="3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7">
        <f t="shared" si="30"/>
        <v>40527.25</v>
      </c>
      <c r="O338" s="17">
        <f t="shared" si="31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32"/>
        <v>1.2281904761904763</v>
      </c>
      <c r="G339" t="s">
        <v>20</v>
      </c>
      <c r="H339">
        <v>1095</v>
      </c>
      <c r="I339" s="5">
        <f t="shared" si="3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7">
        <f t="shared" si="30"/>
        <v>43780.25</v>
      </c>
      <c r="O339" s="17">
        <f t="shared" si="31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32"/>
        <v>1.7914326647564469</v>
      </c>
      <c r="G340" t="s">
        <v>20</v>
      </c>
      <c r="H340">
        <v>1690</v>
      </c>
      <c r="I340" s="5">
        <f t="shared" si="3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7">
        <f t="shared" si="30"/>
        <v>40821.208333333336</v>
      </c>
      <c r="O340" s="17">
        <f t="shared" si="31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32"/>
        <v>0.79951577402787966</v>
      </c>
      <c r="G341" t="s">
        <v>74</v>
      </c>
      <c r="H341">
        <v>1297</v>
      </c>
      <c r="I341" s="5">
        <f t="shared" si="3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7">
        <f t="shared" si="30"/>
        <v>42949.208333333328</v>
      </c>
      <c r="O341" s="17">
        <f t="shared" si="31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32"/>
        <v>0.94242587601078165</v>
      </c>
      <c r="G342" t="s">
        <v>14</v>
      </c>
      <c r="H342">
        <v>393</v>
      </c>
      <c r="I342" s="5">
        <f t="shared" si="3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7">
        <f t="shared" si="30"/>
        <v>40889.25</v>
      </c>
      <c r="O342" s="17">
        <f t="shared" si="31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x14ac:dyDescent="0.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32"/>
        <v>0.84669291338582675</v>
      </c>
      <c r="G343" t="s">
        <v>14</v>
      </c>
      <c r="H343">
        <v>1257</v>
      </c>
      <c r="I343" s="5">
        <f t="shared" si="3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7">
        <f t="shared" si="30"/>
        <v>42244.208333333328</v>
      </c>
      <c r="O343" s="17">
        <f t="shared" si="31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32"/>
        <v>0.66521920668058454</v>
      </c>
      <c r="G344" t="s">
        <v>14</v>
      </c>
      <c r="H344">
        <v>328</v>
      </c>
      <c r="I344" s="5">
        <f t="shared" si="3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7">
        <f t="shared" si="30"/>
        <v>41475.208333333336</v>
      </c>
      <c r="O344" s="17">
        <f t="shared" si="31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32"/>
        <v>0.53922222222222227</v>
      </c>
      <c r="G345" t="s">
        <v>14</v>
      </c>
      <c r="H345">
        <v>147</v>
      </c>
      <c r="I345" s="5">
        <f t="shared" si="3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7">
        <f t="shared" si="30"/>
        <v>41597.25</v>
      </c>
      <c r="O345" s="17">
        <f t="shared" si="31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32"/>
        <v>0.41983299595141699</v>
      </c>
      <c r="G346" t="s">
        <v>14</v>
      </c>
      <c r="H346">
        <v>830</v>
      </c>
      <c r="I346" s="5">
        <f t="shared" si="3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7">
        <f t="shared" si="30"/>
        <v>43122.25</v>
      </c>
      <c r="O346" s="17">
        <f t="shared" si="31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32"/>
        <v>0.14694796954314721</v>
      </c>
      <c r="G347" t="s">
        <v>14</v>
      </c>
      <c r="H347">
        <v>331</v>
      </c>
      <c r="I347" s="5">
        <f t="shared" si="3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7">
        <f t="shared" si="30"/>
        <v>42194.208333333328</v>
      </c>
      <c r="O347" s="17">
        <f t="shared" si="31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32"/>
        <v>0.34475</v>
      </c>
      <c r="G348" t="s">
        <v>14</v>
      </c>
      <c r="H348">
        <v>25</v>
      </c>
      <c r="I348" s="5">
        <f t="shared" si="33"/>
        <v>110.32</v>
      </c>
      <c r="J348" t="s">
        <v>21</v>
      </c>
      <c r="K348" t="s">
        <v>22</v>
      </c>
      <c r="L348">
        <v>1503550800</v>
      </c>
      <c r="M348">
        <v>1508302800</v>
      </c>
      <c r="N348" s="17">
        <f t="shared" si="30"/>
        <v>42971.208333333328</v>
      </c>
      <c r="O348" s="17">
        <f t="shared" si="31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32"/>
        <v>14.007777777777777</v>
      </c>
      <c r="G349" t="s">
        <v>20</v>
      </c>
      <c r="H349">
        <v>191</v>
      </c>
      <c r="I349" s="5">
        <f t="shared" si="3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7">
        <f t="shared" si="30"/>
        <v>42046.25</v>
      </c>
      <c r="O349" s="17">
        <f t="shared" si="31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32"/>
        <v>0.71770351758793971</v>
      </c>
      <c r="G350" t="s">
        <v>14</v>
      </c>
      <c r="H350">
        <v>3483</v>
      </c>
      <c r="I350" s="5">
        <f t="shared" si="3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7">
        <f t="shared" si="30"/>
        <v>42782.25</v>
      </c>
      <c r="O350" s="17">
        <f t="shared" si="31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32"/>
        <v>0.53074115044247783</v>
      </c>
      <c r="G351" t="s">
        <v>14</v>
      </c>
      <c r="H351">
        <v>923</v>
      </c>
      <c r="I351" s="5">
        <f t="shared" si="3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7">
        <f t="shared" si="30"/>
        <v>42930.208333333328</v>
      </c>
      <c r="O351" s="17">
        <f t="shared" si="31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32"/>
        <v>0.05</v>
      </c>
      <c r="G352" t="s">
        <v>14</v>
      </c>
      <c r="H352">
        <v>1</v>
      </c>
      <c r="I352" s="5">
        <f t="shared" si="33"/>
        <v>5</v>
      </c>
      <c r="J352" t="s">
        <v>21</v>
      </c>
      <c r="K352" t="s">
        <v>22</v>
      </c>
      <c r="L352">
        <v>1432098000</v>
      </c>
      <c r="M352">
        <v>1433653200</v>
      </c>
      <c r="N352" s="17">
        <f t="shared" si="30"/>
        <v>42144.208333333328</v>
      </c>
      <c r="O352" s="17">
        <f t="shared" si="31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32"/>
        <v>1.2770715249662619</v>
      </c>
      <c r="G353" t="s">
        <v>20</v>
      </c>
      <c r="H353">
        <v>2013</v>
      </c>
      <c r="I353" s="5">
        <f t="shared" si="3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7">
        <f t="shared" si="30"/>
        <v>42240.208333333328</v>
      </c>
      <c r="O353" s="17">
        <f t="shared" si="31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32"/>
        <v>0.34892857142857142</v>
      </c>
      <c r="G354" t="s">
        <v>14</v>
      </c>
      <c r="H354">
        <v>33</v>
      </c>
      <c r="I354" s="5">
        <f t="shared" si="3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7">
        <f t="shared" si="30"/>
        <v>42315.25</v>
      </c>
      <c r="O354" s="17">
        <f t="shared" si="31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32"/>
        <v>4.105982142857143</v>
      </c>
      <c r="G355" t="s">
        <v>20</v>
      </c>
      <c r="H355">
        <v>1703</v>
      </c>
      <c r="I355" s="5">
        <f t="shared" si="3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7">
        <f t="shared" si="30"/>
        <v>43651.208333333328</v>
      </c>
      <c r="O355" s="17">
        <f t="shared" si="31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32"/>
        <v>1.2373770491803278</v>
      </c>
      <c r="G356" t="s">
        <v>20</v>
      </c>
      <c r="H356">
        <v>80</v>
      </c>
      <c r="I356" s="5">
        <f t="shared" si="33"/>
        <v>94.35</v>
      </c>
      <c r="J356" t="s">
        <v>36</v>
      </c>
      <c r="K356" t="s">
        <v>37</v>
      </c>
      <c r="L356">
        <v>1378184400</v>
      </c>
      <c r="M356">
        <v>1378789200</v>
      </c>
      <c r="N356" s="17">
        <f t="shared" si="30"/>
        <v>41520.208333333336</v>
      </c>
      <c r="O356" s="17">
        <f t="shared" si="31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32"/>
        <v>0.58973684210526311</v>
      </c>
      <c r="G357" t="s">
        <v>47</v>
      </c>
      <c r="H357">
        <v>86</v>
      </c>
      <c r="I357" s="5">
        <f t="shared" si="3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7">
        <f t="shared" si="30"/>
        <v>42757.25</v>
      </c>
      <c r="O357" s="17">
        <f t="shared" si="31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32"/>
        <v>0.36892473118279567</v>
      </c>
      <c r="G358" t="s">
        <v>14</v>
      </c>
      <c r="H358">
        <v>40</v>
      </c>
      <c r="I358" s="5">
        <f t="shared" si="3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7">
        <f t="shared" si="30"/>
        <v>40922.25</v>
      </c>
      <c r="O358" s="17">
        <f t="shared" si="31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32"/>
        <v>1.8491304347826087</v>
      </c>
      <c r="G359" t="s">
        <v>20</v>
      </c>
      <c r="H359">
        <v>41</v>
      </c>
      <c r="I359" s="5">
        <f t="shared" si="3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7">
        <f t="shared" si="30"/>
        <v>42250.208333333328</v>
      </c>
      <c r="O359" s="17">
        <f t="shared" si="31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32"/>
        <v>0.11814432989690722</v>
      </c>
      <c r="G360" t="s">
        <v>14</v>
      </c>
      <c r="H360">
        <v>23</v>
      </c>
      <c r="I360" s="5">
        <f t="shared" si="3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7">
        <f t="shared" si="30"/>
        <v>43322.208333333328</v>
      </c>
      <c r="O360" s="17">
        <f t="shared" si="31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32"/>
        <v>2.9870000000000001</v>
      </c>
      <c r="G361" t="s">
        <v>20</v>
      </c>
      <c r="H361">
        <v>187</v>
      </c>
      <c r="I361" s="5">
        <f t="shared" si="3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7">
        <f t="shared" si="30"/>
        <v>40782.208333333336</v>
      </c>
      <c r="O361" s="17">
        <f t="shared" si="31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32"/>
        <v>2.2635175879396985</v>
      </c>
      <c r="G362" t="s">
        <v>20</v>
      </c>
      <c r="H362">
        <v>2875</v>
      </c>
      <c r="I362" s="5">
        <f t="shared" si="3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7">
        <f t="shared" si="30"/>
        <v>40544.25</v>
      </c>
      <c r="O362" s="17">
        <f t="shared" si="31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32"/>
        <v>1.7356363636363636</v>
      </c>
      <c r="G363" t="s">
        <v>20</v>
      </c>
      <c r="H363">
        <v>88</v>
      </c>
      <c r="I363" s="5">
        <f t="shared" si="3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7">
        <f t="shared" si="30"/>
        <v>43015.208333333328</v>
      </c>
      <c r="O363" s="17">
        <f t="shared" si="31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32"/>
        <v>3.7175675675675675</v>
      </c>
      <c r="G364" t="s">
        <v>20</v>
      </c>
      <c r="H364">
        <v>191</v>
      </c>
      <c r="I364" s="5">
        <f t="shared" si="3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7">
        <f t="shared" si="30"/>
        <v>40570.25</v>
      </c>
      <c r="O364" s="17">
        <f t="shared" si="31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32"/>
        <v>1.601923076923077</v>
      </c>
      <c r="G365" t="s">
        <v>20</v>
      </c>
      <c r="H365">
        <v>139</v>
      </c>
      <c r="I365" s="5">
        <f t="shared" si="3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7">
        <f t="shared" si="30"/>
        <v>40904.25</v>
      </c>
      <c r="O365" s="17">
        <f t="shared" si="31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32"/>
        <v>16.163333333333334</v>
      </c>
      <c r="G366" t="s">
        <v>20</v>
      </c>
      <c r="H366">
        <v>186</v>
      </c>
      <c r="I366" s="5">
        <f t="shared" si="3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7">
        <f t="shared" si="30"/>
        <v>43164.25</v>
      </c>
      <c r="O366" s="17">
        <f t="shared" si="31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32"/>
        <v>7.3343749999999996</v>
      </c>
      <c r="G367" t="s">
        <v>20</v>
      </c>
      <c r="H367">
        <v>112</v>
      </c>
      <c r="I367" s="5">
        <f t="shared" si="3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7">
        <f t="shared" si="30"/>
        <v>42733.25</v>
      </c>
      <c r="O367" s="17">
        <f t="shared" si="31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32"/>
        <v>5.9211111111111112</v>
      </c>
      <c r="G368" t="s">
        <v>20</v>
      </c>
      <c r="H368">
        <v>101</v>
      </c>
      <c r="I368" s="5">
        <f t="shared" si="3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7">
        <f t="shared" si="30"/>
        <v>40546.25</v>
      </c>
      <c r="O368" s="17">
        <f t="shared" si="31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32"/>
        <v>0.18888888888888888</v>
      </c>
      <c r="G369" t="s">
        <v>14</v>
      </c>
      <c r="H369">
        <v>75</v>
      </c>
      <c r="I369" s="5">
        <f t="shared" si="3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7">
        <f t="shared" si="30"/>
        <v>41930.208333333336</v>
      </c>
      <c r="O369" s="17">
        <f t="shared" si="31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32"/>
        <v>2.7680769230769231</v>
      </c>
      <c r="G370" t="s">
        <v>20</v>
      </c>
      <c r="H370">
        <v>206</v>
      </c>
      <c r="I370" s="5">
        <f t="shared" si="3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7">
        <f t="shared" si="30"/>
        <v>40464.208333333336</v>
      </c>
      <c r="O370" s="17">
        <f t="shared" si="31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32"/>
        <v>2.730185185185185</v>
      </c>
      <c r="G371" t="s">
        <v>20</v>
      </c>
      <c r="H371">
        <v>154</v>
      </c>
      <c r="I371" s="5">
        <f t="shared" si="3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7">
        <f t="shared" si="30"/>
        <v>41308.25</v>
      </c>
      <c r="O371" s="17">
        <f t="shared" si="31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32"/>
        <v>1.593633125556545</v>
      </c>
      <c r="G372" t="s">
        <v>20</v>
      </c>
      <c r="H372">
        <v>5966</v>
      </c>
      <c r="I372" s="5">
        <f t="shared" si="3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7">
        <f t="shared" si="30"/>
        <v>43570.208333333328</v>
      </c>
      <c r="O372" s="17">
        <f t="shared" si="31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32"/>
        <v>0.67869978858350954</v>
      </c>
      <c r="G373" t="s">
        <v>14</v>
      </c>
      <c r="H373">
        <v>2176</v>
      </c>
      <c r="I373" s="5">
        <f t="shared" si="3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7">
        <f t="shared" si="30"/>
        <v>42043.25</v>
      </c>
      <c r="O373" s="17">
        <f t="shared" si="31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5" x14ac:dyDescent="0.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32"/>
        <v>15.915555555555555</v>
      </c>
      <c r="G374" t="s">
        <v>20</v>
      </c>
      <c r="H374">
        <v>169</v>
      </c>
      <c r="I374" s="5">
        <f t="shared" si="3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7">
        <f t="shared" si="30"/>
        <v>42012.25</v>
      </c>
      <c r="O374" s="17">
        <f t="shared" si="31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32"/>
        <v>7.3018222222222224</v>
      </c>
      <c r="G375" t="s">
        <v>20</v>
      </c>
      <c r="H375">
        <v>2106</v>
      </c>
      <c r="I375" s="5">
        <f t="shared" si="3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7">
        <f t="shared" si="30"/>
        <v>42964.208333333328</v>
      </c>
      <c r="O375" s="17">
        <f t="shared" si="31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5" x14ac:dyDescent="0.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32"/>
        <v>0.13185782556750297</v>
      </c>
      <c r="G376" t="s">
        <v>14</v>
      </c>
      <c r="H376">
        <v>441</v>
      </c>
      <c r="I376" s="5">
        <f t="shared" si="3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7">
        <f t="shared" si="30"/>
        <v>43476.25</v>
      </c>
      <c r="O376" s="17">
        <f t="shared" si="31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5" x14ac:dyDescent="0.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32"/>
        <v>0.54777777777777781</v>
      </c>
      <c r="G377" t="s">
        <v>14</v>
      </c>
      <c r="H377">
        <v>25</v>
      </c>
      <c r="I377" s="5">
        <f t="shared" si="33"/>
        <v>59.16</v>
      </c>
      <c r="J377" t="s">
        <v>21</v>
      </c>
      <c r="K377" t="s">
        <v>22</v>
      </c>
      <c r="L377">
        <v>1444971600</v>
      </c>
      <c r="M377">
        <v>1449900000</v>
      </c>
      <c r="N377" s="17">
        <f t="shared" si="30"/>
        <v>42293.208333333328</v>
      </c>
      <c r="O377" s="17">
        <f t="shared" si="31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32"/>
        <v>3.6102941176470589</v>
      </c>
      <c r="G378" t="s">
        <v>20</v>
      </c>
      <c r="H378">
        <v>131</v>
      </c>
      <c r="I378" s="5">
        <f t="shared" si="3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7">
        <f t="shared" si="30"/>
        <v>41826.208333333336</v>
      </c>
      <c r="O378" s="17">
        <f t="shared" si="31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32"/>
        <v>0.10257545271629778</v>
      </c>
      <c r="G379" t="s">
        <v>14</v>
      </c>
      <c r="H379">
        <v>127</v>
      </c>
      <c r="I379" s="5">
        <f t="shared" si="3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7">
        <f t="shared" si="30"/>
        <v>43760.208333333328</v>
      </c>
      <c r="O379" s="17">
        <f t="shared" si="31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32"/>
        <v>0.13962962962962963</v>
      </c>
      <c r="G380" t="s">
        <v>14</v>
      </c>
      <c r="H380">
        <v>355</v>
      </c>
      <c r="I380" s="5">
        <f t="shared" si="3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7">
        <f t="shared" si="30"/>
        <v>43241.208333333328</v>
      </c>
      <c r="O380" s="17">
        <f t="shared" si="31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32"/>
        <v>0.40444444444444444</v>
      </c>
      <c r="G381" t="s">
        <v>14</v>
      </c>
      <c r="H381">
        <v>44</v>
      </c>
      <c r="I381" s="5">
        <f t="shared" si="3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7">
        <f t="shared" si="30"/>
        <v>40843.208333333336</v>
      </c>
      <c r="O381" s="17">
        <f t="shared" si="31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5" x14ac:dyDescent="0.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32"/>
        <v>1.6032</v>
      </c>
      <c r="G382" t="s">
        <v>20</v>
      </c>
      <c r="H382">
        <v>84</v>
      </c>
      <c r="I382" s="5">
        <f t="shared" si="3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7">
        <f t="shared" si="30"/>
        <v>41448.208333333336</v>
      </c>
      <c r="O382" s="17">
        <f t="shared" si="31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32"/>
        <v>1.8394339622641509</v>
      </c>
      <c r="G383" t="s">
        <v>20</v>
      </c>
      <c r="H383">
        <v>155</v>
      </c>
      <c r="I383" s="5">
        <f t="shared" si="3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7">
        <f t="shared" si="30"/>
        <v>42163.208333333328</v>
      </c>
      <c r="O383" s="17">
        <f t="shared" si="31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5" x14ac:dyDescent="0.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32"/>
        <v>0.63769230769230767</v>
      </c>
      <c r="G384" t="s">
        <v>14</v>
      </c>
      <c r="H384">
        <v>67</v>
      </c>
      <c r="I384" s="5">
        <f t="shared" si="3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7">
        <f t="shared" si="30"/>
        <v>43024.208333333328</v>
      </c>
      <c r="O384" s="17">
        <f t="shared" si="31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32"/>
        <v>2.2538095238095237</v>
      </c>
      <c r="G385" t="s">
        <v>20</v>
      </c>
      <c r="H385">
        <v>189</v>
      </c>
      <c r="I385" s="5">
        <f t="shared" si="3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7">
        <f t="shared" si="30"/>
        <v>43509.25</v>
      </c>
      <c r="O385" s="17">
        <f t="shared" si="31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32"/>
        <v>1.7200961538461539</v>
      </c>
      <c r="G386" t="s">
        <v>20</v>
      </c>
      <c r="H386">
        <v>4799</v>
      </c>
      <c r="I386" s="5">
        <f t="shared" si="3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7">
        <f t="shared" ref="N386:N449" si="36">(((L386/60)/60)/24)+DATE(1970,1,1)</f>
        <v>42776.25</v>
      </c>
      <c r="O386" s="17">
        <f t="shared" ref="O386:O449" si="37">(((M386/60)/60)/24)+DATE(1970,1,1)</f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.5" x14ac:dyDescent="0.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38">E387/D387</f>
        <v>1.4616709511568124</v>
      </c>
      <c r="G387" t="s">
        <v>20</v>
      </c>
      <c r="H387">
        <v>1137</v>
      </c>
      <c r="I387" s="5">
        <f t="shared" ref="I387:I450" si="39"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7">
        <f t="shared" si="36"/>
        <v>43553.208333333328</v>
      </c>
      <c r="O387" s="17">
        <f t="shared" si="37"/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_xlfn.TEXTBEFORE(R387,"/")</f>
        <v>publishing</v>
      </c>
      <c r="T387" t="str">
        <f t="shared" ref="T387:T450" si="41">_xlfn.TEXTAFTER(R387,"/")</f>
        <v>nonfiction</v>
      </c>
    </row>
    <row r="388" spans="1:20" ht="31.5" x14ac:dyDescent="0.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38"/>
        <v>0.76423616236162362</v>
      </c>
      <c r="G388" t="s">
        <v>14</v>
      </c>
      <c r="H388">
        <v>1068</v>
      </c>
      <c r="I388" s="5">
        <f t="shared" si="39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7">
        <f t="shared" si="36"/>
        <v>40355.208333333336</v>
      </c>
      <c r="O388" s="17">
        <f t="shared" si="37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38"/>
        <v>0.39261467889908258</v>
      </c>
      <c r="G389" t="s">
        <v>14</v>
      </c>
      <c r="H389">
        <v>424</v>
      </c>
      <c r="I389" s="5">
        <f t="shared" si="39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7">
        <f t="shared" si="36"/>
        <v>41072.208333333336</v>
      </c>
      <c r="O389" s="17">
        <f t="shared" si="37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38"/>
        <v>0.11270034843205574</v>
      </c>
      <c r="G390" t="s">
        <v>74</v>
      </c>
      <c r="H390">
        <v>145</v>
      </c>
      <c r="I390" s="5">
        <f t="shared" si="39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7">
        <f t="shared" si="36"/>
        <v>40912.25</v>
      </c>
      <c r="O390" s="17">
        <f t="shared" si="37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38"/>
        <v>1.2211084337349398</v>
      </c>
      <c r="G391" t="s">
        <v>20</v>
      </c>
      <c r="H391">
        <v>1152</v>
      </c>
      <c r="I391" s="5">
        <f t="shared" si="39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7">
        <f t="shared" si="36"/>
        <v>40479.208333333336</v>
      </c>
      <c r="O391" s="17">
        <f t="shared" si="37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38"/>
        <v>1.8654166666666667</v>
      </c>
      <c r="G392" t="s">
        <v>20</v>
      </c>
      <c r="H392">
        <v>50</v>
      </c>
      <c r="I392" s="5">
        <f t="shared" si="39"/>
        <v>89.54</v>
      </c>
      <c r="J392" t="s">
        <v>21</v>
      </c>
      <c r="K392" t="s">
        <v>22</v>
      </c>
      <c r="L392">
        <v>1379048400</v>
      </c>
      <c r="M392">
        <v>1380344400</v>
      </c>
      <c r="N392" s="17">
        <f t="shared" si="36"/>
        <v>41530.208333333336</v>
      </c>
      <c r="O392" s="17">
        <f t="shared" si="37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38"/>
        <v>7.27317880794702E-2</v>
      </c>
      <c r="G393" t="s">
        <v>14</v>
      </c>
      <c r="H393">
        <v>151</v>
      </c>
      <c r="I393" s="5">
        <f t="shared" si="39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7">
        <f t="shared" si="36"/>
        <v>41653.25</v>
      </c>
      <c r="O393" s="17">
        <f t="shared" si="37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5" x14ac:dyDescent="0.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38"/>
        <v>0.65642371234207963</v>
      </c>
      <c r="G394" t="s">
        <v>14</v>
      </c>
      <c r="H394">
        <v>1608</v>
      </c>
      <c r="I394" s="5">
        <f t="shared" si="39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7">
        <f t="shared" si="36"/>
        <v>40549.25</v>
      </c>
      <c r="O394" s="17">
        <f t="shared" si="37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38"/>
        <v>2.2896178343949045</v>
      </c>
      <c r="G395" t="s">
        <v>20</v>
      </c>
      <c r="H395">
        <v>3059</v>
      </c>
      <c r="I395" s="5">
        <f t="shared" si="39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7">
        <f t="shared" si="36"/>
        <v>42933.208333333328</v>
      </c>
      <c r="O395" s="17">
        <f t="shared" si="37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38"/>
        <v>4.6937499999999996</v>
      </c>
      <c r="G396" t="s">
        <v>20</v>
      </c>
      <c r="H396">
        <v>34</v>
      </c>
      <c r="I396" s="5">
        <f t="shared" si="39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7">
        <f t="shared" si="36"/>
        <v>41484.208333333336</v>
      </c>
      <c r="O396" s="17">
        <f t="shared" si="37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5" x14ac:dyDescent="0.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38"/>
        <v>1.3011267605633803</v>
      </c>
      <c r="G397" t="s">
        <v>20</v>
      </c>
      <c r="H397">
        <v>220</v>
      </c>
      <c r="I397" s="5">
        <f t="shared" si="39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7">
        <f t="shared" si="36"/>
        <v>40885.25</v>
      </c>
      <c r="O397" s="17">
        <f t="shared" si="37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38"/>
        <v>1.6705422993492407</v>
      </c>
      <c r="G398" t="s">
        <v>20</v>
      </c>
      <c r="H398">
        <v>1604</v>
      </c>
      <c r="I398" s="5">
        <f t="shared" si="39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7">
        <f t="shared" si="36"/>
        <v>43378.208333333328</v>
      </c>
      <c r="O398" s="17">
        <f t="shared" si="37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38"/>
        <v>1.738641975308642</v>
      </c>
      <c r="G399" t="s">
        <v>20</v>
      </c>
      <c r="H399">
        <v>454</v>
      </c>
      <c r="I399" s="5">
        <f t="shared" si="39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7">
        <f t="shared" si="36"/>
        <v>41417.208333333336</v>
      </c>
      <c r="O399" s="17">
        <f t="shared" si="37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x14ac:dyDescent="0.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38"/>
        <v>7.1776470588235295</v>
      </c>
      <c r="G400" t="s">
        <v>20</v>
      </c>
      <c r="H400">
        <v>123</v>
      </c>
      <c r="I400" s="5">
        <f t="shared" si="39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7">
        <f t="shared" si="36"/>
        <v>43228.208333333328</v>
      </c>
      <c r="O400" s="17">
        <f t="shared" si="37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38"/>
        <v>0.63850976361767731</v>
      </c>
      <c r="G401" t="s">
        <v>14</v>
      </c>
      <c r="H401">
        <v>941</v>
      </c>
      <c r="I401" s="5">
        <f t="shared" si="39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7">
        <f t="shared" si="36"/>
        <v>40576.25</v>
      </c>
      <c r="O401" s="17">
        <f t="shared" si="37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5" x14ac:dyDescent="0.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38"/>
        <v>0.02</v>
      </c>
      <c r="G402" t="s">
        <v>14</v>
      </c>
      <c r="H402">
        <v>1</v>
      </c>
      <c r="I402" s="5">
        <f t="shared" si="39"/>
        <v>2</v>
      </c>
      <c r="J402" t="s">
        <v>21</v>
      </c>
      <c r="K402" t="s">
        <v>22</v>
      </c>
      <c r="L402">
        <v>1376629200</v>
      </c>
      <c r="M402">
        <v>1378530000</v>
      </c>
      <c r="N402" s="17">
        <f t="shared" si="36"/>
        <v>41502.208333333336</v>
      </c>
      <c r="O402" s="17">
        <f t="shared" si="37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38"/>
        <v>15.302222222222222</v>
      </c>
      <c r="G403" t="s">
        <v>20</v>
      </c>
      <c r="H403">
        <v>299</v>
      </c>
      <c r="I403" s="5">
        <f t="shared" si="39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7">
        <f t="shared" si="36"/>
        <v>43765.208333333328</v>
      </c>
      <c r="O403" s="17">
        <f t="shared" si="37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38"/>
        <v>0.40356164383561643</v>
      </c>
      <c r="G404" t="s">
        <v>14</v>
      </c>
      <c r="H404">
        <v>40</v>
      </c>
      <c r="I404" s="5">
        <f t="shared" si="39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7">
        <f t="shared" si="36"/>
        <v>40914.25</v>
      </c>
      <c r="O404" s="17">
        <f t="shared" si="37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38"/>
        <v>0.86220633299284988</v>
      </c>
      <c r="G405" t="s">
        <v>14</v>
      </c>
      <c r="H405">
        <v>3015</v>
      </c>
      <c r="I405" s="5">
        <f t="shared" si="39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7">
        <f t="shared" si="36"/>
        <v>40310.208333333336</v>
      </c>
      <c r="O405" s="17">
        <f t="shared" si="37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38"/>
        <v>3.1558486707566464</v>
      </c>
      <c r="G406" t="s">
        <v>20</v>
      </c>
      <c r="H406">
        <v>2237</v>
      </c>
      <c r="I406" s="5">
        <f t="shared" si="39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7">
        <f t="shared" si="36"/>
        <v>43053.25</v>
      </c>
      <c r="O406" s="17">
        <f t="shared" si="37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38"/>
        <v>0.89618243243243245</v>
      </c>
      <c r="G407" t="s">
        <v>14</v>
      </c>
      <c r="H407">
        <v>435</v>
      </c>
      <c r="I407" s="5">
        <f t="shared" si="39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7">
        <f t="shared" si="36"/>
        <v>43255.208333333328</v>
      </c>
      <c r="O407" s="17">
        <f t="shared" si="37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38"/>
        <v>1.8214503816793892</v>
      </c>
      <c r="G408" t="s">
        <v>20</v>
      </c>
      <c r="H408">
        <v>645</v>
      </c>
      <c r="I408" s="5">
        <f t="shared" si="39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7">
        <f t="shared" si="36"/>
        <v>41304.25</v>
      </c>
      <c r="O408" s="17">
        <f t="shared" si="37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38"/>
        <v>3.5588235294117645</v>
      </c>
      <c r="G409" t="s">
        <v>20</v>
      </c>
      <c r="H409">
        <v>484</v>
      </c>
      <c r="I409" s="5">
        <f t="shared" si="39"/>
        <v>25</v>
      </c>
      <c r="J409" t="s">
        <v>36</v>
      </c>
      <c r="K409" t="s">
        <v>37</v>
      </c>
      <c r="L409">
        <v>1570942800</v>
      </c>
      <c r="M409">
        <v>1571547600</v>
      </c>
      <c r="N409" s="17">
        <f t="shared" si="36"/>
        <v>43751.208333333328</v>
      </c>
      <c r="O409" s="17">
        <f t="shared" si="37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38"/>
        <v>1.3183695652173912</v>
      </c>
      <c r="G410" t="s">
        <v>20</v>
      </c>
      <c r="H410">
        <v>154</v>
      </c>
      <c r="I410" s="5">
        <f t="shared" si="39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7">
        <f t="shared" si="36"/>
        <v>42541.208333333328</v>
      </c>
      <c r="O410" s="17">
        <f t="shared" si="37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38"/>
        <v>0.46315634218289087</v>
      </c>
      <c r="G411" t="s">
        <v>14</v>
      </c>
      <c r="H411">
        <v>714</v>
      </c>
      <c r="I411" s="5">
        <f t="shared" si="39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7">
        <f t="shared" si="36"/>
        <v>42843.208333333328</v>
      </c>
      <c r="O411" s="17">
        <f t="shared" si="37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38"/>
        <v>0.36132726089785294</v>
      </c>
      <c r="G412" t="s">
        <v>47</v>
      </c>
      <c r="H412">
        <v>1111</v>
      </c>
      <c r="I412" s="5">
        <f t="shared" si="39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7">
        <f t="shared" si="36"/>
        <v>42122.208333333328</v>
      </c>
      <c r="O412" s="17">
        <f t="shared" si="37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38"/>
        <v>1.0462820512820512</v>
      </c>
      <c r="G413" t="s">
        <v>20</v>
      </c>
      <c r="H413">
        <v>82</v>
      </c>
      <c r="I413" s="5">
        <f t="shared" si="39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7">
        <f t="shared" si="36"/>
        <v>42884.208333333328</v>
      </c>
      <c r="O413" s="17">
        <f t="shared" si="37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38"/>
        <v>6.6885714285714286</v>
      </c>
      <c r="G414" t="s">
        <v>20</v>
      </c>
      <c r="H414">
        <v>134</v>
      </c>
      <c r="I414" s="5">
        <f t="shared" si="39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7">
        <f t="shared" si="36"/>
        <v>41642.25</v>
      </c>
      <c r="O414" s="17">
        <f t="shared" si="37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38"/>
        <v>0.62072823218997364</v>
      </c>
      <c r="G415" t="s">
        <v>47</v>
      </c>
      <c r="H415">
        <v>1089</v>
      </c>
      <c r="I415" s="5">
        <f t="shared" si="39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7">
        <f t="shared" si="36"/>
        <v>43431.25</v>
      </c>
      <c r="O415" s="17">
        <f t="shared" si="37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38"/>
        <v>0.84699787460148779</v>
      </c>
      <c r="G416" t="s">
        <v>14</v>
      </c>
      <c r="H416">
        <v>5497</v>
      </c>
      <c r="I416" s="5">
        <f t="shared" si="39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7">
        <f t="shared" si="36"/>
        <v>40288.208333333336</v>
      </c>
      <c r="O416" s="17">
        <f t="shared" si="37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38"/>
        <v>0.11059030837004405</v>
      </c>
      <c r="G417" t="s">
        <v>14</v>
      </c>
      <c r="H417">
        <v>418</v>
      </c>
      <c r="I417" s="5">
        <f t="shared" si="39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7">
        <f t="shared" si="36"/>
        <v>40921.25</v>
      </c>
      <c r="O417" s="17">
        <f t="shared" si="37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5" x14ac:dyDescent="0.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38"/>
        <v>0.43838781575037145</v>
      </c>
      <c r="G418" t="s">
        <v>14</v>
      </c>
      <c r="H418">
        <v>1439</v>
      </c>
      <c r="I418" s="5">
        <f t="shared" si="39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7">
        <f t="shared" si="36"/>
        <v>40560.25</v>
      </c>
      <c r="O418" s="17">
        <f t="shared" si="37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38"/>
        <v>0.55470588235294116</v>
      </c>
      <c r="G419" t="s">
        <v>14</v>
      </c>
      <c r="H419">
        <v>15</v>
      </c>
      <c r="I419" s="5">
        <f t="shared" si="39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7">
        <f t="shared" si="36"/>
        <v>43407.208333333328</v>
      </c>
      <c r="O419" s="17">
        <f t="shared" si="37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38"/>
        <v>0.57399511301160655</v>
      </c>
      <c r="G420" t="s">
        <v>14</v>
      </c>
      <c r="H420">
        <v>1999</v>
      </c>
      <c r="I420" s="5">
        <f t="shared" si="39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7">
        <f t="shared" si="36"/>
        <v>41035.208333333336</v>
      </c>
      <c r="O420" s="17">
        <f t="shared" si="37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38"/>
        <v>1.2343497363796134</v>
      </c>
      <c r="G421" t="s">
        <v>20</v>
      </c>
      <c r="H421">
        <v>5203</v>
      </c>
      <c r="I421" s="5">
        <f t="shared" si="39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7">
        <f t="shared" si="36"/>
        <v>40899.25</v>
      </c>
      <c r="O421" s="17">
        <f t="shared" si="37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38"/>
        <v>1.2846</v>
      </c>
      <c r="G422" t="s">
        <v>20</v>
      </c>
      <c r="H422">
        <v>94</v>
      </c>
      <c r="I422" s="5">
        <f t="shared" si="39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7">
        <f t="shared" si="36"/>
        <v>42911.208333333328</v>
      </c>
      <c r="O422" s="17">
        <f t="shared" si="37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38"/>
        <v>0.63989361702127656</v>
      </c>
      <c r="G423" t="s">
        <v>14</v>
      </c>
      <c r="H423">
        <v>118</v>
      </c>
      <c r="I423" s="5">
        <f t="shared" si="39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7">
        <f t="shared" si="36"/>
        <v>42915.208333333328</v>
      </c>
      <c r="O423" s="17">
        <f t="shared" si="37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5" x14ac:dyDescent="0.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38"/>
        <v>1.2729885057471264</v>
      </c>
      <c r="G424" t="s">
        <v>20</v>
      </c>
      <c r="H424">
        <v>205</v>
      </c>
      <c r="I424" s="5">
        <f t="shared" si="39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7">
        <f t="shared" si="36"/>
        <v>40285.208333333336</v>
      </c>
      <c r="O424" s="17">
        <f t="shared" si="37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38"/>
        <v>0.10638024357239513</v>
      </c>
      <c r="G425" t="s">
        <v>14</v>
      </c>
      <c r="H425">
        <v>162</v>
      </c>
      <c r="I425" s="5">
        <f t="shared" si="39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7">
        <f t="shared" si="36"/>
        <v>40808.208333333336</v>
      </c>
      <c r="O425" s="17">
        <f t="shared" si="37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38"/>
        <v>0.40470588235294119</v>
      </c>
      <c r="G426" t="s">
        <v>14</v>
      </c>
      <c r="H426">
        <v>83</v>
      </c>
      <c r="I426" s="5">
        <f t="shared" si="39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7">
        <f t="shared" si="36"/>
        <v>43208.208333333328</v>
      </c>
      <c r="O426" s="17">
        <f t="shared" si="37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38"/>
        <v>2.8766666666666665</v>
      </c>
      <c r="G427" t="s">
        <v>20</v>
      </c>
      <c r="H427">
        <v>92</v>
      </c>
      <c r="I427" s="5">
        <f t="shared" si="39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7">
        <f t="shared" si="36"/>
        <v>42213.208333333328</v>
      </c>
      <c r="O427" s="17">
        <f t="shared" si="37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38"/>
        <v>5.7294444444444448</v>
      </c>
      <c r="G428" t="s">
        <v>20</v>
      </c>
      <c r="H428">
        <v>219</v>
      </c>
      <c r="I428" s="5">
        <f t="shared" si="39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7">
        <f t="shared" si="36"/>
        <v>41332.25</v>
      </c>
      <c r="O428" s="17">
        <f t="shared" si="37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38"/>
        <v>1.1290429799426933</v>
      </c>
      <c r="G429" t="s">
        <v>20</v>
      </c>
      <c r="H429">
        <v>2526</v>
      </c>
      <c r="I429" s="5">
        <f t="shared" si="39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7">
        <f t="shared" si="36"/>
        <v>41895.208333333336</v>
      </c>
      <c r="O429" s="17">
        <f t="shared" si="37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38"/>
        <v>0.46387573964497042</v>
      </c>
      <c r="G430" t="s">
        <v>14</v>
      </c>
      <c r="H430">
        <v>747</v>
      </c>
      <c r="I430" s="5">
        <f t="shared" si="39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7">
        <f t="shared" si="36"/>
        <v>40585.25</v>
      </c>
      <c r="O430" s="17">
        <f t="shared" si="37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38"/>
        <v>0.90675916230366493</v>
      </c>
      <c r="G431" t="s">
        <v>74</v>
      </c>
      <c r="H431">
        <v>2138</v>
      </c>
      <c r="I431" s="5">
        <f t="shared" si="39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7">
        <f t="shared" si="36"/>
        <v>41680.25</v>
      </c>
      <c r="O431" s="17">
        <f t="shared" si="37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38"/>
        <v>0.67740740740740746</v>
      </c>
      <c r="G432" t="s">
        <v>14</v>
      </c>
      <c r="H432">
        <v>84</v>
      </c>
      <c r="I432" s="5">
        <f t="shared" si="39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7">
        <f t="shared" si="36"/>
        <v>43737.208333333328</v>
      </c>
      <c r="O432" s="17">
        <f t="shared" si="37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38"/>
        <v>1.9249019607843136</v>
      </c>
      <c r="G433" t="s">
        <v>20</v>
      </c>
      <c r="H433">
        <v>94</v>
      </c>
      <c r="I433" s="5">
        <f t="shared" si="39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7">
        <f t="shared" si="36"/>
        <v>43273.208333333328</v>
      </c>
      <c r="O433" s="17">
        <f t="shared" si="37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38"/>
        <v>0.82714285714285718</v>
      </c>
      <c r="G434" t="s">
        <v>14</v>
      </c>
      <c r="H434">
        <v>91</v>
      </c>
      <c r="I434" s="5">
        <f t="shared" si="39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7">
        <f t="shared" si="36"/>
        <v>41761.208333333336</v>
      </c>
      <c r="O434" s="17">
        <f t="shared" si="37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38"/>
        <v>0.54163920922570019</v>
      </c>
      <c r="G435" t="s">
        <v>14</v>
      </c>
      <c r="H435">
        <v>792</v>
      </c>
      <c r="I435" s="5">
        <f t="shared" si="39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7">
        <f t="shared" si="36"/>
        <v>41603.25</v>
      </c>
      <c r="O435" s="17">
        <f t="shared" si="37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38"/>
        <v>0.16722222222222222</v>
      </c>
      <c r="G436" t="s">
        <v>74</v>
      </c>
      <c r="H436">
        <v>10</v>
      </c>
      <c r="I436" s="5">
        <f t="shared" si="39"/>
        <v>90.3</v>
      </c>
      <c r="J436" t="s">
        <v>15</v>
      </c>
      <c r="K436" t="s">
        <v>16</v>
      </c>
      <c r="L436">
        <v>1480572000</v>
      </c>
      <c r="M436">
        <v>1481781600</v>
      </c>
      <c r="N436" s="17">
        <f t="shared" si="36"/>
        <v>42705.25</v>
      </c>
      <c r="O436" s="17">
        <f t="shared" si="37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38"/>
        <v>1.168766404199475</v>
      </c>
      <c r="G437" t="s">
        <v>20</v>
      </c>
      <c r="H437">
        <v>1713</v>
      </c>
      <c r="I437" s="5">
        <f t="shared" si="39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7">
        <f t="shared" si="36"/>
        <v>41988.25</v>
      </c>
      <c r="O437" s="17">
        <f t="shared" si="37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38"/>
        <v>10.521538461538462</v>
      </c>
      <c r="G438" t="s">
        <v>20</v>
      </c>
      <c r="H438">
        <v>249</v>
      </c>
      <c r="I438" s="5">
        <f t="shared" si="39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7">
        <f t="shared" si="36"/>
        <v>43575.208333333328</v>
      </c>
      <c r="O438" s="17">
        <f t="shared" si="37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38"/>
        <v>1.2307407407407407</v>
      </c>
      <c r="G439" t="s">
        <v>20</v>
      </c>
      <c r="H439">
        <v>192</v>
      </c>
      <c r="I439" s="5">
        <f t="shared" si="39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7">
        <f t="shared" si="36"/>
        <v>42260.208333333328</v>
      </c>
      <c r="O439" s="17">
        <f t="shared" si="37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5" x14ac:dyDescent="0.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38"/>
        <v>1.7863855421686747</v>
      </c>
      <c r="G440" t="s">
        <v>20</v>
      </c>
      <c r="H440">
        <v>247</v>
      </c>
      <c r="I440" s="5">
        <f t="shared" si="39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7">
        <f t="shared" si="36"/>
        <v>41337.25</v>
      </c>
      <c r="O440" s="17">
        <f t="shared" si="37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38"/>
        <v>3.5528169014084505</v>
      </c>
      <c r="G441" t="s">
        <v>20</v>
      </c>
      <c r="H441">
        <v>2293</v>
      </c>
      <c r="I441" s="5">
        <f t="shared" si="39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7">
        <f t="shared" si="36"/>
        <v>42680.208333333328</v>
      </c>
      <c r="O441" s="17">
        <f t="shared" si="37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38"/>
        <v>1.6190634146341463</v>
      </c>
      <c r="G442" t="s">
        <v>20</v>
      </c>
      <c r="H442">
        <v>3131</v>
      </c>
      <c r="I442" s="5">
        <f t="shared" si="39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7">
        <f t="shared" si="36"/>
        <v>42916.208333333328</v>
      </c>
      <c r="O442" s="17">
        <f t="shared" si="37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38"/>
        <v>0.24914285714285714</v>
      </c>
      <c r="G443" t="s">
        <v>14</v>
      </c>
      <c r="H443">
        <v>32</v>
      </c>
      <c r="I443" s="5">
        <f t="shared" si="39"/>
        <v>54.5</v>
      </c>
      <c r="J443" t="s">
        <v>21</v>
      </c>
      <c r="K443" t="s">
        <v>22</v>
      </c>
      <c r="L443">
        <v>1335416400</v>
      </c>
      <c r="M443">
        <v>1337835600</v>
      </c>
      <c r="N443" s="17">
        <f t="shared" si="36"/>
        <v>41025.208333333336</v>
      </c>
      <c r="O443" s="17">
        <f t="shared" si="37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38"/>
        <v>1.9872222222222222</v>
      </c>
      <c r="G444" t="s">
        <v>20</v>
      </c>
      <c r="H444">
        <v>143</v>
      </c>
      <c r="I444" s="5">
        <f t="shared" si="39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7">
        <f t="shared" si="36"/>
        <v>42980.208333333328</v>
      </c>
      <c r="O444" s="17">
        <f t="shared" si="37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38"/>
        <v>0.34752688172043011</v>
      </c>
      <c r="G445" t="s">
        <v>74</v>
      </c>
      <c r="H445">
        <v>90</v>
      </c>
      <c r="I445" s="5">
        <f t="shared" si="39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7">
        <f t="shared" si="36"/>
        <v>40451.208333333336</v>
      </c>
      <c r="O445" s="17">
        <f t="shared" si="37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38"/>
        <v>1.7641935483870967</v>
      </c>
      <c r="G446" t="s">
        <v>20</v>
      </c>
      <c r="H446">
        <v>296</v>
      </c>
      <c r="I446" s="5">
        <f t="shared" si="39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7">
        <f t="shared" si="36"/>
        <v>40748.208333333336</v>
      </c>
      <c r="O446" s="17">
        <f t="shared" si="37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5" x14ac:dyDescent="0.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38"/>
        <v>5.1138095238095236</v>
      </c>
      <c r="G447" t="s">
        <v>20</v>
      </c>
      <c r="H447">
        <v>170</v>
      </c>
      <c r="I447" s="5">
        <f t="shared" si="39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7">
        <f t="shared" si="36"/>
        <v>40515.25</v>
      </c>
      <c r="O447" s="17">
        <f t="shared" si="37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38"/>
        <v>0.82044117647058823</v>
      </c>
      <c r="G448" t="s">
        <v>14</v>
      </c>
      <c r="H448">
        <v>186</v>
      </c>
      <c r="I448" s="5">
        <f t="shared" si="39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7">
        <f t="shared" si="36"/>
        <v>41261.25</v>
      </c>
      <c r="O448" s="17">
        <f t="shared" si="37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x14ac:dyDescent="0.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38"/>
        <v>0.24326030927835052</v>
      </c>
      <c r="G449" t="s">
        <v>74</v>
      </c>
      <c r="H449">
        <v>439</v>
      </c>
      <c r="I449" s="5">
        <f t="shared" si="39"/>
        <v>86</v>
      </c>
      <c r="J449" t="s">
        <v>40</v>
      </c>
      <c r="K449" t="s">
        <v>41</v>
      </c>
      <c r="L449">
        <v>1513663200</v>
      </c>
      <c r="M449">
        <v>1515045600</v>
      </c>
      <c r="N449" s="17">
        <f t="shared" si="36"/>
        <v>43088.25</v>
      </c>
      <c r="O449" s="17">
        <f t="shared" si="37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38"/>
        <v>0.50482758620689661</v>
      </c>
      <c r="G450" t="s">
        <v>14</v>
      </c>
      <c r="H450">
        <v>605</v>
      </c>
      <c r="I450" s="5">
        <f t="shared" si="39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7">
        <f t="shared" ref="N450:N513" si="42">(((L450/60)/60)/24)+DATE(1970,1,1)</f>
        <v>41378.208333333336</v>
      </c>
      <c r="O450" s="17">
        <f t="shared" ref="O450:O513" si="43">(((M450/60)/60)/24)+DATE(1970,1,1)</f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44">E451/D451</f>
        <v>9.67</v>
      </c>
      <c r="G451" t="s">
        <v>20</v>
      </c>
      <c r="H451">
        <v>86</v>
      </c>
      <c r="I451" s="5">
        <f t="shared" ref="I451:I514" si="45"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7">
        <f t="shared" si="42"/>
        <v>43530.25</v>
      </c>
      <c r="O451" s="17">
        <f t="shared" si="43"/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_xlfn.TEXTBEFORE(R451,"/")</f>
        <v>games</v>
      </c>
      <c r="T451" t="str">
        <f t="shared" ref="T451:T514" si="47">_xlfn.TEXTAFTER(R451,"/")</f>
        <v>video games</v>
      </c>
    </row>
    <row r="452" spans="1:20" x14ac:dyDescent="0.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44"/>
        <v>0.04</v>
      </c>
      <c r="G452" t="s">
        <v>14</v>
      </c>
      <c r="H452">
        <v>1</v>
      </c>
      <c r="I452" s="5">
        <f t="shared" si="45"/>
        <v>4</v>
      </c>
      <c r="J452" t="s">
        <v>15</v>
      </c>
      <c r="K452" t="s">
        <v>16</v>
      </c>
      <c r="L452">
        <v>1540098000</v>
      </c>
      <c r="M452">
        <v>1542088800</v>
      </c>
      <c r="N452" s="17">
        <f t="shared" si="42"/>
        <v>43394.208333333328</v>
      </c>
      <c r="O452" s="17">
        <f t="shared" si="43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44"/>
        <v>1.2284501347708894</v>
      </c>
      <c r="G453" t="s">
        <v>20</v>
      </c>
      <c r="H453">
        <v>6286</v>
      </c>
      <c r="I453" s="5">
        <f t="shared" si="45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7">
        <f t="shared" si="42"/>
        <v>42935.208333333328</v>
      </c>
      <c r="O453" s="17">
        <f t="shared" si="43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5" x14ac:dyDescent="0.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44"/>
        <v>0.63437500000000002</v>
      </c>
      <c r="G454" t="s">
        <v>14</v>
      </c>
      <c r="H454">
        <v>31</v>
      </c>
      <c r="I454" s="5">
        <f t="shared" si="45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7">
        <f t="shared" si="42"/>
        <v>40365.208333333336</v>
      </c>
      <c r="O454" s="17">
        <f t="shared" si="43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x14ac:dyDescent="0.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44"/>
        <v>0.56331688596491225</v>
      </c>
      <c r="G455" t="s">
        <v>14</v>
      </c>
      <c r="H455">
        <v>1181</v>
      </c>
      <c r="I455" s="5">
        <f t="shared" si="45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7">
        <f t="shared" si="42"/>
        <v>42705.25</v>
      </c>
      <c r="O455" s="17">
        <f t="shared" si="43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44"/>
        <v>0.44074999999999998</v>
      </c>
      <c r="G456" t="s">
        <v>14</v>
      </c>
      <c r="H456">
        <v>39</v>
      </c>
      <c r="I456" s="5">
        <f t="shared" si="45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7">
        <f t="shared" si="42"/>
        <v>41568.208333333336</v>
      </c>
      <c r="O456" s="17">
        <f t="shared" si="43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44"/>
        <v>1.1837253218884121</v>
      </c>
      <c r="G457" t="s">
        <v>20</v>
      </c>
      <c r="H457">
        <v>3727</v>
      </c>
      <c r="I457" s="5">
        <f t="shared" si="45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7">
        <f t="shared" si="42"/>
        <v>40809.208333333336</v>
      </c>
      <c r="O457" s="17">
        <f t="shared" si="43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5" x14ac:dyDescent="0.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44"/>
        <v>1.041243169398907</v>
      </c>
      <c r="G458" t="s">
        <v>20</v>
      </c>
      <c r="H458">
        <v>1605</v>
      </c>
      <c r="I458" s="5">
        <f t="shared" si="45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7">
        <f t="shared" si="42"/>
        <v>43141.25</v>
      </c>
      <c r="O458" s="17">
        <f t="shared" si="43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44"/>
        <v>0.26640000000000003</v>
      </c>
      <c r="G459" t="s">
        <v>14</v>
      </c>
      <c r="H459">
        <v>46</v>
      </c>
      <c r="I459" s="5">
        <f t="shared" si="45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7">
        <f t="shared" si="42"/>
        <v>42657.208333333328</v>
      </c>
      <c r="O459" s="17">
        <f t="shared" si="43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44"/>
        <v>3.5120118343195266</v>
      </c>
      <c r="G460" t="s">
        <v>20</v>
      </c>
      <c r="H460">
        <v>2120</v>
      </c>
      <c r="I460" s="5">
        <f t="shared" si="45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7">
        <f t="shared" si="42"/>
        <v>40265.208333333336</v>
      </c>
      <c r="O460" s="17">
        <f t="shared" si="43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44"/>
        <v>0.90063492063492068</v>
      </c>
      <c r="G461" t="s">
        <v>14</v>
      </c>
      <c r="H461">
        <v>105</v>
      </c>
      <c r="I461" s="5">
        <f t="shared" si="45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7">
        <f t="shared" si="42"/>
        <v>42001.25</v>
      </c>
      <c r="O461" s="17">
        <f t="shared" si="43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44"/>
        <v>1.7162500000000001</v>
      </c>
      <c r="G462" t="s">
        <v>20</v>
      </c>
      <c r="H462">
        <v>50</v>
      </c>
      <c r="I462" s="5">
        <f t="shared" si="45"/>
        <v>82.38</v>
      </c>
      <c r="J462" t="s">
        <v>21</v>
      </c>
      <c r="K462" t="s">
        <v>22</v>
      </c>
      <c r="L462">
        <v>1281330000</v>
      </c>
      <c r="M462">
        <v>1281589200</v>
      </c>
      <c r="N462" s="17">
        <f t="shared" si="42"/>
        <v>40399.208333333336</v>
      </c>
      <c r="O462" s="17">
        <f t="shared" si="43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44"/>
        <v>1.4104655870445344</v>
      </c>
      <c r="G463" t="s">
        <v>20</v>
      </c>
      <c r="H463">
        <v>2080</v>
      </c>
      <c r="I463" s="5">
        <f t="shared" si="45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7">
        <f t="shared" si="42"/>
        <v>41757.208333333336</v>
      </c>
      <c r="O463" s="17">
        <f t="shared" si="43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44"/>
        <v>0.30579449152542371</v>
      </c>
      <c r="G464" t="s">
        <v>14</v>
      </c>
      <c r="H464">
        <v>535</v>
      </c>
      <c r="I464" s="5">
        <f t="shared" si="45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7">
        <f t="shared" si="42"/>
        <v>41304.25</v>
      </c>
      <c r="O464" s="17">
        <f t="shared" si="43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5" x14ac:dyDescent="0.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44"/>
        <v>1.0816455696202532</v>
      </c>
      <c r="G465" t="s">
        <v>20</v>
      </c>
      <c r="H465">
        <v>2105</v>
      </c>
      <c r="I465" s="5">
        <f t="shared" si="45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7">
        <f t="shared" si="42"/>
        <v>41639.25</v>
      </c>
      <c r="O465" s="17">
        <f t="shared" si="43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44"/>
        <v>1.3345505617977529</v>
      </c>
      <c r="G466" t="s">
        <v>20</v>
      </c>
      <c r="H466">
        <v>2436</v>
      </c>
      <c r="I466" s="5">
        <f t="shared" si="45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7">
        <f t="shared" si="42"/>
        <v>43142.25</v>
      </c>
      <c r="O466" s="17">
        <f t="shared" si="43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44"/>
        <v>1.8785106382978722</v>
      </c>
      <c r="G467" t="s">
        <v>20</v>
      </c>
      <c r="H467">
        <v>80</v>
      </c>
      <c r="I467" s="5">
        <f t="shared" si="45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7">
        <f t="shared" si="42"/>
        <v>43127.25</v>
      </c>
      <c r="O467" s="17">
        <f t="shared" si="43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44"/>
        <v>3.32</v>
      </c>
      <c r="G468" t="s">
        <v>20</v>
      </c>
      <c r="H468">
        <v>42</v>
      </c>
      <c r="I468" s="5">
        <f t="shared" si="45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7">
        <f t="shared" si="42"/>
        <v>41409.208333333336</v>
      </c>
      <c r="O468" s="17">
        <f t="shared" si="43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5" x14ac:dyDescent="0.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44"/>
        <v>5.7521428571428572</v>
      </c>
      <c r="G469" t="s">
        <v>20</v>
      </c>
      <c r="H469">
        <v>139</v>
      </c>
      <c r="I469" s="5">
        <f t="shared" si="45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7">
        <f t="shared" si="42"/>
        <v>42331.25</v>
      </c>
      <c r="O469" s="17">
        <f t="shared" si="43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44"/>
        <v>0.40500000000000003</v>
      </c>
      <c r="G470" t="s">
        <v>14</v>
      </c>
      <c r="H470">
        <v>16</v>
      </c>
      <c r="I470" s="5">
        <f t="shared" si="45"/>
        <v>101.25</v>
      </c>
      <c r="J470" t="s">
        <v>21</v>
      </c>
      <c r="K470" t="s">
        <v>22</v>
      </c>
      <c r="L470">
        <v>1555218000</v>
      </c>
      <c r="M470">
        <v>1556600400</v>
      </c>
      <c r="N470" s="17">
        <f t="shared" si="42"/>
        <v>43569.208333333328</v>
      </c>
      <c r="O470" s="17">
        <f t="shared" si="43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44"/>
        <v>1.8442857142857143</v>
      </c>
      <c r="G471" t="s">
        <v>20</v>
      </c>
      <c r="H471">
        <v>159</v>
      </c>
      <c r="I471" s="5">
        <f t="shared" si="45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7">
        <f t="shared" si="42"/>
        <v>42142.208333333328</v>
      </c>
      <c r="O471" s="17">
        <f t="shared" si="43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44"/>
        <v>2.8580555555555556</v>
      </c>
      <c r="G472" t="s">
        <v>20</v>
      </c>
      <c r="H472">
        <v>381</v>
      </c>
      <c r="I472" s="5">
        <f t="shared" si="45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7">
        <f t="shared" si="42"/>
        <v>42716.25</v>
      </c>
      <c r="O472" s="17">
        <f t="shared" si="43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44"/>
        <v>3.19</v>
      </c>
      <c r="G473" t="s">
        <v>20</v>
      </c>
      <c r="H473">
        <v>194</v>
      </c>
      <c r="I473" s="5">
        <f t="shared" si="45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7">
        <f t="shared" si="42"/>
        <v>41031.208333333336</v>
      </c>
      <c r="O473" s="17">
        <f t="shared" si="43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44"/>
        <v>0.39234070221066319</v>
      </c>
      <c r="G474" t="s">
        <v>14</v>
      </c>
      <c r="H474">
        <v>575</v>
      </c>
      <c r="I474" s="5">
        <f t="shared" si="45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7">
        <f t="shared" si="42"/>
        <v>43535.208333333328</v>
      </c>
      <c r="O474" s="17">
        <f t="shared" si="43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44"/>
        <v>1.7814000000000001</v>
      </c>
      <c r="G475" t="s">
        <v>20</v>
      </c>
      <c r="H475">
        <v>106</v>
      </c>
      <c r="I475" s="5">
        <f t="shared" si="45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7">
        <f t="shared" si="42"/>
        <v>43277.208333333328</v>
      </c>
      <c r="O475" s="17">
        <f t="shared" si="43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44"/>
        <v>3.6515</v>
      </c>
      <c r="G476" t="s">
        <v>20</v>
      </c>
      <c r="H476">
        <v>142</v>
      </c>
      <c r="I476" s="5">
        <f t="shared" si="45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7">
        <f t="shared" si="42"/>
        <v>41989.25</v>
      </c>
      <c r="O476" s="17">
        <f t="shared" si="43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5" x14ac:dyDescent="0.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44"/>
        <v>1.1394594594594594</v>
      </c>
      <c r="G477" t="s">
        <v>20</v>
      </c>
      <c r="H477">
        <v>211</v>
      </c>
      <c r="I477" s="5">
        <f t="shared" si="45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7">
        <f t="shared" si="42"/>
        <v>41450.208333333336</v>
      </c>
      <c r="O477" s="17">
        <f t="shared" si="43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5" x14ac:dyDescent="0.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44"/>
        <v>0.29828720626631855</v>
      </c>
      <c r="G478" t="s">
        <v>14</v>
      </c>
      <c r="H478">
        <v>1120</v>
      </c>
      <c r="I478" s="5">
        <f t="shared" si="45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7">
        <f t="shared" si="42"/>
        <v>43322.208333333328</v>
      </c>
      <c r="O478" s="17">
        <f t="shared" si="43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44"/>
        <v>0.54270588235294115</v>
      </c>
      <c r="G479" t="s">
        <v>14</v>
      </c>
      <c r="H479">
        <v>113</v>
      </c>
      <c r="I479" s="5">
        <f t="shared" si="45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7">
        <f t="shared" si="42"/>
        <v>40720.208333333336</v>
      </c>
      <c r="O479" s="17">
        <f t="shared" si="43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44"/>
        <v>2.3634156976744185</v>
      </c>
      <c r="G480" t="s">
        <v>20</v>
      </c>
      <c r="H480">
        <v>2756</v>
      </c>
      <c r="I480" s="5">
        <f t="shared" si="45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7">
        <f t="shared" si="42"/>
        <v>42072.208333333328</v>
      </c>
      <c r="O480" s="17">
        <f t="shared" si="43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44"/>
        <v>5.1291666666666664</v>
      </c>
      <c r="G481" t="s">
        <v>20</v>
      </c>
      <c r="H481">
        <v>173</v>
      </c>
      <c r="I481" s="5">
        <f t="shared" si="45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7">
        <f t="shared" si="42"/>
        <v>42945.208333333328</v>
      </c>
      <c r="O481" s="17">
        <f t="shared" si="43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44"/>
        <v>1.0065116279069768</v>
      </c>
      <c r="G482" t="s">
        <v>20</v>
      </c>
      <c r="H482">
        <v>87</v>
      </c>
      <c r="I482" s="5">
        <f t="shared" si="45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7">
        <f t="shared" si="42"/>
        <v>40248.25</v>
      </c>
      <c r="O482" s="17">
        <f t="shared" si="43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5" x14ac:dyDescent="0.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44"/>
        <v>0.81348423194303154</v>
      </c>
      <c r="G483" t="s">
        <v>14</v>
      </c>
      <c r="H483">
        <v>1538</v>
      </c>
      <c r="I483" s="5">
        <f t="shared" si="45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7">
        <f t="shared" si="42"/>
        <v>41913.208333333336</v>
      </c>
      <c r="O483" s="17">
        <f t="shared" si="43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5" x14ac:dyDescent="0.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44"/>
        <v>0.16404761904761905</v>
      </c>
      <c r="G484" t="s">
        <v>14</v>
      </c>
      <c r="H484">
        <v>9</v>
      </c>
      <c r="I484" s="5">
        <f t="shared" si="45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7">
        <f t="shared" si="42"/>
        <v>40963.25</v>
      </c>
      <c r="O484" s="17">
        <f t="shared" si="43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44"/>
        <v>0.52774617067833696</v>
      </c>
      <c r="G485" t="s">
        <v>14</v>
      </c>
      <c r="H485">
        <v>554</v>
      </c>
      <c r="I485" s="5">
        <f t="shared" si="45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7">
        <f t="shared" si="42"/>
        <v>43811.25</v>
      </c>
      <c r="O485" s="17">
        <f t="shared" si="43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44"/>
        <v>2.6020608108108108</v>
      </c>
      <c r="G486" t="s">
        <v>20</v>
      </c>
      <c r="H486">
        <v>1572</v>
      </c>
      <c r="I486" s="5">
        <f t="shared" si="45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7">
        <f t="shared" si="42"/>
        <v>41855.208333333336</v>
      </c>
      <c r="O486" s="17">
        <f t="shared" si="43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5" x14ac:dyDescent="0.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44"/>
        <v>0.30732891832229581</v>
      </c>
      <c r="G487" t="s">
        <v>14</v>
      </c>
      <c r="H487">
        <v>648</v>
      </c>
      <c r="I487" s="5">
        <f t="shared" si="45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7">
        <f t="shared" si="42"/>
        <v>43626.208333333328</v>
      </c>
      <c r="O487" s="17">
        <f t="shared" si="43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5" x14ac:dyDescent="0.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44"/>
        <v>0.13500000000000001</v>
      </c>
      <c r="G488" t="s">
        <v>14</v>
      </c>
      <c r="H488">
        <v>21</v>
      </c>
      <c r="I488" s="5">
        <f t="shared" si="45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7">
        <f t="shared" si="42"/>
        <v>43168.25</v>
      </c>
      <c r="O488" s="17">
        <f t="shared" si="43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44"/>
        <v>1.7862556663644606</v>
      </c>
      <c r="G489" t="s">
        <v>20</v>
      </c>
      <c r="H489">
        <v>2346</v>
      </c>
      <c r="I489" s="5">
        <f t="shared" si="45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7">
        <f t="shared" si="42"/>
        <v>42845.208333333328</v>
      </c>
      <c r="O489" s="17">
        <f t="shared" si="43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44"/>
        <v>2.2005660377358489</v>
      </c>
      <c r="G490" t="s">
        <v>20</v>
      </c>
      <c r="H490">
        <v>115</v>
      </c>
      <c r="I490" s="5">
        <f t="shared" si="45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7">
        <f t="shared" si="42"/>
        <v>42403.25</v>
      </c>
      <c r="O490" s="17">
        <f t="shared" si="43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44"/>
        <v>1.015108695652174</v>
      </c>
      <c r="G491" t="s">
        <v>20</v>
      </c>
      <c r="H491">
        <v>85</v>
      </c>
      <c r="I491" s="5">
        <f t="shared" si="45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7">
        <f t="shared" si="42"/>
        <v>40406.208333333336</v>
      </c>
      <c r="O491" s="17">
        <f t="shared" si="43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44"/>
        <v>1.915</v>
      </c>
      <c r="G492" t="s">
        <v>20</v>
      </c>
      <c r="H492">
        <v>144</v>
      </c>
      <c r="I492" s="5">
        <f t="shared" si="45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7">
        <f t="shared" si="42"/>
        <v>43786.25</v>
      </c>
      <c r="O492" s="17">
        <f t="shared" si="43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5" x14ac:dyDescent="0.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44"/>
        <v>3.0534683098591549</v>
      </c>
      <c r="G493" t="s">
        <v>20</v>
      </c>
      <c r="H493">
        <v>2443</v>
      </c>
      <c r="I493" s="5">
        <f t="shared" si="45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7">
        <f t="shared" si="42"/>
        <v>41456.208333333336</v>
      </c>
      <c r="O493" s="17">
        <f t="shared" si="43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44"/>
        <v>0.23995287958115183</v>
      </c>
      <c r="G494" t="s">
        <v>74</v>
      </c>
      <c r="H494">
        <v>595</v>
      </c>
      <c r="I494" s="5">
        <f t="shared" si="45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7">
        <f t="shared" si="42"/>
        <v>40336.208333333336</v>
      </c>
      <c r="O494" s="17">
        <f t="shared" si="43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44"/>
        <v>7.2377777777777776</v>
      </c>
      <c r="G495" t="s">
        <v>20</v>
      </c>
      <c r="H495">
        <v>64</v>
      </c>
      <c r="I495" s="5">
        <f t="shared" si="45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7">
        <f t="shared" si="42"/>
        <v>43645.208333333328</v>
      </c>
      <c r="O495" s="17">
        <f t="shared" si="43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x14ac:dyDescent="0.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44"/>
        <v>5.4736000000000002</v>
      </c>
      <c r="G496" t="s">
        <v>20</v>
      </c>
      <c r="H496">
        <v>268</v>
      </c>
      <c r="I496" s="5">
        <f t="shared" si="45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7">
        <f t="shared" si="42"/>
        <v>40990.208333333336</v>
      </c>
      <c r="O496" s="17">
        <f t="shared" si="43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44"/>
        <v>4.1449999999999996</v>
      </c>
      <c r="G497" t="s">
        <v>20</v>
      </c>
      <c r="H497">
        <v>195</v>
      </c>
      <c r="I497" s="5">
        <f t="shared" si="45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7">
        <f t="shared" si="42"/>
        <v>41800.208333333336</v>
      </c>
      <c r="O497" s="17">
        <f t="shared" si="43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44"/>
        <v>9.0696409140369975E-3</v>
      </c>
      <c r="G498" t="s">
        <v>14</v>
      </c>
      <c r="H498">
        <v>54</v>
      </c>
      <c r="I498" s="5">
        <f t="shared" si="45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7">
        <f t="shared" si="42"/>
        <v>42876.208333333328</v>
      </c>
      <c r="O498" s="17">
        <f t="shared" si="43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44"/>
        <v>0.34173469387755101</v>
      </c>
      <c r="G499" t="s">
        <v>14</v>
      </c>
      <c r="H499">
        <v>120</v>
      </c>
      <c r="I499" s="5">
        <f t="shared" si="45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7">
        <f t="shared" si="42"/>
        <v>42724.25</v>
      </c>
      <c r="O499" s="17">
        <f t="shared" si="43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44"/>
        <v>0.239488107549121</v>
      </c>
      <c r="G500" t="s">
        <v>14</v>
      </c>
      <c r="H500">
        <v>579</v>
      </c>
      <c r="I500" s="5">
        <f t="shared" si="45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7">
        <f t="shared" si="42"/>
        <v>42005.25</v>
      </c>
      <c r="O500" s="17">
        <f t="shared" si="43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5" x14ac:dyDescent="0.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44"/>
        <v>0.48072649572649573</v>
      </c>
      <c r="G501" t="s">
        <v>14</v>
      </c>
      <c r="H501">
        <v>2072</v>
      </c>
      <c r="I501" s="5">
        <f t="shared" si="45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7">
        <f t="shared" si="42"/>
        <v>42444.208333333328</v>
      </c>
      <c r="O501" s="17">
        <f t="shared" si="43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44"/>
        <v>0</v>
      </c>
      <c r="G502" t="s">
        <v>14</v>
      </c>
      <c r="H502">
        <v>0</v>
      </c>
      <c r="I502" s="5" t="e">
        <f t="shared" si="45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7">
        <f t="shared" si="42"/>
        <v>41395.208333333336</v>
      </c>
      <c r="O502" s="17">
        <f t="shared" si="43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44"/>
        <v>0.70145182291666663</v>
      </c>
      <c r="G503" t="s">
        <v>14</v>
      </c>
      <c r="H503">
        <v>1796</v>
      </c>
      <c r="I503" s="5">
        <f t="shared" si="45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7">
        <f t="shared" si="42"/>
        <v>41345.208333333336</v>
      </c>
      <c r="O503" s="17">
        <f t="shared" si="43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44"/>
        <v>5.2992307692307694</v>
      </c>
      <c r="G504" t="s">
        <v>20</v>
      </c>
      <c r="H504">
        <v>186</v>
      </c>
      <c r="I504" s="5">
        <f t="shared" si="45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7">
        <f t="shared" si="42"/>
        <v>41117.208333333336</v>
      </c>
      <c r="O504" s="17">
        <f t="shared" si="43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.5" x14ac:dyDescent="0.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44"/>
        <v>1.8032549019607844</v>
      </c>
      <c r="G505" t="s">
        <v>20</v>
      </c>
      <c r="H505">
        <v>460</v>
      </c>
      <c r="I505" s="5">
        <f t="shared" si="45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7">
        <f t="shared" si="42"/>
        <v>42186.208333333328</v>
      </c>
      <c r="O505" s="17">
        <f t="shared" si="43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44"/>
        <v>0.92320000000000002</v>
      </c>
      <c r="G506" t="s">
        <v>14</v>
      </c>
      <c r="H506">
        <v>62</v>
      </c>
      <c r="I506" s="5">
        <f t="shared" si="45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7">
        <f t="shared" si="42"/>
        <v>42142.208333333328</v>
      </c>
      <c r="O506" s="17">
        <f t="shared" si="43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44"/>
        <v>0.13901001112347053</v>
      </c>
      <c r="G507" t="s">
        <v>14</v>
      </c>
      <c r="H507">
        <v>347</v>
      </c>
      <c r="I507" s="5">
        <f t="shared" si="45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7">
        <f t="shared" si="42"/>
        <v>41341.25</v>
      </c>
      <c r="O507" s="17">
        <f t="shared" si="43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44"/>
        <v>9.2707777777777771</v>
      </c>
      <c r="G508" t="s">
        <v>20</v>
      </c>
      <c r="H508">
        <v>2528</v>
      </c>
      <c r="I508" s="5">
        <f t="shared" si="45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7">
        <f t="shared" si="42"/>
        <v>43062.25</v>
      </c>
      <c r="O508" s="17">
        <f t="shared" si="43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5" x14ac:dyDescent="0.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44"/>
        <v>0.39857142857142858</v>
      </c>
      <c r="G509" t="s">
        <v>14</v>
      </c>
      <c r="H509">
        <v>19</v>
      </c>
      <c r="I509" s="5">
        <f t="shared" si="45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7">
        <f t="shared" si="42"/>
        <v>41373.208333333336</v>
      </c>
      <c r="O509" s="17">
        <f t="shared" si="43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44"/>
        <v>1.1222929936305732</v>
      </c>
      <c r="G510" t="s">
        <v>20</v>
      </c>
      <c r="H510">
        <v>3657</v>
      </c>
      <c r="I510" s="5">
        <f t="shared" si="45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7">
        <f t="shared" si="42"/>
        <v>43310.208333333328</v>
      </c>
      <c r="O510" s="17">
        <f t="shared" si="43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44"/>
        <v>0.70925816023738875</v>
      </c>
      <c r="G511" t="s">
        <v>14</v>
      </c>
      <c r="H511">
        <v>1258</v>
      </c>
      <c r="I511" s="5">
        <f t="shared" si="45"/>
        <v>95</v>
      </c>
      <c r="J511" t="s">
        <v>21</v>
      </c>
      <c r="K511" t="s">
        <v>22</v>
      </c>
      <c r="L511">
        <v>1336194000</v>
      </c>
      <c r="M511">
        <v>1337058000</v>
      </c>
      <c r="N511" s="17">
        <f t="shared" si="42"/>
        <v>41034.208333333336</v>
      </c>
      <c r="O511" s="17">
        <f t="shared" si="43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44"/>
        <v>1.1908974358974358</v>
      </c>
      <c r="G512" t="s">
        <v>20</v>
      </c>
      <c r="H512">
        <v>131</v>
      </c>
      <c r="I512" s="5">
        <f t="shared" si="45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7">
        <f t="shared" si="42"/>
        <v>43251.208333333328</v>
      </c>
      <c r="O512" s="17">
        <f t="shared" si="43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44"/>
        <v>0.24017591339648173</v>
      </c>
      <c r="G513" t="s">
        <v>14</v>
      </c>
      <c r="H513">
        <v>362</v>
      </c>
      <c r="I513" s="5">
        <f t="shared" si="45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7">
        <f t="shared" si="42"/>
        <v>43671.208333333328</v>
      </c>
      <c r="O513" s="17">
        <f t="shared" si="43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44"/>
        <v>1.3931868131868133</v>
      </c>
      <c r="G514" t="s">
        <v>20</v>
      </c>
      <c r="H514">
        <v>239</v>
      </c>
      <c r="I514" s="5">
        <f t="shared" si="45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7">
        <f t="shared" ref="N514:N577" si="48">(((L514/60)/60)/24)+DATE(1970,1,1)</f>
        <v>41825.208333333336</v>
      </c>
      <c r="O514" s="17">
        <f t="shared" ref="O514:O577" si="49">(((M514/60)/60)/24)+DATE(1970,1,1)</f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50">E515/D515</f>
        <v>0.39277108433734942</v>
      </c>
      <c r="G515" t="s">
        <v>74</v>
      </c>
      <c r="H515">
        <v>35</v>
      </c>
      <c r="I515" s="5">
        <f t="shared" ref="I515:I578" si="51"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7">
        <f t="shared" si="48"/>
        <v>40430.208333333336</v>
      </c>
      <c r="O515" s="17">
        <f t="shared" si="49"/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_xlfn.TEXTBEFORE(R515,"/")</f>
        <v>film &amp; video</v>
      </c>
      <c r="T515" t="str">
        <f t="shared" ref="T515:T578" si="53">_xlfn.TEXTAFTER(R515,"/")</f>
        <v>television</v>
      </c>
    </row>
    <row r="516" spans="1:20" x14ac:dyDescent="0.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50"/>
        <v>0.22439077144917088</v>
      </c>
      <c r="G516" t="s">
        <v>74</v>
      </c>
      <c r="H516">
        <v>528</v>
      </c>
      <c r="I516" s="5">
        <f t="shared" si="51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7">
        <f t="shared" si="48"/>
        <v>41614.25</v>
      </c>
      <c r="O516" s="17">
        <f t="shared" si="49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50"/>
        <v>0.55779069767441858</v>
      </c>
      <c r="G517" t="s">
        <v>14</v>
      </c>
      <c r="H517">
        <v>133</v>
      </c>
      <c r="I517" s="5">
        <f t="shared" si="51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7">
        <f t="shared" si="48"/>
        <v>40900.25</v>
      </c>
      <c r="O517" s="17">
        <f t="shared" si="49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50"/>
        <v>0.42523125996810207</v>
      </c>
      <c r="G518" t="s">
        <v>14</v>
      </c>
      <c r="H518">
        <v>846</v>
      </c>
      <c r="I518" s="5">
        <f t="shared" si="51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7">
        <f t="shared" si="48"/>
        <v>40396.208333333336</v>
      </c>
      <c r="O518" s="17">
        <f t="shared" si="49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50"/>
        <v>1.1200000000000001</v>
      </c>
      <c r="G519" t="s">
        <v>20</v>
      </c>
      <c r="H519">
        <v>78</v>
      </c>
      <c r="I519" s="5">
        <f t="shared" si="51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7">
        <f t="shared" si="48"/>
        <v>42860.208333333328</v>
      </c>
      <c r="O519" s="17">
        <f t="shared" si="49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5" x14ac:dyDescent="0.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50"/>
        <v>7.0681818181818179E-2</v>
      </c>
      <c r="G520" t="s">
        <v>14</v>
      </c>
      <c r="H520">
        <v>10</v>
      </c>
      <c r="I520" s="5">
        <f t="shared" si="51"/>
        <v>62.2</v>
      </c>
      <c r="J520" t="s">
        <v>21</v>
      </c>
      <c r="K520" t="s">
        <v>22</v>
      </c>
      <c r="L520">
        <v>1519365600</v>
      </c>
      <c r="M520">
        <v>1519538400</v>
      </c>
      <c r="N520" s="17">
        <f t="shared" si="48"/>
        <v>43154.25</v>
      </c>
      <c r="O520" s="17">
        <f t="shared" si="49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50"/>
        <v>1.0174563871693867</v>
      </c>
      <c r="G521" t="s">
        <v>20</v>
      </c>
      <c r="H521">
        <v>1773</v>
      </c>
      <c r="I521" s="5">
        <f t="shared" si="51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7">
        <f t="shared" si="48"/>
        <v>42012.25</v>
      </c>
      <c r="O521" s="17">
        <f t="shared" si="49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50"/>
        <v>4.2575000000000003</v>
      </c>
      <c r="G522" t="s">
        <v>20</v>
      </c>
      <c r="H522">
        <v>32</v>
      </c>
      <c r="I522" s="5">
        <f t="shared" si="51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7">
        <f t="shared" si="48"/>
        <v>43574.208333333328</v>
      </c>
      <c r="O522" s="17">
        <f t="shared" si="49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50"/>
        <v>1.4553947368421052</v>
      </c>
      <c r="G523" t="s">
        <v>20</v>
      </c>
      <c r="H523">
        <v>369</v>
      </c>
      <c r="I523" s="5">
        <f t="shared" si="51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7">
        <f t="shared" si="48"/>
        <v>42605.208333333328</v>
      </c>
      <c r="O523" s="17">
        <f t="shared" si="49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5" x14ac:dyDescent="0.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50"/>
        <v>0.32453465346534655</v>
      </c>
      <c r="G524" t="s">
        <v>14</v>
      </c>
      <c r="H524">
        <v>191</v>
      </c>
      <c r="I524" s="5">
        <f t="shared" si="51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7">
        <f t="shared" si="48"/>
        <v>41093.208333333336</v>
      </c>
      <c r="O524" s="17">
        <f t="shared" si="49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50"/>
        <v>7.003333333333333</v>
      </c>
      <c r="G525" t="s">
        <v>20</v>
      </c>
      <c r="H525">
        <v>89</v>
      </c>
      <c r="I525" s="5">
        <f t="shared" si="51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7">
        <f t="shared" si="48"/>
        <v>40241.25</v>
      </c>
      <c r="O525" s="17">
        <f t="shared" si="49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50"/>
        <v>0.83904860392967939</v>
      </c>
      <c r="G526" t="s">
        <v>14</v>
      </c>
      <c r="H526">
        <v>1979</v>
      </c>
      <c r="I526" s="5">
        <f t="shared" si="51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7">
        <f t="shared" si="48"/>
        <v>40294.208333333336</v>
      </c>
      <c r="O526" s="17">
        <f t="shared" si="49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50"/>
        <v>0.84190476190476193</v>
      </c>
      <c r="G527" t="s">
        <v>14</v>
      </c>
      <c r="H527">
        <v>63</v>
      </c>
      <c r="I527" s="5">
        <f t="shared" si="51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7">
        <f t="shared" si="48"/>
        <v>40505.25</v>
      </c>
      <c r="O527" s="17">
        <f t="shared" si="49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5" x14ac:dyDescent="0.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50"/>
        <v>1.5595180722891566</v>
      </c>
      <c r="G528" t="s">
        <v>20</v>
      </c>
      <c r="H528">
        <v>147</v>
      </c>
      <c r="I528" s="5">
        <f t="shared" si="51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7">
        <f t="shared" si="48"/>
        <v>42364.25</v>
      </c>
      <c r="O528" s="17">
        <f t="shared" si="49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50"/>
        <v>0.99619450317124736</v>
      </c>
      <c r="G529" t="s">
        <v>14</v>
      </c>
      <c r="H529">
        <v>6080</v>
      </c>
      <c r="I529" s="5">
        <f t="shared" si="51"/>
        <v>31</v>
      </c>
      <c r="J529" t="s">
        <v>15</v>
      </c>
      <c r="K529" t="s">
        <v>16</v>
      </c>
      <c r="L529">
        <v>1454652000</v>
      </c>
      <c r="M529">
        <v>1457762400</v>
      </c>
      <c r="N529" s="17">
        <f t="shared" si="48"/>
        <v>42405.25</v>
      </c>
      <c r="O529" s="17">
        <f t="shared" si="49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50"/>
        <v>0.80300000000000005</v>
      </c>
      <c r="G530" t="s">
        <v>14</v>
      </c>
      <c r="H530">
        <v>80</v>
      </c>
      <c r="I530" s="5">
        <f t="shared" si="51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7">
        <f t="shared" si="48"/>
        <v>41601.25</v>
      </c>
      <c r="O530" s="17">
        <f t="shared" si="49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50"/>
        <v>0.11254901960784314</v>
      </c>
      <c r="G531" t="s">
        <v>14</v>
      </c>
      <c r="H531">
        <v>9</v>
      </c>
      <c r="I531" s="5">
        <f t="shared" si="51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7">
        <f t="shared" si="48"/>
        <v>41769.208333333336</v>
      </c>
      <c r="O531" s="17">
        <f t="shared" si="49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1.5" x14ac:dyDescent="0.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50"/>
        <v>0.91740952380952379</v>
      </c>
      <c r="G532" t="s">
        <v>14</v>
      </c>
      <c r="H532">
        <v>1784</v>
      </c>
      <c r="I532" s="5">
        <f t="shared" si="51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7">
        <f t="shared" si="48"/>
        <v>40421.208333333336</v>
      </c>
      <c r="O532" s="17">
        <f t="shared" si="49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5" x14ac:dyDescent="0.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50"/>
        <v>0.95521156936261387</v>
      </c>
      <c r="G533" t="s">
        <v>47</v>
      </c>
      <c r="H533">
        <v>3640</v>
      </c>
      <c r="I533" s="5">
        <f t="shared" si="51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7">
        <f t="shared" si="48"/>
        <v>41589.25</v>
      </c>
      <c r="O533" s="17">
        <f t="shared" si="49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50"/>
        <v>5.0287499999999996</v>
      </c>
      <c r="G534" t="s">
        <v>20</v>
      </c>
      <c r="H534">
        <v>126</v>
      </c>
      <c r="I534" s="5">
        <f t="shared" si="51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7">
        <f t="shared" si="48"/>
        <v>43125.25</v>
      </c>
      <c r="O534" s="17">
        <f t="shared" si="49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50"/>
        <v>1.5924394463667819</v>
      </c>
      <c r="G535" t="s">
        <v>20</v>
      </c>
      <c r="H535">
        <v>2218</v>
      </c>
      <c r="I535" s="5">
        <f t="shared" si="51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7">
        <f t="shared" si="48"/>
        <v>41479.208333333336</v>
      </c>
      <c r="O535" s="17">
        <f t="shared" si="49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50"/>
        <v>0.15022446689113356</v>
      </c>
      <c r="G536" t="s">
        <v>14</v>
      </c>
      <c r="H536">
        <v>243</v>
      </c>
      <c r="I536" s="5">
        <f t="shared" si="51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7">
        <f t="shared" si="48"/>
        <v>43329.208333333328</v>
      </c>
      <c r="O536" s="17">
        <f t="shared" si="49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50"/>
        <v>4.820384615384615</v>
      </c>
      <c r="G537" t="s">
        <v>20</v>
      </c>
      <c r="H537">
        <v>202</v>
      </c>
      <c r="I537" s="5">
        <f t="shared" si="51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7">
        <f t="shared" si="48"/>
        <v>43259.208333333328</v>
      </c>
      <c r="O537" s="17">
        <f t="shared" si="49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50"/>
        <v>1.4996938775510205</v>
      </c>
      <c r="G538" t="s">
        <v>20</v>
      </c>
      <c r="H538">
        <v>140</v>
      </c>
      <c r="I538" s="5">
        <f t="shared" si="51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7">
        <f t="shared" si="48"/>
        <v>40414.208333333336</v>
      </c>
      <c r="O538" s="17">
        <f t="shared" si="49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50"/>
        <v>1.1722156398104266</v>
      </c>
      <c r="G539" t="s">
        <v>20</v>
      </c>
      <c r="H539">
        <v>1052</v>
      </c>
      <c r="I539" s="5">
        <f t="shared" si="51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7">
        <f t="shared" si="48"/>
        <v>43342.208333333328</v>
      </c>
      <c r="O539" s="17">
        <f t="shared" si="49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50"/>
        <v>0.37695968274950431</v>
      </c>
      <c r="G540" t="s">
        <v>14</v>
      </c>
      <c r="H540">
        <v>1296</v>
      </c>
      <c r="I540" s="5">
        <f t="shared" si="51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7">
        <f t="shared" si="48"/>
        <v>41539.208333333336</v>
      </c>
      <c r="O540" s="17">
        <f t="shared" si="49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50"/>
        <v>0.72653061224489801</v>
      </c>
      <c r="G541" t="s">
        <v>14</v>
      </c>
      <c r="H541">
        <v>77</v>
      </c>
      <c r="I541" s="5">
        <f t="shared" si="51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7">
        <f t="shared" si="48"/>
        <v>43647.208333333328</v>
      </c>
      <c r="O541" s="17">
        <f t="shared" si="49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50"/>
        <v>2.6598113207547169</v>
      </c>
      <c r="G542" t="s">
        <v>20</v>
      </c>
      <c r="H542">
        <v>247</v>
      </c>
      <c r="I542" s="5">
        <f t="shared" si="51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7">
        <f t="shared" si="48"/>
        <v>43225.208333333328</v>
      </c>
      <c r="O542" s="17">
        <f t="shared" si="49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50"/>
        <v>0.24205617977528091</v>
      </c>
      <c r="G543" t="s">
        <v>14</v>
      </c>
      <c r="H543">
        <v>395</v>
      </c>
      <c r="I543" s="5">
        <f t="shared" si="51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7">
        <f t="shared" si="48"/>
        <v>42165.208333333328</v>
      </c>
      <c r="O543" s="17">
        <f t="shared" si="49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50"/>
        <v>2.5064935064935064E-2</v>
      </c>
      <c r="G544" t="s">
        <v>14</v>
      </c>
      <c r="H544">
        <v>49</v>
      </c>
      <c r="I544" s="5">
        <f t="shared" si="51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7">
        <f t="shared" si="48"/>
        <v>42391.25</v>
      </c>
      <c r="O544" s="17">
        <f t="shared" si="49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50"/>
        <v>0.1632979976442874</v>
      </c>
      <c r="G545" t="s">
        <v>14</v>
      </c>
      <c r="H545">
        <v>180</v>
      </c>
      <c r="I545" s="5">
        <f t="shared" si="51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7">
        <f t="shared" si="48"/>
        <v>41528.208333333336</v>
      </c>
      <c r="O545" s="17">
        <f t="shared" si="49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.5" x14ac:dyDescent="0.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50"/>
        <v>2.7650000000000001</v>
      </c>
      <c r="G546" t="s">
        <v>20</v>
      </c>
      <c r="H546">
        <v>84</v>
      </c>
      <c r="I546" s="5">
        <f t="shared" si="51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7">
        <f t="shared" si="48"/>
        <v>42377.25</v>
      </c>
      <c r="O546" s="17">
        <f t="shared" si="49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50"/>
        <v>0.88803571428571426</v>
      </c>
      <c r="G547" t="s">
        <v>14</v>
      </c>
      <c r="H547">
        <v>2690</v>
      </c>
      <c r="I547" s="5">
        <f t="shared" si="51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7">
        <f t="shared" si="48"/>
        <v>43824.25</v>
      </c>
      <c r="O547" s="17">
        <f t="shared" si="49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50"/>
        <v>1.6357142857142857</v>
      </c>
      <c r="G548" t="s">
        <v>20</v>
      </c>
      <c r="H548">
        <v>88</v>
      </c>
      <c r="I548" s="5">
        <f t="shared" si="51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7">
        <f t="shared" si="48"/>
        <v>43360.208333333328</v>
      </c>
      <c r="O548" s="17">
        <f t="shared" si="49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50"/>
        <v>9.69</v>
      </c>
      <c r="G549" t="s">
        <v>20</v>
      </c>
      <c r="H549">
        <v>156</v>
      </c>
      <c r="I549" s="5">
        <f t="shared" si="51"/>
        <v>80.75</v>
      </c>
      <c r="J549" t="s">
        <v>21</v>
      </c>
      <c r="K549" t="s">
        <v>22</v>
      </c>
      <c r="L549">
        <v>1422165600</v>
      </c>
      <c r="M549">
        <v>1423202400</v>
      </c>
      <c r="N549" s="17">
        <f t="shared" si="48"/>
        <v>42029.25</v>
      </c>
      <c r="O549" s="17">
        <f t="shared" si="49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50"/>
        <v>2.7091376701966716</v>
      </c>
      <c r="G550" t="s">
        <v>20</v>
      </c>
      <c r="H550">
        <v>2985</v>
      </c>
      <c r="I550" s="5">
        <f t="shared" si="51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7">
        <f t="shared" si="48"/>
        <v>42461.208333333328</v>
      </c>
      <c r="O550" s="17">
        <f t="shared" si="49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5" x14ac:dyDescent="0.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50"/>
        <v>2.8421355932203389</v>
      </c>
      <c r="G551" t="s">
        <v>20</v>
      </c>
      <c r="H551">
        <v>762</v>
      </c>
      <c r="I551" s="5">
        <f t="shared" si="51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7">
        <f t="shared" si="48"/>
        <v>41422.208333333336</v>
      </c>
      <c r="O551" s="17">
        <f t="shared" si="49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5" x14ac:dyDescent="0.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50"/>
        <v>0.04</v>
      </c>
      <c r="G552" t="s">
        <v>74</v>
      </c>
      <c r="H552">
        <v>1</v>
      </c>
      <c r="I552" s="5">
        <f t="shared" si="51"/>
        <v>4</v>
      </c>
      <c r="J552" t="s">
        <v>98</v>
      </c>
      <c r="K552" t="s">
        <v>99</v>
      </c>
      <c r="L552">
        <v>1330495200</v>
      </c>
      <c r="M552">
        <v>1332306000</v>
      </c>
      <c r="N552" s="17">
        <f t="shared" si="48"/>
        <v>40968.25</v>
      </c>
      <c r="O552" s="17">
        <f t="shared" si="49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50"/>
        <v>0.58632981676846196</v>
      </c>
      <c r="G553" t="s">
        <v>14</v>
      </c>
      <c r="H553">
        <v>2779</v>
      </c>
      <c r="I553" s="5">
        <f t="shared" si="51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7">
        <f t="shared" si="48"/>
        <v>41993.25</v>
      </c>
      <c r="O553" s="17">
        <f t="shared" si="49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50"/>
        <v>0.98511111111111116</v>
      </c>
      <c r="G554" t="s">
        <v>14</v>
      </c>
      <c r="H554">
        <v>92</v>
      </c>
      <c r="I554" s="5">
        <f t="shared" si="51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7">
        <f t="shared" si="48"/>
        <v>42700.25</v>
      </c>
      <c r="O554" s="17">
        <f t="shared" si="49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5" x14ac:dyDescent="0.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50"/>
        <v>0.43975381008206332</v>
      </c>
      <c r="G555" t="s">
        <v>14</v>
      </c>
      <c r="H555">
        <v>1028</v>
      </c>
      <c r="I555" s="5">
        <f t="shared" si="51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7">
        <f t="shared" si="48"/>
        <v>40545.25</v>
      </c>
      <c r="O555" s="17">
        <f t="shared" si="49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5" x14ac:dyDescent="0.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50"/>
        <v>1.5166315789473683</v>
      </c>
      <c r="G556" t="s">
        <v>20</v>
      </c>
      <c r="H556">
        <v>554</v>
      </c>
      <c r="I556" s="5">
        <f t="shared" si="51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7">
        <f t="shared" si="48"/>
        <v>42723.25</v>
      </c>
      <c r="O556" s="17">
        <f t="shared" si="49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50"/>
        <v>2.2363492063492063</v>
      </c>
      <c r="G557" t="s">
        <v>20</v>
      </c>
      <c r="H557">
        <v>135</v>
      </c>
      <c r="I557" s="5">
        <f t="shared" si="51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7">
        <f t="shared" si="48"/>
        <v>41731.208333333336</v>
      </c>
      <c r="O557" s="17">
        <f t="shared" si="49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50"/>
        <v>2.3975</v>
      </c>
      <c r="G558" t="s">
        <v>20</v>
      </c>
      <c r="H558">
        <v>122</v>
      </c>
      <c r="I558" s="5">
        <f t="shared" si="51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7">
        <f t="shared" si="48"/>
        <v>40792.208333333336</v>
      </c>
      <c r="O558" s="17">
        <f t="shared" si="49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50"/>
        <v>1.9933333333333334</v>
      </c>
      <c r="G559" t="s">
        <v>20</v>
      </c>
      <c r="H559">
        <v>221</v>
      </c>
      <c r="I559" s="5">
        <f t="shared" si="51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7">
        <f t="shared" si="48"/>
        <v>42279.208333333328</v>
      </c>
      <c r="O559" s="17">
        <f t="shared" si="49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50"/>
        <v>1.373448275862069</v>
      </c>
      <c r="G560" t="s">
        <v>20</v>
      </c>
      <c r="H560">
        <v>126</v>
      </c>
      <c r="I560" s="5">
        <f t="shared" si="51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7">
        <f t="shared" si="48"/>
        <v>42424.25</v>
      </c>
      <c r="O560" s="17">
        <f t="shared" si="49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50"/>
        <v>1.009696106362773</v>
      </c>
      <c r="G561" t="s">
        <v>20</v>
      </c>
      <c r="H561">
        <v>1022</v>
      </c>
      <c r="I561" s="5">
        <f t="shared" si="51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7">
        <f t="shared" si="48"/>
        <v>42584.208333333328</v>
      </c>
      <c r="O561" s="17">
        <f t="shared" si="49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50"/>
        <v>7.9416000000000002</v>
      </c>
      <c r="G562" t="s">
        <v>20</v>
      </c>
      <c r="H562">
        <v>3177</v>
      </c>
      <c r="I562" s="5">
        <f t="shared" si="51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7">
        <f t="shared" si="48"/>
        <v>40865.25</v>
      </c>
      <c r="O562" s="17">
        <f t="shared" si="49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50"/>
        <v>3.6970000000000001</v>
      </c>
      <c r="G563" t="s">
        <v>20</v>
      </c>
      <c r="H563">
        <v>198</v>
      </c>
      <c r="I563" s="5">
        <f t="shared" si="51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7">
        <f t="shared" si="48"/>
        <v>40833.208333333336</v>
      </c>
      <c r="O563" s="17">
        <f t="shared" si="49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5" x14ac:dyDescent="0.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50"/>
        <v>0.12818181818181817</v>
      </c>
      <c r="G564" t="s">
        <v>14</v>
      </c>
      <c r="H564">
        <v>26</v>
      </c>
      <c r="I564" s="5">
        <f t="shared" si="51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7">
        <f t="shared" si="48"/>
        <v>43536.208333333328</v>
      </c>
      <c r="O564" s="17">
        <f t="shared" si="49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50"/>
        <v>1.3802702702702703</v>
      </c>
      <c r="G565" t="s">
        <v>20</v>
      </c>
      <c r="H565">
        <v>85</v>
      </c>
      <c r="I565" s="5">
        <f t="shared" si="51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7">
        <f t="shared" si="48"/>
        <v>43417.25</v>
      </c>
      <c r="O565" s="17">
        <f t="shared" si="49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50"/>
        <v>0.83813278008298753</v>
      </c>
      <c r="G566" t="s">
        <v>14</v>
      </c>
      <c r="H566">
        <v>1790</v>
      </c>
      <c r="I566" s="5">
        <f t="shared" si="51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7">
        <f t="shared" si="48"/>
        <v>42078.208333333328</v>
      </c>
      <c r="O566" s="17">
        <f t="shared" si="49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50"/>
        <v>2.0460063224446787</v>
      </c>
      <c r="G567" t="s">
        <v>20</v>
      </c>
      <c r="H567">
        <v>3596</v>
      </c>
      <c r="I567" s="5">
        <f t="shared" si="51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7">
        <f t="shared" si="48"/>
        <v>40862.25</v>
      </c>
      <c r="O567" s="17">
        <f t="shared" si="49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50"/>
        <v>0.44344086021505374</v>
      </c>
      <c r="G568" t="s">
        <v>14</v>
      </c>
      <c r="H568">
        <v>37</v>
      </c>
      <c r="I568" s="5">
        <f t="shared" si="51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7">
        <f t="shared" si="48"/>
        <v>42424.25</v>
      </c>
      <c r="O568" s="17">
        <f t="shared" si="49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5" x14ac:dyDescent="0.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50"/>
        <v>2.1860294117647059</v>
      </c>
      <c r="G569" t="s">
        <v>20</v>
      </c>
      <c r="H569">
        <v>244</v>
      </c>
      <c r="I569" s="5">
        <f t="shared" si="51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7">
        <f t="shared" si="48"/>
        <v>41830.208333333336</v>
      </c>
      <c r="O569" s="17">
        <f t="shared" si="49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50"/>
        <v>1.8603314917127072</v>
      </c>
      <c r="G570" t="s">
        <v>20</v>
      </c>
      <c r="H570">
        <v>5180</v>
      </c>
      <c r="I570" s="5">
        <f t="shared" si="51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7">
        <f t="shared" si="48"/>
        <v>40374.208333333336</v>
      </c>
      <c r="O570" s="17">
        <f t="shared" si="49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50"/>
        <v>2.3733830845771142</v>
      </c>
      <c r="G571" t="s">
        <v>20</v>
      </c>
      <c r="H571">
        <v>589</v>
      </c>
      <c r="I571" s="5">
        <f t="shared" si="51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7">
        <f t="shared" si="48"/>
        <v>40554.25</v>
      </c>
      <c r="O571" s="17">
        <f t="shared" si="49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50"/>
        <v>3.0565384615384614</v>
      </c>
      <c r="G572" t="s">
        <v>20</v>
      </c>
      <c r="H572">
        <v>2725</v>
      </c>
      <c r="I572" s="5">
        <f t="shared" si="51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7">
        <f t="shared" si="48"/>
        <v>41993.25</v>
      </c>
      <c r="O572" s="17">
        <f t="shared" si="49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50"/>
        <v>0.94142857142857139</v>
      </c>
      <c r="G573" t="s">
        <v>14</v>
      </c>
      <c r="H573">
        <v>35</v>
      </c>
      <c r="I573" s="5">
        <f t="shared" si="51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7">
        <f t="shared" si="48"/>
        <v>42174.208333333328</v>
      </c>
      <c r="O573" s="17">
        <f t="shared" si="49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50"/>
        <v>0.54400000000000004</v>
      </c>
      <c r="G574" t="s">
        <v>74</v>
      </c>
      <c r="H574">
        <v>94</v>
      </c>
      <c r="I574" s="5">
        <f t="shared" si="51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7">
        <f t="shared" si="48"/>
        <v>42275.208333333328</v>
      </c>
      <c r="O574" s="17">
        <f t="shared" si="49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50"/>
        <v>1.1188059701492536</v>
      </c>
      <c r="G575" t="s">
        <v>20</v>
      </c>
      <c r="H575">
        <v>300</v>
      </c>
      <c r="I575" s="5">
        <f t="shared" si="51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7">
        <f t="shared" si="48"/>
        <v>41761.208333333336</v>
      </c>
      <c r="O575" s="17">
        <f t="shared" si="49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50"/>
        <v>3.6914814814814814</v>
      </c>
      <c r="G576" t="s">
        <v>20</v>
      </c>
      <c r="H576">
        <v>144</v>
      </c>
      <c r="I576" s="5">
        <f t="shared" si="51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7">
        <f t="shared" si="48"/>
        <v>43806.25</v>
      </c>
      <c r="O576" s="17">
        <f t="shared" si="49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50"/>
        <v>0.62930372148859548</v>
      </c>
      <c r="G577" t="s">
        <v>14</v>
      </c>
      <c r="H577">
        <v>558</v>
      </c>
      <c r="I577" s="5">
        <f t="shared" si="51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7">
        <f t="shared" si="48"/>
        <v>41779.208333333336</v>
      </c>
      <c r="O577" s="17">
        <f t="shared" si="49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5" x14ac:dyDescent="0.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50"/>
        <v>0.6492783505154639</v>
      </c>
      <c r="G578" t="s">
        <v>14</v>
      </c>
      <c r="H578">
        <v>64</v>
      </c>
      <c r="I578" s="5">
        <f t="shared" si="51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7">
        <f t="shared" ref="N578:N641" si="54">(((L578/60)/60)/24)+DATE(1970,1,1)</f>
        <v>43040.208333333328</v>
      </c>
      <c r="O578" s="17">
        <f t="shared" ref="O578:O641" si="55">(((M578/60)/60)/24)+DATE(1970,1,1)</f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56">E579/D579</f>
        <v>0.18853658536585366</v>
      </c>
      <c r="G579" t="s">
        <v>74</v>
      </c>
      <c r="H579">
        <v>37</v>
      </c>
      <c r="I579" s="5">
        <f t="shared" ref="I579:I642" si="57"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7">
        <f t="shared" si="54"/>
        <v>40613.25</v>
      </c>
      <c r="O579" s="17">
        <f t="shared" si="55"/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_xlfn.TEXTBEFORE(R579,"/")</f>
        <v>music</v>
      </c>
      <c r="T579" t="str">
        <f t="shared" ref="T579:T642" si="59">_xlfn.TEXTAFTER(R579,"/")</f>
        <v>jazz</v>
      </c>
    </row>
    <row r="580" spans="1:20" x14ac:dyDescent="0.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56"/>
        <v>0.1675440414507772</v>
      </c>
      <c r="G580" t="s">
        <v>14</v>
      </c>
      <c r="H580">
        <v>245</v>
      </c>
      <c r="I580" s="5">
        <f t="shared" si="5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7">
        <f t="shared" si="54"/>
        <v>40878.25</v>
      </c>
      <c r="O580" s="17">
        <f t="shared" si="55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56"/>
        <v>1.0111290322580646</v>
      </c>
      <c r="G581" t="s">
        <v>20</v>
      </c>
      <c r="H581">
        <v>87</v>
      </c>
      <c r="I581" s="5">
        <f t="shared" si="5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7">
        <f t="shared" si="54"/>
        <v>40762.208333333336</v>
      </c>
      <c r="O581" s="17">
        <f t="shared" si="55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56"/>
        <v>3.4150228310502282</v>
      </c>
      <c r="G582" t="s">
        <v>20</v>
      </c>
      <c r="H582">
        <v>3116</v>
      </c>
      <c r="I582" s="5">
        <f t="shared" si="5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7">
        <f t="shared" si="54"/>
        <v>41696.25</v>
      </c>
      <c r="O582" s="17">
        <f t="shared" si="55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56"/>
        <v>0.64016666666666666</v>
      </c>
      <c r="G583" t="s">
        <v>14</v>
      </c>
      <c r="H583">
        <v>71</v>
      </c>
      <c r="I583" s="5">
        <f t="shared" si="5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7">
        <f t="shared" si="54"/>
        <v>40662.208333333336</v>
      </c>
      <c r="O583" s="17">
        <f t="shared" si="55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56"/>
        <v>0.5208045977011494</v>
      </c>
      <c r="G584" t="s">
        <v>14</v>
      </c>
      <c r="H584">
        <v>42</v>
      </c>
      <c r="I584" s="5">
        <f t="shared" si="5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7">
        <f t="shared" si="54"/>
        <v>42165.208333333328</v>
      </c>
      <c r="O584" s="17">
        <f t="shared" si="55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5" x14ac:dyDescent="0.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56"/>
        <v>3.2240211640211642</v>
      </c>
      <c r="G585" t="s">
        <v>20</v>
      </c>
      <c r="H585">
        <v>909</v>
      </c>
      <c r="I585" s="5">
        <f t="shared" si="5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7">
        <f t="shared" si="54"/>
        <v>40959.25</v>
      </c>
      <c r="O585" s="17">
        <f t="shared" si="55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56"/>
        <v>1.1950810185185186</v>
      </c>
      <c r="G586" t="s">
        <v>20</v>
      </c>
      <c r="H586">
        <v>1613</v>
      </c>
      <c r="I586" s="5">
        <f t="shared" si="5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7">
        <f t="shared" si="54"/>
        <v>41024.208333333336</v>
      </c>
      <c r="O586" s="17">
        <f t="shared" si="55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56"/>
        <v>1.4679775280898877</v>
      </c>
      <c r="G587" t="s">
        <v>20</v>
      </c>
      <c r="H587">
        <v>136</v>
      </c>
      <c r="I587" s="5">
        <f t="shared" si="5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7">
        <f t="shared" si="54"/>
        <v>40255.208333333336</v>
      </c>
      <c r="O587" s="17">
        <f t="shared" si="55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56"/>
        <v>9.5057142857142853</v>
      </c>
      <c r="G588" t="s">
        <v>20</v>
      </c>
      <c r="H588">
        <v>130</v>
      </c>
      <c r="I588" s="5">
        <f t="shared" si="5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7">
        <f t="shared" si="54"/>
        <v>40499.25</v>
      </c>
      <c r="O588" s="17">
        <f t="shared" si="55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56"/>
        <v>0.72893617021276591</v>
      </c>
      <c r="G589" t="s">
        <v>14</v>
      </c>
      <c r="H589">
        <v>156</v>
      </c>
      <c r="I589" s="5">
        <f t="shared" si="5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7">
        <f t="shared" si="54"/>
        <v>43484.25</v>
      </c>
      <c r="O589" s="17">
        <f t="shared" si="55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56"/>
        <v>0.7900824873096447</v>
      </c>
      <c r="G590" t="s">
        <v>14</v>
      </c>
      <c r="H590">
        <v>1368</v>
      </c>
      <c r="I590" s="5">
        <f t="shared" si="5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7">
        <f t="shared" si="54"/>
        <v>40262.208333333336</v>
      </c>
      <c r="O590" s="17">
        <f t="shared" si="55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56"/>
        <v>0.64721518987341775</v>
      </c>
      <c r="G591" t="s">
        <v>14</v>
      </c>
      <c r="H591">
        <v>102</v>
      </c>
      <c r="I591" s="5">
        <f t="shared" si="5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7">
        <f t="shared" si="54"/>
        <v>42190.208333333328</v>
      </c>
      <c r="O591" s="17">
        <f t="shared" si="55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5" x14ac:dyDescent="0.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56"/>
        <v>0.82028169014084507</v>
      </c>
      <c r="G592" t="s">
        <v>14</v>
      </c>
      <c r="H592">
        <v>86</v>
      </c>
      <c r="I592" s="5">
        <f t="shared" si="5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7">
        <f t="shared" si="54"/>
        <v>41994.25</v>
      </c>
      <c r="O592" s="17">
        <f t="shared" si="55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56"/>
        <v>10.376666666666667</v>
      </c>
      <c r="G593" t="s">
        <v>20</v>
      </c>
      <c r="H593">
        <v>102</v>
      </c>
      <c r="I593" s="5">
        <f t="shared" si="5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7">
        <f t="shared" si="54"/>
        <v>40373.208333333336</v>
      </c>
      <c r="O593" s="17">
        <f t="shared" si="55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5" x14ac:dyDescent="0.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56"/>
        <v>0.12910076530612244</v>
      </c>
      <c r="G594" t="s">
        <v>14</v>
      </c>
      <c r="H594">
        <v>253</v>
      </c>
      <c r="I594" s="5">
        <f t="shared" si="5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7">
        <f t="shared" si="54"/>
        <v>41789.208333333336</v>
      </c>
      <c r="O594" s="17">
        <f t="shared" si="55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56"/>
        <v>1.5484210526315789</v>
      </c>
      <c r="G595" t="s">
        <v>20</v>
      </c>
      <c r="H595">
        <v>4006</v>
      </c>
      <c r="I595" s="5">
        <f t="shared" si="5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7">
        <f t="shared" si="54"/>
        <v>41724.208333333336</v>
      </c>
      <c r="O595" s="17">
        <f t="shared" si="55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5" x14ac:dyDescent="0.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56"/>
        <v>7.0991735537190084E-2</v>
      </c>
      <c r="G596" t="s">
        <v>14</v>
      </c>
      <c r="H596">
        <v>157</v>
      </c>
      <c r="I596" s="5">
        <f t="shared" si="5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7">
        <f t="shared" si="54"/>
        <v>42548.208333333328</v>
      </c>
      <c r="O596" s="17">
        <f t="shared" si="55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5" x14ac:dyDescent="0.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56"/>
        <v>2.0852773826458035</v>
      </c>
      <c r="G597" t="s">
        <v>20</v>
      </c>
      <c r="H597">
        <v>1629</v>
      </c>
      <c r="I597" s="5">
        <f t="shared" si="5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7">
        <f t="shared" si="54"/>
        <v>40253.208333333336</v>
      </c>
      <c r="O597" s="17">
        <f t="shared" si="55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56"/>
        <v>0.99683544303797467</v>
      </c>
      <c r="G598" t="s">
        <v>14</v>
      </c>
      <c r="H598">
        <v>183</v>
      </c>
      <c r="I598" s="5">
        <f t="shared" si="5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7">
        <f t="shared" si="54"/>
        <v>42434.25</v>
      </c>
      <c r="O598" s="17">
        <f t="shared" si="55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56"/>
        <v>2.0159756097560977</v>
      </c>
      <c r="G599" t="s">
        <v>20</v>
      </c>
      <c r="H599">
        <v>2188</v>
      </c>
      <c r="I599" s="5">
        <f t="shared" si="5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7">
        <f t="shared" si="54"/>
        <v>43786.25</v>
      </c>
      <c r="O599" s="17">
        <f t="shared" si="55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56"/>
        <v>1.6209032258064515</v>
      </c>
      <c r="G600" t="s">
        <v>20</v>
      </c>
      <c r="H600">
        <v>2409</v>
      </c>
      <c r="I600" s="5">
        <f t="shared" si="5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7">
        <f t="shared" si="54"/>
        <v>40344.208333333336</v>
      </c>
      <c r="O600" s="17">
        <f t="shared" si="55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5" x14ac:dyDescent="0.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56"/>
        <v>3.6436208125445471E-2</v>
      </c>
      <c r="G601" t="s">
        <v>14</v>
      </c>
      <c r="H601">
        <v>82</v>
      </c>
      <c r="I601" s="5">
        <f t="shared" si="5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7">
        <f t="shared" si="54"/>
        <v>42047.25</v>
      </c>
      <c r="O601" s="17">
        <f t="shared" si="55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56"/>
        <v>0.05</v>
      </c>
      <c r="G602" t="s">
        <v>14</v>
      </c>
      <c r="H602">
        <v>1</v>
      </c>
      <c r="I602" s="5">
        <f t="shared" si="57"/>
        <v>5</v>
      </c>
      <c r="J602" t="s">
        <v>40</v>
      </c>
      <c r="K602" t="s">
        <v>41</v>
      </c>
      <c r="L602">
        <v>1375160400</v>
      </c>
      <c r="M602">
        <v>1376197200</v>
      </c>
      <c r="N602" s="17">
        <f t="shared" si="54"/>
        <v>41485.208333333336</v>
      </c>
      <c r="O602" s="17">
        <f t="shared" si="55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56"/>
        <v>2.0663492063492064</v>
      </c>
      <c r="G603" t="s">
        <v>20</v>
      </c>
      <c r="H603">
        <v>194</v>
      </c>
      <c r="I603" s="5">
        <f t="shared" si="5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7">
        <f t="shared" si="54"/>
        <v>41789.208333333336</v>
      </c>
      <c r="O603" s="17">
        <f t="shared" si="55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1.5" x14ac:dyDescent="0.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56"/>
        <v>1.2823628691983122</v>
      </c>
      <c r="G604" t="s">
        <v>20</v>
      </c>
      <c r="H604">
        <v>1140</v>
      </c>
      <c r="I604" s="5">
        <f t="shared" si="5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7">
        <f t="shared" si="54"/>
        <v>42160.208333333328</v>
      </c>
      <c r="O604" s="17">
        <f t="shared" si="55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56"/>
        <v>1.1966037735849056</v>
      </c>
      <c r="G605" t="s">
        <v>20</v>
      </c>
      <c r="H605">
        <v>102</v>
      </c>
      <c r="I605" s="5">
        <f t="shared" si="5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7">
        <f t="shared" si="54"/>
        <v>43573.208333333328</v>
      </c>
      <c r="O605" s="17">
        <f t="shared" si="55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56"/>
        <v>1.7073055242390078</v>
      </c>
      <c r="G606" t="s">
        <v>20</v>
      </c>
      <c r="H606">
        <v>2857</v>
      </c>
      <c r="I606" s="5">
        <f t="shared" si="5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7">
        <f t="shared" si="54"/>
        <v>40565.25</v>
      </c>
      <c r="O606" s="17">
        <f t="shared" si="55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56"/>
        <v>1.8721212121212121</v>
      </c>
      <c r="G607" t="s">
        <v>20</v>
      </c>
      <c r="H607">
        <v>107</v>
      </c>
      <c r="I607" s="5">
        <f t="shared" si="5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7">
        <f t="shared" si="54"/>
        <v>42280.208333333328</v>
      </c>
      <c r="O607" s="17">
        <f t="shared" si="55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56"/>
        <v>1.8838235294117647</v>
      </c>
      <c r="G608" t="s">
        <v>20</v>
      </c>
      <c r="H608">
        <v>160</v>
      </c>
      <c r="I608" s="5">
        <f t="shared" si="5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7">
        <f t="shared" si="54"/>
        <v>42436.25</v>
      </c>
      <c r="O608" s="17">
        <f t="shared" si="55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56"/>
        <v>1.3129869186046512</v>
      </c>
      <c r="G609" t="s">
        <v>20</v>
      </c>
      <c r="H609">
        <v>2230</v>
      </c>
      <c r="I609" s="5">
        <f t="shared" si="5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7">
        <f t="shared" si="54"/>
        <v>41721.208333333336</v>
      </c>
      <c r="O609" s="17">
        <f t="shared" si="55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56"/>
        <v>2.8397435897435899</v>
      </c>
      <c r="G610" t="s">
        <v>20</v>
      </c>
      <c r="H610">
        <v>316</v>
      </c>
      <c r="I610" s="5">
        <f t="shared" si="5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7">
        <f t="shared" si="54"/>
        <v>43530.25</v>
      </c>
      <c r="O610" s="17">
        <f t="shared" si="55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56"/>
        <v>1.2041999999999999</v>
      </c>
      <c r="G611" t="s">
        <v>20</v>
      </c>
      <c r="H611">
        <v>117</v>
      </c>
      <c r="I611" s="5">
        <f t="shared" si="5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7">
        <f t="shared" si="54"/>
        <v>43481.25</v>
      </c>
      <c r="O611" s="17">
        <f t="shared" si="55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5" x14ac:dyDescent="0.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56"/>
        <v>4.1905607476635511</v>
      </c>
      <c r="G612" t="s">
        <v>20</v>
      </c>
      <c r="H612">
        <v>6406</v>
      </c>
      <c r="I612" s="5">
        <f t="shared" si="5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7">
        <f t="shared" si="54"/>
        <v>41259.25</v>
      </c>
      <c r="O612" s="17">
        <f t="shared" si="55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56"/>
        <v>0.13853658536585367</v>
      </c>
      <c r="G613" t="s">
        <v>74</v>
      </c>
      <c r="H613">
        <v>15</v>
      </c>
      <c r="I613" s="5">
        <f t="shared" si="5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7">
        <f t="shared" si="54"/>
        <v>41480.208333333336</v>
      </c>
      <c r="O613" s="17">
        <f t="shared" si="55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56"/>
        <v>1.3943548387096774</v>
      </c>
      <c r="G614" t="s">
        <v>20</v>
      </c>
      <c r="H614">
        <v>192</v>
      </c>
      <c r="I614" s="5">
        <f t="shared" si="5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7">
        <f t="shared" si="54"/>
        <v>40474.208333333336</v>
      </c>
      <c r="O614" s="17">
        <f t="shared" si="55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56"/>
        <v>1.74</v>
      </c>
      <c r="G615" t="s">
        <v>20</v>
      </c>
      <c r="H615">
        <v>26</v>
      </c>
      <c r="I615" s="5">
        <f t="shared" si="5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7">
        <f t="shared" si="54"/>
        <v>42973.208333333328</v>
      </c>
      <c r="O615" s="17">
        <f t="shared" si="55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5" x14ac:dyDescent="0.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56"/>
        <v>1.5549056603773586</v>
      </c>
      <c r="G616" t="s">
        <v>20</v>
      </c>
      <c r="H616">
        <v>723</v>
      </c>
      <c r="I616" s="5">
        <f t="shared" si="5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7">
        <f t="shared" si="54"/>
        <v>42746.25</v>
      </c>
      <c r="O616" s="17">
        <f t="shared" si="55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56"/>
        <v>1.7044705882352942</v>
      </c>
      <c r="G617" t="s">
        <v>20</v>
      </c>
      <c r="H617">
        <v>170</v>
      </c>
      <c r="I617" s="5">
        <f t="shared" si="5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7">
        <f t="shared" si="54"/>
        <v>42489.208333333328</v>
      </c>
      <c r="O617" s="17">
        <f t="shared" si="55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56"/>
        <v>1.8951562500000001</v>
      </c>
      <c r="G618" t="s">
        <v>20</v>
      </c>
      <c r="H618">
        <v>238</v>
      </c>
      <c r="I618" s="5">
        <f t="shared" si="5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7">
        <f t="shared" si="54"/>
        <v>41537.208333333336</v>
      </c>
      <c r="O618" s="17">
        <f t="shared" si="55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56"/>
        <v>2.4971428571428573</v>
      </c>
      <c r="G619" t="s">
        <v>20</v>
      </c>
      <c r="H619">
        <v>55</v>
      </c>
      <c r="I619" s="5">
        <f t="shared" si="5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7">
        <f t="shared" si="54"/>
        <v>41794.208333333336</v>
      </c>
      <c r="O619" s="17">
        <f t="shared" si="55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56"/>
        <v>0.48860523665659616</v>
      </c>
      <c r="G620" t="s">
        <v>14</v>
      </c>
      <c r="H620">
        <v>1198</v>
      </c>
      <c r="I620" s="5">
        <f t="shared" si="5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7">
        <f t="shared" si="54"/>
        <v>41396.208333333336</v>
      </c>
      <c r="O620" s="17">
        <f t="shared" si="55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56"/>
        <v>0.28461970393057684</v>
      </c>
      <c r="G621" t="s">
        <v>14</v>
      </c>
      <c r="H621">
        <v>648</v>
      </c>
      <c r="I621" s="5">
        <f t="shared" si="5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7">
        <f t="shared" si="54"/>
        <v>40669.208333333336</v>
      </c>
      <c r="O621" s="17">
        <f t="shared" si="55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56"/>
        <v>2.6802325581395348</v>
      </c>
      <c r="G622" t="s">
        <v>20</v>
      </c>
      <c r="H622">
        <v>128</v>
      </c>
      <c r="I622" s="5">
        <f t="shared" si="5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7">
        <f t="shared" si="54"/>
        <v>42559.208333333328</v>
      </c>
      <c r="O622" s="17">
        <f t="shared" si="55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56"/>
        <v>6.1980078125000002</v>
      </c>
      <c r="G623" t="s">
        <v>20</v>
      </c>
      <c r="H623">
        <v>2144</v>
      </c>
      <c r="I623" s="5">
        <f t="shared" si="5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7">
        <f t="shared" si="54"/>
        <v>42626.208333333328</v>
      </c>
      <c r="O623" s="17">
        <f t="shared" si="55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56"/>
        <v>3.1301587301587303E-2</v>
      </c>
      <c r="G624" t="s">
        <v>14</v>
      </c>
      <c r="H624">
        <v>64</v>
      </c>
      <c r="I624" s="5">
        <f t="shared" si="5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7">
        <f t="shared" si="54"/>
        <v>43205.208333333328</v>
      </c>
      <c r="O624" s="17">
        <f t="shared" si="55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56"/>
        <v>1.5992152704135738</v>
      </c>
      <c r="G625" t="s">
        <v>20</v>
      </c>
      <c r="H625">
        <v>2693</v>
      </c>
      <c r="I625" s="5">
        <f t="shared" si="5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7">
        <f t="shared" si="54"/>
        <v>42201.208333333328</v>
      </c>
      <c r="O625" s="17">
        <f t="shared" si="55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56"/>
        <v>2.793921568627451</v>
      </c>
      <c r="G626" t="s">
        <v>20</v>
      </c>
      <c r="H626">
        <v>432</v>
      </c>
      <c r="I626" s="5">
        <f t="shared" si="5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7">
        <f t="shared" si="54"/>
        <v>42029.25</v>
      </c>
      <c r="O626" s="17">
        <f t="shared" si="55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5" x14ac:dyDescent="0.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56"/>
        <v>0.77373333333333338</v>
      </c>
      <c r="G627" t="s">
        <v>14</v>
      </c>
      <c r="H627">
        <v>62</v>
      </c>
      <c r="I627" s="5">
        <f t="shared" si="5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7">
        <f t="shared" si="54"/>
        <v>43857.25</v>
      </c>
      <c r="O627" s="17">
        <f t="shared" si="55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5" x14ac:dyDescent="0.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56"/>
        <v>2.0632812500000002</v>
      </c>
      <c r="G628" t="s">
        <v>20</v>
      </c>
      <c r="H628">
        <v>189</v>
      </c>
      <c r="I628" s="5">
        <f t="shared" si="5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7">
        <f t="shared" si="54"/>
        <v>40449.208333333336</v>
      </c>
      <c r="O628" s="17">
        <f t="shared" si="55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56"/>
        <v>6.9424999999999999</v>
      </c>
      <c r="G629" t="s">
        <v>20</v>
      </c>
      <c r="H629">
        <v>154</v>
      </c>
      <c r="I629" s="5">
        <f t="shared" si="5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7">
        <f t="shared" si="54"/>
        <v>40345.208333333336</v>
      </c>
      <c r="O629" s="17">
        <f t="shared" si="55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56"/>
        <v>1.5178947368421052</v>
      </c>
      <c r="G630" t="s">
        <v>20</v>
      </c>
      <c r="H630">
        <v>96</v>
      </c>
      <c r="I630" s="5">
        <f t="shared" si="5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7">
        <f t="shared" si="54"/>
        <v>40455.208333333336</v>
      </c>
      <c r="O630" s="17">
        <f t="shared" si="55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56"/>
        <v>0.64582072176949945</v>
      </c>
      <c r="G631" t="s">
        <v>14</v>
      </c>
      <c r="H631">
        <v>750</v>
      </c>
      <c r="I631" s="5">
        <f t="shared" si="5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7">
        <f t="shared" si="54"/>
        <v>42557.208333333328</v>
      </c>
      <c r="O631" s="17">
        <f t="shared" si="55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56"/>
        <v>0.62873684210526315</v>
      </c>
      <c r="G632" t="s">
        <v>74</v>
      </c>
      <c r="H632">
        <v>87</v>
      </c>
      <c r="I632" s="5">
        <f t="shared" si="5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7">
        <f t="shared" si="54"/>
        <v>43586.208333333328</v>
      </c>
      <c r="O632" s="17">
        <f t="shared" si="55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56"/>
        <v>3.1039864864864866</v>
      </c>
      <c r="G633" t="s">
        <v>20</v>
      </c>
      <c r="H633">
        <v>3063</v>
      </c>
      <c r="I633" s="5">
        <f t="shared" si="5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7">
        <f t="shared" si="54"/>
        <v>43550.208333333328</v>
      </c>
      <c r="O633" s="17">
        <f t="shared" si="55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56"/>
        <v>0.42859916782246882</v>
      </c>
      <c r="G634" t="s">
        <v>47</v>
      </c>
      <c r="H634">
        <v>278</v>
      </c>
      <c r="I634" s="5">
        <f t="shared" si="5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7">
        <f t="shared" si="54"/>
        <v>41945.208333333336</v>
      </c>
      <c r="O634" s="17">
        <f t="shared" si="55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56"/>
        <v>0.83119402985074631</v>
      </c>
      <c r="G635" t="s">
        <v>14</v>
      </c>
      <c r="H635">
        <v>105</v>
      </c>
      <c r="I635" s="5">
        <f t="shared" si="5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7">
        <f t="shared" si="54"/>
        <v>42315.25</v>
      </c>
      <c r="O635" s="17">
        <f t="shared" si="55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56"/>
        <v>0.78531302876480547</v>
      </c>
      <c r="G636" t="s">
        <v>74</v>
      </c>
      <c r="H636">
        <v>1658</v>
      </c>
      <c r="I636" s="5">
        <f t="shared" si="5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7">
        <f t="shared" si="54"/>
        <v>42819.208333333328</v>
      </c>
      <c r="O636" s="17">
        <f t="shared" si="55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56"/>
        <v>1.1409352517985611</v>
      </c>
      <c r="G637" t="s">
        <v>20</v>
      </c>
      <c r="H637">
        <v>2266</v>
      </c>
      <c r="I637" s="5">
        <f t="shared" si="5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7">
        <f t="shared" si="54"/>
        <v>41314.25</v>
      </c>
      <c r="O637" s="17">
        <f t="shared" si="55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56"/>
        <v>0.64537683358624176</v>
      </c>
      <c r="G638" t="s">
        <v>14</v>
      </c>
      <c r="H638">
        <v>2604</v>
      </c>
      <c r="I638" s="5">
        <f t="shared" si="5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7">
        <f t="shared" si="54"/>
        <v>40926.25</v>
      </c>
      <c r="O638" s="17">
        <f t="shared" si="55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56"/>
        <v>0.79411764705882348</v>
      </c>
      <c r="G639" t="s">
        <v>14</v>
      </c>
      <c r="H639">
        <v>65</v>
      </c>
      <c r="I639" s="5">
        <f t="shared" si="5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7">
        <f t="shared" si="54"/>
        <v>42688.25</v>
      </c>
      <c r="O639" s="17">
        <f t="shared" si="55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56"/>
        <v>0.11419117647058824</v>
      </c>
      <c r="G640" t="s">
        <v>14</v>
      </c>
      <c r="H640">
        <v>94</v>
      </c>
      <c r="I640" s="5">
        <f t="shared" si="5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7">
        <f t="shared" si="54"/>
        <v>40386.208333333336</v>
      </c>
      <c r="O640" s="17">
        <f t="shared" si="55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56"/>
        <v>0.56186046511627907</v>
      </c>
      <c r="G641" t="s">
        <v>47</v>
      </c>
      <c r="H641">
        <v>45</v>
      </c>
      <c r="I641" s="5">
        <f t="shared" si="5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7">
        <f t="shared" si="54"/>
        <v>43309.208333333328</v>
      </c>
      <c r="O641" s="17">
        <f t="shared" si="55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56"/>
        <v>0.16501669449081802</v>
      </c>
      <c r="G642" t="s">
        <v>14</v>
      </c>
      <c r="H642">
        <v>257</v>
      </c>
      <c r="I642" s="5">
        <f t="shared" si="5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7">
        <f t="shared" ref="N642:N705" si="60">(((L642/60)/60)/24)+DATE(1970,1,1)</f>
        <v>42387.25</v>
      </c>
      <c r="O642" s="17">
        <f t="shared" ref="O642:O705" si="61">(((M642/60)/60)/24)+DATE(1970,1,1)</f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.5" x14ac:dyDescent="0.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62">E643/D643</f>
        <v>1.1996808510638297</v>
      </c>
      <c r="G643" t="s">
        <v>20</v>
      </c>
      <c r="H643">
        <v>194</v>
      </c>
      <c r="I643" s="5">
        <f t="shared" ref="I643:I706" si="63"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7">
        <f t="shared" si="60"/>
        <v>42786.25</v>
      </c>
      <c r="O643" s="17">
        <f t="shared" si="61"/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_xlfn.TEXTBEFORE(R643,"/")</f>
        <v>theater</v>
      </c>
      <c r="T643" t="str">
        <f t="shared" ref="T643:T706" si="65">_xlfn.TEXTAFTER(R643,"/")</f>
        <v>plays</v>
      </c>
    </row>
    <row r="644" spans="1:20" x14ac:dyDescent="0.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62"/>
        <v>1.4545652173913044</v>
      </c>
      <c r="G644" t="s">
        <v>20</v>
      </c>
      <c r="H644">
        <v>129</v>
      </c>
      <c r="I644" s="5">
        <f t="shared" si="63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7">
        <f t="shared" si="60"/>
        <v>43451.25</v>
      </c>
      <c r="O644" s="17">
        <f t="shared" si="61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62"/>
        <v>2.2138255033557046</v>
      </c>
      <c r="G645" t="s">
        <v>20</v>
      </c>
      <c r="H645">
        <v>375</v>
      </c>
      <c r="I645" s="5">
        <f t="shared" si="6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7">
        <f t="shared" si="60"/>
        <v>42795.25</v>
      </c>
      <c r="O645" s="17">
        <f t="shared" si="61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62"/>
        <v>0.48396694214876035</v>
      </c>
      <c r="G646" t="s">
        <v>14</v>
      </c>
      <c r="H646">
        <v>2928</v>
      </c>
      <c r="I646" s="5">
        <f t="shared" si="63"/>
        <v>28</v>
      </c>
      <c r="J646" t="s">
        <v>15</v>
      </c>
      <c r="K646" t="s">
        <v>16</v>
      </c>
      <c r="L646">
        <v>1545112800</v>
      </c>
      <c r="M646">
        <v>1546495200</v>
      </c>
      <c r="N646" s="17">
        <f t="shared" si="60"/>
        <v>43452.25</v>
      </c>
      <c r="O646" s="17">
        <f t="shared" si="61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62"/>
        <v>0.92911504424778757</v>
      </c>
      <c r="G647" t="s">
        <v>14</v>
      </c>
      <c r="H647">
        <v>4697</v>
      </c>
      <c r="I647" s="5">
        <f t="shared" si="6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7">
        <f t="shared" si="60"/>
        <v>43369.208333333328</v>
      </c>
      <c r="O647" s="17">
        <f t="shared" si="61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62"/>
        <v>0.88599797365754818</v>
      </c>
      <c r="G648" t="s">
        <v>14</v>
      </c>
      <c r="H648">
        <v>2915</v>
      </c>
      <c r="I648" s="5">
        <f t="shared" si="6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7">
        <f t="shared" si="60"/>
        <v>41346.208333333336</v>
      </c>
      <c r="O648" s="17">
        <f t="shared" si="61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62"/>
        <v>0.41399999999999998</v>
      </c>
      <c r="G649" t="s">
        <v>14</v>
      </c>
      <c r="H649">
        <v>18</v>
      </c>
      <c r="I649" s="5">
        <f t="shared" si="63"/>
        <v>103.5</v>
      </c>
      <c r="J649" t="s">
        <v>21</v>
      </c>
      <c r="K649" t="s">
        <v>22</v>
      </c>
      <c r="L649">
        <v>1523250000</v>
      </c>
      <c r="M649">
        <v>1525323600</v>
      </c>
      <c r="N649" s="17">
        <f t="shared" si="60"/>
        <v>43199.208333333328</v>
      </c>
      <c r="O649" s="17">
        <f t="shared" si="61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62"/>
        <v>0.63056795131845844</v>
      </c>
      <c r="G650" t="s">
        <v>74</v>
      </c>
      <c r="H650">
        <v>723</v>
      </c>
      <c r="I650" s="5">
        <f t="shared" si="6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7">
        <f t="shared" si="60"/>
        <v>42922.208333333328</v>
      </c>
      <c r="O650" s="17">
        <f t="shared" si="61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62"/>
        <v>0.48482333607230893</v>
      </c>
      <c r="G651" t="s">
        <v>14</v>
      </c>
      <c r="H651">
        <v>602</v>
      </c>
      <c r="I651" s="5">
        <f t="shared" si="6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7">
        <f t="shared" si="60"/>
        <v>40471.208333333336</v>
      </c>
      <c r="O651" s="17">
        <f t="shared" si="61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62"/>
        <v>0.02</v>
      </c>
      <c r="G652" t="s">
        <v>14</v>
      </c>
      <c r="H652">
        <v>1</v>
      </c>
      <c r="I652" s="5">
        <f t="shared" si="63"/>
        <v>2</v>
      </c>
      <c r="J652" t="s">
        <v>21</v>
      </c>
      <c r="K652" t="s">
        <v>22</v>
      </c>
      <c r="L652">
        <v>1404795600</v>
      </c>
      <c r="M652">
        <v>1407128400</v>
      </c>
      <c r="N652" s="17">
        <f t="shared" si="60"/>
        <v>41828.208333333336</v>
      </c>
      <c r="O652" s="17">
        <f t="shared" si="61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62"/>
        <v>0.88479410269445857</v>
      </c>
      <c r="G653" t="s">
        <v>14</v>
      </c>
      <c r="H653">
        <v>3868</v>
      </c>
      <c r="I653" s="5">
        <f t="shared" si="6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7">
        <f t="shared" si="60"/>
        <v>41692.25</v>
      </c>
      <c r="O653" s="17">
        <f t="shared" si="61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62"/>
        <v>1.2684</v>
      </c>
      <c r="G654" t="s">
        <v>20</v>
      </c>
      <c r="H654">
        <v>409</v>
      </c>
      <c r="I654" s="5">
        <f t="shared" si="6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7">
        <f t="shared" si="60"/>
        <v>42587.208333333328</v>
      </c>
      <c r="O654" s="17">
        <f t="shared" si="61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62"/>
        <v>23.388333333333332</v>
      </c>
      <c r="G655" t="s">
        <v>20</v>
      </c>
      <c r="H655">
        <v>234</v>
      </c>
      <c r="I655" s="5">
        <f t="shared" si="6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7">
        <f t="shared" si="60"/>
        <v>42468.208333333328</v>
      </c>
      <c r="O655" s="17">
        <f t="shared" si="61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62"/>
        <v>5.0838857142857146</v>
      </c>
      <c r="G656" t="s">
        <v>20</v>
      </c>
      <c r="H656">
        <v>3016</v>
      </c>
      <c r="I656" s="5">
        <f t="shared" si="6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7">
        <f t="shared" si="60"/>
        <v>42240.208333333328</v>
      </c>
      <c r="O656" s="17">
        <f t="shared" si="61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62"/>
        <v>1.9147826086956521</v>
      </c>
      <c r="G657" t="s">
        <v>20</v>
      </c>
      <c r="H657">
        <v>264</v>
      </c>
      <c r="I657" s="5">
        <f t="shared" si="6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7">
        <f t="shared" si="60"/>
        <v>42796.25</v>
      </c>
      <c r="O657" s="17">
        <f t="shared" si="61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5" x14ac:dyDescent="0.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62"/>
        <v>0.42127533783783783</v>
      </c>
      <c r="G658" t="s">
        <v>14</v>
      </c>
      <c r="H658">
        <v>504</v>
      </c>
      <c r="I658" s="5">
        <f t="shared" si="6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7">
        <f t="shared" si="60"/>
        <v>43097.25</v>
      </c>
      <c r="O658" s="17">
        <f t="shared" si="61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62"/>
        <v>8.2400000000000001E-2</v>
      </c>
      <c r="G659" t="s">
        <v>14</v>
      </c>
      <c r="H659">
        <v>14</v>
      </c>
      <c r="I659" s="5">
        <f t="shared" si="6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7">
        <f t="shared" si="60"/>
        <v>43096.25</v>
      </c>
      <c r="O659" s="17">
        <f t="shared" si="61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62"/>
        <v>0.60064638783269964</v>
      </c>
      <c r="G660" t="s">
        <v>74</v>
      </c>
      <c r="H660">
        <v>390</v>
      </c>
      <c r="I660" s="5">
        <f t="shared" si="6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7">
        <f t="shared" si="60"/>
        <v>42246.208333333328</v>
      </c>
      <c r="O660" s="17">
        <f t="shared" si="61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62"/>
        <v>0.47232808616404309</v>
      </c>
      <c r="G661" t="s">
        <v>14</v>
      </c>
      <c r="H661">
        <v>750</v>
      </c>
      <c r="I661" s="5">
        <f t="shared" si="6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7">
        <f t="shared" si="60"/>
        <v>40570.25</v>
      </c>
      <c r="O661" s="17">
        <f t="shared" si="61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62"/>
        <v>0.81736263736263737</v>
      </c>
      <c r="G662" t="s">
        <v>14</v>
      </c>
      <c r="H662">
        <v>77</v>
      </c>
      <c r="I662" s="5">
        <f t="shared" si="6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7">
        <f t="shared" si="60"/>
        <v>42237.208333333328</v>
      </c>
      <c r="O662" s="17">
        <f t="shared" si="61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62"/>
        <v>0.54187265917603</v>
      </c>
      <c r="G663" t="s">
        <v>14</v>
      </c>
      <c r="H663">
        <v>752</v>
      </c>
      <c r="I663" s="5">
        <f t="shared" si="6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7">
        <f t="shared" si="60"/>
        <v>40996.208333333336</v>
      </c>
      <c r="O663" s="17">
        <f t="shared" si="61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62"/>
        <v>0.97868131868131869</v>
      </c>
      <c r="G664" t="s">
        <v>14</v>
      </c>
      <c r="H664">
        <v>131</v>
      </c>
      <c r="I664" s="5">
        <f t="shared" si="6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7">
        <f t="shared" si="60"/>
        <v>43443.25</v>
      </c>
      <c r="O664" s="17">
        <f t="shared" si="61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62"/>
        <v>0.77239999999999998</v>
      </c>
      <c r="G665" t="s">
        <v>14</v>
      </c>
      <c r="H665">
        <v>87</v>
      </c>
      <c r="I665" s="5">
        <f t="shared" si="6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7">
        <f t="shared" si="60"/>
        <v>40458.208333333336</v>
      </c>
      <c r="O665" s="17">
        <f t="shared" si="61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62"/>
        <v>0.33464735516372796</v>
      </c>
      <c r="G666" t="s">
        <v>14</v>
      </c>
      <c r="H666">
        <v>1063</v>
      </c>
      <c r="I666" s="5">
        <f t="shared" si="6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7">
        <f t="shared" si="60"/>
        <v>40959.25</v>
      </c>
      <c r="O666" s="17">
        <f t="shared" si="61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62"/>
        <v>2.3958823529411766</v>
      </c>
      <c r="G667" t="s">
        <v>20</v>
      </c>
      <c r="H667">
        <v>272</v>
      </c>
      <c r="I667" s="5">
        <f t="shared" si="6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7">
        <f t="shared" si="60"/>
        <v>40733.208333333336</v>
      </c>
      <c r="O667" s="17">
        <f t="shared" si="61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62"/>
        <v>0.64032258064516134</v>
      </c>
      <c r="G668" t="s">
        <v>74</v>
      </c>
      <c r="H668">
        <v>25</v>
      </c>
      <c r="I668" s="5">
        <f t="shared" si="6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7">
        <f t="shared" si="60"/>
        <v>41516.208333333336</v>
      </c>
      <c r="O668" s="17">
        <f t="shared" si="61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5" x14ac:dyDescent="0.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62"/>
        <v>1.7615942028985507</v>
      </c>
      <c r="G669" t="s">
        <v>20</v>
      </c>
      <c r="H669">
        <v>419</v>
      </c>
      <c r="I669" s="5">
        <f t="shared" si="6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7">
        <f t="shared" si="60"/>
        <v>41892.208333333336</v>
      </c>
      <c r="O669" s="17">
        <f t="shared" si="61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5" x14ac:dyDescent="0.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62"/>
        <v>0.20338181818181819</v>
      </c>
      <c r="G670" t="s">
        <v>14</v>
      </c>
      <c r="H670">
        <v>76</v>
      </c>
      <c r="I670" s="5">
        <f t="shared" si="6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7">
        <f t="shared" si="60"/>
        <v>41122.208333333336</v>
      </c>
      <c r="O670" s="17">
        <f t="shared" si="61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62"/>
        <v>3.5864754098360656</v>
      </c>
      <c r="G671" t="s">
        <v>20</v>
      </c>
      <c r="H671">
        <v>1621</v>
      </c>
      <c r="I671" s="5">
        <f t="shared" si="6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7">
        <f t="shared" si="60"/>
        <v>42912.208333333328</v>
      </c>
      <c r="O671" s="17">
        <f t="shared" si="61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5" x14ac:dyDescent="0.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62"/>
        <v>4.6885802469135802</v>
      </c>
      <c r="G672" t="s">
        <v>20</v>
      </c>
      <c r="H672">
        <v>1101</v>
      </c>
      <c r="I672" s="5">
        <f t="shared" si="6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7">
        <f t="shared" si="60"/>
        <v>42425.25</v>
      </c>
      <c r="O672" s="17">
        <f t="shared" si="61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5" x14ac:dyDescent="0.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62"/>
        <v>1.220563524590164</v>
      </c>
      <c r="G673" t="s">
        <v>20</v>
      </c>
      <c r="H673">
        <v>1073</v>
      </c>
      <c r="I673" s="5">
        <f t="shared" si="6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7">
        <f t="shared" si="60"/>
        <v>40390.208333333336</v>
      </c>
      <c r="O673" s="17">
        <f t="shared" si="61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62"/>
        <v>0.55931783729156137</v>
      </c>
      <c r="G674" t="s">
        <v>14</v>
      </c>
      <c r="H674">
        <v>4428</v>
      </c>
      <c r="I674" s="5">
        <f t="shared" si="6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7">
        <f t="shared" si="60"/>
        <v>43180.208333333328</v>
      </c>
      <c r="O674" s="17">
        <f t="shared" si="61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62"/>
        <v>0.43660714285714286</v>
      </c>
      <c r="G675" t="s">
        <v>14</v>
      </c>
      <c r="H675">
        <v>58</v>
      </c>
      <c r="I675" s="5">
        <f t="shared" si="6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7">
        <f t="shared" si="60"/>
        <v>42475.208333333328</v>
      </c>
      <c r="O675" s="17">
        <f t="shared" si="61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62"/>
        <v>0.33538371411833628</v>
      </c>
      <c r="G676" t="s">
        <v>74</v>
      </c>
      <c r="H676">
        <v>1218</v>
      </c>
      <c r="I676" s="5">
        <f t="shared" si="6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7">
        <f t="shared" si="60"/>
        <v>40774.208333333336</v>
      </c>
      <c r="O676" s="17">
        <f t="shared" si="61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62"/>
        <v>1.2297938144329896</v>
      </c>
      <c r="G677" t="s">
        <v>20</v>
      </c>
      <c r="H677">
        <v>331</v>
      </c>
      <c r="I677" s="5">
        <f t="shared" si="6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7">
        <f t="shared" si="60"/>
        <v>43719.208333333328</v>
      </c>
      <c r="O677" s="17">
        <f t="shared" si="61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62"/>
        <v>1.8974959871589085</v>
      </c>
      <c r="G678" t="s">
        <v>20</v>
      </c>
      <c r="H678">
        <v>1170</v>
      </c>
      <c r="I678" s="5">
        <f t="shared" si="6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7">
        <f t="shared" si="60"/>
        <v>41178.208333333336</v>
      </c>
      <c r="O678" s="17">
        <f t="shared" si="61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62"/>
        <v>0.83622641509433959</v>
      </c>
      <c r="G679" t="s">
        <v>14</v>
      </c>
      <c r="H679">
        <v>111</v>
      </c>
      <c r="I679" s="5">
        <f t="shared" si="6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7">
        <f t="shared" si="60"/>
        <v>42561.208333333328</v>
      </c>
      <c r="O679" s="17">
        <f t="shared" si="61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62"/>
        <v>0.17968844221105529</v>
      </c>
      <c r="G680" t="s">
        <v>74</v>
      </c>
      <c r="H680">
        <v>215</v>
      </c>
      <c r="I680" s="5">
        <f t="shared" si="6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7">
        <f t="shared" si="60"/>
        <v>43484.25</v>
      </c>
      <c r="O680" s="17">
        <f t="shared" si="61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62"/>
        <v>10.365</v>
      </c>
      <c r="G681" t="s">
        <v>20</v>
      </c>
      <c r="H681">
        <v>363</v>
      </c>
      <c r="I681" s="5">
        <f t="shared" si="6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7">
        <f t="shared" si="60"/>
        <v>43756.208333333328</v>
      </c>
      <c r="O681" s="17">
        <f t="shared" si="61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5" x14ac:dyDescent="0.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62"/>
        <v>0.97405219780219776</v>
      </c>
      <c r="G682" t="s">
        <v>14</v>
      </c>
      <c r="H682">
        <v>2955</v>
      </c>
      <c r="I682" s="5">
        <f t="shared" si="6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7">
        <f t="shared" si="60"/>
        <v>43813.25</v>
      </c>
      <c r="O682" s="17">
        <f t="shared" si="61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5" x14ac:dyDescent="0.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62"/>
        <v>0.86386203150461705</v>
      </c>
      <c r="G683" t="s">
        <v>14</v>
      </c>
      <c r="H683">
        <v>1657</v>
      </c>
      <c r="I683" s="5">
        <f t="shared" si="6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7">
        <f t="shared" si="60"/>
        <v>40898.25</v>
      </c>
      <c r="O683" s="17">
        <f t="shared" si="61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62"/>
        <v>1.5016666666666667</v>
      </c>
      <c r="G684" t="s">
        <v>20</v>
      </c>
      <c r="H684">
        <v>103</v>
      </c>
      <c r="I684" s="5">
        <f t="shared" si="6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7">
        <f t="shared" si="60"/>
        <v>41619.25</v>
      </c>
      <c r="O684" s="17">
        <f t="shared" si="61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62"/>
        <v>3.5843478260869563</v>
      </c>
      <c r="G685" t="s">
        <v>20</v>
      </c>
      <c r="H685">
        <v>147</v>
      </c>
      <c r="I685" s="5">
        <f t="shared" si="6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7">
        <f t="shared" si="60"/>
        <v>43359.208333333328</v>
      </c>
      <c r="O685" s="17">
        <f t="shared" si="61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62"/>
        <v>5.4285714285714288</v>
      </c>
      <c r="G686" t="s">
        <v>20</v>
      </c>
      <c r="H686">
        <v>110</v>
      </c>
      <c r="I686" s="5">
        <f t="shared" si="6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7">
        <f t="shared" si="60"/>
        <v>40358.208333333336</v>
      </c>
      <c r="O686" s="17">
        <f t="shared" si="61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62"/>
        <v>0.67500714285714281</v>
      </c>
      <c r="G687" t="s">
        <v>14</v>
      </c>
      <c r="H687">
        <v>926</v>
      </c>
      <c r="I687" s="5">
        <f t="shared" si="6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7">
        <f t="shared" si="60"/>
        <v>42239.208333333328</v>
      </c>
      <c r="O687" s="17">
        <f t="shared" si="61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62"/>
        <v>1.9174666666666667</v>
      </c>
      <c r="G688" t="s">
        <v>20</v>
      </c>
      <c r="H688">
        <v>134</v>
      </c>
      <c r="I688" s="5">
        <f t="shared" si="6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7">
        <f t="shared" si="60"/>
        <v>43186.208333333328</v>
      </c>
      <c r="O688" s="17">
        <f t="shared" si="61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62"/>
        <v>9.32</v>
      </c>
      <c r="G689" t="s">
        <v>20</v>
      </c>
      <c r="H689">
        <v>269</v>
      </c>
      <c r="I689" s="5">
        <f t="shared" si="6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7">
        <f t="shared" si="60"/>
        <v>42806.25</v>
      </c>
      <c r="O689" s="17">
        <f t="shared" si="61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62"/>
        <v>4.2927586206896553</v>
      </c>
      <c r="G690" t="s">
        <v>20</v>
      </c>
      <c r="H690">
        <v>175</v>
      </c>
      <c r="I690" s="5">
        <f t="shared" si="6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7">
        <f t="shared" si="60"/>
        <v>43475.25</v>
      </c>
      <c r="O690" s="17">
        <f t="shared" si="61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62"/>
        <v>1.0065753424657535</v>
      </c>
      <c r="G691" t="s">
        <v>20</v>
      </c>
      <c r="H691">
        <v>69</v>
      </c>
      <c r="I691" s="5">
        <f t="shared" si="6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7">
        <f t="shared" si="60"/>
        <v>41576.208333333336</v>
      </c>
      <c r="O691" s="17">
        <f t="shared" si="61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62"/>
        <v>2.266111111111111</v>
      </c>
      <c r="G692" t="s">
        <v>20</v>
      </c>
      <c r="H692">
        <v>190</v>
      </c>
      <c r="I692" s="5">
        <f t="shared" si="6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7">
        <f t="shared" si="60"/>
        <v>40874.25</v>
      </c>
      <c r="O692" s="17">
        <f t="shared" si="61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62"/>
        <v>1.4238</v>
      </c>
      <c r="G693" t="s">
        <v>20</v>
      </c>
      <c r="H693">
        <v>237</v>
      </c>
      <c r="I693" s="5">
        <f t="shared" si="6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7">
        <f t="shared" si="60"/>
        <v>41185.208333333336</v>
      </c>
      <c r="O693" s="17">
        <f t="shared" si="61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62"/>
        <v>0.90633333333333332</v>
      </c>
      <c r="G694" t="s">
        <v>14</v>
      </c>
      <c r="H694">
        <v>77</v>
      </c>
      <c r="I694" s="5">
        <f t="shared" si="6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7">
        <f t="shared" si="60"/>
        <v>43655.208333333328</v>
      </c>
      <c r="O694" s="17">
        <f t="shared" si="61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5" x14ac:dyDescent="0.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62"/>
        <v>0.63966740576496672</v>
      </c>
      <c r="G695" t="s">
        <v>14</v>
      </c>
      <c r="H695">
        <v>1748</v>
      </c>
      <c r="I695" s="5">
        <f t="shared" si="6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7">
        <f t="shared" si="60"/>
        <v>43025.208333333328</v>
      </c>
      <c r="O695" s="17">
        <f t="shared" si="61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62"/>
        <v>0.84131868131868137</v>
      </c>
      <c r="G696" t="s">
        <v>14</v>
      </c>
      <c r="H696">
        <v>79</v>
      </c>
      <c r="I696" s="5">
        <f t="shared" si="6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7">
        <f t="shared" si="60"/>
        <v>43066.25</v>
      </c>
      <c r="O696" s="17">
        <f t="shared" si="61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62"/>
        <v>1.3393478260869565</v>
      </c>
      <c r="G697" t="s">
        <v>20</v>
      </c>
      <c r="H697">
        <v>196</v>
      </c>
      <c r="I697" s="5">
        <f t="shared" si="6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7">
        <f t="shared" si="60"/>
        <v>42322.25</v>
      </c>
      <c r="O697" s="17">
        <f t="shared" si="61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62"/>
        <v>0.59042047531992692</v>
      </c>
      <c r="G698" t="s">
        <v>14</v>
      </c>
      <c r="H698">
        <v>889</v>
      </c>
      <c r="I698" s="5">
        <f t="shared" si="6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7">
        <f t="shared" si="60"/>
        <v>42114.208333333328</v>
      </c>
      <c r="O698" s="17">
        <f t="shared" si="61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x14ac:dyDescent="0.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62"/>
        <v>1.5280062063615205</v>
      </c>
      <c r="G699" t="s">
        <v>20</v>
      </c>
      <c r="H699">
        <v>7295</v>
      </c>
      <c r="I699" s="5">
        <f t="shared" si="6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7">
        <f t="shared" si="60"/>
        <v>43190.208333333328</v>
      </c>
      <c r="O699" s="17">
        <f t="shared" si="61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62"/>
        <v>4.466912114014252</v>
      </c>
      <c r="G700" t="s">
        <v>20</v>
      </c>
      <c r="H700">
        <v>2893</v>
      </c>
      <c r="I700" s="5">
        <f t="shared" si="6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7">
        <f t="shared" si="60"/>
        <v>40871.25</v>
      </c>
      <c r="O700" s="17">
        <f t="shared" si="61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62"/>
        <v>0.8439189189189189</v>
      </c>
      <c r="G701" t="s">
        <v>14</v>
      </c>
      <c r="H701">
        <v>56</v>
      </c>
      <c r="I701" s="5">
        <f t="shared" si="6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7">
        <f t="shared" si="60"/>
        <v>43641.208333333328</v>
      </c>
      <c r="O701" s="17">
        <f t="shared" si="61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x14ac:dyDescent="0.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62"/>
        <v>0.03</v>
      </c>
      <c r="G702" t="s">
        <v>14</v>
      </c>
      <c r="H702">
        <v>1</v>
      </c>
      <c r="I702" s="5">
        <f t="shared" si="63"/>
        <v>3</v>
      </c>
      <c r="J702" t="s">
        <v>21</v>
      </c>
      <c r="K702" t="s">
        <v>22</v>
      </c>
      <c r="L702">
        <v>1264399200</v>
      </c>
      <c r="M702">
        <v>1265695200</v>
      </c>
      <c r="N702" s="17">
        <f t="shared" si="60"/>
        <v>40203.25</v>
      </c>
      <c r="O702" s="17">
        <f t="shared" si="61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5" x14ac:dyDescent="0.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62"/>
        <v>1.7502692307692307</v>
      </c>
      <c r="G703" t="s">
        <v>20</v>
      </c>
      <c r="H703">
        <v>820</v>
      </c>
      <c r="I703" s="5">
        <f t="shared" si="6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7">
        <f t="shared" si="60"/>
        <v>40629.208333333336</v>
      </c>
      <c r="O703" s="17">
        <f t="shared" si="61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5" x14ac:dyDescent="0.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62"/>
        <v>0.54137931034482756</v>
      </c>
      <c r="G704" t="s">
        <v>14</v>
      </c>
      <c r="H704">
        <v>83</v>
      </c>
      <c r="I704" s="5">
        <f t="shared" si="6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7">
        <f t="shared" si="60"/>
        <v>41477.208333333336</v>
      </c>
      <c r="O704" s="17">
        <f t="shared" si="61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62"/>
        <v>3.1187381703470032</v>
      </c>
      <c r="G705" t="s">
        <v>20</v>
      </c>
      <c r="H705">
        <v>2038</v>
      </c>
      <c r="I705" s="5">
        <f t="shared" si="6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7">
        <f t="shared" si="60"/>
        <v>41020.208333333336</v>
      </c>
      <c r="O705" s="17">
        <f t="shared" si="61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5" x14ac:dyDescent="0.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62"/>
        <v>1.2278160919540231</v>
      </c>
      <c r="G706" t="s">
        <v>20</v>
      </c>
      <c r="H706">
        <v>116</v>
      </c>
      <c r="I706" s="5">
        <f t="shared" si="6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7">
        <f t="shared" ref="N706:N769" si="66">(((L706/60)/60)/24)+DATE(1970,1,1)</f>
        <v>42555.208333333328</v>
      </c>
      <c r="O706" s="17">
        <f t="shared" ref="O706:O769" si="67">(((M706/60)/60)/24)+DATE(1970,1,1)</f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68">E707/D707</f>
        <v>0.99026517383618151</v>
      </c>
      <c r="G707" t="s">
        <v>14</v>
      </c>
      <c r="H707">
        <v>2025</v>
      </c>
      <c r="I707" s="5">
        <f t="shared" ref="I707:I770" si="69"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7">
        <f t="shared" si="66"/>
        <v>41619.25</v>
      </c>
      <c r="O707" s="17">
        <f t="shared" si="67"/>
        <v>41623.25</v>
      </c>
      <c r="P707" t="b">
        <v>0</v>
      </c>
      <c r="Q707" t="b">
        <v>0</v>
      </c>
      <c r="R707" t="s">
        <v>68</v>
      </c>
      <c r="S707" t="str">
        <f t="shared" ref="S707:S770" si="70">_xlfn.TEXTBEFORE(R707,"/")</f>
        <v>publishing</v>
      </c>
      <c r="T707" t="str">
        <f t="shared" ref="T707:T770" si="71">_xlfn.TEXTAFTER(R707,"/")</f>
        <v>nonfiction</v>
      </c>
    </row>
    <row r="708" spans="1:20" ht="31.5" x14ac:dyDescent="0.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68"/>
        <v>1.278468634686347</v>
      </c>
      <c r="G708" t="s">
        <v>20</v>
      </c>
      <c r="H708">
        <v>1345</v>
      </c>
      <c r="I708" s="5">
        <f t="shared" si="69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7">
        <f t="shared" si="66"/>
        <v>43471.25</v>
      </c>
      <c r="O708" s="17">
        <f t="shared" si="67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.5" x14ac:dyDescent="0.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68"/>
        <v>1.5861643835616439</v>
      </c>
      <c r="G709" t="s">
        <v>20</v>
      </c>
      <c r="H709">
        <v>168</v>
      </c>
      <c r="I709" s="5">
        <f t="shared" si="69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7">
        <f t="shared" si="66"/>
        <v>43442.25</v>
      </c>
      <c r="O709" s="17">
        <f t="shared" si="67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68"/>
        <v>7.0705882352941174</v>
      </c>
      <c r="G710" t="s">
        <v>20</v>
      </c>
      <c r="H710">
        <v>137</v>
      </c>
      <c r="I710" s="5">
        <f t="shared" si="69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7">
        <f t="shared" si="66"/>
        <v>42877.208333333328</v>
      </c>
      <c r="O710" s="17">
        <f t="shared" si="67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68"/>
        <v>1.4238775510204082</v>
      </c>
      <c r="G711" t="s">
        <v>20</v>
      </c>
      <c r="H711">
        <v>186</v>
      </c>
      <c r="I711" s="5">
        <f t="shared" si="69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7">
        <f t="shared" si="66"/>
        <v>41018.208333333336</v>
      </c>
      <c r="O711" s="17">
        <f t="shared" si="67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5" x14ac:dyDescent="0.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68"/>
        <v>1.4786046511627906</v>
      </c>
      <c r="G712" t="s">
        <v>20</v>
      </c>
      <c r="H712">
        <v>125</v>
      </c>
      <c r="I712" s="5">
        <f t="shared" si="69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7">
        <f t="shared" si="66"/>
        <v>43295.208333333328</v>
      </c>
      <c r="O712" s="17">
        <f t="shared" si="67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5" x14ac:dyDescent="0.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68"/>
        <v>0.20322580645161289</v>
      </c>
      <c r="G713" t="s">
        <v>14</v>
      </c>
      <c r="H713">
        <v>14</v>
      </c>
      <c r="I713" s="5">
        <f t="shared" si="69"/>
        <v>90</v>
      </c>
      <c r="J713" t="s">
        <v>107</v>
      </c>
      <c r="K713" t="s">
        <v>108</v>
      </c>
      <c r="L713">
        <v>1453615200</v>
      </c>
      <c r="M713">
        <v>1453788000</v>
      </c>
      <c r="N713" s="17">
        <f t="shared" si="66"/>
        <v>42393.25</v>
      </c>
      <c r="O713" s="17">
        <f t="shared" si="67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5" x14ac:dyDescent="0.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68"/>
        <v>18.40625</v>
      </c>
      <c r="G714" t="s">
        <v>20</v>
      </c>
      <c r="H714">
        <v>202</v>
      </c>
      <c r="I714" s="5">
        <f t="shared" si="69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7">
        <f t="shared" si="66"/>
        <v>42559.208333333328</v>
      </c>
      <c r="O714" s="17">
        <f t="shared" si="67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68"/>
        <v>1.6194202898550725</v>
      </c>
      <c r="G715" t="s">
        <v>20</v>
      </c>
      <c r="H715">
        <v>103</v>
      </c>
      <c r="I715" s="5">
        <f t="shared" si="69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7">
        <f t="shared" si="66"/>
        <v>42604.208333333328</v>
      </c>
      <c r="O715" s="17">
        <f t="shared" si="67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68"/>
        <v>4.7282077922077921</v>
      </c>
      <c r="G716" t="s">
        <v>20</v>
      </c>
      <c r="H716">
        <v>1785</v>
      </c>
      <c r="I716" s="5">
        <f t="shared" si="69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7">
        <f t="shared" si="66"/>
        <v>41870.208333333336</v>
      </c>
      <c r="O716" s="17">
        <f t="shared" si="67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68"/>
        <v>0.24466101694915254</v>
      </c>
      <c r="G717" t="s">
        <v>14</v>
      </c>
      <c r="H717">
        <v>656</v>
      </c>
      <c r="I717" s="5">
        <f t="shared" si="69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7">
        <f t="shared" si="66"/>
        <v>40397.208333333336</v>
      </c>
      <c r="O717" s="17">
        <f t="shared" si="67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68"/>
        <v>5.1764999999999999</v>
      </c>
      <c r="G718" t="s">
        <v>20</v>
      </c>
      <c r="H718">
        <v>157</v>
      </c>
      <c r="I718" s="5">
        <f t="shared" si="69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7">
        <f t="shared" si="66"/>
        <v>41465.208333333336</v>
      </c>
      <c r="O718" s="17">
        <f t="shared" si="67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5" x14ac:dyDescent="0.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68"/>
        <v>2.4764285714285714</v>
      </c>
      <c r="G719" t="s">
        <v>20</v>
      </c>
      <c r="H719">
        <v>555</v>
      </c>
      <c r="I719" s="5">
        <f t="shared" si="69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7">
        <f t="shared" si="66"/>
        <v>40777.208333333336</v>
      </c>
      <c r="O719" s="17">
        <f t="shared" si="67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68"/>
        <v>1.0020481927710843</v>
      </c>
      <c r="G720" t="s">
        <v>20</v>
      </c>
      <c r="H720">
        <v>297</v>
      </c>
      <c r="I720" s="5">
        <f t="shared" si="69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7">
        <f t="shared" si="66"/>
        <v>41442.208333333336</v>
      </c>
      <c r="O720" s="17">
        <f t="shared" si="67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68"/>
        <v>1.53</v>
      </c>
      <c r="G721" t="s">
        <v>20</v>
      </c>
      <c r="H721">
        <v>123</v>
      </c>
      <c r="I721" s="5">
        <f t="shared" si="69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7">
        <f t="shared" si="66"/>
        <v>41058.208333333336</v>
      </c>
      <c r="O721" s="17">
        <f t="shared" si="67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5" x14ac:dyDescent="0.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68"/>
        <v>0.37091954022988505</v>
      </c>
      <c r="G722" t="s">
        <v>74</v>
      </c>
      <c r="H722">
        <v>38</v>
      </c>
      <c r="I722" s="5">
        <f t="shared" si="69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7">
        <f t="shared" si="66"/>
        <v>43152.25</v>
      </c>
      <c r="O722" s="17">
        <f t="shared" si="67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68"/>
        <v>4.3923948220064728E-2</v>
      </c>
      <c r="G723" t="s">
        <v>74</v>
      </c>
      <c r="H723">
        <v>60</v>
      </c>
      <c r="I723" s="5">
        <f t="shared" si="69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7">
        <f t="shared" si="66"/>
        <v>43194.208333333328</v>
      </c>
      <c r="O723" s="17">
        <f t="shared" si="67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68"/>
        <v>1.5650721649484536</v>
      </c>
      <c r="G724" t="s">
        <v>20</v>
      </c>
      <c r="H724">
        <v>3036</v>
      </c>
      <c r="I724" s="5">
        <f t="shared" si="69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7">
        <f t="shared" si="66"/>
        <v>43045.25</v>
      </c>
      <c r="O724" s="17">
        <f t="shared" si="67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68"/>
        <v>2.704081632653061</v>
      </c>
      <c r="G725" t="s">
        <v>20</v>
      </c>
      <c r="H725">
        <v>144</v>
      </c>
      <c r="I725" s="5">
        <f t="shared" si="69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7">
        <f t="shared" si="66"/>
        <v>42431.25</v>
      </c>
      <c r="O725" s="17">
        <f t="shared" si="67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5" x14ac:dyDescent="0.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68"/>
        <v>1.3405952380952382</v>
      </c>
      <c r="G726" t="s">
        <v>20</v>
      </c>
      <c r="H726">
        <v>121</v>
      </c>
      <c r="I726" s="5">
        <f t="shared" si="69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7">
        <f t="shared" si="66"/>
        <v>41934.208333333336</v>
      </c>
      <c r="O726" s="17">
        <f t="shared" si="67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68"/>
        <v>0.50398033126293995</v>
      </c>
      <c r="G727" t="s">
        <v>14</v>
      </c>
      <c r="H727">
        <v>1596</v>
      </c>
      <c r="I727" s="5">
        <f t="shared" si="69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7">
        <f t="shared" si="66"/>
        <v>41958.25</v>
      </c>
      <c r="O727" s="17">
        <f t="shared" si="67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68"/>
        <v>0.88815837937384901</v>
      </c>
      <c r="G728" t="s">
        <v>74</v>
      </c>
      <c r="H728">
        <v>524</v>
      </c>
      <c r="I728" s="5">
        <f t="shared" si="69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7">
        <f t="shared" si="66"/>
        <v>40476.208333333336</v>
      </c>
      <c r="O728" s="17">
        <f t="shared" si="67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68"/>
        <v>1.65</v>
      </c>
      <c r="G729" t="s">
        <v>20</v>
      </c>
      <c r="H729">
        <v>181</v>
      </c>
      <c r="I729" s="5">
        <f t="shared" si="69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7">
        <f t="shared" si="66"/>
        <v>43485.25</v>
      </c>
      <c r="O729" s="17">
        <f t="shared" si="67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5" x14ac:dyDescent="0.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68"/>
        <v>0.17499999999999999</v>
      </c>
      <c r="G730" t="s">
        <v>14</v>
      </c>
      <c r="H730">
        <v>10</v>
      </c>
      <c r="I730" s="5">
        <f t="shared" si="69"/>
        <v>73.5</v>
      </c>
      <c r="J730" t="s">
        <v>21</v>
      </c>
      <c r="K730" t="s">
        <v>22</v>
      </c>
      <c r="L730">
        <v>1464152400</v>
      </c>
      <c r="M730">
        <v>1465102800</v>
      </c>
      <c r="N730" s="17">
        <f t="shared" si="66"/>
        <v>42515.208333333328</v>
      </c>
      <c r="O730" s="17">
        <f t="shared" si="67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5" x14ac:dyDescent="0.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68"/>
        <v>1.8566071428571429</v>
      </c>
      <c r="G731" t="s">
        <v>20</v>
      </c>
      <c r="H731">
        <v>122</v>
      </c>
      <c r="I731" s="5">
        <f t="shared" si="69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7">
        <f t="shared" si="66"/>
        <v>41309.25</v>
      </c>
      <c r="O731" s="17">
        <f t="shared" si="67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68"/>
        <v>4.1266319444444441</v>
      </c>
      <c r="G732" t="s">
        <v>20</v>
      </c>
      <c r="H732">
        <v>1071</v>
      </c>
      <c r="I732" s="5">
        <f t="shared" si="69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7">
        <f t="shared" si="66"/>
        <v>42147.208333333328</v>
      </c>
      <c r="O732" s="17">
        <f t="shared" si="67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68"/>
        <v>0.90249999999999997</v>
      </c>
      <c r="G733" t="s">
        <v>74</v>
      </c>
      <c r="H733">
        <v>219</v>
      </c>
      <c r="I733" s="5">
        <f t="shared" si="69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7">
        <f t="shared" si="66"/>
        <v>42939.208333333328</v>
      </c>
      <c r="O733" s="17">
        <f t="shared" si="67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68"/>
        <v>0.91984615384615387</v>
      </c>
      <c r="G734" t="s">
        <v>14</v>
      </c>
      <c r="H734">
        <v>1121</v>
      </c>
      <c r="I734" s="5">
        <f t="shared" si="69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7">
        <f t="shared" si="66"/>
        <v>42816.208333333328</v>
      </c>
      <c r="O734" s="17">
        <f t="shared" si="67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68"/>
        <v>5.2700632911392402</v>
      </c>
      <c r="G735" t="s">
        <v>20</v>
      </c>
      <c r="H735">
        <v>980</v>
      </c>
      <c r="I735" s="5">
        <f t="shared" si="69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7">
        <f t="shared" si="66"/>
        <v>41844.208333333336</v>
      </c>
      <c r="O735" s="17">
        <f t="shared" si="67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68"/>
        <v>3.1914285714285713</v>
      </c>
      <c r="G736" t="s">
        <v>20</v>
      </c>
      <c r="H736">
        <v>536</v>
      </c>
      <c r="I736" s="5">
        <f t="shared" si="69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7">
        <f t="shared" si="66"/>
        <v>42763.25</v>
      </c>
      <c r="O736" s="17">
        <f t="shared" si="67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x14ac:dyDescent="0.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68"/>
        <v>3.5418867924528303</v>
      </c>
      <c r="G737" t="s">
        <v>20</v>
      </c>
      <c r="H737">
        <v>1991</v>
      </c>
      <c r="I737" s="5">
        <f t="shared" si="69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7">
        <f t="shared" si="66"/>
        <v>42459.208333333328</v>
      </c>
      <c r="O737" s="17">
        <f t="shared" si="67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68"/>
        <v>0.32896103896103895</v>
      </c>
      <c r="G738" t="s">
        <v>74</v>
      </c>
      <c r="H738">
        <v>29</v>
      </c>
      <c r="I738" s="5">
        <f t="shared" si="69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7">
        <f t="shared" si="66"/>
        <v>42055.25</v>
      </c>
      <c r="O738" s="17">
        <f t="shared" si="67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5" x14ac:dyDescent="0.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68"/>
        <v>1.358918918918919</v>
      </c>
      <c r="G739" t="s">
        <v>20</v>
      </c>
      <c r="H739">
        <v>180</v>
      </c>
      <c r="I739" s="5">
        <f t="shared" si="69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7">
        <f t="shared" si="66"/>
        <v>42685.25</v>
      </c>
      <c r="O739" s="17">
        <f t="shared" si="67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68"/>
        <v>2.0843373493975904E-2</v>
      </c>
      <c r="G740" t="s">
        <v>14</v>
      </c>
      <c r="H740">
        <v>15</v>
      </c>
      <c r="I740" s="5">
        <f t="shared" si="69"/>
        <v>103.8</v>
      </c>
      <c r="J740" t="s">
        <v>21</v>
      </c>
      <c r="K740" t="s">
        <v>22</v>
      </c>
      <c r="L740">
        <v>1416117600</v>
      </c>
      <c r="M740">
        <v>1418018400</v>
      </c>
      <c r="N740" s="17">
        <f t="shared" si="66"/>
        <v>41959.25</v>
      </c>
      <c r="O740" s="17">
        <f t="shared" si="67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68"/>
        <v>0.61</v>
      </c>
      <c r="G741" t="s">
        <v>14</v>
      </c>
      <c r="H741">
        <v>191</v>
      </c>
      <c r="I741" s="5">
        <f t="shared" si="69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7">
        <f t="shared" si="66"/>
        <v>41089.208333333336</v>
      </c>
      <c r="O741" s="17">
        <f t="shared" si="67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68"/>
        <v>0.30037735849056602</v>
      </c>
      <c r="G742" t="s">
        <v>14</v>
      </c>
      <c r="H742">
        <v>16</v>
      </c>
      <c r="I742" s="5">
        <f t="shared" si="69"/>
        <v>99.5</v>
      </c>
      <c r="J742" t="s">
        <v>21</v>
      </c>
      <c r="K742" t="s">
        <v>22</v>
      </c>
      <c r="L742">
        <v>1486101600</v>
      </c>
      <c r="M742">
        <v>1486360800</v>
      </c>
      <c r="N742" s="17">
        <f t="shared" si="66"/>
        <v>42769.25</v>
      </c>
      <c r="O742" s="17">
        <f t="shared" si="67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68"/>
        <v>11.791666666666666</v>
      </c>
      <c r="G743" t="s">
        <v>20</v>
      </c>
      <c r="H743">
        <v>130</v>
      </c>
      <c r="I743" s="5">
        <f t="shared" si="69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7">
        <f t="shared" si="66"/>
        <v>40321.208333333336</v>
      </c>
      <c r="O743" s="17">
        <f t="shared" si="67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68"/>
        <v>11.260833333333334</v>
      </c>
      <c r="G744" t="s">
        <v>20</v>
      </c>
      <c r="H744">
        <v>122</v>
      </c>
      <c r="I744" s="5">
        <f t="shared" si="69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7">
        <f t="shared" si="66"/>
        <v>40197.25</v>
      </c>
      <c r="O744" s="17">
        <f t="shared" si="67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5" x14ac:dyDescent="0.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68"/>
        <v>0.12923076923076923</v>
      </c>
      <c r="G745" t="s">
        <v>14</v>
      </c>
      <c r="H745">
        <v>17</v>
      </c>
      <c r="I745" s="5">
        <f t="shared" si="69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7">
        <f t="shared" si="66"/>
        <v>42298.208333333328</v>
      </c>
      <c r="O745" s="17">
        <f t="shared" si="67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68"/>
        <v>7.12</v>
      </c>
      <c r="G746" t="s">
        <v>20</v>
      </c>
      <c r="H746">
        <v>140</v>
      </c>
      <c r="I746" s="5">
        <f t="shared" si="69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7">
        <f t="shared" si="66"/>
        <v>43322.208333333328</v>
      </c>
      <c r="O746" s="17">
        <f t="shared" si="67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5" x14ac:dyDescent="0.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68"/>
        <v>0.30304347826086958</v>
      </c>
      <c r="G747" t="s">
        <v>14</v>
      </c>
      <c r="H747">
        <v>34</v>
      </c>
      <c r="I747" s="5">
        <f t="shared" si="69"/>
        <v>61.5</v>
      </c>
      <c r="J747" t="s">
        <v>21</v>
      </c>
      <c r="K747" t="s">
        <v>22</v>
      </c>
      <c r="L747">
        <v>1275195600</v>
      </c>
      <c r="M747">
        <v>1277528400</v>
      </c>
      <c r="N747" s="17">
        <f t="shared" si="66"/>
        <v>40328.208333333336</v>
      </c>
      <c r="O747" s="17">
        <f t="shared" si="67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68"/>
        <v>2.1250896057347672</v>
      </c>
      <c r="G748" t="s">
        <v>20</v>
      </c>
      <c r="H748">
        <v>3388</v>
      </c>
      <c r="I748" s="5">
        <f t="shared" si="69"/>
        <v>35</v>
      </c>
      <c r="J748" t="s">
        <v>21</v>
      </c>
      <c r="K748" t="s">
        <v>22</v>
      </c>
      <c r="L748">
        <v>1318136400</v>
      </c>
      <c r="M748">
        <v>1318568400</v>
      </c>
      <c r="N748" s="17">
        <f t="shared" si="66"/>
        <v>40825.208333333336</v>
      </c>
      <c r="O748" s="17">
        <f t="shared" si="67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68"/>
        <v>2.2885714285714287</v>
      </c>
      <c r="G749" t="s">
        <v>20</v>
      </c>
      <c r="H749">
        <v>280</v>
      </c>
      <c r="I749" s="5">
        <f t="shared" si="69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7">
        <f t="shared" si="66"/>
        <v>40423.208333333336</v>
      </c>
      <c r="O749" s="17">
        <f t="shared" si="67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68"/>
        <v>0.34959979476654696</v>
      </c>
      <c r="G750" t="s">
        <v>74</v>
      </c>
      <c r="H750">
        <v>614</v>
      </c>
      <c r="I750" s="5">
        <f t="shared" si="69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7">
        <f t="shared" si="66"/>
        <v>40238.25</v>
      </c>
      <c r="O750" s="17">
        <f t="shared" si="67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68"/>
        <v>1.5729069767441861</v>
      </c>
      <c r="G751" t="s">
        <v>20</v>
      </c>
      <c r="H751">
        <v>366</v>
      </c>
      <c r="I751" s="5">
        <f t="shared" si="69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7">
        <f t="shared" si="66"/>
        <v>41920.208333333336</v>
      </c>
      <c r="O751" s="17">
        <f t="shared" si="67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68"/>
        <v>0.01</v>
      </c>
      <c r="G752" t="s">
        <v>14</v>
      </c>
      <c r="H752">
        <v>1</v>
      </c>
      <c r="I752" s="5">
        <f t="shared" si="69"/>
        <v>1</v>
      </c>
      <c r="J752" t="s">
        <v>40</v>
      </c>
      <c r="K752" t="s">
        <v>41</v>
      </c>
      <c r="L752">
        <v>1277960400</v>
      </c>
      <c r="M752">
        <v>1280120400</v>
      </c>
      <c r="N752" s="17">
        <f t="shared" si="66"/>
        <v>40360.208333333336</v>
      </c>
      <c r="O752" s="17">
        <f t="shared" si="67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68"/>
        <v>2.3230555555555554</v>
      </c>
      <c r="G753" t="s">
        <v>20</v>
      </c>
      <c r="H753">
        <v>270</v>
      </c>
      <c r="I753" s="5">
        <f t="shared" si="69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7">
        <f t="shared" si="66"/>
        <v>42446.208333333328</v>
      </c>
      <c r="O753" s="17">
        <f t="shared" si="67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68"/>
        <v>0.92448275862068963</v>
      </c>
      <c r="G754" t="s">
        <v>74</v>
      </c>
      <c r="H754">
        <v>114</v>
      </c>
      <c r="I754" s="5">
        <f t="shared" si="69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7">
        <f t="shared" si="66"/>
        <v>40395.208333333336</v>
      </c>
      <c r="O754" s="17">
        <f t="shared" si="67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68"/>
        <v>2.5670212765957445</v>
      </c>
      <c r="G755" t="s">
        <v>20</v>
      </c>
      <c r="H755">
        <v>137</v>
      </c>
      <c r="I755" s="5">
        <f t="shared" si="69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7">
        <f t="shared" si="66"/>
        <v>40321.208333333336</v>
      </c>
      <c r="O755" s="17">
        <f t="shared" si="67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68"/>
        <v>1.6847017045454546</v>
      </c>
      <c r="G756" t="s">
        <v>20</v>
      </c>
      <c r="H756">
        <v>3205</v>
      </c>
      <c r="I756" s="5">
        <f t="shared" si="69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7">
        <f t="shared" si="66"/>
        <v>41210.208333333336</v>
      </c>
      <c r="O756" s="17">
        <f t="shared" si="67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68"/>
        <v>1.6657777777777778</v>
      </c>
      <c r="G757" t="s">
        <v>20</v>
      </c>
      <c r="H757">
        <v>288</v>
      </c>
      <c r="I757" s="5">
        <f t="shared" si="69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7">
        <f t="shared" si="66"/>
        <v>43096.25</v>
      </c>
      <c r="O757" s="17">
        <f t="shared" si="67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68"/>
        <v>7.7207692307692311</v>
      </c>
      <c r="G758" t="s">
        <v>20</v>
      </c>
      <c r="H758">
        <v>148</v>
      </c>
      <c r="I758" s="5">
        <f t="shared" si="69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7">
        <f t="shared" si="66"/>
        <v>42024.25</v>
      </c>
      <c r="O758" s="17">
        <f t="shared" si="67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68"/>
        <v>4.0685714285714285</v>
      </c>
      <c r="G759" t="s">
        <v>20</v>
      </c>
      <c r="H759">
        <v>114</v>
      </c>
      <c r="I759" s="5">
        <f t="shared" si="69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7">
        <f t="shared" si="66"/>
        <v>40675.208333333336</v>
      </c>
      <c r="O759" s="17">
        <f t="shared" si="67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68"/>
        <v>5.6420608108108112</v>
      </c>
      <c r="G760" t="s">
        <v>20</v>
      </c>
      <c r="H760">
        <v>1518</v>
      </c>
      <c r="I760" s="5">
        <f t="shared" si="69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7">
        <f t="shared" si="66"/>
        <v>41936.208333333336</v>
      </c>
      <c r="O760" s="17">
        <f t="shared" si="67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5" x14ac:dyDescent="0.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68"/>
        <v>0.6842686567164179</v>
      </c>
      <c r="G761" t="s">
        <v>14</v>
      </c>
      <c r="H761">
        <v>1274</v>
      </c>
      <c r="I761" s="5">
        <f t="shared" si="69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7">
        <f t="shared" si="66"/>
        <v>43136.25</v>
      </c>
      <c r="O761" s="17">
        <f t="shared" si="67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68"/>
        <v>0.34351966873706002</v>
      </c>
      <c r="G762" t="s">
        <v>14</v>
      </c>
      <c r="H762">
        <v>210</v>
      </c>
      <c r="I762" s="5">
        <f t="shared" si="69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7">
        <f t="shared" si="66"/>
        <v>43678.208333333328</v>
      </c>
      <c r="O762" s="17">
        <f t="shared" si="67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68"/>
        <v>6.5545454545454547</v>
      </c>
      <c r="G763" t="s">
        <v>20</v>
      </c>
      <c r="H763">
        <v>166</v>
      </c>
      <c r="I763" s="5">
        <f t="shared" si="69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7">
        <f t="shared" si="66"/>
        <v>42938.208333333328</v>
      </c>
      <c r="O763" s="17">
        <f t="shared" si="67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68"/>
        <v>1.7725714285714285</v>
      </c>
      <c r="G764" t="s">
        <v>20</v>
      </c>
      <c r="H764">
        <v>100</v>
      </c>
      <c r="I764" s="5">
        <f t="shared" si="69"/>
        <v>62.04</v>
      </c>
      <c r="J764" t="s">
        <v>26</v>
      </c>
      <c r="K764" t="s">
        <v>27</v>
      </c>
      <c r="L764">
        <v>1354082400</v>
      </c>
      <c r="M764">
        <v>1355032800</v>
      </c>
      <c r="N764" s="17">
        <f t="shared" si="66"/>
        <v>41241.25</v>
      </c>
      <c r="O764" s="17">
        <f t="shared" si="67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68"/>
        <v>1.1317857142857144</v>
      </c>
      <c r="G765" t="s">
        <v>20</v>
      </c>
      <c r="H765">
        <v>235</v>
      </c>
      <c r="I765" s="5">
        <f t="shared" si="69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7">
        <f t="shared" si="66"/>
        <v>41037.208333333336</v>
      </c>
      <c r="O765" s="17">
        <f t="shared" si="67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5" x14ac:dyDescent="0.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68"/>
        <v>7.2818181818181822</v>
      </c>
      <c r="G766" t="s">
        <v>20</v>
      </c>
      <c r="H766">
        <v>148</v>
      </c>
      <c r="I766" s="5">
        <f t="shared" si="69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7">
        <f t="shared" si="66"/>
        <v>40676.208333333336</v>
      </c>
      <c r="O766" s="17">
        <f t="shared" si="67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68"/>
        <v>2.0833333333333335</v>
      </c>
      <c r="G767" t="s">
        <v>20</v>
      </c>
      <c r="H767">
        <v>198</v>
      </c>
      <c r="I767" s="5">
        <f t="shared" si="69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7">
        <f t="shared" si="66"/>
        <v>42840.208333333328</v>
      </c>
      <c r="O767" s="17">
        <f t="shared" si="67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5" x14ac:dyDescent="0.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68"/>
        <v>0.31171232876712329</v>
      </c>
      <c r="G768" t="s">
        <v>14</v>
      </c>
      <c r="H768">
        <v>248</v>
      </c>
      <c r="I768" s="5">
        <f t="shared" si="69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7">
        <f t="shared" si="66"/>
        <v>43362.208333333328</v>
      </c>
      <c r="O768" s="17">
        <f t="shared" si="67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68"/>
        <v>0.56967078189300413</v>
      </c>
      <c r="G769" t="s">
        <v>14</v>
      </c>
      <c r="H769">
        <v>513</v>
      </c>
      <c r="I769" s="5">
        <f t="shared" si="69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7">
        <f t="shared" si="66"/>
        <v>42283.208333333328</v>
      </c>
      <c r="O769" s="17">
        <f t="shared" si="67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68"/>
        <v>2.31</v>
      </c>
      <c r="G770" t="s">
        <v>20</v>
      </c>
      <c r="H770">
        <v>150</v>
      </c>
      <c r="I770" s="5">
        <f t="shared" si="69"/>
        <v>73.92</v>
      </c>
      <c r="J770" t="s">
        <v>21</v>
      </c>
      <c r="K770" t="s">
        <v>22</v>
      </c>
      <c r="L770">
        <v>1386741600</v>
      </c>
      <c r="M770">
        <v>1388037600</v>
      </c>
      <c r="N770" s="17">
        <f t="shared" ref="N770:N833" si="72">(((L770/60)/60)/24)+DATE(1970,1,1)</f>
        <v>41619.25</v>
      </c>
      <c r="O770" s="17">
        <f t="shared" ref="O770:O833" si="73">(((M770/60)/60)/24)+DATE(1970,1,1)</f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74">E771/D771</f>
        <v>0.86867834394904464</v>
      </c>
      <c r="G771" t="s">
        <v>14</v>
      </c>
      <c r="H771">
        <v>3410</v>
      </c>
      <c r="I771" s="5">
        <f t="shared" ref="I771:I834" si="75"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7">
        <f t="shared" si="72"/>
        <v>41501.208333333336</v>
      </c>
      <c r="O771" s="17">
        <f t="shared" si="73"/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_xlfn.TEXTBEFORE(R771,"/")</f>
        <v>games</v>
      </c>
      <c r="T771" t="str">
        <f t="shared" ref="T771:T834" si="77">_xlfn.TEXTAFTER(R771,"/")</f>
        <v>video games</v>
      </c>
    </row>
    <row r="772" spans="1:20" x14ac:dyDescent="0.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74"/>
        <v>2.7074418604651163</v>
      </c>
      <c r="G772" t="s">
        <v>20</v>
      </c>
      <c r="H772">
        <v>216</v>
      </c>
      <c r="I772" s="5">
        <f t="shared" si="75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7">
        <f t="shared" si="72"/>
        <v>41743.208333333336</v>
      </c>
      <c r="O772" s="17">
        <f t="shared" si="73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74"/>
        <v>0.49446428571428569</v>
      </c>
      <c r="G773" t="s">
        <v>74</v>
      </c>
      <c r="H773">
        <v>26</v>
      </c>
      <c r="I773" s="5">
        <f t="shared" si="75"/>
        <v>106.5</v>
      </c>
      <c r="J773" t="s">
        <v>21</v>
      </c>
      <c r="K773" t="s">
        <v>22</v>
      </c>
      <c r="L773">
        <v>1548482400</v>
      </c>
      <c r="M773">
        <v>1550815200</v>
      </c>
      <c r="N773" s="17">
        <f t="shared" si="72"/>
        <v>43491.25</v>
      </c>
      <c r="O773" s="17">
        <f t="shared" si="73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74"/>
        <v>1.1335962566844919</v>
      </c>
      <c r="G774" t="s">
        <v>20</v>
      </c>
      <c r="H774">
        <v>5139</v>
      </c>
      <c r="I774" s="5">
        <f t="shared" si="75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7">
        <f t="shared" si="72"/>
        <v>43505.25</v>
      </c>
      <c r="O774" s="17">
        <f t="shared" si="73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74"/>
        <v>1.9055555555555554</v>
      </c>
      <c r="G775" t="s">
        <v>20</v>
      </c>
      <c r="H775">
        <v>2353</v>
      </c>
      <c r="I775" s="5">
        <f t="shared" si="75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7">
        <f t="shared" si="72"/>
        <v>42838.208333333328</v>
      </c>
      <c r="O775" s="17">
        <f t="shared" si="73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74"/>
        <v>1.355</v>
      </c>
      <c r="G776" t="s">
        <v>20</v>
      </c>
      <c r="H776">
        <v>78</v>
      </c>
      <c r="I776" s="5">
        <f t="shared" si="75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7">
        <f t="shared" si="72"/>
        <v>42513.208333333328</v>
      </c>
      <c r="O776" s="17">
        <f t="shared" si="73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5" x14ac:dyDescent="0.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74"/>
        <v>0.10297872340425532</v>
      </c>
      <c r="G777" t="s">
        <v>14</v>
      </c>
      <c r="H777">
        <v>10</v>
      </c>
      <c r="I777" s="5">
        <f t="shared" si="75"/>
        <v>96.8</v>
      </c>
      <c r="J777" t="s">
        <v>21</v>
      </c>
      <c r="K777" t="s">
        <v>22</v>
      </c>
      <c r="L777">
        <v>1415253600</v>
      </c>
      <c r="M777">
        <v>1416117600</v>
      </c>
      <c r="N777" s="17">
        <f t="shared" si="72"/>
        <v>41949.25</v>
      </c>
      <c r="O777" s="17">
        <f t="shared" si="73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74"/>
        <v>0.65544223826714798</v>
      </c>
      <c r="G778" t="s">
        <v>14</v>
      </c>
      <c r="H778">
        <v>2201</v>
      </c>
      <c r="I778" s="5">
        <f t="shared" si="75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7">
        <f t="shared" si="72"/>
        <v>43650.208333333328</v>
      </c>
      <c r="O778" s="17">
        <f t="shared" si="73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74"/>
        <v>0.49026652452025588</v>
      </c>
      <c r="G779" t="s">
        <v>14</v>
      </c>
      <c r="H779">
        <v>676</v>
      </c>
      <c r="I779" s="5">
        <f t="shared" si="75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7">
        <f t="shared" si="72"/>
        <v>40809.208333333336</v>
      </c>
      <c r="O779" s="17">
        <f t="shared" si="73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74"/>
        <v>7.8792307692307695</v>
      </c>
      <c r="G780" t="s">
        <v>20</v>
      </c>
      <c r="H780">
        <v>174</v>
      </c>
      <c r="I780" s="5">
        <f t="shared" si="75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7">
        <f t="shared" si="72"/>
        <v>40768.208333333336</v>
      </c>
      <c r="O780" s="17">
        <f t="shared" si="73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74"/>
        <v>0.80306347746090156</v>
      </c>
      <c r="G781" t="s">
        <v>14</v>
      </c>
      <c r="H781">
        <v>831</v>
      </c>
      <c r="I781" s="5">
        <f t="shared" si="75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7">
        <f t="shared" si="72"/>
        <v>42230.208333333328</v>
      </c>
      <c r="O781" s="17">
        <f t="shared" si="73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74"/>
        <v>1.0629411764705883</v>
      </c>
      <c r="G782" t="s">
        <v>20</v>
      </c>
      <c r="H782">
        <v>164</v>
      </c>
      <c r="I782" s="5">
        <f t="shared" si="75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7">
        <f t="shared" si="72"/>
        <v>42573.208333333328</v>
      </c>
      <c r="O782" s="17">
        <f t="shared" si="73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74"/>
        <v>0.50735632183908042</v>
      </c>
      <c r="G783" t="s">
        <v>74</v>
      </c>
      <c r="H783">
        <v>56</v>
      </c>
      <c r="I783" s="5">
        <f t="shared" si="75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7">
        <f t="shared" si="72"/>
        <v>40482.208333333336</v>
      </c>
      <c r="O783" s="17">
        <f t="shared" si="73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74"/>
        <v>2.153137254901961</v>
      </c>
      <c r="G784" t="s">
        <v>20</v>
      </c>
      <c r="H784">
        <v>161</v>
      </c>
      <c r="I784" s="5">
        <f t="shared" si="75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7">
        <f t="shared" si="72"/>
        <v>40603.25</v>
      </c>
      <c r="O784" s="17">
        <f t="shared" si="73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74"/>
        <v>1.4122972972972974</v>
      </c>
      <c r="G785" t="s">
        <v>20</v>
      </c>
      <c r="H785">
        <v>138</v>
      </c>
      <c r="I785" s="5">
        <f t="shared" si="75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7">
        <f t="shared" si="72"/>
        <v>41625.25</v>
      </c>
      <c r="O785" s="17">
        <f t="shared" si="73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74"/>
        <v>1.1533745781777278</v>
      </c>
      <c r="G786" t="s">
        <v>20</v>
      </c>
      <c r="H786">
        <v>3308</v>
      </c>
      <c r="I786" s="5">
        <f t="shared" si="75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7">
        <f t="shared" si="72"/>
        <v>42435.25</v>
      </c>
      <c r="O786" s="17">
        <f t="shared" si="73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5" x14ac:dyDescent="0.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74"/>
        <v>1.9311940298507462</v>
      </c>
      <c r="G787" t="s">
        <v>20</v>
      </c>
      <c r="H787">
        <v>127</v>
      </c>
      <c r="I787" s="5">
        <f t="shared" si="75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7">
        <f t="shared" si="72"/>
        <v>43582.208333333328</v>
      </c>
      <c r="O787" s="17">
        <f t="shared" si="73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74"/>
        <v>7.2973333333333334</v>
      </c>
      <c r="G788" t="s">
        <v>20</v>
      </c>
      <c r="H788">
        <v>207</v>
      </c>
      <c r="I788" s="5">
        <f t="shared" si="75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7">
        <f t="shared" si="72"/>
        <v>43186.208333333328</v>
      </c>
      <c r="O788" s="17">
        <f t="shared" si="73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74"/>
        <v>0.99663398692810456</v>
      </c>
      <c r="G789" t="s">
        <v>14</v>
      </c>
      <c r="H789">
        <v>859</v>
      </c>
      <c r="I789" s="5">
        <f t="shared" si="75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7">
        <f t="shared" si="72"/>
        <v>40684.208333333336</v>
      </c>
      <c r="O789" s="17">
        <f t="shared" si="73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74"/>
        <v>0.88166666666666671</v>
      </c>
      <c r="G790" t="s">
        <v>47</v>
      </c>
      <c r="H790">
        <v>31</v>
      </c>
      <c r="I790" s="5">
        <f t="shared" si="75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7">
        <f t="shared" si="72"/>
        <v>41202.208333333336</v>
      </c>
      <c r="O790" s="17">
        <f t="shared" si="73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74"/>
        <v>0.37233333333333335</v>
      </c>
      <c r="G791" t="s">
        <v>14</v>
      </c>
      <c r="H791">
        <v>45</v>
      </c>
      <c r="I791" s="5">
        <f t="shared" si="75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7">
        <f t="shared" si="72"/>
        <v>41786.208333333336</v>
      </c>
      <c r="O791" s="17">
        <f t="shared" si="73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74"/>
        <v>0.30540075309306081</v>
      </c>
      <c r="G792" t="s">
        <v>74</v>
      </c>
      <c r="H792">
        <v>1113</v>
      </c>
      <c r="I792" s="5">
        <f t="shared" si="75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7">
        <f t="shared" si="72"/>
        <v>40223.25</v>
      </c>
      <c r="O792" s="17">
        <f t="shared" si="73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74"/>
        <v>0.25714285714285712</v>
      </c>
      <c r="G793" t="s">
        <v>14</v>
      </c>
      <c r="H793">
        <v>6</v>
      </c>
      <c r="I793" s="5">
        <f t="shared" si="75"/>
        <v>90</v>
      </c>
      <c r="J793" t="s">
        <v>21</v>
      </c>
      <c r="K793" t="s">
        <v>22</v>
      </c>
      <c r="L793">
        <v>1481436000</v>
      </c>
      <c r="M793">
        <v>1482818400</v>
      </c>
      <c r="N793" s="17">
        <f t="shared" si="72"/>
        <v>42715.25</v>
      </c>
      <c r="O793" s="17">
        <f t="shared" si="73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74"/>
        <v>0.34</v>
      </c>
      <c r="G794" t="s">
        <v>14</v>
      </c>
      <c r="H794">
        <v>7</v>
      </c>
      <c r="I794" s="5">
        <f t="shared" si="75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7">
        <f t="shared" si="72"/>
        <v>41451.208333333336</v>
      </c>
      <c r="O794" s="17">
        <f t="shared" si="73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74"/>
        <v>11.859090909090909</v>
      </c>
      <c r="G795" t="s">
        <v>20</v>
      </c>
      <c r="H795">
        <v>181</v>
      </c>
      <c r="I795" s="5">
        <f t="shared" si="75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7">
        <f t="shared" si="72"/>
        <v>41450.208333333336</v>
      </c>
      <c r="O795" s="17">
        <f t="shared" si="73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74"/>
        <v>1.2539393939393939</v>
      </c>
      <c r="G796" t="s">
        <v>20</v>
      </c>
      <c r="H796">
        <v>110</v>
      </c>
      <c r="I796" s="5">
        <f t="shared" si="75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7">
        <f t="shared" si="72"/>
        <v>43091.25</v>
      </c>
      <c r="O796" s="17">
        <f t="shared" si="73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5" x14ac:dyDescent="0.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74"/>
        <v>0.14394366197183098</v>
      </c>
      <c r="G797" t="s">
        <v>14</v>
      </c>
      <c r="H797">
        <v>31</v>
      </c>
      <c r="I797" s="5">
        <f t="shared" si="75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7">
        <f t="shared" si="72"/>
        <v>42675.208333333328</v>
      </c>
      <c r="O797" s="17">
        <f t="shared" si="73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74"/>
        <v>0.54807692307692313</v>
      </c>
      <c r="G798" t="s">
        <v>14</v>
      </c>
      <c r="H798">
        <v>78</v>
      </c>
      <c r="I798" s="5">
        <f t="shared" si="75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7">
        <f t="shared" si="72"/>
        <v>41859.208333333336</v>
      </c>
      <c r="O798" s="17">
        <f t="shared" si="73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74"/>
        <v>1.0963157894736841</v>
      </c>
      <c r="G799" t="s">
        <v>20</v>
      </c>
      <c r="H799">
        <v>185</v>
      </c>
      <c r="I799" s="5">
        <f t="shared" si="75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7">
        <f t="shared" si="72"/>
        <v>43464.25</v>
      </c>
      <c r="O799" s="17">
        <f t="shared" si="73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74"/>
        <v>1.8847058823529412</v>
      </c>
      <c r="G800" t="s">
        <v>20</v>
      </c>
      <c r="H800">
        <v>121</v>
      </c>
      <c r="I800" s="5">
        <f t="shared" si="75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7">
        <f t="shared" si="72"/>
        <v>41060.208333333336</v>
      </c>
      <c r="O800" s="17">
        <f t="shared" si="73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74"/>
        <v>0.87008284023668636</v>
      </c>
      <c r="G801" t="s">
        <v>14</v>
      </c>
      <c r="H801">
        <v>1225</v>
      </c>
      <c r="I801" s="5">
        <f t="shared" si="75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7">
        <f t="shared" si="72"/>
        <v>42399.25</v>
      </c>
      <c r="O801" s="17">
        <f t="shared" si="73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74"/>
        <v>0.01</v>
      </c>
      <c r="G802" t="s">
        <v>14</v>
      </c>
      <c r="H802">
        <v>1</v>
      </c>
      <c r="I802" s="5">
        <f t="shared" si="75"/>
        <v>1</v>
      </c>
      <c r="J802" t="s">
        <v>98</v>
      </c>
      <c r="K802" t="s">
        <v>99</v>
      </c>
      <c r="L802">
        <v>1434085200</v>
      </c>
      <c r="M802">
        <v>1434430800</v>
      </c>
      <c r="N802" s="17">
        <f t="shared" si="72"/>
        <v>42167.208333333328</v>
      </c>
      <c r="O802" s="17">
        <f t="shared" si="73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74"/>
        <v>2.0291304347826089</v>
      </c>
      <c r="G803" t="s">
        <v>20</v>
      </c>
      <c r="H803">
        <v>106</v>
      </c>
      <c r="I803" s="5">
        <f t="shared" si="75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7">
        <f t="shared" si="72"/>
        <v>43830.25</v>
      </c>
      <c r="O803" s="17">
        <f t="shared" si="73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5" x14ac:dyDescent="0.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74"/>
        <v>1.9703225806451612</v>
      </c>
      <c r="G804" t="s">
        <v>20</v>
      </c>
      <c r="H804">
        <v>142</v>
      </c>
      <c r="I804" s="5">
        <f t="shared" si="75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7">
        <f t="shared" si="72"/>
        <v>43650.208333333328</v>
      </c>
      <c r="O804" s="17">
        <f t="shared" si="73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5" x14ac:dyDescent="0.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74"/>
        <v>1.07</v>
      </c>
      <c r="G805" t="s">
        <v>20</v>
      </c>
      <c r="H805">
        <v>233</v>
      </c>
      <c r="I805" s="5">
        <f t="shared" si="75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7">
        <f t="shared" si="72"/>
        <v>43492.25</v>
      </c>
      <c r="O805" s="17">
        <f t="shared" si="73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74"/>
        <v>2.6873076923076922</v>
      </c>
      <c r="G806" t="s">
        <v>20</v>
      </c>
      <c r="H806">
        <v>218</v>
      </c>
      <c r="I806" s="5">
        <f t="shared" si="75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7">
        <f t="shared" si="72"/>
        <v>43102.25</v>
      </c>
      <c r="O806" s="17">
        <f t="shared" si="73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5" x14ac:dyDescent="0.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74"/>
        <v>0.50845360824742269</v>
      </c>
      <c r="G807" t="s">
        <v>14</v>
      </c>
      <c r="H807">
        <v>67</v>
      </c>
      <c r="I807" s="5">
        <f t="shared" si="75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7">
        <f t="shared" si="72"/>
        <v>41958.25</v>
      </c>
      <c r="O807" s="17">
        <f t="shared" si="73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74"/>
        <v>11.802857142857142</v>
      </c>
      <c r="G808" t="s">
        <v>20</v>
      </c>
      <c r="H808">
        <v>76</v>
      </c>
      <c r="I808" s="5">
        <f t="shared" si="75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7">
        <f t="shared" si="72"/>
        <v>40973.25</v>
      </c>
      <c r="O808" s="17">
        <f t="shared" si="73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74"/>
        <v>2.64</v>
      </c>
      <c r="G809" t="s">
        <v>20</v>
      </c>
      <c r="H809">
        <v>43</v>
      </c>
      <c r="I809" s="5">
        <f t="shared" si="75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7">
        <f t="shared" si="72"/>
        <v>43753.208333333328</v>
      </c>
      <c r="O809" s="17">
        <f t="shared" si="73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74"/>
        <v>0.30442307692307691</v>
      </c>
      <c r="G810" t="s">
        <v>14</v>
      </c>
      <c r="H810">
        <v>19</v>
      </c>
      <c r="I810" s="5">
        <f t="shared" si="75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7">
        <f t="shared" si="72"/>
        <v>42507.208333333328</v>
      </c>
      <c r="O810" s="17">
        <f t="shared" si="73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74"/>
        <v>0.62880681818181816</v>
      </c>
      <c r="G811" t="s">
        <v>14</v>
      </c>
      <c r="H811">
        <v>2108</v>
      </c>
      <c r="I811" s="5">
        <f t="shared" si="75"/>
        <v>42</v>
      </c>
      <c r="J811" t="s">
        <v>98</v>
      </c>
      <c r="K811" t="s">
        <v>99</v>
      </c>
      <c r="L811">
        <v>1344920400</v>
      </c>
      <c r="M811">
        <v>1345006800</v>
      </c>
      <c r="N811" s="17">
        <f t="shared" si="72"/>
        <v>41135.208333333336</v>
      </c>
      <c r="O811" s="17">
        <f t="shared" si="73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74"/>
        <v>1.9312499999999999</v>
      </c>
      <c r="G812" t="s">
        <v>20</v>
      </c>
      <c r="H812">
        <v>221</v>
      </c>
      <c r="I812" s="5">
        <f t="shared" si="75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7">
        <f t="shared" si="72"/>
        <v>43067.25</v>
      </c>
      <c r="O812" s="17">
        <f t="shared" si="73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74"/>
        <v>0.77102702702702708</v>
      </c>
      <c r="G813" t="s">
        <v>14</v>
      </c>
      <c r="H813">
        <v>679</v>
      </c>
      <c r="I813" s="5">
        <f t="shared" si="75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7">
        <f t="shared" si="72"/>
        <v>42378.25</v>
      </c>
      <c r="O813" s="17">
        <f t="shared" si="73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74"/>
        <v>2.2552763819095478</v>
      </c>
      <c r="G814" t="s">
        <v>20</v>
      </c>
      <c r="H814">
        <v>2805</v>
      </c>
      <c r="I814" s="5">
        <f t="shared" si="75"/>
        <v>48</v>
      </c>
      <c r="J814" t="s">
        <v>15</v>
      </c>
      <c r="K814" t="s">
        <v>16</v>
      </c>
      <c r="L814">
        <v>1523854800</v>
      </c>
      <c r="M814">
        <v>1524286800</v>
      </c>
      <c r="N814" s="17">
        <f t="shared" si="72"/>
        <v>43206.208333333328</v>
      </c>
      <c r="O814" s="17">
        <f t="shared" si="73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74"/>
        <v>2.3940625</v>
      </c>
      <c r="G815" t="s">
        <v>20</v>
      </c>
      <c r="H815">
        <v>68</v>
      </c>
      <c r="I815" s="5">
        <f t="shared" si="75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7">
        <f t="shared" si="72"/>
        <v>41148.208333333336</v>
      </c>
      <c r="O815" s="17">
        <f t="shared" si="73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74"/>
        <v>0.921875</v>
      </c>
      <c r="G816" t="s">
        <v>14</v>
      </c>
      <c r="H816">
        <v>36</v>
      </c>
      <c r="I816" s="5">
        <f t="shared" si="75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7">
        <f t="shared" si="72"/>
        <v>42517.208333333328</v>
      </c>
      <c r="O816" s="17">
        <f t="shared" si="73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5" x14ac:dyDescent="0.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74"/>
        <v>1.3023333333333333</v>
      </c>
      <c r="G817" t="s">
        <v>20</v>
      </c>
      <c r="H817">
        <v>183</v>
      </c>
      <c r="I817" s="5">
        <f t="shared" si="75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7">
        <f t="shared" si="72"/>
        <v>43068.25</v>
      </c>
      <c r="O817" s="17">
        <f t="shared" si="73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74"/>
        <v>6.1521739130434785</v>
      </c>
      <c r="G818" t="s">
        <v>20</v>
      </c>
      <c r="H818">
        <v>133</v>
      </c>
      <c r="I818" s="5">
        <f t="shared" si="75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7">
        <f t="shared" si="72"/>
        <v>41680.25</v>
      </c>
      <c r="O818" s="17">
        <f t="shared" si="73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74"/>
        <v>3.687953216374269</v>
      </c>
      <c r="G819" t="s">
        <v>20</v>
      </c>
      <c r="H819">
        <v>2489</v>
      </c>
      <c r="I819" s="5">
        <f t="shared" si="75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7">
        <f t="shared" si="72"/>
        <v>43589.208333333328</v>
      </c>
      <c r="O819" s="17">
        <f t="shared" si="73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74"/>
        <v>10.948571428571428</v>
      </c>
      <c r="G820" t="s">
        <v>20</v>
      </c>
      <c r="H820">
        <v>69</v>
      </c>
      <c r="I820" s="5">
        <f t="shared" si="75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7">
        <f t="shared" si="72"/>
        <v>43486.25</v>
      </c>
      <c r="O820" s="17">
        <f t="shared" si="73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5" x14ac:dyDescent="0.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74"/>
        <v>0.50662921348314605</v>
      </c>
      <c r="G821" t="s">
        <v>14</v>
      </c>
      <c r="H821">
        <v>47</v>
      </c>
      <c r="I821" s="5">
        <f t="shared" si="75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7">
        <f t="shared" si="72"/>
        <v>41237.25</v>
      </c>
      <c r="O821" s="17">
        <f t="shared" si="73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74"/>
        <v>8.0060000000000002</v>
      </c>
      <c r="G822" t="s">
        <v>20</v>
      </c>
      <c r="H822">
        <v>279</v>
      </c>
      <c r="I822" s="5">
        <f t="shared" si="75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7">
        <f t="shared" si="72"/>
        <v>43310.208333333328</v>
      </c>
      <c r="O822" s="17">
        <f t="shared" si="73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74"/>
        <v>2.9128571428571428</v>
      </c>
      <c r="G823" t="s">
        <v>20</v>
      </c>
      <c r="H823">
        <v>210</v>
      </c>
      <c r="I823" s="5">
        <f t="shared" si="75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7">
        <f t="shared" si="72"/>
        <v>42794.25</v>
      </c>
      <c r="O823" s="17">
        <f t="shared" si="73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74"/>
        <v>3.4996666666666667</v>
      </c>
      <c r="G824" t="s">
        <v>20</v>
      </c>
      <c r="H824">
        <v>2100</v>
      </c>
      <c r="I824" s="5">
        <f t="shared" si="75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7">
        <f t="shared" si="72"/>
        <v>41698.25</v>
      </c>
      <c r="O824" s="17">
        <f t="shared" si="73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74"/>
        <v>3.5707317073170732</v>
      </c>
      <c r="G825" t="s">
        <v>20</v>
      </c>
      <c r="H825">
        <v>252</v>
      </c>
      <c r="I825" s="5">
        <f t="shared" si="75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7">
        <f t="shared" si="72"/>
        <v>41892.208333333336</v>
      </c>
      <c r="O825" s="17">
        <f t="shared" si="73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74"/>
        <v>1.2648941176470587</v>
      </c>
      <c r="G826" t="s">
        <v>20</v>
      </c>
      <c r="H826">
        <v>1280</v>
      </c>
      <c r="I826" s="5">
        <f t="shared" si="75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7">
        <f t="shared" si="72"/>
        <v>40348.208333333336</v>
      </c>
      <c r="O826" s="17">
        <f t="shared" si="73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74"/>
        <v>3.875</v>
      </c>
      <c r="G827" t="s">
        <v>20</v>
      </c>
      <c r="H827">
        <v>157</v>
      </c>
      <c r="I827" s="5">
        <f t="shared" si="75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7">
        <f t="shared" si="72"/>
        <v>42941.208333333328</v>
      </c>
      <c r="O827" s="17">
        <f t="shared" si="73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5" x14ac:dyDescent="0.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74"/>
        <v>4.5703571428571426</v>
      </c>
      <c r="G828" t="s">
        <v>20</v>
      </c>
      <c r="H828">
        <v>194</v>
      </c>
      <c r="I828" s="5">
        <f t="shared" si="75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7">
        <f t="shared" si="72"/>
        <v>40525.25</v>
      </c>
      <c r="O828" s="17">
        <f t="shared" si="73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5" x14ac:dyDescent="0.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74"/>
        <v>2.6669565217391304</v>
      </c>
      <c r="G829" t="s">
        <v>20</v>
      </c>
      <c r="H829">
        <v>82</v>
      </c>
      <c r="I829" s="5">
        <f t="shared" si="75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7">
        <f t="shared" si="72"/>
        <v>40666.208333333336</v>
      </c>
      <c r="O829" s="17">
        <f t="shared" si="73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5" x14ac:dyDescent="0.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74"/>
        <v>0.69</v>
      </c>
      <c r="G830" t="s">
        <v>14</v>
      </c>
      <c r="H830">
        <v>70</v>
      </c>
      <c r="I830" s="5">
        <f t="shared" si="75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7">
        <f t="shared" si="72"/>
        <v>43340.208333333328</v>
      </c>
      <c r="O830" s="17">
        <f t="shared" si="73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74"/>
        <v>0.51343749999999999</v>
      </c>
      <c r="G831" t="s">
        <v>14</v>
      </c>
      <c r="H831">
        <v>154</v>
      </c>
      <c r="I831" s="5">
        <f t="shared" si="75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7">
        <f t="shared" si="72"/>
        <v>42164.208333333328</v>
      </c>
      <c r="O831" s="17">
        <f t="shared" si="73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5" x14ac:dyDescent="0.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74"/>
        <v>1.1710526315789473E-2</v>
      </c>
      <c r="G832" t="s">
        <v>14</v>
      </c>
      <c r="H832">
        <v>22</v>
      </c>
      <c r="I832" s="5">
        <f t="shared" si="75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7">
        <f t="shared" si="72"/>
        <v>43103.25</v>
      </c>
      <c r="O832" s="17">
        <f t="shared" si="73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5" x14ac:dyDescent="0.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74"/>
        <v>1.089773429454171</v>
      </c>
      <c r="G833" t="s">
        <v>20</v>
      </c>
      <c r="H833">
        <v>4233</v>
      </c>
      <c r="I833" s="5">
        <f t="shared" si="75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7">
        <f t="shared" si="72"/>
        <v>40994.208333333336</v>
      </c>
      <c r="O833" s="17">
        <f t="shared" si="73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74"/>
        <v>3.1517592592592591</v>
      </c>
      <c r="G834" t="s">
        <v>20</v>
      </c>
      <c r="H834">
        <v>1297</v>
      </c>
      <c r="I834" s="5">
        <f t="shared" si="75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7">
        <f t="shared" ref="N834:N897" si="78">(((L834/60)/60)/24)+DATE(1970,1,1)</f>
        <v>42299.208333333328</v>
      </c>
      <c r="O834" s="17">
        <f t="shared" ref="O834:O897" si="79">(((M834/60)/60)/24)+DATE(1970,1,1)</f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80">E835/D835</f>
        <v>1.5769117647058823</v>
      </c>
      <c r="G835" t="s">
        <v>20</v>
      </c>
      <c r="H835">
        <v>165</v>
      </c>
      <c r="I835" s="5">
        <f t="shared" ref="I835:I898" si="81"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7">
        <f t="shared" si="78"/>
        <v>40588.25</v>
      </c>
      <c r="O835" s="17">
        <f t="shared" si="79"/>
        <v>40599.25</v>
      </c>
      <c r="P835" t="b">
        <v>0</v>
      </c>
      <c r="Q835" t="b">
        <v>0</v>
      </c>
      <c r="R835" t="s">
        <v>206</v>
      </c>
      <c r="S835" t="str">
        <f t="shared" ref="S835:S898" si="82">_xlfn.TEXTBEFORE(R835,"/")</f>
        <v>publishing</v>
      </c>
      <c r="T835" t="str">
        <f t="shared" ref="T835:T898" si="83">_xlfn.TEXTAFTER(R835,"/")</f>
        <v>translations</v>
      </c>
    </row>
    <row r="836" spans="1:20" x14ac:dyDescent="0.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80"/>
        <v>1.5380821917808218</v>
      </c>
      <c r="G836" t="s">
        <v>20</v>
      </c>
      <c r="H836">
        <v>119</v>
      </c>
      <c r="I836" s="5">
        <f t="shared" si="81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7">
        <f t="shared" si="78"/>
        <v>41448.208333333336</v>
      </c>
      <c r="O836" s="17">
        <f t="shared" si="79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80"/>
        <v>0.89738979118329465</v>
      </c>
      <c r="G837" t="s">
        <v>14</v>
      </c>
      <c r="H837">
        <v>1758</v>
      </c>
      <c r="I837" s="5">
        <f t="shared" si="81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7">
        <f t="shared" si="78"/>
        <v>42063.25</v>
      </c>
      <c r="O837" s="17">
        <f t="shared" si="79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80"/>
        <v>0.75135802469135804</v>
      </c>
      <c r="G838" t="s">
        <v>14</v>
      </c>
      <c r="H838">
        <v>94</v>
      </c>
      <c r="I838" s="5">
        <f t="shared" si="81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7">
        <f t="shared" si="78"/>
        <v>40214.25</v>
      </c>
      <c r="O838" s="17">
        <f t="shared" si="79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80"/>
        <v>8.5288135593220336</v>
      </c>
      <c r="G839" t="s">
        <v>20</v>
      </c>
      <c r="H839">
        <v>1797</v>
      </c>
      <c r="I839" s="5">
        <f t="shared" si="81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7">
        <f t="shared" si="78"/>
        <v>40629.208333333336</v>
      </c>
      <c r="O839" s="17">
        <f t="shared" si="79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80"/>
        <v>1.3890625000000001</v>
      </c>
      <c r="G840" t="s">
        <v>20</v>
      </c>
      <c r="H840">
        <v>261</v>
      </c>
      <c r="I840" s="5">
        <f t="shared" si="81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7">
        <f t="shared" si="78"/>
        <v>43370.208333333328</v>
      </c>
      <c r="O840" s="17">
        <f t="shared" si="79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80"/>
        <v>1.9018181818181819</v>
      </c>
      <c r="G841" t="s">
        <v>20</v>
      </c>
      <c r="H841">
        <v>157</v>
      </c>
      <c r="I841" s="5">
        <f t="shared" si="81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7">
        <f t="shared" si="78"/>
        <v>41715.208333333336</v>
      </c>
      <c r="O841" s="17">
        <f t="shared" si="79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80"/>
        <v>1.0024333619948409</v>
      </c>
      <c r="G842" t="s">
        <v>20</v>
      </c>
      <c r="H842">
        <v>3533</v>
      </c>
      <c r="I842" s="5">
        <f t="shared" si="81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7">
        <f t="shared" si="78"/>
        <v>41836.208333333336</v>
      </c>
      <c r="O842" s="17">
        <f t="shared" si="79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80"/>
        <v>1.4275824175824177</v>
      </c>
      <c r="G843" t="s">
        <v>20</v>
      </c>
      <c r="H843">
        <v>155</v>
      </c>
      <c r="I843" s="5">
        <f t="shared" si="81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7">
        <f t="shared" si="78"/>
        <v>42419.25</v>
      </c>
      <c r="O843" s="17">
        <f t="shared" si="79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5" x14ac:dyDescent="0.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80"/>
        <v>5.6313333333333331</v>
      </c>
      <c r="G844" t="s">
        <v>20</v>
      </c>
      <c r="H844">
        <v>132</v>
      </c>
      <c r="I844" s="5">
        <f t="shared" si="81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7">
        <f t="shared" si="78"/>
        <v>43266.208333333328</v>
      </c>
      <c r="O844" s="17">
        <f t="shared" si="79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5" x14ac:dyDescent="0.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80"/>
        <v>0.30715909090909088</v>
      </c>
      <c r="G845" t="s">
        <v>14</v>
      </c>
      <c r="H845">
        <v>33</v>
      </c>
      <c r="I845" s="5">
        <f t="shared" si="81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7">
        <f t="shared" si="78"/>
        <v>43338.208333333328</v>
      </c>
      <c r="O845" s="17">
        <f t="shared" si="79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80"/>
        <v>0.99397727272727276</v>
      </c>
      <c r="G846" t="s">
        <v>74</v>
      </c>
      <c r="H846">
        <v>94</v>
      </c>
      <c r="I846" s="5">
        <f t="shared" si="81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7">
        <f t="shared" si="78"/>
        <v>40930.25</v>
      </c>
      <c r="O846" s="17">
        <f t="shared" si="79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80"/>
        <v>1.9754935622317598</v>
      </c>
      <c r="G847" t="s">
        <v>20</v>
      </c>
      <c r="H847">
        <v>1354</v>
      </c>
      <c r="I847" s="5">
        <f t="shared" si="81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7">
        <f t="shared" si="78"/>
        <v>43235.208333333328</v>
      </c>
      <c r="O847" s="17">
        <f t="shared" si="79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80"/>
        <v>5.085</v>
      </c>
      <c r="G848" t="s">
        <v>20</v>
      </c>
      <c r="H848">
        <v>48</v>
      </c>
      <c r="I848" s="5">
        <f t="shared" si="81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7">
        <f t="shared" si="78"/>
        <v>43302.208333333328</v>
      </c>
      <c r="O848" s="17">
        <f t="shared" si="79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80"/>
        <v>2.3774468085106384</v>
      </c>
      <c r="G849" t="s">
        <v>20</v>
      </c>
      <c r="H849">
        <v>110</v>
      </c>
      <c r="I849" s="5">
        <f t="shared" si="81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7">
        <f t="shared" si="78"/>
        <v>43107.25</v>
      </c>
      <c r="O849" s="17">
        <f t="shared" si="79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80"/>
        <v>3.3846875000000001</v>
      </c>
      <c r="G850" t="s">
        <v>20</v>
      </c>
      <c r="H850">
        <v>172</v>
      </c>
      <c r="I850" s="5">
        <f t="shared" si="81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7">
        <f t="shared" si="78"/>
        <v>40341.208333333336</v>
      </c>
      <c r="O850" s="17">
        <f t="shared" si="79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80"/>
        <v>1.3308955223880596</v>
      </c>
      <c r="G851" t="s">
        <v>20</v>
      </c>
      <c r="H851">
        <v>307</v>
      </c>
      <c r="I851" s="5">
        <f t="shared" si="81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7">
        <f t="shared" si="78"/>
        <v>40948.25</v>
      </c>
      <c r="O851" s="17">
        <f t="shared" si="79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80"/>
        <v>0.01</v>
      </c>
      <c r="G852" t="s">
        <v>14</v>
      </c>
      <c r="H852">
        <v>1</v>
      </c>
      <c r="I852" s="5">
        <f t="shared" si="81"/>
        <v>1</v>
      </c>
      <c r="J852" t="s">
        <v>21</v>
      </c>
      <c r="K852" t="s">
        <v>22</v>
      </c>
      <c r="L852">
        <v>1321682400</v>
      </c>
      <c r="M852">
        <v>1322978400</v>
      </c>
      <c r="N852" s="17">
        <f t="shared" si="78"/>
        <v>40866.25</v>
      </c>
      <c r="O852" s="17">
        <f t="shared" si="79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5" x14ac:dyDescent="0.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80"/>
        <v>2.0779999999999998</v>
      </c>
      <c r="G853" t="s">
        <v>20</v>
      </c>
      <c r="H853">
        <v>160</v>
      </c>
      <c r="I853" s="5">
        <f t="shared" si="81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7">
        <f t="shared" si="78"/>
        <v>41031.208333333336</v>
      </c>
      <c r="O853" s="17">
        <f t="shared" si="79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x14ac:dyDescent="0.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80"/>
        <v>0.51122448979591839</v>
      </c>
      <c r="G854" t="s">
        <v>14</v>
      </c>
      <c r="H854">
        <v>31</v>
      </c>
      <c r="I854" s="5">
        <f t="shared" si="81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7">
        <f t="shared" si="78"/>
        <v>40740.208333333336</v>
      </c>
      <c r="O854" s="17">
        <f t="shared" si="79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80"/>
        <v>6.5205847953216374</v>
      </c>
      <c r="G855" t="s">
        <v>20</v>
      </c>
      <c r="H855">
        <v>1467</v>
      </c>
      <c r="I855" s="5">
        <f t="shared" si="81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7">
        <f t="shared" si="78"/>
        <v>40714.208333333336</v>
      </c>
      <c r="O855" s="17">
        <f t="shared" si="79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x14ac:dyDescent="0.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80"/>
        <v>1.1363099415204678</v>
      </c>
      <c r="G856" t="s">
        <v>20</v>
      </c>
      <c r="H856">
        <v>2662</v>
      </c>
      <c r="I856" s="5">
        <f t="shared" si="81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7">
        <f t="shared" si="78"/>
        <v>43787.25</v>
      </c>
      <c r="O856" s="17">
        <f t="shared" si="79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80"/>
        <v>1.0237606837606839</v>
      </c>
      <c r="G857" t="s">
        <v>20</v>
      </c>
      <c r="H857">
        <v>452</v>
      </c>
      <c r="I857" s="5">
        <f t="shared" si="81"/>
        <v>53</v>
      </c>
      <c r="J857" t="s">
        <v>26</v>
      </c>
      <c r="K857" t="s">
        <v>27</v>
      </c>
      <c r="L857">
        <v>1308373200</v>
      </c>
      <c r="M857">
        <v>1311051600</v>
      </c>
      <c r="N857" s="17">
        <f t="shared" si="78"/>
        <v>40712.208333333336</v>
      </c>
      <c r="O857" s="17">
        <f t="shared" si="79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80"/>
        <v>3.5658333333333334</v>
      </c>
      <c r="G858" t="s">
        <v>20</v>
      </c>
      <c r="H858">
        <v>158</v>
      </c>
      <c r="I858" s="5">
        <f t="shared" si="81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7">
        <f t="shared" si="78"/>
        <v>41023.208333333336</v>
      </c>
      <c r="O858" s="17">
        <f t="shared" si="79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5" x14ac:dyDescent="0.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80"/>
        <v>1.3986792452830188</v>
      </c>
      <c r="G859" t="s">
        <v>20</v>
      </c>
      <c r="H859">
        <v>225</v>
      </c>
      <c r="I859" s="5">
        <f t="shared" si="81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7">
        <f t="shared" si="78"/>
        <v>40944.25</v>
      </c>
      <c r="O859" s="17">
        <f t="shared" si="79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5" x14ac:dyDescent="0.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80"/>
        <v>0.69450000000000001</v>
      </c>
      <c r="G860" t="s">
        <v>14</v>
      </c>
      <c r="H860">
        <v>35</v>
      </c>
      <c r="I860" s="5">
        <f t="shared" si="81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7">
        <f t="shared" si="78"/>
        <v>43211.208333333328</v>
      </c>
      <c r="O860" s="17">
        <f t="shared" si="79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5" x14ac:dyDescent="0.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80"/>
        <v>0.35534246575342465</v>
      </c>
      <c r="G861" t="s">
        <v>14</v>
      </c>
      <c r="H861">
        <v>63</v>
      </c>
      <c r="I861" s="5">
        <f t="shared" si="81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7">
        <f t="shared" si="78"/>
        <v>41334.25</v>
      </c>
      <c r="O861" s="17">
        <f t="shared" si="79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5" x14ac:dyDescent="0.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80"/>
        <v>2.5165000000000002</v>
      </c>
      <c r="G862" t="s">
        <v>20</v>
      </c>
      <c r="H862">
        <v>65</v>
      </c>
      <c r="I862" s="5">
        <f t="shared" si="81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7">
        <f t="shared" si="78"/>
        <v>43515.25</v>
      </c>
      <c r="O862" s="17">
        <f t="shared" si="79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80"/>
        <v>1.0587500000000001</v>
      </c>
      <c r="G863" t="s">
        <v>20</v>
      </c>
      <c r="H863">
        <v>163</v>
      </c>
      <c r="I863" s="5">
        <f t="shared" si="81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7">
        <f t="shared" si="78"/>
        <v>40258.208333333336</v>
      </c>
      <c r="O863" s="17">
        <f t="shared" si="79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80"/>
        <v>1.8742857142857143</v>
      </c>
      <c r="G864" t="s">
        <v>20</v>
      </c>
      <c r="H864">
        <v>85</v>
      </c>
      <c r="I864" s="5">
        <f t="shared" si="81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7">
        <f t="shared" si="78"/>
        <v>40756.208333333336</v>
      </c>
      <c r="O864" s="17">
        <f t="shared" si="79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80"/>
        <v>3.8678571428571429</v>
      </c>
      <c r="G865" t="s">
        <v>20</v>
      </c>
      <c r="H865">
        <v>217</v>
      </c>
      <c r="I865" s="5">
        <f t="shared" si="81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7">
        <f t="shared" si="78"/>
        <v>42172.208333333328</v>
      </c>
      <c r="O865" s="17">
        <f t="shared" si="79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80"/>
        <v>3.4707142857142856</v>
      </c>
      <c r="G866" t="s">
        <v>20</v>
      </c>
      <c r="H866">
        <v>150</v>
      </c>
      <c r="I866" s="5">
        <f t="shared" si="81"/>
        <v>97.18</v>
      </c>
      <c r="J866" t="s">
        <v>21</v>
      </c>
      <c r="K866" t="s">
        <v>22</v>
      </c>
      <c r="L866">
        <v>1471582800</v>
      </c>
      <c r="M866">
        <v>1472014800</v>
      </c>
      <c r="N866" s="17">
        <f t="shared" si="78"/>
        <v>42601.208333333328</v>
      </c>
      <c r="O866" s="17">
        <f t="shared" si="79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80"/>
        <v>1.8582098765432098</v>
      </c>
      <c r="G867" t="s">
        <v>20</v>
      </c>
      <c r="H867">
        <v>3272</v>
      </c>
      <c r="I867" s="5">
        <f t="shared" si="81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7">
        <f t="shared" si="78"/>
        <v>41897.208333333336</v>
      </c>
      <c r="O867" s="17">
        <f t="shared" si="79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80"/>
        <v>0.43241247264770238</v>
      </c>
      <c r="G868" t="s">
        <v>74</v>
      </c>
      <c r="H868">
        <v>898</v>
      </c>
      <c r="I868" s="5">
        <f t="shared" si="81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7">
        <f t="shared" si="78"/>
        <v>40671.208333333336</v>
      </c>
      <c r="O868" s="17">
        <f t="shared" si="79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5" x14ac:dyDescent="0.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80"/>
        <v>1.6243749999999999</v>
      </c>
      <c r="G869" t="s">
        <v>20</v>
      </c>
      <c r="H869">
        <v>300</v>
      </c>
      <c r="I869" s="5">
        <f t="shared" si="81"/>
        <v>25.99</v>
      </c>
      <c r="J869" t="s">
        <v>21</v>
      </c>
      <c r="K869" t="s">
        <v>22</v>
      </c>
      <c r="L869">
        <v>1539061200</v>
      </c>
      <c r="M869">
        <v>1539579600</v>
      </c>
      <c r="N869" s="17">
        <f t="shared" si="78"/>
        <v>43382.208333333328</v>
      </c>
      <c r="O869" s="17">
        <f t="shared" si="79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80"/>
        <v>1.8484285714285715</v>
      </c>
      <c r="G870" t="s">
        <v>20</v>
      </c>
      <c r="H870">
        <v>126</v>
      </c>
      <c r="I870" s="5">
        <f t="shared" si="81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7">
        <f t="shared" si="78"/>
        <v>41559.208333333336</v>
      </c>
      <c r="O870" s="17">
        <f t="shared" si="79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80"/>
        <v>0.23703520691785052</v>
      </c>
      <c r="G871" t="s">
        <v>14</v>
      </c>
      <c r="H871">
        <v>526</v>
      </c>
      <c r="I871" s="5">
        <f t="shared" si="81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7">
        <f t="shared" si="78"/>
        <v>40350.208333333336</v>
      </c>
      <c r="O871" s="17">
        <f t="shared" si="79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80"/>
        <v>0.89870129870129867</v>
      </c>
      <c r="G872" t="s">
        <v>14</v>
      </c>
      <c r="H872">
        <v>121</v>
      </c>
      <c r="I872" s="5">
        <f t="shared" si="81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7">
        <f t="shared" si="78"/>
        <v>42240.208333333328</v>
      </c>
      <c r="O872" s="17">
        <f t="shared" si="79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5" x14ac:dyDescent="0.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80"/>
        <v>2.7260419580419581</v>
      </c>
      <c r="G873" t="s">
        <v>20</v>
      </c>
      <c r="H873">
        <v>2320</v>
      </c>
      <c r="I873" s="5">
        <f t="shared" si="81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7">
        <f t="shared" si="78"/>
        <v>43040.208333333328</v>
      </c>
      <c r="O873" s="17">
        <f t="shared" si="79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80"/>
        <v>1.7004255319148935</v>
      </c>
      <c r="G874" t="s">
        <v>20</v>
      </c>
      <c r="H874">
        <v>81</v>
      </c>
      <c r="I874" s="5">
        <f t="shared" si="81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7">
        <f t="shared" si="78"/>
        <v>43346.208333333328</v>
      </c>
      <c r="O874" s="17">
        <f t="shared" si="79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80"/>
        <v>1.8828503562945369</v>
      </c>
      <c r="G875" t="s">
        <v>20</v>
      </c>
      <c r="H875">
        <v>1887</v>
      </c>
      <c r="I875" s="5">
        <f t="shared" si="81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7">
        <f t="shared" si="78"/>
        <v>41647.25</v>
      </c>
      <c r="O875" s="17">
        <f t="shared" si="79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80"/>
        <v>3.4693532338308457</v>
      </c>
      <c r="G876" t="s">
        <v>20</v>
      </c>
      <c r="H876">
        <v>4358</v>
      </c>
      <c r="I876" s="5">
        <f t="shared" si="81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7">
        <f t="shared" si="78"/>
        <v>40291.208333333336</v>
      </c>
      <c r="O876" s="17">
        <f t="shared" si="79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80"/>
        <v>0.6917721518987342</v>
      </c>
      <c r="G877" t="s">
        <v>14</v>
      </c>
      <c r="H877">
        <v>67</v>
      </c>
      <c r="I877" s="5">
        <f t="shared" si="81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7">
        <f t="shared" si="78"/>
        <v>40556.25</v>
      </c>
      <c r="O877" s="17">
        <f t="shared" si="79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x14ac:dyDescent="0.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80"/>
        <v>0.25433734939759034</v>
      </c>
      <c r="G878" t="s">
        <v>14</v>
      </c>
      <c r="H878">
        <v>57</v>
      </c>
      <c r="I878" s="5">
        <f t="shared" si="81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7">
        <f t="shared" si="78"/>
        <v>43624.208333333328</v>
      </c>
      <c r="O878" s="17">
        <f t="shared" si="79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80"/>
        <v>0.77400977995110021</v>
      </c>
      <c r="G879" t="s">
        <v>14</v>
      </c>
      <c r="H879">
        <v>1229</v>
      </c>
      <c r="I879" s="5">
        <f t="shared" si="81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7">
        <f t="shared" si="78"/>
        <v>42577.208333333328</v>
      </c>
      <c r="O879" s="17">
        <f t="shared" si="79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80"/>
        <v>0.37481481481481482</v>
      </c>
      <c r="G880" t="s">
        <v>14</v>
      </c>
      <c r="H880">
        <v>12</v>
      </c>
      <c r="I880" s="5">
        <f t="shared" si="81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7">
        <f t="shared" si="78"/>
        <v>43845.25</v>
      </c>
      <c r="O880" s="17">
        <f t="shared" si="79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80"/>
        <v>5.4379999999999997</v>
      </c>
      <c r="G881" t="s">
        <v>20</v>
      </c>
      <c r="H881">
        <v>53</v>
      </c>
      <c r="I881" s="5">
        <f t="shared" si="81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7">
        <f t="shared" si="78"/>
        <v>42788.25</v>
      </c>
      <c r="O881" s="17">
        <f t="shared" si="79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80"/>
        <v>2.2852189349112426</v>
      </c>
      <c r="G882" t="s">
        <v>20</v>
      </c>
      <c r="H882">
        <v>2414</v>
      </c>
      <c r="I882" s="5">
        <f t="shared" si="81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7">
        <f t="shared" si="78"/>
        <v>43667.208333333328</v>
      </c>
      <c r="O882" s="17">
        <f t="shared" si="79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80"/>
        <v>0.38948339483394834</v>
      </c>
      <c r="G883" t="s">
        <v>14</v>
      </c>
      <c r="H883">
        <v>452</v>
      </c>
      <c r="I883" s="5">
        <f t="shared" si="81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7">
        <f t="shared" si="78"/>
        <v>42194.208333333328</v>
      </c>
      <c r="O883" s="17">
        <f t="shared" si="79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80"/>
        <v>3.7</v>
      </c>
      <c r="G884" t="s">
        <v>20</v>
      </c>
      <c r="H884">
        <v>80</v>
      </c>
      <c r="I884" s="5">
        <f t="shared" si="81"/>
        <v>37</v>
      </c>
      <c r="J884" t="s">
        <v>21</v>
      </c>
      <c r="K884" t="s">
        <v>22</v>
      </c>
      <c r="L884">
        <v>1421820000</v>
      </c>
      <c r="M884">
        <v>1422165600</v>
      </c>
      <c r="N884" s="17">
        <f t="shared" si="78"/>
        <v>42025.25</v>
      </c>
      <c r="O884" s="17">
        <f t="shared" si="79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5" x14ac:dyDescent="0.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80"/>
        <v>2.3791176470588233</v>
      </c>
      <c r="G885" t="s">
        <v>20</v>
      </c>
      <c r="H885">
        <v>193</v>
      </c>
      <c r="I885" s="5">
        <f t="shared" si="81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7">
        <f t="shared" si="78"/>
        <v>40323.208333333336</v>
      </c>
      <c r="O885" s="17">
        <f t="shared" si="79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80"/>
        <v>0.64036299765807958</v>
      </c>
      <c r="G886" t="s">
        <v>14</v>
      </c>
      <c r="H886">
        <v>1886</v>
      </c>
      <c r="I886" s="5">
        <f t="shared" si="81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7">
        <f t="shared" si="78"/>
        <v>41763.208333333336</v>
      </c>
      <c r="O886" s="17">
        <f t="shared" si="79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80"/>
        <v>1.1827777777777777</v>
      </c>
      <c r="G887" t="s">
        <v>20</v>
      </c>
      <c r="H887">
        <v>52</v>
      </c>
      <c r="I887" s="5">
        <f t="shared" si="81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7">
        <f t="shared" si="78"/>
        <v>40335.208333333336</v>
      </c>
      <c r="O887" s="17">
        <f t="shared" si="79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80"/>
        <v>0.84824037184594958</v>
      </c>
      <c r="G888" t="s">
        <v>14</v>
      </c>
      <c r="H888">
        <v>1825</v>
      </c>
      <c r="I888" s="5">
        <f t="shared" si="81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7">
        <f t="shared" si="78"/>
        <v>40416.208333333336</v>
      </c>
      <c r="O888" s="17">
        <f t="shared" si="79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5" x14ac:dyDescent="0.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80"/>
        <v>0.29346153846153844</v>
      </c>
      <c r="G889" t="s">
        <v>14</v>
      </c>
      <c r="H889">
        <v>31</v>
      </c>
      <c r="I889" s="5">
        <f t="shared" si="81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7">
        <f t="shared" si="78"/>
        <v>42202.208333333328</v>
      </c>
      <c r="O889" s="17">
        <f t="shared" si="79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5" x14ac:dyDescent="0.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80"/>
        <v>2.0989655172413793</v>
      </c>
      <c r="G890" t="s">
        <v>20</v>
      </c>
      <c r="H890">
        <v>290</v>
      </c>
      <c r="I890" s="5">
        <f t="shared" si="81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7">
        <f t="shared" si="78"/>
        <v>42836.208333333328</v>
      </c>
      <c r="O890" s="17">
        <f t="shared" si="79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80"/>
        <v>1.697857142857143</v>
      </c>
      <c r="G891" t="s">
        <v>20</v>
      </c>
      <c r="H891">
        <v>122</v>
      </c>
      <c r="I891" s="5">
        <f t="shared" si="81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7">
        <f t="shared" si="78"/>
        <v>41710.208333333336</v>
      </c>
      <c r="O891" s="17">
        <f t="shared" si="79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80"/>
        <v>1.1595907738095239</v>
      </c>
      <c r="G892" t="s">
        <v>20</v>
      </c>
      <c r="H892">
        <v>1470</v>
      </c>
      <c r="I892" s="5">
        <f t="shared" si="81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7">
        <f t="shared" si="78"/>
        <v>43640.208333333328</v>
      </c>
      <c r="O892" s="17">
        <f t="shared" si="79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5" x14ac:dyDescent="0.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80"/>
        <v>2.5859999999999999</v>
      </c>
      <c r="G893" t="s">
        <v>20</v>
      </c>
      <c r="H893">
        <v>165</v>
      </c>
      <c r="I893" s="5">
        <f t="shared" si="81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7">
        <f t="shared" si="78"/>
        <v>40880.25</v>
      </c>
      <c r="O893" s="17">
        <f t="shared" si="79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80"/>
        <v>2.3058333333333332</v>
      </c>
      <c r="G894" t="s">
        <v>20</v>
      </c>
      <c r="H894">
        <v>182</v>
      </c>
      <c r="I894" s="5">
        <f t="shared" si="81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7">
        <f t="shared" si="78"/>
        <v>40319.208333333336</v>
      </c>
      <c r="O894" s="17">
        <f t="shared" si="79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80"/>
        <v>1.2821428571428573</v>
      </c>
      <c r="G895" t="s">
        <v>20</v>
      </c>
      <c r="H895">
        <v>199</v>
      </c>
      <c r="I895" s="5">
        <f t="shared" si="81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7">
        <f t="shared" si="78"/>
        <v>42170.208333333328</v>
      </c>
      <c r="O895" s="17">
        <f t="shared" si="79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80"/>
        <v>1.8870588235294117</v>
      </c>
      <c r="G896" t="s">
        <v>20</v>
      </c>
      <c r="H896">
        <v>56</v>
      </c>
      <c r="I896" s="5">
        <f t="shared" si="81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7">
        <f t="shared" si="78"/>
        <v>41466.208333333336</v>
      </c>
      <c r="O896" s="17">
        <f t="shared" si="79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5" x14ac:dyDescent="0.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80"/>
        <v>6.9511889862327911E-2</v>
      </c>
      <c r="G897" t="s">
        <v>14</v>
      </c>
      <c r="H897">
        <v>107</v>
      </c>
      <c r="I897" s="5">
        <f t="shared" si="81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7">
        <f t="shared" si="78"/>
        <v>43134.25</v>
      </c>
      <c r="O897" s="17">
        <f t="shared" si="79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5" x14ac:dyDescent="0.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80"/>
        <v>7.7443434343434348</v>
      </c>
      <c r="G898" t="s">
        <v>20</v>
      </c>
      <c r="H898">
        <v>1460</v>
      </c>
      <c r="I898" s="5">
        <f t="shared" si="81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7">
        <f t="shared" ref="N898:N961" si="84">(((L898/60)/60)/24)+DATE(1970,1,1)</f>
        <v>40738.208333333336</v>
      </c>
      <c r="O898" s="17">
        <f t="shared" ref="O898:O961" si="85">(((M898/60)/60)/24)+DATE(1970,1,1)</f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86">E899/D899</f>
        <v>0.27693181818181817</v>
      </c>
      <c r="G899" t="s">
        <v>14</v>
      </c>
      <c r="H899">
        <v>27</v>
      </c>
      <c r="I899" s="5">
        <f t="shared" ref="I899:I962" si="87"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7">
        <f t="shared" si="84"/>
        <v>43583.208333333328</v>
      </c>
      <c r="O899" s="17">
        <f t="shared" si="85"/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_xlfn.TEXTBEFORE(R899,"/")</f>
        <v>theater</v>
      </c>
      <c r="T899" t="str">
        <f t="shared" ref="T899:T962" si="89">_xlfn.TEXTAFTER(R899,"/")</f>
        <v>plays</v>
      </c>
    </row>
    <row r="900" spans="1:20" x14ac:dyDescent="0.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86"/>
        <v>0.52479620323841425</v>
      </c>
      <c r="G900" t="s">
        <v>14</v>
      </c>
      <c r="H900">
        <v>1221</v>
      </c>
      <c r="I900" s="5">
        <f t="shared" si="8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7">
        <f t="shared" si="84"/>
        <v>43815.25</v>
      </c>
      <c r="O900" s="17">
        <f t="shared" si="85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86"/>
        <v>4.0709677419354842</v>
      </c>
      <c r="G901" t="s">
        <v>20</v>
      </c>
      <c r="H901">
        <v>123</v>
      </c>
      <c r="I901" s="5">
        <f t="shared" si="8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7">
        <f t="shared" si="84"/>
        <v>41554.208333333336</v>
      </c>
      <c r="O901" s="17">
        <f t="shared" si="85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86"/>
        <v>0.02</v>
      </c>
      <c r="G902" t="s">
        <v>14</v>
      </c>
      <c r="H902">
        <v>1</v>
      </c>
      <c r="I902" s="5">
        <f t="shared" si="87"/>
        <v>2</v>
      </c>
      <c r="J902" t="s">
        <v>21</v>
      </c>
      <c r="K902" t="s">
        <v>22</v>
      </c>
      <c r="L902">
        <v>1411102800</v>
      </c>
      <c r="M902">
        <v>1411189200</v>
      </c>
      <c r="N902" s="17">
        <f t="shared" si="84"/>
        <v>41901.208333333336</v>
      </c>
      <c r="O902" s="17">
        <f t="shared" si="85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86"/>
        <v>1.5617857142857143</v>
      </c>
      <c r="G903" t="s">
        <v>20</v>
      </c>
      <c r="H903">
        <v>159</v>
      </c>
      <c r="I903" s="5">
        <f t="shared" si="8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7">
        <f t="shared" si="84"/>
        <v>43298.208333333328</v>
      </c>
      <c r="O903" s="17">
        <f t="shared" si="85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86"/>
        <v>2.5242857142857145</v>
      </c>
      <c r="G904" t="s">
        <v>20</v>
      </c>
      <c r="H904">
        <v>110</v>
      </c>
      <c r="I904" s="5">
        <f t="shared" si="8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7">
        <f t="shared" si="84"/>
        <v>42399.25</v>
      </c>
      <c r="O904" s="17">
        <f t="shared" si="85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5" x14ac:dyDescent="0.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86"/>
        <v>1.729268292682927E-2</v>
      </c>
      <c r="G905" t="s">
        <v>47</v>
      </c>
      <c r="H905">
        <v>14</v>
      </c>
      <c r="I905" s="5">
        <f t="shared" si="8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7">
        <f t="shared" si="84"/>
        <v>41034.208333333336</v>
      </c>
      <c r="O905" s="17">
        <f t="shared" si="85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86"/>
        <v>0.12230769230769231</v>
      </c>
      <c r="G906" t="s">
        <v>14</v>
      </c>
      <c r="H906">
        <v>16</v>
      </c>
      <c r="I906" s="5">
        <f t="shared" si="8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7">
        <f t="shared" si="84"/>
        <v>41186.208333333336</v>
      </c>
      <c r="O906" s="17">
        <f t="shared" si="85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86"/>
        <v>1.6398734177215191</v>
      </c>
      <c r="G907" t="s">
        <v>20</v>
      </c>
      <c r="H907">
        <v>236</v>
      </c>
      <c r="I907" s="5">
        <f t="shared" si="8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7">
        <f t="shared" si="84"/>
        <v>41536.208333333336</v>
      </c>
      <c r="O907" s="17">
        <f t="shared" si="85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5" x14ac:dyDescent="0.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86"/>
        <v>1.6298181818181818</v>
      </c>
      <c r="G908" t="s">
        <v>20</v>
      </c>
      <c r="H908">
        <v>191</v>
      </c>
      <c r="I908" s="5">
        <f t="shared" si="8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7">
        <f t="shared" si="84"/>
        <v>42868.208333333328</v>
      </c>
      <c r="O908" s="17">
        <f t="shared" si="85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86"/>
        <v>0.20252747252747252</v>
      </c>
      <c r="G909" t="s">
        <v>14</v>
      </c>
      <c r="H909">
        <v>41</v>
      </c>
      <c r="I909" s="5">
        <f t="shared" si="8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7">
        <f t="shared" si="84"/>
        <v>40660.208333333336</v>
      </c>
      <c r="O909" s="17">
        <f t="shared" si="85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86"/>
        <v>3.1924083769633507</v>
      </c>
      <c r="G910" t="s">
        <v>20</v>
      </c>
      <c r="H910">
        <v>3934</v>
      </c>
      <c r="I910" s="5">
        <f t="shared" si="8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7">
        <f t="shared" si="84"/>
        <v>41031.208333333336</v>
      </c>
      <c r="O910" s="17">
        <f t="shared" si="85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86"/>
        <v>4.7894444444444444</v>
      </c>
      <c r="G911" t="s">
        <v>20</v>
      </c>
      <c r="H911">
        <v>80</v>
      </c>
      <c r="I911" s="5">
        <f t="shared" si="8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7">
        <f t="shared" si="84"/>
        <v>43255.208333333328</v>
      </c>
      <c r="O911" s="17">
        <f t="shared" si="85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86"/>
        <v>0.19556634304207121</v>
      </c>
      <c r="G912" t="s">
        <v>74</v>
      </c>
      <c r="H912">
        <v>296</v>
      </c>
      <c r="I912" s="5">
        <f t="shared" si="8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7">
        <f t="shared" si="84"/>
        <v>42026.25</v>
      </c>
      <c r="O912" s="17">
        <f t="shared" si="85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86"/>
        <v>1.9894827586206896</v>
      </c>
      <c r="G913" t="s">
        <v>20</v>
      </c>
      <c r="H913">
        <v>462</v>
      </c>
      <c r="I913" s="5">
        <f t="shared" si="8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7">
        <f t="shared" si="84"/>
        <v>43717.208333333328</v>
      </c>
      <c r="O913" s="17">
        <f t="shared" si="85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86"/>
        <v>7.95</v>
      </c>
      <c r="G914" t="s">
        <v>20</v>
      </c>
      <c r="H914">
        <v>179</v>
      </c>
      <c r="I914" s="5">
        <f t="shared" si="8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7">
        <f t="shared" si="84"/>
        <v>41157.208333333336</v>
      </c>
      <c r="O914" s="17">
        <f t="shared" si="85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86"/>
        <v>0.50621082621082625</v>
      </c>
      <c r="G915" t="s">
        <v>14</v>
      </c>
      <c r="H915">
        <v>523</v>
      </c>
      <c r="I915" s="5">
        <f t="shared" si="8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7">
        <f t="shared" si="84"/>
        <v>43597.208333333328</v>
      </c>
      <c r="O915" s="17">
        <f t="shared" si="85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86"/>
        <v>0.57437499999999997</v>
      </c>
      <c r="G916" t="s">
        <v>14</v>
      </c>
      <c r="H916">
        <v>141</v>
      </c>
      <c r="I916" s="5">
        <f t="shared" si="8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7">
        <f t="shared" si="84"/>
        <v>41490.208333333336</v>
      </c>
      <c r="O916" s="17">
        <f t="shared" si="85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86"/>
        <v>1.5562827640984909</v>
      </c>
      <c r="G917" t="s">
        <v>20</v>
      </c>
      <c r="H917">
        <v>1866</v>
      </c>
      <c r="I917" s="5">
        <f t="shared" si="8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7">
        <f t="shared" si="84"/>
        <v>42976.208333333328</v>
      </c>
      <c r="O917" s="17">
        <f t="shared" si="85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5" x14ac:dyDescent="0.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86"/>
        <v>0.36297297297297298</v>
      </c>
      <c r="G918" t="s">
        <v>14</v>
      </c>
      <c r="H918">
        <v>52</v>
      </c>
      <c r="I918" s="5">
        <f t="shared" si="8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7">
        <f t="shared" si="84"/>
        <v>41991.25</v>
      </c>
      <c r="O918" s="17">
        <f t="shared" si="85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86"/>
        <v>0.58250000000000002</v>
      </c>
      <c r="G919" t="s">
        <v>47</v>
      </c>
      <c r="H919">
        <v>27</v>
      </c>
      <c r="I919" s="5">
        <f t="shared" si="8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7">
        <f t="shared" si="84"/>
        <v>40722.208333333336</v>
      </c>
      <c r="O919" s="17">
        <f t="shared" si="85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86"/>
        <v>2.3739473684210526</v>
      </c>
      <c r="G920" t="s">
        <v>20</v>
      </c>
      <c r="H920">
        <v>156</v>
      </c>
      <c r="I920" s="5">
        <f t="shared" si="8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7">
        <f t="shared" si="84"/>
        <v>41117.208333333336</v>
      </c>
      <c r="O920" s="17">
        <f t="shared" si="85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86"/>
        <v>0.58750000000000002</v>
      </c>
      <c r="G921" t="s">
        <v>14</v>
      </c>
      <c r="H921">
        <v>225</v>
      </c>
      <c r="I921" s="5">
        <f t="shared" si="8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7">
        <f t="shared" si="84"/>
        <v>43022.208333333328</v>
      </c>
      <c r="O921" s="17">
        <f t="shared" si="85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86"/>
        <v>1.8256603773584905</v>
      </c>
      <c r="G922" t="s">
        <v>20</v>
      </c>
      <c r="H922">
        <v>255</v>
      </c>
      <c r="I922" s="5">
        <f t="shared" si="8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7">
        <f t="shared" si="84"/>
        <v>43503.25</v>
      </c>
      <c r="O922" s="17">
        <f t="shared" si="85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86"/>
        <v>7.5436408977556111E-3</v>
      </c>
      <c r="G923" t="s">
        <v>14</v>
      </c>
      <c r="H923">
        <v>38</v>
      </c>
      <c r="I923" s="5">
        <f t="shared" si="8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7">
        <f t="shared" si="84"/>
        <v>40951.25</v>
      </c>
      <c r="O923" s="17">
        <f t="shared" si="85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86"/>
        <v>1.7595330739299611</v>
      </c>
      <c r="G924" t="s">
        <v>20</v>
      </c>
      <c r="H924">
        <v>2261</v>
      </c>
      <c r="I924" s="5">
        <f t="shared" si="87"/>
        <v>40</v>
      </c>
      <c r="J924" t="s">
        <v>21</v>
      </c>
      <c r="K924" t="s">
        <v>22</v>
      </c>
      <c r="L924">
        <v>1544335200</v>
      </c>
      <c r="M924">
        <v>1545112800</v>
      </c>
      <c r="N924" s="17">
        <f t="shared" si="84"/>
        <v>43443.25</v>
      </c>
      <c r="O924" s="17">
        <f t="shared" si="85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86"/>
        <v>2.3788235294117648</v>
      </c>
      <c r="G925" t="s">
        <v>20</v>
      </c>
      <c r="H925">
        <v>40</v>
      </c>
      <c r="I925" s="5">
        <f t="shared" si="87"/>
        <v>101.1</v>
      </c>
      <c r="J925" t="s">
        <v>21</v>
      </c>
      <c r="K925" t="s">
        <v>22</v>
      </c>
      <c r="L925">
        <v>1279083600</v>
      </c>
      <c r="M925">
        <v>1279170000</v>
      </c>
      <c r="N925" s="17">
        <f t="shared" si="84"/>
        <v>40373.208333333336</v>
      </c>
      <c r="O925" s="17">
        <f t="shared" si="85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86"/>
        <v>4.8805076142131982</v>
      </c>
      <c r="G926" t="s">
        <v>20</v>
      </c>
      <c r="H926">
        <v>2289</v>
      </c>
      <c r="I926" s="5">
        <f t="shared" si="8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7">
        <f t="shared" si="84"/>
        <v>43769.208333333328</v>
      </c>
      <c r="O926" s="17">
        <f t="shared" si="85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5" x14ac:dyDescent="0.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86"/>
        <v>2.2406666666666668</v>
      </c>
      <c r="G927" t="s">
        <v>20</v>
      </c>
      <c r="H927">
        <v>65</v>
      </c>
      <c r="I927" s="5">
        <f t="shared" si="8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7">
        <f t="shared" si="84"/>
        <v>43000.208333333328</v>
      </c>
      <c r="O927" s="17">
        <f t="shared" si="85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86"/>
        <v>0.18126436781609195</v>
      </c>
      <c r="G928" t="s">
        <v>14</v>
      </c>
      <c r="H928">
        <v>15</v>
      </c>
      <c r="I928" s="5">
        <f t="shared" si="8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7">
        <f t="shared" si="84"/>
        <v>42502.208333333328</v>
      </c>
      <c r="O928" s="17">
        <f t="shared" si="85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86"/>
        <v>0.45847222222222223</v>
      </c>
      <c r="G929" t="s">
        <v>14</v>
      </c>
      <c r="H929">
        <v>37</v>
      </c>
      <c r="I929" s="5">
        <f t="shared" si="8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7">
        <f t="shared" si="84"/>
        <v>41102.208333333336</v>
      </c>
      <c r="O929" s="17">
        <f t="shared" si="85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86"/>
        <v>1.1731541218637993</v>
      </c>
      <c r="G930" t="s">
        <v>20</v>
      </c>
      <c r="H930">
        <v>3777</v>
      </c>
      <c r="I930" s="5">
        <f t="shared" si="8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7">
        <f t="shared" si="84"/>
        <v>41637.25</v>
      </c>
      <c r="O930" s="17">
        <f t="shared" si="85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86"/>
        <v>2.173090909090909</v>
      </c>
      <c r="G931" t="s">
        <v>20</v>
      </c>
      <c r="H931">
        <v>184</v>
      </c>
      <c r="I931" s="5">
        <f t="shared" si="8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7">
        <f t="shared" si="84"/>
        <v>42858.208333333328</v>
      </c>
      <c r="O931" s="17">
        <f t="shared" si="85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86"/>
        <v>1.1228571428571428</v>
      </c>
      <c r="G932" t="s">
        <v>20</v>
      </c>
      <c r="H932">
        <v>85</v>
      </c>
      <c r="I932" s="5">
        <f t="shared" si="8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7">
        <f t="shared" si="84"/>
        <v>42060.25</v>
      </c>
      <c r="O932" s="17">
        <f t="shared" si="85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86"/>
        <v>0.72518987341772156</v>
      </c>
      <c r="G933" t="s">
        <v>14</v>
      </c>
      <c r="H933">
        <v>112</v>
      </c>
      <c r="I933" s="5">
        <f t="shared" si="8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7">
        <f t="shared" si="84"/>
        <v>41818.208333333336</v>
      </c>
      <c r="O933" s="17">
        <f t="shared" si="85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86"/>
        <v>2.1230434782608696</v>
      </c>
      <c r="G934" t="s">
        <v>20</v>
      </c>
      <c r="H934">
        <v>144</v>
      </c>
      <c r="I934" s="5">
        <f t="shared" si="8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7">
        <f t="shared" si="84"/>
        <v>41709.208333333336</v>
      </c>
      <c r="O934" s="17">
        <f t="shared" si="85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86"/>
        <v>2.3974657534246577</v>
      </c>
      <c r="G935" t="s">
        <v>20</v>
      </c>
      <c r="H935">
        <v>1902</v>
      </c>
      <c r="I935" s="5">
        <f t="shared" si="8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7">
        <f t="shared" si="84"/>
        <v>41372.208333333336</v>
      </c>
      <c r="O935" s="17">
        <f t="shared" si="85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86"/>
        <v>1.8193548387096774</v>
      </c>
      <c r="G936" t="s">
        <v>20</v>
      </c>
      <c r="H936">
        <v>105</v>
      </c>
      <c r="I936" s="5">
        <f t="shared" si="8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7">
        <f t="shared" si="84"/>
        <v>42422.25</v>
      </c>
      <c r="O936" s="17">
        <f t="shared" si="85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5" x14ac:dyDescent="0.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86"/>
        <v>1.6413114754098361</v>
      </c>
      <c r="G937" t="s">
        <v>20</v>
      </c>
      <c r="H937">
        <v>132</v>
      </c>
      <c r="I937" s="5">
        <f t="shared" si="8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7">
        <f t="shared" si="84"/>
        <v>42209.208333333328</v>
      </c>
      <c r="O937" s="17">
        <f t="shared" si="85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86"/>
        <v>1.6375968992248063E-2</v>
      </c>
      <c r="G938" t="s">
        <v>14</v>
      </c>
      <c r="H938">
        <v>21</v>
      </c>
      <c r="I938" s="5">
        <f t="shared" si="8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7">
        <f t="shared" si="84"/>
        <v>43668.208333333328</v>
      </c>
      <c r="O938" s="17">
        <f t="shared" si="85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86"/>
        <v>0.49643859649122807</v>
      </c>
      <c r="G939" t="s">
        <v>74</v>
      </c>
      <c r="H939">
        <v>976</v>
      </c>
      <c r="I939" s="5">
        <f t="shared" si="8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7">
        <f t="shared" si="84"/>
        <v>42334.25</v>
      </c>
      <c r="O939" s="17">
        <f t="shared" si="85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86"/>
        <v>1.0970652173913042</v>
      </c>
      <c r="G940" t="s">
        <v>20</v>
      </c>
      <c r="H940">
        <v>96</v>
      </c>
      <c r="I940" s="5">
        <f t="shared" si="8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7">
        <f t="shared" si="84"/>
        <v>43263.208333333328</v>
      </c>
      <c r="O940" s="17">
        <f t="shared" si="85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5" x14ac:dyDescent="0.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86"/>
        <v>0.49217948717948717</v>
      </c>
      <c r="G941" t="s">
        <v>14</v>
      </c>
      <c r="H941">
        <v>67</v>
      </c>
      <c r="I941" s="5">
        <f t="shared" si="8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7">
        <f t="shared" si="84"/>
        <v>40670.208333333336</v>
      </c>
      <c r="O941" s="17">
        <f t="shared" si="85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86"/>
        <v>0.62232323232323228</v>
      </c>
      <c r="G942" t="s">
        <v>47</v>
      </c>
      <c r="H942">
        <v>66</v>
      </c>
      <c r="I942" s="5">
        <f t="shared" si="8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7">
        <f t="shared" si="84"/>
        <v>41244.25</v>
      </c>
      <c r="O942" s="17">
        <f t="shared" si="85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86"/>
        <v>0.1305813953488372</v>
      </c>
      <c r="G943" t="s">
        <v>14</v>
      </c>
      <c r="H943">
        <v>78</v>
      </c>
      <c r="I943" s="5">
        <f t="shared" si="8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7">
        <f t="shared" si="84"/>
        <v>40552.25</v>
      </c>
      <c r="O943" s="17">
        <f t="shared" si="85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86"/>
        <v>0.64635416666666667</v>
      </c>
      <c r="G944" t="s">
        <v>14</v>
      </c>
      <c r="H944">
        <v>67</v>
      </c>
      <c r="I944" s="5">
        <f t="shared" si="8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7">
        <f t="shared" si="84"/>
        <v>40568.25</v>
      </c>
      <c r="O944" s="17">
        <f t="shared" si="85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86"/>
        <v>1.5958666666666668</v>
      </c>
      <c r="G945" t="s">
        <v>20</v>
      </c>
      <c r="H945">
        <v>114</v>
      </c>
      <c r="I945" s="5">
        <f t="shared" si="8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7">
        <f t="shared" si="84"/>
        <v>41906.208333333336</v>
      </c>
      <c r="O945" s="17">
        <f t="shared" si="85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86"/>
        <v>0.81420000000000003</v>
      </c>
      <c r="G946" t="s">
        <v>14</v>
      </c>
      <c r="H946">
        <v>263</v>
      </c>
      <c r="I946" s="5">
        <f t="shared" si="8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7">
        <f t="shared" si="84"/>
        <v>42776.25</v>
      </c>
      <c r="O946" s="17">
        <f t="shared" si="85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86"/>
        <v>0.32444767441860467</v>
      </c>
      <c r="G947" t="s">
        <v>14</v>
      </c>
      <c r="H947">
        <v>1691</v>
      </c>
      <c r="I947" s="5">
        <f t="shared" si="8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7">
        <f t="shared" si="84"/>
        <v>41004.208333333336</v>
      </c>
      <c r="O947" s="17">
        <f t="shared" si="85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5" x14ac:dyDescent="0.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86"/>
        <v>9.9141184124918666E-2</v>
      </c>
      <c r="G948" t="s">
        <v>14</v>
      </c>
      <c r="H948">
        <v>181</v>
      </c>
      <c r="I948" s="5">
        <f t="shared" si="8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7">
        <f t="shared" si="84"/>
        <v>40710.208333333336</v>
      </c>
      <c r="O948" s="17">
        <f t="shared" si="85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86"/>
        <v>0.26694444444444443</v>
      </c>
      <c r="G949" t="s">
        <v>14</v>
      </c>
      <c r="H949">
        <v>13</v>
      </c>
      <c r="I949" s="5">
        <f t="shared" si="8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7">
        <f t="shared" si="84"/>
        <v>41908.208333333336</v>
      </c>
      <c r="O949" s="17">
        <f t="shared" si="85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86"/>
        <v>0.62957446808510642</v>
      </c>
      <c r="G950" t="s">
        <v>74</v>
      </c>
      <c r="H950">
        <v>160</v>
      </c>
      <c r="I950" s="5">
        <f t="shared" si="8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7">
        <f t="shared" si="84"/>
        <v>41985.25</v>
      </c>
      <c r="O950" s="17">
        <f t="shared" si="85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.5" x14ac:dyDescent="0.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86"/>
        <v>1.6135593220338984</v>
      </c>
      <c r="G951" t="s">
        <v>20</v>
      </c>
      <c r="H951">
        <v>203</v>
      </c>
      <c r="I951" s="5">
        <f t="shared" si="8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7">
        <f t="shared" si="84"/>
        <v>42112.208333333328</v>
      </c>
      <c r="O951" s="17">
        <f t="shared" si="85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86"/>
        <v>0.05</v>
      </c>
      <c r="G952" t="s">
        <v>14</v>
      </c>
      <c r="H952">
        <v>1</v>
      </c>
      <c r="I952" s="5">
        <f t="shared" si="87"/>
        <v>5</v>
      </c>
      <c r="J952" t="s">
        <v>21</v>
      </c>
      <c r="K952" t="s">
        <v>22</v>
      </c>
      <c r="L952">
        <v>1555390800</v>
      </c>
      <c r="M952">
        <v>1555822800</v>
      </c>
      <c r="N952" s="17">
        <f t="shared" si="84"/>
        <v>43571.208333333328</v>
      </c>
      <c r="O952" s="17">
        <f t="shared" si="85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86"/>
        <v>10.969379310344827</v>
      </c>
      <c r="G953" t="s">
        <v>20</v>
      </c>
      <c r="H953">
        <v>1559</v>
      </c>
      <c r="I953" s="5">
        <f t="shared" si="8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7">
        <f t="shared" si="84"/>
        <v>42730.25</v>
      </c>
      <c r="O953" s="17">
        <f t="shared" si="85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86"/>
        <v>0.70094158075601376</v>
      </c>
      <c r="G954" t="s">
        <v>74</v>
      </c>
      <c r="H954">
        <v>2266</v>
      </c>
      <c r="I954" s="5">
        <f t="shared" si="8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7">
        <f t="shared" si="84"/>
        <v>42591.208333333328</v>
      </c>
      <c r="O954" s="17">
        <f t="shared" si="85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5" x14ac:dyDescent="0.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86"/>
        <v>0.6</v>
      </c>
      <c r="G955" t="s">
        <v>14</v>
      </c>
      <c r="H955">
        <v>21</v>
      </c>
      <c r="I955" s="5">
        <f t="shared" si="8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7">
        <f t="shared" si="84"/>
        <v>42358.25</v>
      </c>
      <c r="O955" s="17">
        <f t="shared" si="85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86"/>
        <v>3.6709859154929578</v>
      </c>
      <c r="G956" t="s">
        <v>20</v>
      </c>
      <c r="H956">
        <v>1548</v>
      </c>
      <c r="I956" s="5">
        <f t="shared" si="8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7">
        <f t="shared" si="84"/>
        <v>41174.208333333336</v>
      </c>
      <c r="O956" s="17">
        <f t="shared" si="85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5" x14ac:dyDescent="0.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86"/>
        <v>11.09</v>
      </c>
      <c r="G957" t="s">
        <v>20</v>
      </c>
      <c r="H957">
        <v>80</v>
      </c>
      <c r="I957" s="5">
        <f t="shared" si="8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7">
        <f t="shared" si="84"/>
        <v>41238.25</v>
      </c>
      <c r="O957" s="17">
        <f t="shared" si="85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86"/>
        <v>0.19028784648187633</v>
      </c>
      <c r="G958" t="s">
        <v>14</v>
      </c>
      <c r="H958">
        <v>830</v>
      </c>
      <c r="I958" s="5">
        <f t="shared" si="8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7">
        <f t="shared" si="84"/>
        <v>42360.25</v>
      </c>
      <c r="O958" s="17">
        <f t="shared" si="85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86"/>
        <v>1.2687755102040816</v>
      </c>
      <c r="G959" t="s">
        <v>20</v>
      </c>
      <c r="H959">
        <v>131</v>
      </c>
      <c r="I959" s="5">
        <f t="shared" si="8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7">
        <f t="shared" si="84"/>
        <v>40955.25</v>
      </c>
      <c r="O959" s="17">
        <f t="shared" si="85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5" x14ac:dyDescent="0.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86"/>
        <v>7.3463636363636367</v>
      </c>
      <c r="G960" t="s">
        <v>20</v>
      </c>
      <c r="H960">
        <v>112</v>
      </c>
      <c r="I960" s="5">
        <f t="shared" si="8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7">
        <f t="shared" si="84"/>
        <v>40350.208333333336</v>
      </c>
      <c r="O960" s="17">
        <f t="shared" si="85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86"/>
        <v>4.5731034482758622E-2</v>
      </c>
      <c r="G961" t="s">
        <v>14</v>
      </c>
      <c r="H961">
        <v>130</v>
      </c>
      <c r="I961" s="5">
        <f t="shared" si="8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7">
        <f t="shared" si="84"/>
        <v>40357.208333333336</v>
      </c>
      <c r="O961" s="17">
        <f t="shared" si="85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86"/>
        <v>0.85054545454545449</v>
      </c>
      <c r="G962" t="s">
        <v>14</v>
      </c>
      <c r="H962">
        <v>55</v>
      </c>
      <c r="I962" s="5">
        <f t="shared" si="8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7">
        <f t="shared" ref="N962:N1001" si="90">(((L962/60)/60)/24)+DATE(1970,1,1)</f>
        <v>42408.25</v>
      </c>
      <c r="O962" s="17">
        <f t="shared" ref="O962:O1001" si="91">(((M962/60)/60)/24)+DATE(1970,1,1)</f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x14ac:dyDescent="0.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92">E963/D963</f>
        <v>1.1929824561403508</v>
      </c>
      <c r="G963" t="s">
        <v>20</v>
      </c>
      <c r="H963">
        <v>155</v>
      </c>
      <c r="I963" s="5">
        <f t="shared" ref="I963:I1001" si="93"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7">
        <f t="shared" si="90"/>
        <v>40591.25</v>
      </c>
      <c r="O963" s="17">
        <f t="shared" si="91"/>
        <v>40595.25</v>
      </c>
      <c r="P963" t="b">
        <v>0</v>
      </c>
      <c r="Q963" t="b">
        <v>0</v>
      </c>
      <c r="R963" t="s">
        <v>206</v>
      </c>
      <c r="S963" t="str">
        <f t="shared" ref="S963:S1001" si="94">_xlfn.TEXTBEFORE(R963,"/")</f>
        <v>publishing</v>
      </c>
      <c r="T963" t="str">
        <f t="shared" ref="T963:T1001" si="95">_xlfn.TEXTAFTER(R963,"/")</f>
        <v>translations</v>
      </c>
    </row>
    <row r="964" spans="1:20" x14ac:dyDescent="0.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92"/>
        <v>2.9602777777777778</v>
      </c>
      <c r="G964" t="s">
        <v>20</v>
      </c>
      <c r="H964">
        <v>266</v>
      </c>
      <c r="I964" s="5">
        <f t="shared" si="93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7">
        <f t="shared" si="90"/>
        <v>41592.25</v>
      </c>
      <c r="O964" s="17">
        <f t="shared" si="91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92"/>
        <v>0.84694915254237291</v>
      </c>
      <c r="G965" t="s">
        <v>14</v>
      </c>
      <c r="H965">
        <v>114</v>
      </c>
      <c r="I965" s="5">
        <f t="shared" si="9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7">
        <f t="shared" si="90"/>
        <v>40607.25</v>
      </c>
      <c r="O965" s="17">
        <f t="shared" si="91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92"/>
        <v>3.5578378378378379</v>
      </c>
      <c r="G966" t="s">
        <v>20</v>
      </c>
      <c r="H966">
        <v>155</v>
      </c>
      <c r="I966" s="5">
        <f t="shared" si="9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7">
        <f t="shared" si="90"/>
        <v>42135.208333333328</v>
      </c>
      <c r="O966" s="17">
        <f t="shared" si="91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92"/>
        <v>3.8640909090909092</v>
      </c>
      <c r="G967" t="s">
        <v>20</v>
      </c>
      <c r="H967">
        <v>207</v>
      </c>
      <c r="I967" s="5">
        <f t="shared" si="9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7">
        <f t="shared" si="90"/>
        <v>40203.25</v>
      </c>
      <c r="O967" s="17">
        <f t="shared" si="91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92"/>
        <v>7.9223529411764702</v>
      </c>
      <c r="G968" t="s">
        <v>20</v>
      </c>
      <c r="H968">
        <v>245</v>
      </c>
      <c r="I968" s="5">
        <f t="shared" si="9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7">
        <f t="shared" si="90"/>
        <v>42901.208333333328</v>
      </c>
      <c r="O968" s="17">
        <f t="shared" si="91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92"/>
        <v>1.3703393665158372</v>
      </c>
      <c r="G969" t="s">
        <v>20</v>
      </c>
      <c r="H969">
        <v>1573</v>
      </c>
      <c r="I969" s="5">
        <f t="shared" si="9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7">
        <f t="shared" si="90"/>
        <v>41005.208333333336</v>
      </c>
      <c r="O969" s="17">
        <f t="shared" si="91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5" x14ac:dyDescent="0.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92"/>
        <v>3.3820833333333336</v>
      </c>
      <c r="G970" t="s">
        <v>20</v>
      </c>
      <c r="H970">
        <v>114</v>
      </c>
      <c r="I970" s="5">
        <f t="shared" si="9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7">
        <f t="shared" si="90"/>
        <v>40544.25</v>
      </c>
      <c r="O970" s="17">
        <f t="shared" si="91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92"/>
        <v>1.0822784810126582</v>
      </c>
      <c r="G971" t="s">
        <v>20</v>
      </c>
      <c r="H971">
        <v>93</v>
      </c>
      <c r="I971" s="5">
        <f t="shared" si="9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7">
        <f t="shared" si="90"/>
        <v>43821.25</v>
      </c>
      <c r="O971" s="17">
        <f t="shared" si="91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.5" x14ac:dyDescent="0.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92"/>
        <v>0.60757639620653314</v>
      </c>
      <c r="G972" t="s">
        <v>14</v>
      </c>
      <c r="H972">
        <v>594</v>
      </c>
      <c r="I972" s="5">
        <f t="shared" si="9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7">
        <f t="shared" si="90"/>
        <v>40672.208333333336</v>
      </c>
      <c r="O972" s="17">
        <f t="shared" si="91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92"/>
        <v>0.27725490196078434</v>
      </c>
      <c r="G973" t="s">
        <v>14</v>
      </c>
      <c r="H973">
        <v>24</v>
      </c>
      <c r="I973" s="5">
        <f t="shared" si="9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7">
        <f t="shared" si="90"/>
        <v>41555.208333333336</v>
      </c>
      <c r="O973" s="17">
        <f t="shared" si="91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x14ac:dyDescent="0.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92"/>
        <v>2.283934426229508</v>
      </c>
      <c r="G974" t="s">
        <v>20</v>
      </c>
      <c r="H974">
        <v>1681</v>
      </c>
      <c r="I974" s="5">
        <f t="shared" si="9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7">
        <f t="shared" si="90"/>
        <v>41792.208333333336</v>
      </c>
      <c r="O974" s="17">
        <f t="shared" si="91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92"/>
        <v>0.21615194054500414</v>
      </c>
      <c r="G975" t="s">
        <v>14</v>
      </c>
      <c r="H975">
        <v>252</v>
      </c>
      <c r="I975" s="5">
        <f t="shared" si="9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7">
        <f t="shared" si="90"/>
        <v>40522.25</v>
      </c>
      <c r="O975" s="17">
        <f t="shared" si="91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92"/>
        <v>3.73875</v>
      </c>
      <c r="G976" t="s">
        <v>20</v>
      </c>
      <c r="H976">
        <v>32</v>
      </c>
      <c r="I976" s="5">
        <f t="shared" si="93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7">
        <f t="shared" si="90"/>
        <v>41412.208333333336</v>
      </c>
      <c r="O976" s="17">
        <f t="shared" si="91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92"/>
        <v>1.5492592592592593</v>
      </c>
      <c r="G977" t="s">
        <v>20</v>
      </c>
      <c r="H977">
        <v>135</v>
      </c>
      <c r="I977" s="5">
        <f t="shared" si="9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7">
        <f t="shared" si="90"/>
        <v>42337.25</v>
      </c>
      <c r="O977" s="17">
        <f t="shared" si="91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5" x14ac:dyDescent="0.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92"/>
        <v>3.2214999999999998</v>
      </c>
      <c r="G978" t="s">
        <v>20</v>
      </c>
      <c r="H978">
        <v>140</v>
      </c>
      <c r="I978" s="5">
        <f t="shared" si="9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7">
        <f t="shared" si="90"/>
        <v>40571.25</v>
      </c>
      <c r="O978" s="17">
        <f t="shared" si="91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92"/>
        <v>0.73957142857142855</v>
      </c>
      <c r="G979" t="s">
        <v>14</v>
      </c>
      <c r="H979">
        <v>67</v>
      </c>
      <c r="I979" s="5">
        <f t="shared" si="9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7">
        <f t="shared" si="90"/>
        <v>43138.25</v>
      </c>
      <c r="O979" s="17">
        <f t="shared" si="91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92"/>
        <v>8.641</v>
      </c>
      <c r="G980" t="s">
        <v>20</v>
      </c>
      <c r="H980">
        <v>92</v>
      </c>
      <c r="I980" s="5">
        <f t="shared" si="9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7">
        <f t="shared" si="90"/>
        <v>42686.25</v>
      </c>
      <c r="O980" s="17">
        <f t="shared" si="91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92"/>
        <v>1.432624584717608</v>
      </c>
      <c r="G981" t="s">
        <v>20</v>
      </c>
      <c r="H981">
        <v>1015</v>
      </c>
      <c r="I981" s="5">
        <f t="shared" si="9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7">
        <f t="shared" si="90"/>
        <v>42078.208333333328</v>
      </c>
      <c r="O981" s="17">
        <f t="shared" si="91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92"/>
        <v>0.40281762295081969</v>
      </c>
      <c r="G982" t="s">
        <v>14</v>
      </c>
      <c r="H982">
        <v>742</v>
      </c>
      <c r="I982" s="5">
        <f t="shared" si="9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7">
        <f t="shared" si="90"/>
        <v>42307.208333333328</v>
      </c>
      <c r="O982" s="17">
        <f t="shared" si="91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92"/>
        <v>1.7822388059701493</v>
      </c>
      <c r="G983" t="s">
        <v>20</v>
      </c>
      <c r="H983">
        <v>323</v>
      </c>
      <c r="I983" s="5">
        <f t="shared" si="9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7">
        <f t="shared" si="90"/>
        <v>43094.25</v>
      </c>
      <c r="O983" s="17">
        <f t="shared" si="91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92"/>
        <v>0.84930555555555554</v>
      </c>
      <c r="G984" t="s">
        <v>14</v>
      </c>
      <c r="H984">
        <v>75</v>
      </c>
      <c r="I984" s="5">
        <f t="shared" si="9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7">
        <f t="shared" si="90"/>
        <v>40743.208333333336</v>
      </c>
      <c r="O984" s="17">
        <f t="shared" si="91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92"/>
        <v>1.4593648334624323</v>
      </c>
      <c r="G985" t="s">
        <v>20</v>
      </c>
      <c r="H985">
        <v>2326</v>
      </c>
      <c r="I985" s="5">
        <f t="shared" si="9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7">
        <f t="shared" si="90"/>
        <v>43681.208333333328</v>
      </c>
      <c r="O985" s="17">
        <f t="shared" si="91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5" x14ac:dyDescent="0.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92"/>
        <v>1.5246153846153847</v>
      </c>
      <c r="G986" t="s">
        <v>20</v>
      </c>
      <c r="H986">
        <v>381</v>
      </c>
      <c r="I986" s="5">
        <f t="shared" si="9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7">
        <f t="shared" si="90"/>
        <v>43716.208333333328</v>
      </c>
      <c r="O986" s="17">
        <f t="shared" si="91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92"/>
        <v>0.67129542790152408</v>
      </c>
      <c r="G987" t="s">
        <v>14</v>
      </c>
      <c r="H987">
        <v>4405</v>
      </c>
      <c r="I987" s="5">
        <f t="shared" si="9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7">
        <f t="shared" si="90"/>
        <v>41614.25</v>
      </c>
      <c r="O987" s="17">
        <f t="shared" si="91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x14ac:dyDescent="0.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92"/>
        <v>0.40307692307692305</v>
      </c>
      <c r="G988" t="s">
        <v>14</v>
      </c>
      <c r="H988">
        <v>92</v>
      </c>
      <c r="I988" s="5">
        <f t="shared" si="9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7">
        <f t="shared" si="90"/>
        <v>40638.208333333336</v>
      </c>
      <c r="O988" s="17">
        <f t="shared" si="91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92"/>
        <v>2.1679032258064517</v>
      </c>
      <c r="G989" t="s">
        <v>20</v>
      </c>
      <c r="H989">
        <v>480</v>
      </c>
      <c r="I989" s="5">
        <f t="shared" si="9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7">
        <f t="shared" si="90"/>
        <v>42852.208333333328</v>
      </c>
      <c r="O989" s="17">
        <f t="shared" si="91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92"/>
        <v>0.52117021276595743</v>
      </c>
      <c r="G990" t="s">
        <v>14</v>
      </c>
      <c r="H990">
        <v>64</v>
      </c>
      <c r="I990" s="5">
        <f t="shared" si="93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7">
        <f t="shared" si="90"/>
        <v>42686.25</v>
      </c>
      <c r="O990" s="17">
        <f t="shared" si="91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92"/>
        <v>4.9958333333333336</v>
      </c>
      <c r="G991" t="s">
        <v>20</v>
      </c>
      <c r="H991">
        <v>226</v>
      </c>
      <c r="I991" s="5">
        <f t="shared" si="9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7">
        <f t="shared" si="90"/>
        <v>43571.208333333328</v>
      </c>
      <c r="O991" s="17">
        <f t="shared" si="91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92"/>
        <v>0.87679487179487181</v>
      </c>
      <c r="G992" t="s">
        <v>14</v>
      </c>
      <c r="H992">
        <v>64</v>
      </c>
      <c r="I992" s="5">
        <f t="shared" si="9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7">
        <f t="shared" si="90"/>
        <v>42432.25</v>
      </c>
      <c r="O992" s="17">
        <f t="shared" si="91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92"/>
        <v>1.131734693877551</v>
      </c>
      <c r="G993" t="s">
        <v>20</v>
      </c>
      <c r="H993">
        <v>241</v>
      </c>
      <c r="I993" s="5">
        <f t="shared" si="9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7">
        <f t="shared" si="90"/>
        <v>41907.208333333336</v>
      </c>
      <c r="O993" s="17">
        <f t="shared" si="91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92"/>
        <v>4.2654838709677421</v>
      </c>
      <c r="G994" t="s">
        <v>20</v>
      </c>
      <c r="H994">
        <v>132</v>
      </c>
      <c r="I994" s="5">
        <f t="shared" si="9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7">
        <f t="shared" si="90"/>
        <v>43227.208333333328</v>
      </c>
      <c r="O994" s="17">
        <f t="shared" si="91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92"/>
        <v>0.77632653061224488</v>
      </c>
      <c r="G995" t="s">
        <v>74</v>
      </c>
      <c r="H995">
        <v>75</v>
      </c>
      <c r="I995" s="5">
        <f t="shared" si="9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7">
        <f t="shared" si="90"/>
        <v>42362.25</v>
      </c>
      <c r="O995" s="17">
        <f t="shared" si="91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92"/>
        <v>0.52496810772501767</v>
      </c>
      <c r="G996" t="s">
        <v>14</v>
      </c>
      <c r="H996">
        <v>842</v>
      </c>
      <c r="I996" s="5">
        <f t="shared" si="9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7">
        <f t="shared" si="90"/>
        <v>41929.208333333336</v>
      </c>
      <c r="O996" s="17">
        <f t="shared" si="91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92"/>
        <v>1.5746762589928058</v>
      </c>
      <c r="G997" t="s">
        <v>20</v>
      </c>
      <c r="H997">
        <v>2043</v>
      </c>
      <c r="I997" s="5">
        <f t="shared" si="9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7">
        <f t="shared" si="90"/>
        <v>43408.208333333328</v>
      </c>
      <c r="O997" s="17">
        <f t="shared" si="91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5" x14ac:dyDescent="0.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92"/>
        <v>0.72939393939393937</v>
      </c>
      <c r="G998" t="s">
        <v>14</v>
      </c>
      <c r="H998">
        <v>112</v>
      </c>
      <c r="I998" s="5">
        <f t="shared" si="9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7">
        <f t="shared" si="90"/>
        <v>41276.25</v>
      </c>
      <c r="O998" s="17">
        <f t="shared" si="91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92"/>
        <v>0.60565789473684206</v>
      </c>
      <c r="G999" t="s">
        <v>74</v>
      </c>
      <c r="H999">
        <v>139</v>
      </c>
      <c r="I999" s="5">
        <f t="shared" si="9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7">
        <f t="shared" si="90"/>
        <v>41659.25</v>
      </c>
      <c r="O999" s="17">
        <f t="shared" si="91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92"/>
        <v>0.5679129129129129</v>
      </c>
      <c r="G1000" t="s">
        <v>14</v>
      </c>
      <c r="H1000">
        <v>374</v>
      </c>
      <c r="I1000" s="5">
        <f t="shared" si="9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7">
        <f t="shared" si="90"/>
        <v>40220.25</v>
      </c>
      <c r="O1000" s="17">
        <f t="shared" si="91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92"/>
        <v>0.56542754275427543</v>
      </c>
      <c r="G1001" t="s">
        <v>74</v>
      </c>
      <c r="H1001">
        <v>1122</v>
      </c>
      <c r="I1001" s="5">
        <f t="shared" si="9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7">
        <f t="shared" si="90"/>
        <v>42550.208333333328</v>
      </c>
      <c r="O1001" s="17">
        <f t="shared" si="91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conditionalFormatting sqref="G1:G1048576">
    <cfRule type="containsText" dxfId="18" priority="20" operator="containsText" text="live">
      <formula>NOT(ISERROR(SEARCH("live",G1)))</formula>
    </cfRule>
    <cfRule type="containsText" dxfId="17" priority="21" operator="containsText" text="canceled">
      <formula>NOT(ISERROR(SEARCH("canceled",G1)))</formula>
    </cfRule>
    <cfRule type="containsText" dxfId="16" priority="26" operator="containsText" text="successful">
      <formula>NOT(ISERROR(SEARCH("successful",G1)))</formula>
    </cfRule>
    <cfRule type="containsText" dxfId="15" priority="27" operator="containsText" text="failed">
      <formula>NOT(ISERROR(SEARCH("failed",G1)))</formula>
    </cfRule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">
    <cfRule type="containsText" dxfId="14" priority="28" operator="containsText" text="failed">
      <formula>NOT(ISERROR(SEARCH("failed",G2)))</formula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ntainsText" dxfId="13" priority="25" operator="containsText" text="live">
      <formula>NOT(ISERROR(SEARCH("live",G4)))</formula>
    </cfRule>
  </conditionalFormatting>
  <conditionalFormatting sqref="G10">
    <cfRule type="containsText" dxfId="12" priority="23" operator="containsText" text="canceled">
      <formula>NOT(ISERROR(SEARCH("canceled",G10)))</formula>
    </cfRule>
    <cfRule type="containsText" dxfId="11" priority="24" operator="containsText" text="live">
      <formula>NOT(ISERROR(SEARCH("live",G10)))</formula>
    </cfRule>
  </conditionalFormatting>
  <conditionalFormatting sqref="G20">
    <cfRule type="containsText" dxfId="10" priority="22" operator="containsText" text="canceled">
      <formula>NOT(ISERROR(SEARCH("canceled",G20)))</formula>
    </cfRule>
  </conditionalFormatting>
  <conditionalFormatting sqref="F2:F1001">
    <cfRule type="colorScale" priority="1">
      <colorScale>
        <cfvo type="num" val="0"/>
        <cfvo type="num" val="1"/>
        <cfvo type="num" val="2"/>
        <color rgb="FFFF0000"/>
        <color rgb="FF92D050"/>
        <color rgb="FF00B0F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9FE8-CB68-4CE7-BD3E-9A1F82009848}">
  <sheetPr codeName="Sheet2"/>
  <dimension ref="A1:I18"/>
  <sheetViews>
    <sheetView workbookViewId="0">
      <selection activeCell="F24" sqref="F24"/>
    </sheetView>
  </sheetViews>
  <sheetFormatPr defaultRowHeight="15.75" x14ac:dyDescent="0.5"/>
  <cols>
    <col min="4" max="4" width="15.5625" bestFit="1" customWidth="1"/>
    <col min="5" max="5" width="14.875" bestFit="1" customWidth="1"/>
    <col min="9" max="9" width="10.5" bestFit="1" customWidth="1"/>
    <col min="12" max="12" width="15.5625" bestFit="1" customWidth="1"/>
    <col min="13" max="13" width="14.875" bestFit="1" customWidth="1"/>
    <col min="14" max="14" width="5.375" bestFit="1" customWidth="1"/>
    <col min="15" max="15" width="3.6875" bestFit="1" customWidth="1"/>
    <col min="16" max="16" width="9" bestFit="1" customWidth="1"/>
    <col min="17" max="17" width="10.5" bestFit="1" customWidth="1"/>
  </cols>
  <sheetData>
    <row r="1" spans="1:9" x14ac:dyDescent="0.5">
      <c r="A1" s="6"/>
      <c r="B1" s="7"/>
      <c r="C1" s="8"/>
      <c r="D1" s="15" t="s">
        <v>6</v>
      </c>
      <c r="E1" t="s">
        <v>2035</v>
      </c>
    </row>
    <row r="2" spans="1:9" x14ac:dyDescent="0.5">
      <c r="A2" s="9"/>
      <c r="B2" s="10"/>
      <c r="C2" s="11"/>
    </row>
    <row r="3" spans="1:9" x14ac:dyDescent="0.5">
      <c r="A3" s="9"/>
      <c r="B3" s="10"/>
      <c r="C3" s="11"/>
      <c r="D3" s="15" t="s">
        <v>2046</v>
      </c>
      <c r="E3" s="15" t="s">
        <v>2045</v>
      </c>
    </row>
    <row r="4" spans="1:9" x14ac:dyDescent="0.5">
      <c r="A4" s="9"/>
      <c r="B4" s="10"/>
      <c r="C4" s="11"/>
      <c r="D4" s="15" t="s">
        <v>2033</v>
      </c>
      <c r="E4" t="s">
        <v>74</v>
      </c>
      <c r="F4" t="s">
        <v>14</v>
      </c>
      <c r="G4" t="s">
        <v>47</v>
      </c>
      <c r="H4" t="s">
        <v>20</v>
      </c>
      <c r="I4" t="s">
        <v>2034</v>
      </c>
    </row>
    <row r="5" spans="1:9" x14ac:dyDescent="0.5">
      <c r="A5" s="9"/>
      <c r="B5" s="10"/>
      <c r="C5" s="11"/>
      <c r="D5" s="16" t="s">
        <v>2036</v>
      </c>
      <c r="E5">
        <v>11</v>
      </c>
      <c r="F5">
        <v>60</v>
      </c>
      <c r="G5">
        <v>5</v>
      </c>
      <c r="H5">
        <v>102</v>
      </c>
      <c r="I5">
        <v>178</v>
      </c>
    </row>
    <row r="6" spans="1:9" x14ac:dyDescent="0.5">
      <c r="A6" s="9"/>
      <c r="B6" s="10"/>
      <c r="C6" s="11"/>
      <c r="D6" s="16" t="s">
        <v>2037</v>
      </c>
      <c r="E6">
        <v>4</v>
      </c>
      <c r="F6">
        <v>20</v>
      </c>
      <c r="H6">
        <v>22</v>
      </c>
      <c r="I6">
        <v>46</v>
      </c>
    </row>
    <row r="7" spans="1:9" x14ac:dyDescent="0.5">
      <c r="A7" s="9"/>
      <c r="B7" s="10"/>
      <c r="C7" s="11"/>
      <c r="D7" s="16" t="s">
        <v>2038</v>
      </c>
      <c r="E7">
        <v>1</v>
      </c>
      <c r="F7">
        <v>23</v>
      </c>
      <c r="G7">
        <v>3</v>
      </c>
      <c r="H7">
        <v>21</v>
      </c>
      <c r="I7">
        <v>48</v>
      </c>
    </row>
    <row r="8" spans="1:9" x14ac:dyDescent="0.5">
      <c r="A8" s="9"/>
      <c r="B8" s="10"/>
      <c r="C8" s="11"/>
      <c r="D8" s="16" t="s">
        <v>2044</v>
      </c>
      <c r="H8">
        <v>4</v>
      </c>
      <c r="I8">
        <v>4</v>
      </c>
    </row>
    <row r="9" spans="1:9" x14ac:dyDescent="0.5">
      <c r="A9" s="9"/>
      <c r="B9" s="10"/>
      <c r="C9" s="11"/>
      <c r="D9" s="16" t="s">
        <v>2039</v>
      </c>
      <c r="E9">
        <v>10</v>
      </c>
      <c r="F9">
        <v>66</v>
      </c>
      <c r="H9">
        <v>99</v>
      </c>
      <c r="I9">
        <v>175</v>
      </c>
    </row>
    <row r="10" spans="1:9" x14ac:dyDescent="0.5">
      <c r="A10" s="9"/>
      <c r="B10" s="10"/>
      <c r="C10" s="11"/>
      <c r="D10" s="16" t="s">
        <v>2040</v>
      </c>
      <c r="E10">
        <v>4</v>
      </c>
      <c r="F10">
        <v>11</v>
      </c>
      <c r="G10">
        <v>1</v>
      </c>
      <c r="H10">
        <v>26</v>
      </c>
      <c r="I10">
        <v>42</v>
      </c>
    </row>
    <row r="11" spans="1:9" x14ac:dyDescent="0.5">
      <c r="A11" s="9"/>
      <c r="B11" s="10"/>
      <c r="C11" s="11"/>
      <c r="D11" s="16" t="s">
        <v>2041</v>
      </c>
      <c r="E11">
        <v>2</v>
      </c>
      <c r="F11">
        <v>24</v>
      </c>
      <c r="G11">
        <v>1</v>
      </c>
      <c r="H11">
        <v>40</v>
      </c>
      <c r="I11">
        <v>67</v>
      </c>
    </row>
    <row r="12" spans="1:9" x14ac:dyDescent="0.5">
      <c r="A12" s="9"/>
      <c r="B12" s="10"/>
      <c r="C12" s="11"/>
      <c r="D12" s="16" t="s">
        <v>2042</v>
      </c>
      <c r="E12">
        <v>2</v>
      </c>
      <c r="F12">
        <v>28</v>
      </c>
      <c r="G12">
        <v>2</v>
      </c>
      <c r="H12">
        <v>64</v>
      </c>
      <c r="I12">
        <v>96</v>
      </c>
    </row>
    <row r="13" spans="1:9" x14ac:dyDescent="0.5">
      <c r="A13" s="9"/>
      <c r="B13" s="10"/>
      <c r="C13" s="11"/>
      <c r="D13" s="16" t="s">
        <v>2043</v>
      </c>
      <c r="E13">
        <v>23</v>
      </c>
      <c r="F13">
        <v>132</v>
      </c>
      <c r="G13">
        <v>2</v>
      </c>
      <c r="H13">
        <v>187</v>
      </c>
      <c r="I13">
        <v>344</v>
      </c>
    </row>
    <row r="14" spans="1:9" x14ac:dyDescent="0.5">
      <c r="A14" s="9"/>
      <c r="B14" s="10"/>
      <c r="C14" s="11"/>
      <c r="D14" s="16" t="s">
        <v>2034</v>
      </c>
      <c r="E14">
        <v>57</v>
      </c>
      <c r="F14">
        <v>364</v>
      </c>
      <c r="G14">
        <v>14</v>
      </c>
      <c r="H14">
        <v>565</v>
      </c>
      <c r="I14">
        <v>1000</v>
      </c>
    </row>
    <row r="15" spans="1:9" x14ac:dyDescent="0.5">
      <c r="A15" s="9"/>
      <c r="B15" s="10"/>
      <c r="C15" s="11"/>
    </row>
    <row r="16" spans="1:9" x14ac:dyDescent="0.5">
      <c r="A16" s="9"/>
      <c r="B16" s="10"/>
      <c r="C16" s="11"/>
    </row>
    <row r="17" spans="1:3" x14ac:dyDescent="0.5">
      <c r="A17" s="9"/>
      <c r="B17" s="10"/>
      <c r="C17" s="11"/>
    </row>
    <row r="18" spans="1:3" x14ac:dyDescent="0.5">
      <c r="A18" s="12"/>
      <c r="B18" s="13"/>
      <c r="C18" s="14"/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FF666-DFE6-41CE-A633-93D6E3445D85}">
  <sheetPr codeName="Sheet3"/>
  <dimension ref="A1:F30"/>
  <sheetViews>
    <sheetView workbookViewId="0">
      <selection activeCell="L34" sqref="L34"/>
    </sheetView>
  </sheetViews>
  <sheetFormatPr defaultRowHeight="15.75" x14ac:dyDescent="0.5"/>
  <cols>
    <col min="1" max="1" width="16.625" bestFit="1" customWidth="1"/>
    <col min="2" max="2" width="14.875" bestFit="1" customWidth="1"/>
    <col min="3" max="3" width="5.375" bestFit="1" customWidth="1"/>
    <col min="4" max="4" width="3.625" bestFit="1" customWidth="1"/>
    <col min="5" max="5" width="9" bestFit="1" customWidth="1"/>
    <col min="6" max="6" width="10.4375" bestFit="1" customWidth="1"/>
  </cols>
  <sheetData>
    <row r="1" spans="1:6" x14ac:dyDescent="0.5">
      <c r="A1" s="15" t="s">
        <v>6</v>
      </c>
      <c r="B1" t="s">
        <v>2035</v>
      </c>
    </row>
    <row r="2" spans="1:6" x14ac:dyDescent="0.5">
      <c r="A2" s="15" t="s">
        <v>2031</v>
      </c>
      <c r="B2" t="s">
        <v>2035</v>
      </c>
    </row>
    <row r="4" spans="1:6" x14ac:dyDescent="0.5">
      <c r="A4" s="15" t="s">
        <v>2046</v>
      </c>
      <c r="B4" s="15" t="s">
        <v>2045</v>
      </c>
    </row>
    <row r="5" spans="1:6" x14ac:dyDescent="0.5">
      <c r="A5" s="15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5">
      <c r="A6" s="16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5">
      <c r="A7" s="16" t="s">
        <v>2048</v>
      </c>
      <c r="E7">
        <v>4</v>
      </c>
      <c r="F7">
        <v>4</v>
      </c>
    </row>
    <row r="8" spans="1:6" x14ac:dyDescent="0.5">
      <c r="A8" s="16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5">
      <c r="A9" s="16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5">
      <c r="A10" s="16" t="s">
        <v>2051</v>
      </c>
      <c r="C10">
        <v>8</v>
      </c>
      <c r="E10">
        <v>10</v>
      </c>
      <c r="F10">
        <v>18</v>
      </c>
    </row>
    <row r="11" spans="1:6" x14ac:dyDescent="0.5">
      <c r="A11" s="16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5">
      <c r="A12" s="16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5">
      <c r="A13" s="16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5">
      <c r="A14" s="16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5">
      <c r="A15" s="16" t="s">
        <v>2056</v>
      </c>
      <c r="C15">
        <v>3</v>
      </c>
      <c r="E15">
        <v>4</v>
      </c>
      <c r="F15">
        <v>7</v>
      </c>
    </row>
    <row r="16" spans="1:6" x14ac:dyDescent="0.5">
      <c r="A16" s="16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5">
      <c r="A17" s="16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5">
      <c r="A18" s="16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5">
      <c r="A19" s="16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5">
      <c r="A20" s="16" t="s">
        <v>2061</v>
      </c>
      <c r="C20">
        <v>4</v>
      </c>
      <c r="E20">
        <v>4</v>
      </c>
      <c r="F20">
        <v>8</v>
      </c>
    </row>
    <row r="21" spans="1:6" x14ac:dyDescent="0.5">
      <c r="A21" s="16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5">
      <c r="A22" s="16" t="s">
        <v>2063</v>
      </c>
      <c r="C22">
        <v>9</v>
      </c>
      <c r="E22">
        <v>5</v>
      </c>
      <c r="F22">
        <v>14</v>
      </c>
    </row>
    <row r="23" spans="1:6" x14ac:dyDescent="0.5">
      <c r="A23" s="16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5">
      <c r="A24" s="16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5">
      <c r="A25" s="16" t="s">
        <v>2066</v>
      </c>
      <c r="C25">
        <v>7</v>
      </c>
      <c r="E25">
        <v>14</v>
      </c>
      <c r="F25">
        <v>21</v>
      </c>
    </row>
    <row r="26" spans="1:6" x14ac:dyDescent="0.5">
      <c r="A26" s="16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5">
      <c r="A27" s="16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5">
      <c r="A28" s="16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5">
      <c r="A29" s="16" t="s">
        <v>2070</v>
      </c>
      <c r="E29">
        <v>3</v>
      </c>
      <c r="F29">
        <v>3</v>
      </c>
    </row>
    <row r="30" spans="1:6" x14ac:dyDescent="0.5">
      <c r="A30" s="16" t="s">
        <v>2034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42D40-D620-464B-B142-9F081525510C}">
  <sheetPr codeName="Sheet4"/>
  <dimension ref="A1:H18"/>
  <sheetViews>
    <sheetView workbookViewId="0">
      <selection activeCell="G21" sqref="G21"/>
    </sheetView>
  </sheetViews>
  <sheetFormatPr defaultRowHeight="15.75" x14ac:dyDescent="0.5"/>
  <cols>
    <col min="1" max="1" width="14.125" bestFit="1" customWidth="1"/>
    <col min="2" max="2" width="17.25" bestFit="1" customWidth="1"/>
    <col min="4" max="4" width="26.8125" bestFit="1" customWidth="1"/>
    <col min="5" max="5" width="14.875" bestFit="1" customWidth="1"/>
    <col min="6" max="6" width="5.375" bestFit="1" customWidth="1"/>
    <col min="7" max="7" width="9" bestFit="1" customWidth="1"/>
    <col min="8" max="8" width="10.4375" bestFit="1" customWidth="1"/>
    <col min="9" max="9" width="10.9375" bestFit="1" customWidth="1"/>
  </cols>
  <sheetData>
    <row r="1" spans="1:8" x14ac:dyDescent="0.5">
      <c r="A1" s="6"/>
      <c r="B1" s="7"/>
      <c r="C1" s="8"/>
      <c r="D1" s="15" t="s">
        <v>2031</v>
      </c>
      <c r="E1" t="s">
        <v>2035</v>
      </c>
    </row>
    <row r="2" spans="1:8" x14ac:dyDescent="0.5">
      <c r="A2" s="9"/>
      <c r="B2" s="10"/>
      <c r="C2" s="11"/>
      <c r="D2" s="15" t="s">
        <v>2085</v>
      </c>
      <c r="E2" t="s">
        <v>2035</v>
      </c>
    </row>
    <row r="3" spans="1:8" x14ac:dyDescent="0.5">
      <c r="A3" s="9"/>
      <c r="B3" s="10"/>
      <c r="C3" s="11"/>
    </row>
    <row r="4" spans="1:8" x14ac:dyDescent="0.5">
      <c r="A4" s="9"/>
      <c r="B4" s="10"/>
      <c r="C4" s="11"/>
      <c r="D4" s="15" t="s">
        <v>2046</v>
      </c>
      <c r="E4" s="15" t="s">
        <v>2045</v>
      </c>
    </row>
    <row r="5" spans="1:8" x14ac:dyDescent="0.5">
      <c r="A5" s="9"/>
      <c r="B5" s="10"/>
      <c r="C5" s="11"/>
      <c r="D5" s="15" t="s">
        <v>2033</v>
      </c>
      <c r="E5" t="s">
        <v>74</v>
      </c>
      <c r="F5" t="s">
        <v>14</v>
      </c>
      <c r="G5" t="s">
        <v>20</v>
      </c>
      <c r="H5" t="s">
        <v>2034</v>
      </c>
    </row>
    <row r="6" spans="1:8" x14ac:dyDescent="0.5">
      <c r="A6" s="9"/>
      <c r="B6" s="10"/>
      <c r="C6" s="11"/>
      <c r="D6" s="16" t="s">
        <v>2073</v>
      </c>
      <c r="E6">
        <v>6</v>
      </c>
      <c r="F6">
        <v>36</v>
      </c>
      <c r="G6">
        <v>49</v>
      </c>
      <c r="H6">
        <v>91</v>
      </c>
    </row>
    <row r="7" spans="1:8" x14ac:dyDescent="0.5">
      <c r="A7" s="9"/>
      <c r="B7" s="10"/>
      <c r="C7" s="11"/>
      <c r="D7" s="16" t="s">
        <v>2074</v>
      </c>
      <c r="E7">
        <v>7</v>
      </c>
      <c r="F7">
        <v>28</v>
      </c>
      <c r="G7">
        <v>44</v>
      </c>
      <c r="H7">
        <v>79</v>
      </c>
    </row>
    <row r="8" spans="1:8" x14ac:dyDescent="0.5">
      <c r="A8" s="9"/>
      <c r="B8" s="10"/>
      <c r="C8" s="11"/>
      <c r="D8" s="16" t="s">
        <v>2075</v>
      </c>
      <c r="E8">
        <v>4</v>
      </c>
      <c r="F8">
        <v>33</v>
      </c>
      <c r="G8">
        <v>49</v>
      </c>
      <c r="H8">
        <v>86</v>
      </c>
    </row>
    <row r="9" spans="1:8" x14ac:dyDescent="0.5">
      <c r="A9" s="9"/>
      <c r="B9" s="10"/>
      <c r="C9" s="11"/>
      <c r="D9" s="16" t="s">
        <v>2076</v>
      </c>
      <c r="E9">
        <v>1</v>
      </c>
      <c r="F9">
        <v>30</v>
      </c>
      <c r="G9">
        <v>46</v>
      </c>
      <c r="H9">
        <v>77</v>
      </c>
    </row>
    <row r="10" spans="1:8" x14ac:dyDescent="0.5">
      <c r="A10" s="9"/>
      <c r="B10" s="10"/>
      <c r="C10" s="11"/>
      <c r="D10" s="16" t="s">
        <v>2077</v>
      </c>
      <c r="E10">
        <v>3</v>
      </c>
      <c r="F10">
        <v>35</v>
      </c>
      <c r="G10">
        <v>46</v>
      </c>
      <c r="H10">
        <v>84</v>
      </c>
    </row>
    <row r="11" spans="1:8" x14ac:dyDescent="0.5">
      <c r="A11" s="9"/>
      <c r="B11" s="10"/>
      <c r="C11" s="11"/>
      <c r="D11" s="16" t="s">
        <v>2078</v>
      </c>
      <c r="E11">
        <v>3</v>
      </c>
      <c r="F11">
        <v>28</v>
      </c>
      <c r="G11">
        <v>55</v>
      </c>
      <c r="H11">
        <v>86</v>
      </c>
    </row>
    <row r="12" spans="1:8" x14ac:dyDescent="0.5">
      <c r="A12" s="9"/>
      <c r="B12" s="10"/>
      <c r="C12" s="11"/>
      <c r="D12" s="16" t="s">
        <v>2079</v>
      </c>
      <c r="E12">
        <v>4</v>
      </c>
      <c r="F12">
        <v>31</v>
      </c>
      <c r="G12">
        <v>58</v>
      </c>
      <c r="H12">
        <v>93</v>
      </c>
    </row>
    <row r="13" spans="1:8" x14ac:dyDescent="0.5">
      <c r="A13" s="9"/>
      <c r="B13" s="10"/>
      <c r="C13" s="11"/>
      <c r="D13" s="16" t="s">
        <v>2080</v>
      </c>
      <c r="E13">
        <v>8</v>
      </c>
      <c r="F13">
        <v>35</v>
      </c>
      <c r="G13">
        <v>41</v>
      </c>
      <c r="H13">
        <v>84</v>
      </c>
    </row>
    <row r="14" spans="1:8" x14ac:dyDescent="0.5">
      <c r="A14" s="9"/>
      <c r="B14" s="10"/>
      <c r="C14" s="11"/>
      <c r="D14" s="16" t="s">
        <v>2081</v>
      </c>
      <c r="E14">
        <v>5</v>
      </c>
      <c r="F14">
        <v>23</v>
      </c>
      <c r="G14">
        <v>45</v>
      </c>
      <c r="H14">
        <v>73</v>
      </c>
    </row>
    <row r="15" spans="1:8" x14ac:dyDescent="0.5">
      <c r="A15" s="9"/>
      <c r="B15" s="10"/>
      <c r="C15" s="11"/>
      <c r="D15" s="16" t="s">
        <v>2082</v>
      </c>
      <c r="E15">
        <v>6</v>
      </c>
      <c r="F15">
        <v>26</v>
      </c>
      <c r="G15">
        <v>45</v>
      </c>
      <c r="H15">
        <v>77</v>
      </c>
    </row>
    <row r="16" spans="1:8" x14ac:dyDescent="0.5">
      <c r="A16" s="9"/>
      <c r="B16" s="10"/>
      <c r="C16" s="11"/>
      <c r="D16" s="16" t="s">
        <v>2083</v>
      </c>
      <c r="E16">
        <v>3</v>
      </c>
      <c r="F16">
        <v>27</v>
      </c>
      <c r="G16">
        <v>45</v>
      </c>
      <c r="H16">
        <v>75</v>
      </c>
    </row>
    <row r="17" spans="1:8" x14ac:dyDescent="0.5">
      <c r="A17" s="9"/>
      <c r="B17" s="10"/>
      <c r="C17" s="11"/>
      <c r="D17" s="16" t="s">
        <v>2084</v>
      </c>
      <c r="E17">
        <v>7</v>
      </c>
      <c r="F17">
        <v>32</v>
      </c>
      <c r="G17">
        <v>42</v>
      </c>
      <c r="H17">
        <v>81</v>
      </c>
    </row>
    <row r="18" spans="1:8" x14ac:dyDescent="0.5">
      <c r="A18" s="12"/>
      <c r="B18" s="13"/>
      <c r="C18" s="14"/>
      <c r="D18" s="16" t="s">
        <v>2034</v>
      </c>
      <c r="E18">
        <v>57</v>
      </c>
      <c r="F18">
        <v>364</v>
      </c>
      <c r="G18">
        <v>565</v>
      </c>
      <c r="H18">
        <v>986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0FCE7-F2A5-4921-8D0C-3282DD608293}">
  <sheetPr codeName="Sheet5"/>
  <dimension ref="A1:H13"/>
  <sheetViews>
    <sheetView workbookViewId="0">
      <selection activeCell="K15" sqref="K15"/>
    </sheetView>
  </sheetViews>
  <sheetFormatPr defaultRowHeight="15.75" x14ac:dyDescent="0.5"/>
  <cols>
    <col min="1" max="1" width="26.125" bestFit="1" customWidth="1"/>
    <col min="2" max="2" width="16.9375" bestFit="1" customWidth="1"/>
    <col min="3" max="3" width="12.75" bestFit="1" customWidth="1"/>
    <col min="4" max="4" width="15.375" bestFit="1" customWidth="1"/>
    <col min="5" max="5" width="11.9375" bestFit="1" customWidth="1"/>
    <col min="6" max="6" width="19.1875" bestFit="1" customWidth="1"/>
    <col min="7" max="7" width="15.4375" bestFit="1" customWidth="1"/>
    <col min="8" max="8" width="18.1875" bestFit="1" customWidth="1"/>
  </cols>
  <sheetData>
    <row r="1" spans="1:8" x14ac:dyDescent="0.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5">
      <c r="A2" t="s">
        <v>2094</v>
      </c>
      <c r="B2">
        <f>COUNTIFS(Crowdfunding!D:D,"&lt;1000",Crowdfunding!G:G,"successful")</f>
        <v>30</v>
      </c>
      <c r="C2">
        <f>COUNTIFS(Crowdfunding!D:D,"&lt;1000",Crowdfunding!G:G,"failed")</f>
        <v>20</v>
      </c>
      <c r="D2">
        <f>COUNTIFS(Crowdfunding!D:D,"&lt;1000",Crowdfunding!G:G,"canceled")</f>
        <v>1</v>
      </c>
      <c r="E2">
        <f>SUM(B2:D2)</f>
        <v>51</v>
      </c>
      <c r="F2" s="18">
        <f>B2/E2</f>
        <v>0.58823529411764708</v>
      </c>
      <c r="G2" s="18">
        <f>C2/E2</f>
        <v>0.39215686274509803</v>
      </c>
      <c r="H2" s="18">
        <f>D2/E2</f>
        <v>1.9607843137254902E-2</v>
      </c>
    </row>
    <row r="3" spans="1:8" x14ac:dyDescent="0.5">
      <c r="A3" t="s">
        <v>2095</v>
      </c>
      <c r="B3">
        <f>COUNTIFS(Crowdfunding!D:D,"&gt;=1000", Crowdfunding!D:D,"&lt;=4999",Crowdfunding!G:G,"successful")</f>
        <v>191</v>
      </c>
      <c r="C3">
        <f>COUNTIFS(Crowdfunding!D:D,"&gt;=1000", Crowdfunding!D:D,"&lt;=4999",Crowdfunding!G:G,"failed")</f>
        <v>38</v>
      </c>
      <c r="D3">
        <f>COUNTIFS(Crowdfunding!D:D,"&gt;=1000", Crowdfunding!D:D,"&lt;=4999",Crowdfunding!G:G,"canceled")</f>
        <v>2</v>
      </c>
      <c r="E3">
        <f t="shared" ref="E3:E13" si="0">SUM(B3:D3)</f>
        <v>231</v>
      </c>
      <c r="F3" s="18">
        <f t="shared" ref="F3:F13" si="1">B3/E3</f>
        <v>0.82683982683982682</v>
      </c>
      <c r="G3" s="18">
        <f t="shared" ref="G3:G13" si="2">C3/E3</f>
        <v>0.16450216450216451</v>
      </c>
      <c r="H3" s="18">
        <f t="shared" ref="H3:H13" si="3">D3/E3</f>
        <v>8.658008658008658E-3</v>
      </c>
    </row>
    <row r="4" spans="1:8" x14ac:dyDescent="0.5">
      <c r="A4" t="s">
        <v>2096</v>
      </c>
      <c r="B4">
        <f>COUNTIFS(Crowdfunding!D:D,"&gt;=5000", Crowdfunding!D:D,"&lt;=9999",Crowdfunding!G:G,"successful")</f>
        <v>164</v>
      </c>
      <c r="C4">
        <f>COUNTIFS(Crowdfunding!D:D,"&gt;=5000", Crowdfunding!D:D,"&lt;=9999",Crowdfunding!G:G,"failed")</f>
        <v>126</v>
      </c>
      <c r="D4">
        <f>COUNTIFS(Crowdfunding!D:D,"&gt;=5000", Crowdfunding!D:D,"&lt;=9999",Crowdfunding!G:G,"CANCELED")</f>
        <v>25</v>
      </c>
      <c r="E4">
        <f t="shared" si="0"/>
        <v>315</v>
      </c>
      <c r="F4" s="18">
        <f t="shared" si="1"/>
        <v>0.52063492063492067</v>
      </c>
      <c r="G4" s="18">
        <f t="shared" si="2"/>
        <v>0.4</v>
      </c>
      <c r="H4" s="18">
        <f t="shared" si="3"/>
        <v>7.9365079365079361E-2</v>
      </c>
    </row>
    <row r="5" spans="1:8" x14ac:dyDescent="0.5">
      <c r="A5" t="s">
        <v>2097</v>
      </c>
      <c r="B5">
        <f>COUNTIFS(Crowdfunding!D:D,"&gt;=10000", Crowdfunding!D:D,"&lt;=14999",Crowdfunding!G:G,"successful")</f>
        <v>4</v>
      </c>
      <c r="C5">
        <f>COUNTIFS(Crowdfunding!D:D,"&gt;=10000", Crowdfunding!D:D,"&lt;=14999",Crowdfunding!G:G,"failed")</f>
        <v>5</v>
      </c>
      <c r="D5">
        <f>COUNTIFS(Crowdfunding!D:D,"&gt;=10000", Crowdfunding!D:D,"&lt;=14999",Crowdfunding!G:G,"CANCELED")</f>
        <v>0</v>
      </c>
      <c r="E5">
        <f t="shared" si="0"/>
        <v>9</v>
      </c>
      <c r="F5" s="18">
        <f t="shared" si="1"/>
        <v>0.44444444444444442</v>
      </c>
      <c r="G5" s="18">
        <f t="shared" si="2"/>
        <v>0.55555555555555558</v>
      </c>
      <c r="H5" s="18">
        <f t="shared" si="3"/>
        <v>0</v>
      </c>
    </row>
    <row r="6" spans="1:8" x14ac:dyDescent="0.5">
      <c r="A6" t="s">
        <v>2098</v>
      </c>
      <c r="B6">
        <f>COUNTIFS(Crowdfunding!D:D,"&gt;=15000", Crowdfunding!D:D,"&lt;=19999",Crowdfunding!G:G,"successful")</f>
        <v>10</v>
      </c>
      <c r="C6">
        <f>COUNTIFS(Crowdfunding!D:D,"&gt;=15000", Crowdfunding!D:D,"&lt;=19999",Crowdfunding!G:G,"failed")</f>
        <v>0</v>
      </c>
      <c r="D6">
        <f>COUNTIFS(Crowdfunding!D:D,"&gt;=15000", Crowdfunding!D:D,"&lt;=19999",Crowdfunding!G:G,"CANCELED")</f>
        <v>0</v>
      </c>
      <c r="E6">
        <f t="shared" si="0"/>
        <v>10</v>
      </c>
      <c r="F6" s="18">
        <f t="shared" si="1"/>
        <v>1</v>
      </c>
      <c r="G6" s="18">
        <f t="shared" si="2"/>
        <v>0</v>
      </c>
      <c r="H6" s="18">
        <f t="shared" si="3"/>
        <v>0</v>
      </c>
    </row>
    <row r="7" spans="1:8" x14ac:dyDescent="0.5">
      <c r="A7" t="s">
        <v>2099</v>
      </c>
      <c r="B7">
        <f>COUNTIFS(Crowdfunding!D:D,"&gt;=20000", Crowdfunding!D:D,"&lt;=24999",Crowdfunding!G:G,"successful")</f>
        <v>7</v>
      </c>
      <c r="C7">
        <f>COUNTIFS(Crowdfunding!D:D,"&gt;=20000", Crowdfunding!D:D,"&lt;=24999",Crowdfunding!G:G,"failed")</f>
        <v>0</v>
      </c>
      <c r="D7">
        <f>COUNTIFS(Crowdfunding!D:D,"&gt;=20000", Crowdfunding!D:D,"&lt;=24999",Crowdfunding!G:G,"CANCELED")</f>
        <v>0</v>
      </c>
      <c r="E7">
        <f t="shared" si="0"/>
        <v>7</v>
      </c>
      <c r="F7" s="18">
        <f t="shared" si="1"/>
        <v>1</v>
      </c>
      <c r="G7" s="18">
        <f t="shared" si="2"/>
        <v>0</v>
      </c>
      <c r="H7" s="18">
        <f t="shared" si="3"/>
        <v>0</v>
      </c>
    </row>
    <row r="8" spans="1:8" x14ac:dyDescent="0.5">
      <c r="A8" t="s">
        <v>2100</v>
      </c>
      <c r="B8">
        <f>COUNTIFS(Crowdfunding!D:D,"&gt;=25000", Crowdfunding!D:D,"&lt;=29999",Crowdfunding!G:G,"successful")</f>
        <v>11</v>
      </c>
      <c r="C8">
        <f>COUNTIFS(Crowdfunding!D:D,"&gt;=25000", Crowdfunding!D:D,"&lt;=29999",Crowdfunding!G:G,"failed")</f>
        <v>3</v>
      </c>
      <c r="D8">
        <f>COUNTIFS(Crowdfunding!D:D,"&gt;=25000", Crowdfunding!D:D,"&lt;=29999",Crowdfunding!G:G,"canceled")</f>
        <v>0</v>
      </c>
      <c r="E8">
        <f t="shared" si="0"/>
        <v>14</v>
      </c>
      <c r="F8" s="18">
        <f t="shared" si="1"/>
        <v>0.7857142857142857</v>
      </c>
      <c r="G8" s="18">
        <f t="shared" si="2"/>
        <v>0.21428571428571427</v>
      </c>
      <c r="H8" s="18">
        <f t="shared" si="3"/>
        <v>0</v>
      </c>
    </row>
    <row r="9" spans="1:8" x14ac:dyDescent="0.5">
      <c r="A9" t="s">
        <v>2101</v>
      </c>
      <c r="B9">
        <f>COUNTIFS(Crowdfunding!D:D,"&gt;=30000", Crowdfunding!D:D,"&lt;=34999",Crowdfunding!G:G,"successful")</f>
        <v>7</v>
      </c>
      <c r="C9">
        <f>COUNTIFS(Crowdfunding!D:D,"&gt;=30000", Crowdfunding!D:D,"&lt;=34999",Crowdfunding!G:G,"failed")</f>
        <v>0</v>
      </c>
      <c r="D9">
        <f>COUNTIFS(Crowdfunding!D:D,"&gt;=30000", Crowdfunding!D:D,"&lt;=34999",Crowdfunding!G:G,"canceled")</f>
        <v>0</v>
      </c>
      <c r="E9">
        <f t="shared" si="0"/>
        <v>7</v>
      </c>
      <c r="F9" s="18">
        <f t="shared" si="1"/>
        <v>1</v>
      </c>
      <c r="G9" s="18">
        <f t="shared" si="2"/>
        <v>0</v>
      </c>
      <c r="H9" s="18">
        <f t="shared" si="3"/>
        <v>0</v>
      </c>
    </row>
    <row r="10" spans="1:8" x14ac:dyDescent="0.5">
      <c r="A10" t="s">
        <v>2102</v>
      </c>
      <c r="B10">
        <f>COUNTIFS(Crowdfunding!D:D,"&gt;=35000", Crowdfunding!D:D,"&lt;=39999",Crowdfunding!G:G,"successful")</f>
        <v>8</v>
      </c>
      <c r="C10">
        <f>COUNTIFS(Crowdfunding!D:D,"&gt;=35000", Crowdfunding!D:D,"&lt;=39999",Crowdfunding!G:G,"failed")</f>
        <v>3</v>
      </c>
      <c r="D10">
        <f>COUNTIFS(Crowdfunding!D:D,"&gt;=35000", Crowdfunding!D:D,"&lt;=39999",Crowdfunding!G:G,"canceled")</f>
        <v>1</v>
      </c>
      <c r="E10">
        <f t="shared" si="0"/>
        <v>12</v>
      </c>
      <c r="F10" s="18">
        <f t="shared" si="1"/>
        <v>0.66666666666666663</v>
      </c>
      <c r="G10" s="18">
        <f t="shared" si="2"/>
        <v>0.25</v>
      </c>
      <c r="H10" s="18">
        <f t="shared" si="3"/>
        <v>8.3333333333333329E-2</v>
      </c>
    </row>
    <row r="11" spans="1:8" x14ac:dyDescent="0.5">
      <c r="A11" t="s">
        <v>2103</v>
      </c>
      <c r="B11">
        <f>COUNTIFS(Crowdfunding!D:D,"&gt;=40000", Crowdfunding!D:D,"&lt;=44999",Crowdfunding!G:G,"successful")</f>
        <v>11</v>
      </c>
      <c r="C11">
        <f>COUNTIFS(Crowdfunding!D:D,"&gt;=40000", Crowdfunding!D:D,"&lt;=44999",Crowdfunding!G:G,"failed")</f>
        <v>3</v>
      </c>
      <c r="D11">
        <f>COUNTIFS(Crowdfunding!D:D,"&gt;=40000", Crowdfunding!D:D,"&lt;=44999",Crowdfunding!G:G,"canceled")</f>
        <v>0</v>
      </c>
      <c r="E11">
        <f t="shared" si="0"/>
        <v>14</v>
      </c>
      <c r="F11" s="18">
        <f t="shared" si="1"/>
        <v>0.7857142857142857</v>
      </c>
      <c r="G11" s="18">
        <f t="shared" si="2"/>
        <v>0.21428571428571427</v>
      </c>
      <c r="H11" s="18">
        <f t="shared" si="3"/>
        <v>0</v>
      </c>
    </row>
    <row r="12" spans="1:8" x14ac:dyDescent="0.5">
      <c r="A12" t="s">
        <v>2104</v>
      </c>
      <c r="B12">
        <f>COUNTIFS(Crowdfunding!D:D,"&gt;=45000", Crowdfunding!D:D,"&lt;=49999",Crowdfunding!G:G,"successful")</f>
        <v>8</v>
      </c>
      <c r="C12">
        <f>COUNTIFS(Crowdfunding!D:D,"&gt;=45000", Crowdfunding!D:D,"&lt;=49999",Crowdfunding!G:G,"failed")</f>
        <v>3</v>
      </c>
      <c r="D12">
        <f>COUNTIFS(Crowdfunding!D:D,"&gt;=45000", Crowdfunding!D:D,"&lt;=49999",Crowdfunding!G:G,"canceled")</f>
        <v>0</v>
      </c>
      <c r="E12">
        <f t="shared" si="0"/>
        <v>11</v>
      </c>
      <c r="F12" s="18">
        <f t="shared" si="1"/>
        <v>0.72727272727272729</v>
      </c>
      <c r="G12" s="18">
        <f t="shared" si="2"/>
        <v>0.27272727272727271</v>
      </c>
      <c r="H12" s="18">
        <f t="shared" si="3"/>
        <v>0</v>
      </c>
    </row>
    <row r="13" spans="1:8" x14ac:dyDescent="0.5">
      <c r="A13" t="s">
        <v>2105</v>
      </c>
      <c r="B13">
        <f>COUNTIFS(Crowdfunding!D:D,"&gt;=50000",Crowdfunding!G:G,"successful")</f>
        <v>114</v>
      </c>
      <c r="C13">
        <f>COUNTIFS(Crowdfunding!D:D,"&gt;=50000",Crowdfunding!G:G,"failed")</f>
        <v>163</v>
      </c>
      <c r="D13">
        <f>COUNTIFS(Crowdfunding!D:D,"&gt;=50000",Crowdfunding!G:G,"canceled")</f>
        <v>28</v>
      </c>
      <c r="E13">
        <f t="shared" si="0"/>
        <v>305</v>
      </c>
      <c r="F13" s="18">
        <f t="shared" si="1"/>
        <v>0.3737704918032787</v>
      </c>
      <c r="G13" s="18">
        <f t="shared" si="2"/>
        <v>0.53442622950819674</v>
      </c>
      <c r="H13" s="18">
        <f t="shared" si="3"/>
        <v>9.1803278688524587E-2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EE07-5961-47D8-9C47-2D98F8FD5A01}">
  <sheetPr codeName="Sheet6"/>
  <dimension ref="A1:K566"/>
  <sheetViews>
    <sheetView workbookViewId="0">
      <selection activeCell="P17" sqref="P17"/>
    </sheetView>
  </sheetViews>
  <sheetFormatPr defaultRowHeight="15.75" x14ac:dyDescent="0.5"/>
  <cols>
    <col min="2" max="2" width="12.8125" bestFit="1" customWidth="1"/>
    <col min="5" max="5" width="12.8125" bestFit="1" customWidth="1"/>
    <col min="7" max="7" width="11.375" bestFit="1" customWidth="1"/>
    <col min="10" max="10" width="16.3125" bestFit="1" customWidth="1"/>
  </cols>
  <sheetData>
    <row r="1" spans="1:11" x14ac:dyDescent="0.5">
      <c r="A1" s="1" t="s">
        <v>4</v>
      </c>
      <c r="B1" s="1" t="s">
        <v>5</v>
      </c>
      <c r="D1" s="1" t="s">
        <v>4</v>
      </c>
      <c r="E1" s="1" t="s">
        <v>5</v>
      </c>
      <c r="G1" s="20" t="s">
        <v>2119</v>
      </c>
      <c r="H1" s="21"/>
      <c r="J1" s="20" t="s">
        <v>2119</v>
      </c>
      <c r="K1" s="21"/>
    </row>
    <row r="2" spans="1:11" x14ac:dyDescent="0.5">
      <c r="A2" t="s">
        <v>20</v>
      </c>
      <c r="B2">
        <v>158</v>
      </c>
      <c r="D2" t="s">
        <v>14</v>
      </c>
      <c r="E2">
        <v>0</v>
      </c>
      <c r="G2" t="s">
        <v>2108</v>
      </c>
      <c r="H2">
        <f>AVERAGE(B2:B566)</f>
        <v>851.14690265486729</v>
      </c>
      <c r="J2" s="19" t="s">
        <v>2108</v>
      </c>
      <c r="K2" s="19">
        <v>851.14690265486729</v>
      </c>
    </row>
    <row r="3" spans="1:11" x14ac:dyDescent="0.5">
      <c r="A3" t="s">
        <v>20</v>
      </c>
      <c r="B3">
        <v>1425</v>
      </c>
      <c r="D3" t="s">
        <v>14</v>
      </c>
      <c r="E3">
        <v>24</v>
      </c>
      <c r="G3" t="s">
        <v>2110</v>
      </c>
      <c r="H3">
        <f>MEDIAN(B2:B566)</f>
        <v>201</v>
      </c>
      <c r="J3" s="19" t="s">
        <v>2109</v>
      </c>
      <c r="K3" s="19">
        <v>53.31848861007748</v>
      </c>
    </row>
    <row r="4" spans="1:11" x14ac:dyDescent="0.5">
      <c r="A4" t="s">
        <v>20</v>
      </c>
      <c r="B4">
        <v>174</v>
      </c>
      <c r="D4" t="s">
        <v>14</v>
      </c>
      <c r="E4">
        <v>53</v>
      </c>
      <c r="G4" t="s">
        <v>2121</v>
      </c>
      <c r="H4">
        <f>MIN(B2:B566)</f>
        <v>16</v>
      </c>
      <c r="J4" s="19" t="s">
        <v>2110</v>
      </c>
      <c r="K4" s="19">
        <v>201</v>
      </c>
    </row>
    <row r="5" spans="1:11" x14ac:dyDescent="0.5">
      <c r="A5" t="s">
        <v>20</v>
      </c>
      <c r="B5">
        <v>227</v>
      </c>
      <c r="D5" t="s">
        <v>14</v>
      </c>
      <c r="E5">
        <v>18</v>
      </c>
      <c r="G5" t="s">
        <v>2122</v>
      </c>
      <c r="H5">
        <f>MAX(B2:B566)</f>
        <v>7295</v>
      </c>
      <c r="J5" s="19" t="s">
        <v>2111</v>
      </c>
      <c r="K5" s="19">
        <v>85</v>
      </c>
    </row>
    <row r="6" spans="1:11" x14ac:dyDescent="0.5">
      <c r="A6" t="s">
        <v>20</v>
      </c>
      <c r="B6">
        <v>220</v>
      </c>
      <c r="D6" t="s">
        <v>14</v>
      </c>
      <c r="E6">
        <v>44</v>
      </c>
      <c r="G6" t="s">
        <v>2123</v>
      </c>
      <c r="H6">
        <f>_xlfn.VAR.P(B2:B566)</f>
        <v>1603373.7324019109</v>
      </c>
      <c r="J6" s="19" t="s">
        <v>2112</v>
      </c>
      <c r="K6" s="19">
        <v>1267.366006183523</v>
      </c>
    </row>
    <row r="7" spans="1:11" x14ac:dyDescent="0.5">
      <c r="A7" t="s">
        <v>20</v>
      </c>
      <c r="B7">
        <v>98</v>
      </c>
      <c r="D7" t="s">
        <v>14</v>
      </c>
      <c r="E7">
        <v>27</v>
      </c>
      <c r="G7" t="s">
        <v>2124</v>
      </c>
      <c r="H7">
        <f>_xlfn.STDEV.S(B2:B566)</f>
        <v>1267.366006183523</v>
      </c>
      <c r="J7" s="19" t="s">
        <v>2113</v>
      </c>
      <c r="K7" s="19">
        <v>1606216.5936295739</v>
      </c>
    </row>
    <row r="8" spans="1:11" x14ac:dyDescent="0.5">
      <c r="A8" t="s">
        <v>20</v>
      </c>
      <c r="B8">
        <v>100</v>
      </c>
      <c r="D8" t="s">
        <v>14</v>
      </c>
      <c r="E8">
        <v>55</v>
      </c>
      <c r="J8" s="19" t="s">
        <v>2114</v>
      </c>
      <c r="K8" s="19">
        <v>4.9656921345315794</v>
      </c>
    </row>
    <row r="9" spans="1:11" x14ac:dyDescent="0.5">
      <c r="A9" t="s">
        <v>20</v>
      </c>
      <c r="B9">
        <v>1249</v>
      </c>
      <c r="D9" t="s">
        <v>14</v>
      </c>
      <c r="E9">
        <v>200</v>
      </c>
      <c r="J9" s="19" t="s">
        <v>2115</v>
      </c>
      <c r="K9" s="19">
        <v>2.1761972595812389</v>
      </c>
    </row>
    <row r="10" spans="1:11" x14ac:dyDescent="0.5">
      <c r="A10" t="s">
        <v>20</v>
      </c>
      <c r="B10">
        <v>1396</v>
      </c>
      <c r="D10" t="s">
        <v>14</v>
      </c>
      <c r="E10">
        <v>452</v>
      </c>
      <c r="J10" s="19" t="s">
        <v>2116</v>
      </c>
      <c r="K10" s="19">
        <v>7279</v>
      </c>
    </row>
    <row r="11" spans="1:11" x14ac:dyDescent="0.5">
      <c r="A11" t="s">
        <v>20</v>
      </c>
      <c r="B11">
        <v>890</v>
      </c>
      <c r="D11" t="s">
        <v>14</v>
      </c>
      <c r="E11">
        <v>674</v>
      </c>
      <c r="J11" s="19" t="s">
        <v>2117</v>
      </c>
      <c r="K11" s="19">
        <v>16</v>
      </c>
    </row>
    <row r="12" spans="1:11" x14ac:dyDescent="0.5">
      <c r="A12" t="s">
        <v>20</v>
      </c>
      <c r="B12">
        <v>142</v>
      </c>
      <c r="D12" t="s">
        <v>14</v>
      </c>
      <c r="E12">
        <v>558</v>
      </c>
      <c r="J12" s="19" t="s">
        <v>2118</v>
      </c>
      <c r="K12" s="19">
        <v>7295</v>
      </c>
    </row>
    <row r="13" spans="1:11" x14ac:dyDescent="0.5">
      <c r="A13" t="s">
        <v>20</v>
      </c>
      <c r="B13">
        <v>2673</v>
      </c>
      <c r="D13" t="s">
        <v>14</v>
      </c>
      <c r="E13">
        <v>15</v>
      </c>
      <c r="J13" s="19" t="s">
        <v>2106</v>
      </c>
      <c r="K13" s="19">
        <v>480898</v>
      </c>
    </row>
    <row r="14" spans="1:11" x14ac:dyDescent="0.5">
      <c r="A14" t="s">
        <v>20</v>
      </c>
      <c r="B14">
        <v>163</v>
      </c>
      <c r="D14" t="s">
        <v>14</v>
      </c>
      <c r="E14">
        <v>2307</v>
      </c>
      <c r="J14" s="19" t="s">
        <v>2107</v>
      </c>
      <c r="K14" s="19">
        <v>565</v>
      </c>
    </row>
    <row r="15" spans="1:11" x14ac:dyDescent="0.5">
      <c r="A15" t="s">
        <v>20</v>
      </c>
      <c r="B15">
        <v>2220</v>
      </c>
      <c r="D15" t="s">
        <v>14</v>
      </c>
      <c r="E15">
        <v>88</v>
      </c>
    </row>
    <row r="16" spans="1:11" x14ac:dyDescent="0.5">
      <c r="A16" t="s">
        <v>20</v>
      </c>
      <c r="B16">
        <v>1606</v>
      </c>
      <c r="D16" t="s">
        <v>14</v>
      </c>
      <c r="E16">
        <v>48</v>
      </c>
    </row>
    <row r="17" spans="1:11" x14ac:dyDescent="0.5">
      <c r="A17" t="s">
        <v>20</v>
      </c>
      <c r="B17">
        <v>129</v>
      </c>
      <c r="D17" t="s">
        <v>14</v>
      </c>
      <c r="E17">
        <v>1</v>
      </c>
    </row>
    <row r="18" spans="1:11" x14ac:dyDescent="0.5">
      <c r="A18" t="s">
        <v>20</v>
      </c>
      <c r="B18">
        <v>226</v>
      </c>
      <c r="D18" t="s">
        <v>14</v>
      </c>
      <c r="E18">
        <v>1467</v>
      </c>
      <c r="G18" s="20" t="s">
        <v>2120</v>
      </c>
      <c r="H18" s="21"/>
      <c r="J18" s="20" t="s">
        <v>2120</v>
      </c>
      <c r="K18" s="21"/>
    </row>
    <row r="19" spans="1:11" x14ac:dyDescent="0.5">
      <c r="A19" t="s">
        <v>20</v>
      </c>
      <c r="B19">
        <v>5419</v>
      </c>
      <c r="D19" t="s">
        <v>14</v>
      </c>
      <c r="E19">
        <v>75</v>
      </c>
      <c r="G19" t="s">
        <v>2108</v>
      </c>
      <c r="H19">
        <f>AVERAGE(E2:E365)</f>
        <v>585.61538461538464</v>
      </c>
      <c r="J19" s="19" t="s">
        <v>2108</v>
      </c>
      <c r="K19" s="19">
        <v>585.61538461538464</v>
      </c>
    </row>
    <row r="20" spans="1:11" x14ac:dyDescent="0.5">
      <c r="A20" t="s">
        <v>20</v>
      </c>
      <c r="B20">
        <v>165</v>
      </c>
      <c r="D20" t="s">
        <v>14</v>
      </c>
      <c r="E20">
        <v>120</v>
      </c>
      <c r="G20" t="s">
        <v>2110</v>
      </c>
      <c r="H20">
        <f>MEDIAN(E2:E365)</f>
        <v>114.5</v>
      </c>
      <c r="J20" s="19" t="s">
        <v>2109</v>
      </c>
      <c r="K20" s="19">
        <v>50.38624046242748</v>
      </c>
    </row>
    <row r="21" spans="1:11" x14ac:dyDescent="0.5">
      <c r="A21" t="s">
        <v>20</v>
      </c>
      <c r="B21">
        <v>1965</v>
      </c>
      <c r="D21" t="s">
        <v>14</v>
      </c>
      <c r="E21">
        <v>2253</v>
      </c>
      <c r="G21" t="s">
        <v>2121</v>
      </c>
      <c r="H21">
        <f>MIN(E2:E365)</f>
        <v>0</v>
      </c>
      <c r="J21" s="19" t="s">
        <v>2110</v>
      </c>
      <c r="K21" s="19">
        <v>114.5</v>
      </c>
    </row>
    <row r="22" spans="1:11" x14ac:dyDescent="0.5">
      <c r="A22" t="s">
        <v>20</v>
      </c>
      <c r="B22">
        <v>16</v>
      </c>
      <c r="D22" t="s">
        <v>14</v>
      </c>
      <c r="E22">
        <v>5</v>
      </c>
      <c r="G22" t="s">
        <v>2122</v>
      </c>
      <c r="H22">
        <f>MAX(E2:E365)</f>
        <v>6080</v>
      </c>
      <c r="J22" s="19" t="s">
        <v>2111</v>
      </c>
      <c r="K22" s="19">
        <v>1</v>
      </c>
    </row>
    <row r="23" spans="1:11" x14ac:dyDescent="0.5">
      <c r="A23" t="s">
        <v>20</v>
      </c>
      <c r="B23">
        <v>107</v>
      </c>
      <c r="D23" t="s">
        <v>14</v>
      </c>
      <c r="E23">
        <v>38</v>
      </c>
      <c r="G23" t="s">
        <v>2123</v>
      </c>
      <c r="H23">
        <f>_xlfn.VAR.P(E2:E365)</f>
        <v>921574.68174133555</v>
      </c>
      <c r="J23" s="19" t="s">
        <v>2112</v>
      </c>
      <c r="K23" s="19">
        <v>961.30819978260524</v>
      </c>
    </row>
    <row r="24" spans="1:11" x14ac:dyDescent="0.5">
      <c r="A24" t="s">
        <v>20</v>
      </c>
      <c r="B24">
        <v>134</v>
      </c>
      <c r="D24" t="s">
        <v>14</v>
      </c>
      <c r="E24">
        <v>12</v>
      </c>
      <c r="G24" t="s">
        <v>2124</v>
      </c>
      <c r="H24">
        <f>_xlfn.STDEV.S(E2:E365)</f>
        <v>961.30819978260524</v>
      </c>
      <c r="J24" s="19" t="s">
        <v>2113</v>
      </c>
      <c r="K24" s="19">
        <v>924113.45496927318</v>
      </c>
    </row>
    <row r="25" spans="1:11" x14ac:dyDescent="0.5">
      <c r="A25" t="s">
        <v>20</v>
      </c>
      <c r="B25">
        <v>198</v>
      </c>
      <c r="D25" t="s">
        <v>14</v>
      </c>
      <c r="E25">
        <v>1684</v>
      </c>
      <c r="J25" s="19" t="s">
        <v>2114</v>
      </c>
      <c r="K25" s="19">
        <v>8.8024511869018625</v>
      </c>
    </row>
    <row r="26" spans="1:11" x14ac:dyDescent="0.5">
      <c r="A26" t="s">
        <v>20</v>
      </c>
      <c r="B26">
        <v>111</v>
      </c>
      <c r="D26" t="s">
        <v>14</v>
      </c>
      <c r="E26">
        <v>56</v>
      </c>
      <c r="J26" s="19" t="s">
        <v>2115</v>
      </c>
      <c r="K26" s="19">
        <v>2.7048960546692098</v>
      </c>
    </row>
    <row r="27" spans="1:11" x14ac:dyDescent="0.5">
      <c r="A27" t="s">
        <v>20</v>
      </c>
      <c r="B27">
        <v>222</v>
      </c>
      <c r="D27" t="s">
        <v>14</v>
      </c>
      <c r="E27">
        <v>838</v>
      </c>
      <c r="J27" s="19" t="s">
        <v>2116</v>
      </c>
      <c r="K27" s="19">
        <v>6080</v>
      </c>
    </row>
    <row r="28" spans="1:11" x14ac:dyDescent="0.5">
      <c r="A28" t="s">
        <v>20</v>
      </c>
      <c r="B28">
        <v>6212</v>
      </c>
      <c r="D28" t="s">
        <v>14</v>
      </c>
      <c r="E28">
        <v>1000</v>
      </c>
      <c r="J28" s="19" t="s">
        <v>2117</v>
      </c>
      <c r="K28" s="19">
        <v>0</v>
      </c>
    </row>
    <row r="29" spans="1:11" x14ac:dyDescent="0.5">
      <c r="A29" t="s">
        <v>20</v>
      </c>
      <c r="B29">
        <v>98</v>
      </c>
      <c r="D29" t="s">
        <v>14</v>
      </c>
      <c r="E29">
        <v>1482</v>
      </c>
      <c r="J29" s="19" t="s">
        <v>2118</v>
      </c>
      <c r="K29" s="19">
        <v>6080</v>
      </c>
    </row>
    <row r="30" spans="1:11" x14ac:dyDescent="0.5">
      <c r="A30" t="s">
        <v>20</v>
      </c>
      <c r="B30">
        <v>92</v>
      </c>
      <c r="D30" t="s">
        <v>14</v>
      </c>
      <c r="E30">
        <v>106</v>
      </c>
      <c r="J30" s="19" t="s">
        <v>2106</v>
      </c>
      <c r="K30" s="19">
        <v>213164</v>
      </c>
    </row>
    <row r="31" spans="1:11" x14ac:dyDescent="0.5">
      <c r="A31" t="s">
        <v>20</v>
      </c>
      <c r="B31">
        <v>149</v>
      </c>
      <c r="D31" t="s">
        <v>14</v>
      </c>
      <c r="E31">
        <v>679</v>
      </c>
      <c r="J31" s="19" t="s">
        <v>2107</v>
      </c>
      <c r="K31" s="19">
        <v>364</v>
      </c>
    </row>
    <row r="32" spans="1:11" x14ac:dyDescent="0.5">
      <c r="A32" t="s">
        <v>20</v>
      </c>
      <c r="B32">
        <v>2431</v>
      </c>
      <c r="D32" t="s">
        <v>14</v>
      </c>
      <c r="E32">
        <v>1220</v>
      </c>
    </row>
    <row r="33" spans="1:5" x14ac:dyDescent="0.5">
      <c r="A33" t="s">
        <v>20</v>
      </c>
      <c r="B33">
        <v>303</v>
      </c>
      <c r="D33" t="s">
        <v>14</v>
      </c>
      <c r="E33">
        <v>1</v>
      </c>
    </row>
    <row r="34" spans="1:5" x14ac:dyDescent="0.5">
      <c r="A34" t="s">
        <v>20</v>
      </c>
      <c r="B34">
        <v>209</v>
      </c>
      <c r="D34" t="s">
        <v>14</v>
      </c>
      <c r="E34">
        <v>37</v>
      </c>
    </row>
    <row r="35" spans="1:5" x14ac:dyDescent="0.5">
      <c r="A35" t="s">
        <v>20</v>
      </c>
      <c r="B35">
        <v>131</v>
      </c>
      <c r="D35" t="s">
        <v>14</v>
      </c>
      <c r="E35">
        <v>60</v>
      </c>
    </row>
    <row r="36" spans="1:5" x14ac:dyDescent="0.5">
      <c r="A36" t="s">
        <v>20</v>
      </c>
      <c r="B36">
        <v>164</v>
      </c>
      <c r="D36" t="s">
        <v>14</v>
      </c>
      <c r="E36">
        <v>296</v>
      </c>
    </row>
    <row r="37" spans="1:5" x14ac:dyDescent="0.5">
      <c r="A37" t="s">
        <v>20</v>
      </c>
      <c r="B37">
        <v>201</v>
      </c>
      <c r="D37" t="s">
        <v>14</v>
      </c>
      <c r="E37">
        <v>3304</v>
      </c>
    </row>
    <row r="38" spans="1:5" x14ac:dyDescent="0.5">
      <c r="A38" t="s">
        <v>20</v>
      </c>
      <c r="B38">
        <v>211</v>
      </c>
      <c r="D38" t="s">
        <v>14</v>
      </c>
      <c r="E38">
        <v>73</v>
      </c>
    </row>
    <row r="39" spans="1:5" x14ac:dyDescent="0.5">
      <c r="A39" t="s">
        <v>20</v>
      </c>
      <c r="B39">
        <v>128</v>
      </c>
      <c r="D39" t="s">
        <v>14</v>
      </c>
      <c r="E39">
        <v>3387</v>
      </c>
    </row>
    <row r="40" spans="1:5" x14ac:dyDescent="0.5">
      <c r="A40" t="s">
        <v>20</v>
      </c>
      <c r="B40">
        <v>1600</v>
      </c>
      <c r="D40" t="s">
        <v>14</v>
      </c>
      <c r="E40">
        <v>662</v>
      </c>
    </row>
    <row r="41" spans="1:5" x14ac:dyDescent="0.5">
      <c r="A41" t="s">
        <v>20</v>
      </c>
      <c r="B41">
        <v>249</v>
      </c>
      <c r="D41" t="s">
        <v>14</v>
      </c>
      <c r="E41">
        <v>774</v>
      </c>
    </row>
    <row r="42" spans="1:5" x14ac:dyDescent="0.5">
      <c r="A42" t="s">
        <v>20</v>
      </c>
      <c r="B42">
        <v>236</v>
      </c>
      <c r="D42" t="s">
        <v>14</v>
      </c>
      <c r="E42">
        <v>672</v>
      </c>
    </row>
    <row r="43" spans="1:5" x14ac:dyDescent="0.5">
      <c r="A43" t="s">
        <v>20</v>
      </c>
      <c r="B43">
        <v>4065</v>
      </c>
      <c r="D43" t="s">
        <v>14</v>
      </c>
      <c r="E43">
        <v>940</v>
      </c>
    </row>
    <row r="44" spans="1:5" x14ac:dyDescent="0.5">
      <c r="A44" t="s">
        <v>20</v>
      </c>
      <c r="B44">
        <v>246</v>
      </c>
      <c r="D44" t="s">
        <v>14</v>
      </c>
      <c r="E44">
        <v>117</v>
      </c>
    </row>
    <row r="45" spans="1:5" x14ac:dyDescent="0.5">
      <c r="A45" t="s">
        <v>20</v>
      </c>
      <c r="B45">
        <v>2475</v>
      </c>
      <c r="D45" t="s">
        <v>14</v>
      </c>
      <c r="E45">
        <v>115</v>
      </c>
    </row>
    <row r="46" spans="1:5" x14ac:dyDescent="0.5">
      <c r="A46" t="s">
        <v>20</v>
      </c>
      <c r="B46">
        <v>76</v>
      </c>
      <c r="D46" t="s">
        <v>14</v>
      </c>
      <c r="E46">
        <v>326</v>
      </c>
    </row>
    <row r="47" spans="1:5" x14ac:dyDescent="0.5">
      <c r="A47" t="s">
        <v>20</v>
      </c>
      <c r="B47">
        <v>54</v>
      </c>
      <c r="D47" t="s">
        <v>14</v>
      </c>
      <c r="E47">
        <v>1</v>
      </c>
    </row>
    <row r="48" spans="1:5" x14ac:dyDescent="0.5">
      <c r="A48" t="s">
        <v>20</v>
      </c>
      <c r="B48">
        <v>88</v>
      </c>
      <c r="D48" t="s">
        <v>14</v>
      </c>
      <c r="E48">
        <v>1467</v>
      </c>
    </row>
    <row r="49" spans="1:5" x14ac:dyDescent="0.5">
      <c r="A49" t="s">
        <v>20</v>
      </c>
      <c r="B49">
        <v>85</v>
      </c>
      <c r="D49" t="s">
        <v>14</v>
      </c>
      <c r="E49">
        <v>5681</v>
      </c>
    </row>
    <row r="50" spans="1:5" x14ac:dyDescent="0.5">
      <c r="A50" t="s">
        <v>20</v>
      </c>
      <c r="B50">
        <v>170</v>
      </c>
      <c r="D50" t="s">
        <v>14</v>
      </c>
      <c r="E50">
        <v>1059</v>
      </c>
    </row>
    <row r="51" spans="1:5" x14ac:dyDescent="0.5">
      <c r="A51" t="s">
        <v>20</v>
      </c>
      <c r="B51">
        <v>330</v>
      </c>
      <c r="D51" t="s">
        <v>14</v>
      </c>
      <c r="E51">
        <v>1194</v>
      </c>
    </row>
    <row r="52" spans="1:5" x14ac:dyDescent="0.5">
      <c r="A52" t="s">
        <v>20</v>
      </c>
      <c r="B52">
        <v>127</v>
      </c>
      <c r="D52" t="s">
        <v>14</v>
      </c>
      <c r="E52">
        <v>30</v>
      </c>
    </row>
    <row r="53" spans="1:5" x14ac:dyDescent="0.5">
      <c r="A53" t="s">
        <v>20</v>
      </c>
      <c r="B53">
        <v>411</v>
      </c>
      <c r="D53" t="s">
        <v>14</v>
      </c>
      <c r="E53">
        <v>75</v>
      </c>
    </row>
    <row r="54" spans="1:5" x14ac:dyDescent="0.5">
      <c r="A54" t="s">
        <v>20</v>
      </c>
      <c r="B54">
        <v>180</v>
      </c>
      <c r="D54" t="s">
        <v>14</v>
      </c>
      <c r="E54">
        <v>955</v>
      </c>
    </row>
    <row r="55" spans="1:5" x14ac:dyDescent="0.5">
      <c r="A55" t="s">
        <v>20</v>
      </c>
      <c r="B55">
        <v>374</v>
      </c>
      <c r="D55" t="s">
        <v>14</v>
      </c>
      <c r="E55">
        <v>67</v>
      </c>
    </row>
    <row r="56" spans="1:5" x14ac:dyDescent="0.5">
      <c r="A56" t="s">
        <v>20</v>
      </c>
      <c r="B56">
        <v>71</v>
      </c>
      <c r="D56" t="s">
        <v>14</v>
      </c>
      <c r="E56">
        <v>5</v>
      </c>
    </row>
    <row r="57" spans="1:5" x14ac:dyDescent="0.5">
      <c r="A57" t="s">
        <v>20</v>
      </c>
      <c r="B57">
        <v>203</v>
      </c>
      <c r="D57" t="s">
        <v>14</v>
      </c>
      <c r="E57">
        <v>26</v>
      </c>
    </row>
    <row r="58" spans="1:5" x14ac:dyDescent="0.5">
      <c r="A58" t="s">
        <v>20</v>
      </c>
      <c r="B58">
        <v>113</v>
      </c>
      <c r="D58" t="s">
        <v>14</v>
      </c>
      <c r="E58">
        <v>1130</v>
      </c>
    </row>
    <row r="59" spans="1:5" x14ac:dyDescent="0.5">
      <c r="A59" t="s">
        <v>20</v>
      </c>
      <c r="B59">
        <v>96</v>
      </c>
      <c r="D59" t="s">
        <v>14</v>
      </c>
      <c r="E59">
        <v>782</v>
      </c>
    </row>
    <row r="60" spans="1:5" x14ac:dyDescent="0.5">
      <c r="A60" t="s">
        <v>20</v>
      </c>
      <c r="B60">
        <v>498</v>
      </c>
      <c r="D60" t="s">
        <v>14</v>
      </c>
      <c r="E60">
        <v>210</v>
      </c>
    </row>
    <row r="61" spans="1:5" x14ac:dyDescent="0.5">
      <c r="A61" t="s">
        <v>20</v>
      </c>
      <c r="B61">
        <v>180</v>
      </c>
      <c r="D61" t="s">
        <v>14</v>
      </c>
      <c r="E61">
        <v>136</v>
      </c>
    </row>
    <row r="62" spans="1:5" x14ac:dyDescent="0.5">
      <c r="A62" t="s">
        <v>20</v>
      </c>
      <c r="B62">
        <v>27</v>
      </c>
      <c r="D62" t="s">
        <v>14</v>
      </c>
      <c r="E62">
        <v>86</v>
      </c>
    </row>
    <row r="63" spans="1:5" x14ac:dyDescent="0.5">
      <c r="A63" t="s">
        <v>20</v>
      </c>
      <c r="B63">
        <v>2331</v>
      </c>
      <c r="D63" t="s">
        <v>14</v>
      </c>
      <c r="E63">
        <v>19</v>
      </c>
    </row>
    <row r="64" spans="1:5" x14ac:dyDescent="0.5">
      <c r="A64" t="s">
        <v>20</v>
      </c>
      <c r="B64">
        <v>113</v>
      </c>
      <c r="D64" t="s">
        <v>14</v>
      </c>
      <c r="E64">
        <v>886</v>
      </c>
    </row>
    <row r="65" spans="1:5" x14ac:dyDescent="0.5">
      <c r="A65" t="s">
        <v>20</v>
      </c>
      <c r="B65">
        <v>164</v>
      </c>
      <c r="D65" t="s">
        <v>14</v>
      </c>
      <c r="E65">
        <v>35</v>
      </c>
    </row>
    <row r="66" spans="1:5" x14ac:dyDescent="0.5">
      <c r="A66" t="s">
        <v>20</v>
      </c>
      <c r="B66">
        <v>164</v>
      </c>
      <c r="D66" t="s">
        <v>14</v>
      </c>
      <c r="E66">
        <v>24</v>
      </c>
    </row>
    <row r="67" spans="1:5" x14ac:dyDescent="0.5">
      <c r="A67" t="s">
        <v>20</v>
      </c>
      <c r="B67">
        <v>336</v>
      </c>
      <c r="D67" t="s">
        <v>14</v>
      </c>
      <c r="E67">
        <v>86</v>
      </c>
    </row>
    <row r="68" spans="1:5" x14ac:dyDescent="0.5">
      <c r="A68" t="s">
        <v>20</v>
      </c>
      <c r="B68">
        <v>1917</v>
      </c>
      <c r="D68" t="s">
        <v>14</v>
      </c>
      <c r="E68">
        <v>243</v>
      </c>
    </row>
    <row r="69" spans="1:5" x14ac:dyDescent="0.5">
      <c r="A69" t="s">
        <v>20</v>
      </c>
      <c r="B69">
        <v>95</v>
      </c>
      <c r="D69" t="s">
        <v>14</v>
      </c>
      <c r="E69">
        <v>65</v>
      </c>
    </row>
    <row r="70" spans="1:5" x14ac:dyDescent="0.5">
      <c r="A70" t="s">
        <v>20</v>
      </c>
      <c r="B70">
        <v>147</v>
      </c>
      <c r="D70" t="s">
        <v>14</v>
      </c>
      <c r="E70">
        <v>100</v>
      </c>
    </row>
    <row r="71" spans="1:5" x14ac:dyDescent="0.5">
      <c r="A71" t="s">
        <v>20</v>
      </c>
      <c r="B71">
        <v>86</v>
      </c>
      <c r="D71" t="s">
        <v>14</v>
      </c>
      <c r="E71">
        <v>168</v>
      </c>
    </row>
    <row r="72" spans="1:5" x14ac:dyDescent="0.5">
      <c r="A72" t="s">
        <v>20</v>
      </c>
      <c r="B72">
        <v>83</v>
      </c>
      <c r="D72" t="s">
        <v>14</v>
      </c>
      <c r="E72">
        <v>13</v>
      </c>
    </row>
    <row r="73" spans="1:5" x14ac:dyDescent="0.5">
      <c r="A73" t="s">
        <v>20</v>
      </c>
      <c r="B73">
        <v>676</v>
      </c>
      <c r="D73" t="s">
        <v>14</v>
      </c>
      <c r="E73">
        <v>1</v>
      </c>
    </row>
    <row r="74" spans="1:5" x14ac:dyDescent="0.5">
      <c r="A74" t="s">
        <v>20</v>
      </c>
      <c r="B74">
        <v>361</v>
      </c>
      <c r="D74" t="s">
        <v>14</v>
      </c>
      <c r="E74">
        <v>40</v>
      </c>
    </row>
    <row r="75" spans="1:5" x14ac:dyDescent="0.5">
      <c r="A75" t="s">
        <v>20</v>
      </c>
      <c r="B75">
        <v>131</v>
      </c>
      <c r="D75" t="s">
        <v>14</v>
      </c>
      <c r="E75">
        <v>226</v>
      </c>
    </row>
    <row r="76" spans="1:5" x14ac:dyDescent="0.5">
      <c r="A76" t="s">
        <v>20</v>
      </c>
      <c r="B76">
        <v>126</v>
      </c>
      <c r="D76" t="s">
        <v>14</v>
      </c>
      <c r="E76">
        <v>1625</v>
      </c>
    </row>
    <row r="77" spans="1:5" x14ac:dyDescent="0.5">
      <c r="A77" t="s">
        <v>20</v>
      </c>
      <c r="B77">
        <v>275</v>
      </c>
      <c r="D77" t="s">
        <v>14</v>
      </c>
      <c r="E77">
        <v>143</v>
      </c>
    </row>
    <row r="78" spans="1:5" x14ac:dyDescent="0.5">
      <c r="A78" t="s">
        <v>20</v>
      </c>
      <c r="B78">
        <v>67</v>
      </c>
      <c r="D78" t="s">
        <v>14</v>
      </c>
      <c r="E78">
        <v>934</v>
      </c>
    </row>
    <row r="79" spans="1:5" x14ac:dyDescent="0.5">
      <c r="A79" t="s">
        <v>20</v>
      </c>
      <c r="B79">
        <v>154</v>
      </c>
      <c r="D79" t="s">
        <v>14</v>
      </c>
      <c r="E79">
        <v>17</v>
      </c>
    </row>
    <row r="80" spans="1:5" x14ac:dyDescent="0.5">
      <c r="A80" t="s">
        <v>20</v>
      </c>
      <c r="B80">
        <v>1782</v>
      </c>
      <c r="D80" t="s">
        <v>14</v>
      </c>
      <c r="E80">
        <v>2179</v>
      </c>
    </row>
    <row r="81" spans="1:5" x14ac:dyDescent="0.5">
      <c r="A81" t="s">
        <v>20</v>
      </c>
      <c r="B81">
        <v>903</v>
      </c>
      <c r="D81" t="s">
        <v>14</v>
      </c>
      <c r="E81">
        <v>931</v>
      </c>
    </row>
    <row r="82" spans="1:5" x14ac:dyDescent="0.5">
      <c r="A82" t="s">
        <v>20</v>
      </c>
      <c r="B82">
        <v>94</v>
      </c>
      <c r="D82" t="s">
        <v>14</v>
      </c>
      <c r="E82">
        <v>92</v>
      </c>
    </row>
    <row r="83" spans="1:5" x14ac:dyDescent="0.5">
      <c r="A83" t="s">
        <v>20</v>
      </c>
      <c r="B83">
        <v>180</v>
      </c>
      <c r="D83" t="s">
        <v>14</v>
      </c>
      <c r="E83">
        <v>57</v>
      </c>
    </row>
    <row r="84" spans="1:5" x14ac:dyDescent="0.5">
      <c r="A84" t="s">
        <v>20</v>
      </c>
      <c r="B84">
        <v>533</v>
      </c>
      <c r="D84" t="s">
        <v>14</v>
      </c>
      <c r="E84">
        <v>41</v>
      </c>
    </row>
    <row r="85" spans="1:5" x14ac:dyDescent="0.5">
      <c r="A85" t="s">
        <v>20</v>
      </c>
      <c r="B85">
        <v>2443</v>
      </c>
      <c r="D85" t="s">
        <v>14</v>
      </c>
      <c r="E85">
        <v>1</v>
      </c>
    </row>
    <row r="86" spans="1:5" x14ac:dyDescent="0.5">
      <c r="A86" t="s">
        <v>20</v>
      </c>
      <c r="B86">
        <v>89</v>
      </c>
      <c r="D86" t="s">
        <v>14</v>
      </c>
      <c r="E86">
        <v>101</v>
      </c>
    </row>
    <row r="87" spans="1:5" x14ac:dyDescent="0.5">
      <c r="A87" t="s">
        <v>20</v>
      </c>
      <c r="B87">
        <v>159</v>
      </c>
      <c r="D87" t="s">
        <v>14</v>
      </c>
      <c r="E87">
        <v>1335</v>
      </c>
    </row>
    <row r="88" spans="1:5" x14ac:dyDescent="0.5">
      <c r="A88" t="s">
        <v>20</v>
      </c>
      <c r="B88">
        <v>50</v>
      </c>
      <c r="D88" t="s">
        <v>14</v>
      </c>
      <c r="E88">
        <v>15</v>
      </c>
    </row>
    <row r="89" spans="1:5" x14ac:dyDescent="0.5">
      <c r="A89" t="s">
        <v>20</v>
      </c>
      <c r="B89">
        <v>186</v>
      </c>
      <c r="D89" t="s">
        <v>14</v>
      </c>
      <c r="E89">
        <v>454</v>
      </c>
    </row>
    <row r="90" spans="1:5" x14ac:dyDescent="0.5">
      <c r="A90" t="s">
        <v>20</v>
      </c>
      <c r="B90">
        <v>1071</v>
      </c>
      <c r="D90" t="s">
        <v>14</v>
      </c>
      <c r="E90">
        <v>3182</v>
      </c>
    </row>
    <row r="91" spans="1:5" x14ac:dyDescent="0.5">
      <c r="A91" t="s">
        <v>20</v>
      </c>
      <c r="B91">
        <v>117</v>
      </c>
      <c r="D91" t="s">
        <v>14</v>
      </c>
      <c r="E91">
        <v>15</v>
      </c>
    </row>
    <row r="92" spans="1:5" x14ac:dyDescent="0.5">
      <c r="A92" t="s">
        <v>20</v>
      </c>
      <c r="B92">
        <v>70</v>
      </c>
      <c r="D92" t="s">
        <v>14</v>
      </c>
      <c r="E92">
        <v>133</v>
      </c>
    </row>
    <row r="93" spans="1:5" x14ac:dyDescent="0.5">
      <c r="A93" t="s">
        <v>20</v>
      </c>
      <c r="B93">
        <v>135</v>
      </c>
      <c r="D93" t="s">
        <v>14</v>
      </c>
      <c r="E93">
        <v>2062</v>
      </c>
    </row>
    <row r="94" spans="1:5" x14ac:dyDescent="0.5">
      <c r="A94" t="s">
        <v>20</v>
      </c>
      <c r="B94">
        <v>768</v>
      </c>
      <c r="D94" t="s">
        <v>14</v>
      </c>
      <c r="E94">
        <v>29</v>
      </c>
    </row>
    <row r="95" spans="1:5" x14ac:dyDescent="0.5">
      <c r="A95" t="s">
        <v>20</v>
      </c>
      <c r="B95">
        <v>199</v>
      </c>
      <c r="D95" t="s">
        <v>14</v>
      </c>
      <c r="E95">
        <v>132</v>
      </c>
    </row>
    <row r="96" spans="1:5" x14ac:dyDescent="0.5">
      <c r="A96" t="s">
        <v>20</v>
      </c>
      <c r="B96">
        <v>107</v>
      </c>
      <c r="D96" t="s">
        <v>14</v>
      </c>
      <c r="E96">
        <v>137</v>
      </c>
    </row>
    <row r="97" spans="1:5" x14ac:dyDescent="0.5">
      <c r="A97" t="s">
        <v>20</v>
      </c>
      <c r="B97">
        <v>195</v>
      </c>
      <c r="D97" t="s">
        <v>14</v>
      </c>
      <c r="E97">
        <v>908</v>
      </c>
    </row>
    <row r="98" spans="1:5" x14ac:dyDescent="0.5">
      <c r="A98" t="s">
        <v>20</v>
      </c>
      <c r="B98">
        <v>3376</v>
      </c>
      <c r="D98" t="s">
        <v>14</v>
      </c>
      <c r="E98">
        <v>10</v>
      </c>
    </row>
    <row r="99" spans="1:5" x14ac:dyDescent="0.5">
      <c r="A99" t="s">
        <v>20</v>
      </c>
      <c r="B99">
        <v>41</v>
      </c>
      <c r="D99" t="s">
        <v>14</v>
      </c>
      <c r="E99">
        <v>1910</v>
      </c>
    </row>
    <row r="100" spans="1:5" x14ac:dyDescent="0.5">
      <c r="A100" t="s">
        <v>20</v>
      </c>
      <c r="B100">
        <v>1821</v>
      </c>
      <c r="D100" t="s">
        <v>14</v>
      </c>
      <c r="E100">
        <v>38</v>
      </c>
    </row>
    <row r="101" spans="1:5" x14ac:dyDescent="0.5">
      <c r="A101" t="s">
        <v>20</v>
      </c>
      <c r="B101">
        <v>164</v>
      </c>
      <c r="D101" t="s">
        <v>14</v>
      </c>
      <c r="E101">
        <v>104</v>
      </c>
    </row>
    <row r="102" spans="1:5" x14ac:dyDescent="0.5">
      <c r="A102" t="s">
        <v>20</v>
      </c>
      <c r="B102">
        <v>157</v>
      </c>
      <c r="D102" t="s">
        <v>14</v>
      </c>
      <c r="E102">
        <v>49</v>
      </c>
    </row>
    <row r="103" spans="1:5" x14ac:dyDescent="0.5">
      <c r="A103" t="s">
        <v>20</v>
      </c>
      <c r="B103">
        <v>246</v>
      </c>
      <c r="D103" t="s">
        <v>14</v>
      </c>
      <c r="E103">
        <v>1</v>
      </c>
    </row>
    <row r="104" spans="1:5" x14ac:dyDescent="0.5">
      <c r="A104" t="s">
        <v>20</v>
      </c>
      <c r="B104">
        <v>1396</v>
      </c>
      <c r="D104" t="s">
        <v>14</v>
      </c>
      <c r="E104">
        <v>245</v>
      </c>
    </row>
    <row r="105" spans="1:5" x14ac:dyDescent="0.5">
      <c r="A105" t="s">
        <v>20</v>
      </c>
      <c r="B105">
        <v>2506</v>
      </c>
      <c r="D105" t="s">
        <v>14</v>
      </c>
      <c r="E105">
        <v>32</v>
      </c>
    </row>
    <row r="106" spans="1:5" x14ac:dyDescent="0.5">
      <c r="A106" t="s">
        <v>20</v>
      </c>
      <c r="B106">
        <v>244</v>
      </c>
      <c r="D106" t="s">
        <v>14</v>
      </c>
      <c r="E106">
        <v>7</v>
      </c>
    </row>
    <row r="107" spans="1:5" x14ac:dyDescent="0.5">
      <c r="A107" t="s">
        <v>20</v>
      </c>
      <c r="B107">
        <v>146</v>
      </c>
      <c r="D107" t="s">
        <v>14</v>
      </c>
      <c r="E107">
        <v>803</v>
      </c>
    </row>
    <row r="108" spans="1:5" x14ac:dyDescent="0.5">
      <c r="A108" t="s">
        <v>20</v>
      </c>
      <c r="B108">
        <v>1267</v>
      </c>
      <c r="D108" t="s">
        <v>14</v>
      </c>
      <c r="E108">
        <v>16</v>
      </c>
    </row>
    <row r="109" spans="1:5" x14ac:dyDescent="0.5">
      <c r="A109" t="s">
        <v>20</v>
      </c>
      <c r="B109">
        <v>1561</v>
      </c>
      <c r="D109" t="s">
        <v>14</v>
      </c>
      <c r="E109">
        <v>31</v>
      </c>
    </row>
    <row r="110" spans="1:5" x14ac:dyDescent="0.5">
      <c r="A110" t="s">
        <v>20</v>
      </c>
      <c r="B110">
        <v>48</v>
      </c>
      <c r="D110" t="s">
        <v>14</v>
      </c>
      <c r="E110">
        <v>108</v>
      </c>
    </row>
    <row r="111" spans="1:5" x14ac:dyDescent="0.5">
      <c r="A111" t="s">
        <v>20</v>
      </c>
      <c r="B111">
        <v>2739</v>
      </c>
      <c r="D111" t="s">
        <v>14</v>
      </c>
      <c r="E111">
        <v>30</v>
      </c>
    </row>
    <row r="112" spans="1:5" x14ac:dyDescent="0.5">
      <c r="A112" t="s">
        <v>20</v>
      </c>
      <c r="B112">
        <v>3537</v>
      </c>
      <c r="D112" t="s">
        <v>14</v>
      </c>
      <c r="E112">
        <v>17</v>
      </c>
    </row>
    <row r="113" spans="1:5" x14ac:dyDescent="0.5">
      <c r="A113" t="s">
        <v>20</v>
      </c>
      <c r="B113">
        <v>2107</v>
      </c>
      <c r="D113" t="s">
        <v>14</v>
      </c>
      <c r="E113">
        <v>80</v>
      </c>
    </row>
    <row r="114" spans="1:5" x14ac:dyDescent="0.5">
      <c r="A114" t="s">
        <v>20</v>
      </c>
      <c r="B114">
        <v>3318</v>
      </c>
      <c r="D114" t="s">
        <v>14</v>
      </c>
      <c r="E114">
        <v>2468</v>
      </c>
    </row>
    <row r="115" spans="1:5" x14ac:dyDescent="0.5">
      <c r="A115" t="s">
        <v>20</v>
      </c>
      <c r="B115">
        <v>340</v>
      </c>
      <c r="D115" t="s">
        <v>14</v>
      </c>
      <c r="E115">
        <v>26</v>
      </c>
    </row>
    <row r="116" spans="1:5" x14ac:dyDescent="0.5">
      <c r="A116" t="s">
        <v>20</v>
      </c>
      <c r="B116">
        <v>1442</v>
      </c>
      <c r="D116" t="s">
        <v>14</v>
      </c>
      <c r="E116">
        <v>73</v>
      </c>
    </row>
    <row r="117" spans="1:5" x14ac:dyDescent="0.5">
      <c r="A117" t="s">
        <v>20</v>
      </c>
      <c r="B117">
        <v>126</v>
      </c>
      <c r="D117" t="s">
        <v>14</v>
      </c>
      <c r="E117">
        <v>128</v>
      </c>
    </row>
    <row r="118" spans="1:5" x14ac:dyDescent="0.5">
      <c r="A118" t="s">
        <v>20</v>
      </c>
      <c r="B118">
        <v>524</v>
      </c>
      <c r="D118" t="s">
        <v>14</v>
      </c>
      <c r="E118">
        <v>33</v>
      </c>
    </row>
    <row r="119" spans="1:5" x14ac:dyDescent="0.5">
      <c r="A119" t="s">
        <v>20</v>
      </c>
      <c r="B119">
        <v>1989</v>
      </c>
      <c r="D119" t="s">
        <v>14</v>
      </c>
      <c r="E119">
        <v>1072</v>
      </c>
    </row>
    <row r="120" spans="1:5" x14ac:dyDescent="0.5">
      <c r="A120" t="s">
        <v>20</v>
      </c>
      <c r="B120">
        <v>157</v>
      </c>
      <c r="D120" t="s">
        <v>14</v>
      </c>
      <c r="E120">
        <v>393</v>
      </c>
    </row>
    <row r="121" spans="1:5" x14ac:dyDescent="0.5">
      <c r="A121" t="s">
        <v>20</v>
      </c>
      <c r="B121">
        <v>4498</v>
      </c>
      <c r="D121" t="s">
        <v>14</v>
      </c>
      <c r="E121">
        <v>1257</v>
      </c>
    </row>
    <row r="122" spans="1:5" x14ac:dyDescent="0.5">
      <c r="A122" t="s">
        <v>20</v>
      </c>
      <c r="B122">
        <v>80</v>
      </c>
      <c r="D122" t="s">
        <v>14</v>
      </c>
      <c r="E122">
        <v>328</v>
      </c>
    </row>
    <row r="123" spans="1:5" x14ac:dyDescent="0.5">
      <c r="A123" t="s">
        <v>20</v>
      </c>
      <c r="B123">
        <v>43</v>
      </c>
      <c r="D123" t="s">
        <v>14</v>
      </c>
      <c r="E123">
        <v>147</v>
      </c>
    </row>
    <row r="124" spans="1:5" x14ac:dyDescent="0.5">
      <c r="A124" t="s">
        <v>20</v>
      </c>
      <c r="B124">
        <v>2053</v>
      </c>
      <c r="D124" t="s">
        <v>14</v>
      </c>
      <c r="E124">
        <v>830</v>
      </c>
    </row>
    <row r="125" spans="1:5" x14ac:dyDescent="0.5">
      <c r="A125" t="s">
        <v>20</v>
      </c>
      <c r="B125">
        <v>168</v>
      </c>
      <c r="D125" t="s">
        <v>14</v>
      </c>
      <c r="E125">
        <v>331</v>
      </c>
    </row>
    <row r="126" spans="1:5" x14ac:dyDescent="0.5">
      <c r="A126" t="s">
        <v>20</v>
      </c>
      <c r="B126">
        <v>4289</v>
      </c>
      <c r="D126" t="s">
        <v>14</v>
      </c>
      <c r="E126">
        <v>25</v>
      </c>
    </row>
    <row r="127" spans="1:5" x14ac:dyDescent="0.5">
      <c r="A127" t="s">
        <v>20</v>
      </c>
      <c r="B127">
        <v>165</v>
      </c>
      <c r="D127" t="s">
        <v>14</v>
      </c>
      <c r="E127">
        <v>3483</v>
      </c>
    </row>
    <row r="128" spans="1:5" x14ac:dyDescent="0.5">
      <c r="A128" t="s">
        <v>20</v>
      </c>
      <c r="B128">
        <v>1815</v>
      </c>
      <c r="D128" t="s">
        <v>14</v>
      </c>
      <c r="E128">
        <v>923</v>
      </c>
    </row>
    <row r="129" spans="1:5" x14ac:dyDescent="0.5">
      <c r="A129" t="s">
        <v>20</v>
      </c>
      <c r="B129">
        <v>397</v>
      </c>
      <c r="D129" t="s">
        <v>14</v>
      </c>
      <c r="E129">
        <v>1</v>
      </c>
    </row>
    <row r="130" spans="1:5" x14ac:dyDescent="0.5">
      <c r="A130" t="s">
        <v>20</v>
      </c>
      <c r="B130">
        <v>1539</v>
      </c>
      <c r="D130" t="s">
        <v>14</v>
      </c>
      <c r="E130">
        <v>33</v>
      </c>
    </row>
    <row r="131" spans="1:5" x14ac:dyDescent="0.5">
      <c r="A131" t="s">
        <v>20</v>
      </c>
      <c r="B131">
        <v>138</v>
      </c>
      <c r="D131" t="s">
        <v>14</v>
      </c>
      <c r="E131">
        <v>40</v>
      </c>
    </row>
    <row r="132" spans="1:5" x14ac:dyDescent="0.5">
      <c r="A132" t="s">
        <v>20</v>
      </c>
      <c r="B132">
        <v>3594</v>
      </c>
      <c r="D132" t="s">
        <v>14</v>
      </c>
      <c r="E132">
        <v>23</v>
      </c>
    </row>
    <row r="133" spans="1:5" x14ac:dyDescent="0.5">
      <c r="A133" t="s">
        <v>20</v>
      </c>
      <c r="B133">
        <v>5880</v>
      </c>
      <c r="D133" t="s">
        <v>14</v>
      </c>
      <c r="E133">
        <v>75</v>
      </c>
    </row>
    <row r="134" spans="1:5" x14ac:dyDescent="0.5">
      <c r="A134" t="s">
        <v>20</v>
      </c>
      <c r="B134">
        <v>112</v>
      </c>
      <c r="D134" t="s">
        <v>14</v>
      </c>
      <c r="E134">
        <v>2176</v>
      </c>
    </row>
    <row r="135" spans="1:5" x14ac:dyDescent="0.5">
      <c r="A135" t="s">
        <v>20</v>
      </c>
      <c r="B135">
        <v>943</v>
      </c>
      <c r="D135" t="s">
        <v>14</v>
      </c>
      <c r="E135">
        <v>441</v>
      </c>
    </row>
    <row r="136" spans="1:5" x14ac:dyDescent="0.5">
      <c r="A136" t="s">
        <v>20</v>
      </c>
      <c r="B136">
        <v>2468</v>
      </c>
      <c r="D136" t="s">
        <v>14</v>
      </c>
      <c r="E136">
        <v>25</v>
      </c>
    </row>
    <row r="137" spans="1:5" x14ac:dyDescent="0.5">
      <c r="A137" t="s">
        <v>20</v>
      </c>
      <c r="B137">
        <v>2551</v>
      </c>
      <c r="D137" t="s">
        <v>14</v>
      </c>
      <c r="E137">
        <v>127</v>
      </c>
    </row>
    <row r="138" spans="1:5" x14ac:dyDescent="0.5">
      <c r="A138" t="s">
        <v>20</v>
      </c>
      <c r="B138">
        <v>101</v>
      </c>
      <c r="D138" t="s">
        <v>14</v>
      </c>
      <c r="E138">
        <v>355</v>
      </c>
    </row>
    <row r="139" spans="1:5" x14ac:dyDescent="0.5">
      <c r="A139" t="s">
        <v>20</v>
      </c>
      <c r="B139">
        <v>92</v>
      </c>
      <c r="D139" t="s">
        <v>14</v>
      </c>
      <c r="E139">
        <v>44</v>
      </c>
    </row>
    <row r="140" spans="1:5" x14ac:dyDescent="0.5">
      <c r="A140" t="s">
        <v>20</v>
      </c>
      <c r="B140">
        <v>62</v>
      </c>
      <c r="D140" t="s">
        <v>14</v>
      </c>
      <c r="E140">
        <v>67</v>
      </c>
    </row>
    <row r="141" spans="1:5" x14ac:dyDescent="0.5">
      <c r="A141" t="s">
        <v>20</v>
      </c>
      <c r="B141">
        <v>149</v>
      </c>
      <c r="D141" t="s">
        <v>14</v>
      </c>
      <c r="E141">
        <v>1068</v>
      </c>
    </row>
    <row r="142" spans="1:5" x14ac:dyDescent="0.5">
      <c r="A142" t="s">
        <v>20</v>
      </c>
      <c r="B142">
        <v>329</v>
      </c>
      <c r="D142" t="s">
        <v>14</v>
      </c>
      <c r="E142">
        <v>424</v>
      </c>
    </row>
    <row r="143" spans="1:5" x14ac:dyDescent="0.5">
      <c r="A143" t="s">
        <v>20</v>
      </c>
      <c r="B143">
        <v>97</v>
      </c>
      <c r="D143" t="s">
        <v>14</v>
      </c>
      <c r="E143">
        <v>151</v>
      </c>
    </row>
    <row r="144" spans="1:5" x14ac:dyDescent="0.5">
      <c r="A144" t="s">
        <v>20</v>
      </c>
      <c r="B144">
        <v>1784</v>
      </c>
      <c r="D144" t="s">
        <v>14</v>
      </c>
      <c r="E144">
        <v>1608</v>
      </c>
    </row>
    <row r="145" spans="1:5" x14ac:dyDescent="0.5">
      <c r="A145" t="s">
        <v>20</v>
      </c>
      <c r="B145">
        <v>1684</v>
      </c>
      <c r="D145" t="s">
        <v>14</v>
      </c>
      <c r="E145">
        <v>941</v>
      </c>
    </row>
    <row r="146" spans="1:5" x14ac:dyDescent="0.5">
      <c r="A146" t="s">
        <v>20</v>
      </c>
      <c r="B146">
        <v>250</v>
      </c>
      <c r="D146" t="s">
        <v>14</v>
      </c>
      <c r="E146">
        <v>1</v>
      </c>
    </row>
    <row r="147" spans="1:5" x14ac:dyDescent="0.5">
      <c r="A147" t="s">
        <v>20</v>
      </c>
      <c r="B147">
        <v>238</v>
      </c>
      <c r="D147" t="s">
        <v>14</v>
      </c>
      <c r="E147">
        <v>40</v>
      </c>
    </row>
    <row r="148" spans="1:5" x14ac:dyDescent="0.5">
      <c r="A148" t="s">
        <v>20</v>
      </c>
      <c r="B148">
        <v>53</v>
      </c>
      <c r="D148" t="s">
        <v>14</v>
      </c>
      <c r="E148">
        <v>3015</v>
      </c>
    </row>
    <row r="149" spans="1:5" x14ac:dyDescent="0.5">
      <c r="A149" t="s">
        <v>20</v>
      </c>
      <c r="B149">
        <v>214</v>
      </c>
      <c r="D149" t="s">
        <v>14</v>
      </c>
      <c r="E149">
        <v>435</v>
      </c>
    </row>
    <row r="150" spans="1:5" x14ac:dyDescent="0.5">
      <c r="A150" t="s">
        <v>20</v>
      </c>
      <c r="B150">
        <v>222</v>
      </c>
      <c r="D150" t="s">
        <v>14</v>
      </c>
      <c r="E150">
        <v>714</v>
      </c>
    </row>
    <row r="151" spans="1:5" x14ac:dyDescent="0.5">
      <c r="A151" t="s">
        <v>20</v>
      </c>
      <c r="B151">
        <v>1884</v>
      </c>
      <c r="D151" t="s">
        <v>14</v>
      </c>
      <c r="E151">
        <v>5497</v>
      </c>
    </row>
    <row r="152" spans="1:5" x14ac:dyDescent="0.5">
      <c r="A152" t="s">
        <v>20</v>
      </c>
      <c r="B152">
        <v>218</v>
      </c>
      <c r="D152" t="s">
        <v>14</v>
      </c>
      <c r="E152">
        <v>418</v>
      </c>
    </row>
    <row r="153" spans="1:5" x14ac:dyDescent="0.5">
      <c r="A153" t="s">
        <v>20</v>
      </c>
      <c r="B153">
        <v>6465</v>
      </c>
      <c r="D153" t="s">
        <v>14</v>
      </c>
      <c r="E153">
        <v>1439</v>
      </c>
    </row>
    <row r="154" spans="1:5" x14ac:dyDescent="0.5">
      <c r="A154" t="s">
        <v>20</v>
      </c>
      <c r="B154">
        <v>59</v>
      </c>
      <c r="D154" t="s">
        <v>14</v>
      </c>
      <c r="E154">
        <v>15</v>
      </c>
    </row>
    <row r="155" spans="1:5" x14ac:dyDescent="0.5">
      <c r="A155" t="s">
        <v>20</v>
      </c>
      <c r="B155">
        <v>88</v>
      </c>
      <c r="D155" t="s">
        <v>14</v>
      </c>
      <c r="E155">
        <v>1999</v>
      </c>
    </row>
    <row r="156" spans="1:5" x14ac:dyDescent="0.5">
      <c r="A156" t="s">
        <v>20</v>
      </c>
      <c r="B156">
        <v>1697</v>
      </c>
      <c r="D156" t="s">
        <v>14</v>
      </c>
      <c r="E156">
        <v>118</v>
      </c>
    </row>
    <row r="157" spans="1:5" x14ac:dyDescent="0.5">
      <c r="A157" t="s">
        <v>20</v>
      </c>
      <c r="B157">
        <v>92</v>
      </c>
      <c r="D157" t="s">
        <v>14</v>
      </c>
      <c r="E157">
        <v>162</v>
      </c>
    </row>
    <row r="158" spans="1:5" x14ac:dyDescent="0.5">
      <c r="A158" t="s">
        <v>20</v>
      </c>
      <c r="B158">
        <v>186</v>
      </c>
      <c r="D158" t="s">
        <v>14</v>
      </c>
      <c r="E158">
        <v>83</v>
      </c>
    </row>
    <row r="159" spans="1:5" x14ac:dyDescent="0.5">
      <c r="A159" t="s">
        <v>20</v>
      </c>
      <c r="B159">
        <v>138</v>
      </c>
      <c r="D159" t="s">
        <v>14</v>
      </c>
      <c r="E159">
        <v>747</v>
      </c>
    </row>
    <row r="160" spans="1:5" x14ac:dyDescent="0.5">
      <c r="A160" t="s">
        <v>20</v>
      </c>
      <c r="B160">
        <v>261</v>
      </c>
      <c r="D160" t="s">
        <v>14</v>
      </c>
      <c r="E160">
        <v>84</v>
      </c>
    </row>
    <row r="161" spans="1:5" x14ac:dyDescent="0.5">
      <c r="A161" t="s">
        <v>20</v>
      </c>
      <c r="B161">
        <v>107</v>
      </c>
      <c r="D161" t="s">
        <v>14</v>
      </c>
      <c r="E161">
        <v>91</v>
      </c>
    </row>
    <row r="162" spans="1:5" x14ac:dyDescent="0.5">
      <c r="A162" t="s">
        <v>20</v>
      </c>
      <c r="B162">
        <v>199</v>
      </c>
      <c r="D162" t="s">
        <v>14</v>
      </c>
      <c r="E162">
        <v>792</v>
      </c>
    </row>
    <row r="163" spans="1:5" x14ac:dyDescent="0.5">
      <c r="A163" t="s">
        <v>20</v>
      </c>
      <c r="B163">
        <v>5512</v>
      </c>
      <c r="D163" t="s">
        <v>14</v>
      </c>
      <c r="E163">
        <v>32</v>
      </c>
    </row>
    <row r="164" spans="1:5" x14ac:dyDescent="0.5">
      <c r="A164" t="s">
        <v>20</v>
      </c>
      <c r="B164">
        <v>86</v>
      </c>
      <c r="D164" t="s">
        <v>14</v>
      </c>
      <c r="E164">
        <v>186</v>
      </c>
    </row>
    <row r="165" spans="1:5" x14ac:dyDescent="0.5">
      <c r="A165" t="s">
        <v>20</v>
      </c>
      <c r="B165">
        <v>2768</v>
      </c>
      <c r="D165" t="s">
        <v>14</v>
      </c>
      <c r="E165">
        <v>605</v>
      </c>
    </row>
    <row r="166" spans="1:5" x14ac:dyDescent="0.5">
      <c r="A166" t="s">
        <v>20</v>
      </c>
      <c r="B166">
        <v>48</v>
      </c>
      <c r="D166" t="s">
        <v>14</v>
      </c>
      <c r="E166">
        <v>1</v>
      </c>
    </row>
    <row r="167" spans="1:5" x14ac:dyDescent="0.5">
      <c r="A167" t="s">
        <v>20</v>
      </c>
      <c r="B167">
        <v>87</v>
      </c>
      <c r="D167" t="s">
        <v>14</v>
      </c>
      <c r="E167">
        <v>31</v>
      </c>
    </row>
    <row r="168" spans="1:5" x14ac:dyDescent="0.5">
      <c r="A168" t="s">
        <v>20</v>
      </c>
      <c r="B168">
        <v>1894</v>
      </c>
      <c r="D168" t="s">
        <v>14</v>
      </c>
      <c r="E168">
        <v>1181</v>
      </c>
    </row>
    <row r="169" spans="1:5" x14ac:dyDescent="0.5">
      <c r="A169" t="s">
        <v>20</v>
      </c>
      <c r="B169">
        <v>282</v>
      </c>
      <c r="D169" t="s">
        <v>14</v>
      </c>
      <c r="E169">
        <v>39</v>
      </c>
    </row>
    <row r="170" spans="1:5" x14ac:dyDescent="0.5">
      <c r="A170" t="s">
        <v>20</v>
      </c>
      <c r="B170">
        <v>116</v>
      </c>
      <c r="D170" t="s">
        <v>14</v>
      </c>
      <c r="E170">
        <v>46</v>
      </c>
    </row>
    <row r="171" spans="1:5" x14ac:dyDescent="0.5">
      <c r="A171" t="s">
        <v>20</v>
      </c>
      <c r="B171">
        <v>83</v>
      </c>
      <c r="D171" t="s">
        <v>14</v>
      </c>
      <c r="E171">
        <v>105</v>
      </c>
    </row>
    <row r="172" spans="1:5" x14ac:dyDescent="0.5">
      <c r="A172" t="s">
        <v>20</v>
      </c>
      <c r="B172">
        <v>91</v>
      </c>
      <c r="D172" t="s">
        <v>14</v>
      </c>
      <c r="E172">
        <v>535</v>
      </c>
    </row>
    <row r="173" spans="1:5" x14ac:dyDescent="0.5">
      <c r="A173" t="s">
        <v>20</v>
      </c>
      <c r="B173">
        <v>546</v>
      </c>
      <c r="D173" t="s">
        <v>14</v>
      </c>
      <c r="E173">
        <v>16</v>
      </c>
    </row>
    <row r="174" spans="1:5" x14ac:dyDescent="0.5">
      <c r="A174" t="s">
        <v>20</v>
      </c>
      <c r="B174">
        <v>393</v>
      </c>
      <c r="D174" t="s">
        <v>14</v>
      </c>
      <c r="E174">
        <v>575</v>
      </c>
    </row>
    <row r="175" spans="1:5" x14ac:dyDescent="0.5">
      <c r="A175" t="s">
        <v>20</v>
      </c>
      <c r="B175">
        <v>133</v>
      </c>
      <c r="D175" t="s">
        <v>14</v>
      </c>
      <c r="E175">
        <v>1120</v>
      </c>
    </row>
    <row r="176" spans="1:5" x14ac:dyDescent="0.5">
      <c r="A176" t="s">
        <v>20</v>
      </c>
      <c r="B176">
        <v>254</v>
      </c>
      <c r="D176" t="s">
        <v>14</v>
      </c>
      <c r="E176">
        <v>113</v>
      </c>
    </row>
    <row r="177" spans="1:5" x14ac:dyDescent="0.5">
      <c r="A177" t="s">
        <v>20</v>
      </c>
      <c r="B177">
        <v>176</v>
      </c>
      <c r="D177" t="s">
        <v>14</v>
      </c>
      <c r="E177">
        <v>1538</v>
      </c>
    </row>
    <row r="178" spans="1:5" x14ac:dyDescent="0.5">
      <c r="A178" t="s">
        <v>20</v>
      </c>
      <c r="B178">
        <v>337</v>
      </c>
      <c r="D178" t="s">
        <v>14</v>
      </c>
      <c r="E178">
        <v>9</v>
      </c>
    </row>
    <row r="179" spans="1:5" x14ac:dyDescent="0.5">
      <c r="A179" t="s">
        <v>20</v>
      </c>
      <c r="B179">
        <v>107</v>
      </c>
      <c r="D179" t="s">
        <v>14</v>
      </c>
      <c r="E179">
        <v>554</v>
      </c>
    </row>
    <row r="180" spans="1:5" x14ac:dyDescent="0.5">
      <c r="A180" t="s">
        <v>20</v>
      </c>
      <c r="B180">
        <v>183</v>
      </c>
      <c r="D180" t="s">
        <v>14</v>
      </c>
      <c r="E180">
        <v>648</v>
      </c>
    </row>
    <row r="181" spans="1:5" x14ac:dyDescent="0.5">
      <c r="A181" t="s">
        <v>20</v>
      </c>
      <c r="B181">
        <v>72</v>
      </c>
      <c r="D181" t="s">
        <v>14</v>
      </c>
      <c r="E181">
        <v>21</v>
      </c>
    </row>
    <row r="182" spans="1:5" x14ac:dyDescent="0.5">
      <c r="A182" t="s">
        <v>20</v>
      </c>
      <c r="B182">
        <v>295</v>
      </c>
      <c r="D182" t="s">
        <v>14</v>
      </c>
      <c r="E182">
        <v>54</v>
      </c>
    </row>
    <row r="183" spans="1:5" x14ac:dyDescent="0.5">
      <c r="A183" t="s">
        <v>20</v>
      </c>
      <c r="B183">
        <v>142</v>
      </c>
      <c r="D183" t="s">
        <v>14</v>
      </c>
      <c r="E183">
        <v>120</v>
      </c>
    </row>
    <row r="184" spans="1:5" x14ac:dyDescent="0.5">
      <c r="A184" t="s">
        <v>20</v>
      </c>
      <c r="B184">
        <v>85</v>
      </c>
      <c r="D184" t="s">
        <v>14</v>
      </c>
      <c r="E184">
        <v>579</v>
      </c>
    </row>
    <row r="185" spans="1:5" x14ac:dyDescent="0.5">
      <c r="A185" t="s">
        <v>20</v>
      </c>
      <c r="B185">
        <v>659</v>
      </c>
      <c r="D185" t="s">
        <v>14</v>
      </c>
      <c r="E185">
        <v>2072</v>
      </c>
    </row>
    <row r="186" spans="1:5" x14ac:dyDescent="0.5">
      <c r="A186" t="s">
        <v>20</v>
      </c>
      <c r="B186">
        <v>121</v>
      </c>
      <c r="D186" t="s">
        <v>14</v>
      </c>
      <c r="E186">
        <v>0</v>
      </c>
    </row>
    <row r="187" spans="1:5" x14ac:dyDescent="0.5">
      <c r="A187" t="s">
        <v>20</v>
      </c>
      <c r="B187">
        <v>3742</v>
      </c>
      <c r="D187" t="s">
        <v>14</v>
      </c>
      <c r="E187">
        <v>1796</v>
      </c>
    </row>
    <row r="188" spans="1:5" x14ac:dyDescent="0.5">
      <c r="A188" t="s">
        <v>20</v>
      </c>
      <c r="B188">
        <v>223</v>
      </c>
      <c r="D188" t="s">
        <v>14</v>
      </c>
      <c r="E188">
        <v>62</v>
      </c>
    </row>
    <row r="189" spans="1:5" x14ac:dyDescent="0.5">
      <c r="A189" t="s">
        <v>20</v>
      </c>
      <c r="B189">
        <v>133</v>
      </c>
      <c r="D189" t="s">
        <v>14</v>
      </c>
      <c r="E189">
        <v>347</v>
      </c>
    </row>
    <row r="190" spans="1:5" x14ac:dyDescent="0.5">
      <c r="A190" t="s">
        <v>20</v>
      </c>
      <c r="B190">
        <v>5168</v>
      </c>
      <c r="D190" t="s">
        <v>14</v>
      </c>
      <c r="E190">
        <v>19</v>
      </c>
    </row>
    <row r="191" spans="1:5" x14ac:dyDescent="0.5">
      <c r="A191" t="s">
        <v>20</v>
      </c>
      <c r="B191">
        <v>307</v>
      </c>
      <c r="D191" t="s">
        <v>14</v>
      </c>
      <c r="E191">
        <v>1258</v>
      </c>
    </row>
    <row r="192" spans="1:5" x14ac:dyDescent="0.5">
      <c r="A192" t="s">
        <v>20</v>
      </c>
      <c r="B192">
        <v>2441</v>
      </c>
      <c r="D192" t="s">
        <v>14</v>
      </c>
      <c r="E192">
        <v>362</v>
      </c>
    </row>
    <row r="193" spans="1:5" x14ac:dyDescent="0.5">
      <c r="A193" t="s">
        <v>20</v>
      </c>
      <c r="B193">
        <v>1385</v>
      </c>
      <c r="D193" t="s">
        <v>14</v>
      </c>
      <c r="E193">
        <v>133</v>
      </c>
    </row>
    <row r="194" spans="1:5" x14ac:dyDescent="0.5">
      <c r="A194" t="s">
        <v>20</v>
      </c>
      <c r="B194">
        <v>190</v>
      </c>
      <c r="D194" t="s">
        <v>14</v>
      </c>
      <c r="E194">
        <v>846</v>
      </c>
    </row>
    <row r="195" spans="1:5" x14ac:dyDescent="0.5">
      <c r="A195" t="s">
        <v>20</v>
      </c>
      <c r="B195">
        <v>470</v>
      </c>
      <c r="D195" t="s">
        <v>14</v>
      </c>
      <c r="E195">
        <v>10</v>
      </c>
    </row>
    <row r="196" spans="1:5" x14ac:dyDescent="0.5">
      <c r="A196" t="s">
        <v>20</v>
      </c>
      <c r="B196">
        <v>253</v>
      </c>
      <c r="D196" t="s">
        <v>14</v>
      </c>
      <c r="E196">
        <v>191</v>
      </c>
    </row>
    <row r="197" spans="1:5" x14ac:dyDescent="0.5">
      <c r="A197" t="s">
        <v>20</v>
      </c>
      <c r="B197">
        <v>1113</v>
      </c>
      <c r="D197" t="s">
        <v>14</v>
      </c>
      <c r="E197">
        <v>1979</v>
      </c>
    </row>
    <row r="198" spans="1:5" x14ac:dyDescent="0.5">
      <c r="A198" t="s">
        <v>20</v>
      </c>
      <c r="B198">
        <v>2283</v>
      </c>
      <c r="D198" t="s">
        <v>14</v>
      </c>
      <c r="E198">
        <v>63</v>
      </c>
    </row>
    <row r="199" spans="1:5" x14ac:dyDescent="0.5">
      <c r="A199" t="s">
        <v>20</v>
      </c>
      <c r="B199">
        <v>1095</v>
      </c>
      <c r="D199" t="s">
        <v>14</v>
      </c>
      <c r="E199">
        <v>6080</v>
      </c>
    </row>
    <row r="200" spans="1:5" x14ac:dyDescent="0.5">
      <c r="A200" t="s">
        <v>20</v>
      </c>
      <c r="B200">
        <v>1690</v>
      </c>
      <c r="D200" t="s">
        <v>14</v>
      </c>
      <c r="E200">
        <v>80</v>
      </c>
    </row>
    <row r="201" spans="1:5" x14ac:dyDescent="0.5">
      <c r="A201" t="s">
        <v>20</v>
      </c>
      <c r="B201">
        <v>191</v>
      </c>
      <c r="D201" t="s">
        <v>14</v>
      </c>
      <c r="E201">
        <v>9</v>
      </c>
    </row>
    <row r="202" spans="1:5" x14ac:dyDescent="0.5">
      <c r="A202" t="s">
        <v>20</v>
      </c>
      <c r="B202">
        <v>2013</v>
      </c>
      <c r="D202" t="s">
        <v>14</v>
      </c>
      <c r="E202">
        <v>1784</v>
      </c>
    </row>
    <row r="203" spans="1:5" x14ac:dyDescent="0.5">
      <c r="A203" t="s">
        <v>20</v>
      </c>
      <c r="B203">
        <v>1703</v>
      </c>
      <c r="D203" t="s">
        <v>14</v>
      </c>
      <c r="E203">
        <v>243</v>
      </c>
    </row>
    <row r="204" spans="1:5" x14ac:dyDescent="0.5">
      <c r="A204" t="s">
        <v>20</v>
      </c>
      <c r="B204">
        <v>80</v>
      </c>
      <c r="D204" t="s">
        <v>14</v>
      </c>
      <c r="E204">
        <v>1296</v>
      </c>
    </row>
    <row r="205" spans="1:5" x14ac:dyDescent="0.5">
      <c r="A205" t="s">
        <v>20</v>
      </c>
      <c r="B205">
        <v>41</v>
      </c>
      <c r="D205" t="s">
        <v>14</v>
      </c>
      <c r="E205">
        <v>77</v>
      </c>
    </row>
    <row r="206" spans="1:5" x14ac:dyDescent="0.5">
      <c r="A206" t="s">
        <v>20</v>
      </c>
      <c r="B206">
        <v>187</v>
      </c>
      <c r="D206" t="s">
        <v>14</v>
      </c>
      <c r="E206">
        <v>395</v>
      </c>
    </row>
    <row r="207" spans="1:5" x14ac:dyDescent="0.5">
      <c r="A207" t="s">
        <v>20</v>
      </c>
      <c r="B207">
        <v>2875</v>
      </c>
      <c r="D207" t="s">
        <v>14</v>
      </c>
      <c r="E207">
        <v>49</v>
      </c>
    </row>
    <row r="208" spans="1:5" x14ac:dyDescent="0.5">
      <c r="A208" t="s">
        <v>20</v>
      </c>
      <c r="B208">
        <v>88</v>
      </c>
      <c r="D208" t="s">
        <v>14</v>
      </c>
      <c r="E208">
        <v>180</v>
      </c>
    </row>
    <row r="209" spans="1:5" x14ac:dyDescent="0.5">
      <c r="A209" t="s">
        <v>20</v>
      </c>
      <c r="B209">
        <v>191</v>
      </c>
      <c r="D209" t="s">
        <v>14</v>
      </c>
      <c r="E209">
        <v>2690</v>
      </c>
    </row>
    <row r="210" spans="1:5" x14ac:dyDescent="0.5">
      <c r="A210" t="s">
        <v>20</v>
      </c>
      <c r="B210">
        <v>139</v>
      </c>
      <c r="D210" t="s">
        <v>14</v>
      </c>
      <c r="E210">
        <v>2779</v>
      </c>
    </row>
    <row r="211" spans="1:5" x14ac:dyDescent="0.5">
      <c r="A211" t="s">
        <v>20</v>
      </c>
      <c r="B211">
        <v>186</v>
      </c>
      <c r="D211" t="s">
        <v>14</v>
      </c>
      <c r="E211">
        <v>92</v>
      </c>
    </row>
    <row r="212" spans="1:5" x14ac:dyDescent="0.5">
      <c r="A212" t="s">
        <v>20</v>
      </c>
      <c r="B212">
        <v>112</v>
      </c>
      <c r="D212" t="s">
        <v>14</v>
      </c>
      <c r="E212">
        <v>1028</v>
      </c>
    </row>
    <row r="213" spans="1:5" x14ac:dyDescent="0.5">
      <c r="A213" t="s">
        <v>20</v>
      </c>
      <c r="B213">
        <v>101</v>
      </c>
      <c r="D213" t="s">
        <v>14</v>
      </c>
      <c r="E213">
        <v>26</v>
      </c>
    </row>
    <row r="214" spans="1:5" x14ac:dyDescent="0.5">
      <c r="A214" t="s">
        <v>20</v>
      </c>
      <c r="B214">
        <v>206</v>
      </c>
      <c r="D214" t="s">
        <v>14</v>
      </c>
      <c r="E214">
        <v>1790</v>
      </c>
    </row>
    <row r="215" spans="1:5" x14ac:dyDescent="0.5">
      <c r="A215" t="s">
        <v>20</v>
      </c>
      <c r="B215">
        <v>154</v>
      </c>
      <c r="D215" t="s">
        <v>14</v>
      </c>
      <c r="E215">
        <v>37</v>
      </c>
    </row>
    <row r="216" spans="1:5" x14ac:dyDescent="0.5">
      <c r="A216" t="s">
        <v>20</v>
      </c>
      <c r="B216">
        <v>5966</v>
      </c>
      <c r="D216" t="s">
        <v>14</v>
      </c>
      <c r="E216">
        <v>35</v>
      </c>
    </row>
    <row r="217" spans="1:5" x14ac:dyDescent="0.5">
      <c r="A217" t="s">
        <v>20</v>
      </c>
      <c r="B217">
        <v>169</v>
      </c>
      <c r="D217" t="s">
        <v>14</v>
      </c>
      <c r="E217">
        <v>558</v>
      </c>
    </row>
    <row r="218" spans="1:5" x14ac:dyDescent="0.5">
      <c r="A218" t="s">
        <v>20</v>
      </c>
      <c r="B218">
        <v>2106</v>
      </c>
      <c r="D218" t="s">
        <v>14</v>
      </c>
      <c r="E218">
        <v>64</v>
      </c>
    </row>
    <row r="219" spans="1:5" x14ac:dyDescent="0.5">
      <c r="A219" t="s">
        <v>20</v>
      </c>
      <c r="B219">
        <v>131</v>
      </c>
      <c r="D219" t="s">
        <v>14</v>
      </c>
      <c r="E219">
        <v>245</v>
      </c>
    </row>
    <row r="220" spans="1:5" x14ac:dyDescent="0.5">
      <c r="A220" t="s">
        <v>20</v>
      </c>
      <c r="B220">
        <v>84</v>
      </c>
      <c r="D220" t="s">
        <v>14</v>
      </c>
      <c r="E220">
        <v>71</v>
      </c>
    </row>
    <row r="221" spans="1:5" x14ac:dyDescent="0.5">
      <c r="A221" t="s">
        <v>20</v>
      </c>
      <c r="B221">
        <v>155</v>
      </c>
      <c r="D221" t="s">
        <v>14</v>
      </c>
      <c r="E221">
        <v>42</v>
      </c>
    </row>
    <row r="222" spans="1:5" x14ac:dyDescent="0.5">
      <c r="A222" t="s">
        <v>20</v>
      </c>
      <c r="B222">
        <v>189</v>
      </c>
      <c r="D222" t="s">
        <v>14</v>
      </c>
      <c r="E222">
        <v>156</v>
      </c>
    </row>
    <row r="223" spans="1:5" x14ac:dyDescent="0.5">
      <c r="A223" t="s">
        <v>20</v>
      </c>
      <c r="B223">
        <v>4799</v>
      </c>
      <c r="D223" t="s">
        <v>14</v>
      </c>
      <c r="E223">
        <v>1368</v>
      </c>
    </row>
    <row r="224" spans="1:5" x14ac:dyDescent="0.5">
      <c r="A224" t="s">
        <v>20</v>
      </c>
      <c r="B224">
        <v>1137</v>
      </c>
      <c r="D224" t="s">
        <v>14</v>
      </c>
      <c r="E224">
        <v>102</v>
      </c>
    </row>
    <row r="225" spans="1:5" x14ac:dyDescent="0.5">
      <c r="A225" t="s">
        <v>20</v>
      </c>
      <c r="B225">
        <v>1152</v>
      </c>
      <c r="D225" t="s">
        <v>14</v>
      </c>
      <c r="E225">
        <v>86</v>
      </c>
    </row>
    <row r="226" spans="1:5" x14ac:dyDescent="0.5">
      <c r="A226" t="s">
        <v>20</v>
      </c>
      <c r="B226">
        <v>50</v>
      </c>
      <c r="D226" t="s">
        <v>14</v>
      </c>
      <c r="E226">
        <v>253</v>
      </c>
    </row>
    <row r="227" spans="1:5" x14ac:dyDescent="0.5">
      <c r="A227" t="s">
        <v>20</v>
      </c>
      <c r="B227">
        <v>3059</v>
      </c>
      <c r="D227" t="s">
        <v>14</v>
      </c>
      <c r="E227">
        <v>157</v>
      </c>
    </row>
    <row r="228" spans="1:5" x14ac:dyDescent="0.5">
      <c r="A228" t="s">
        <v>20</v>
      </c>
      <c r="B228">
        <v>34</v>
      </c>
      <c r="D228" t="s">
        <v>14</v>
      </c>
      <c r="E228">
        <v>183</v>
      </c>
    </row>
    <row r="229" spans="1:5" x14ac:dyDescent="0.5">
      <c r="A229" t="s">
        <v>20</v>
      </c>
      <c r="B229">
        <v>220</v>
      </c>
      <c r="D229" t="s">
        <v>14</v>
      </c>
      <c r="E229">
        <v>82</v>
      </c>
    </row>
    <row r="230" spans="1:5" x14ac:dyDescent="0.5">
      <c r="A230" t="s">
        <v>20</v>
      </c>
      <c r="B230">
        <v>1604</v>
      </c>
      <c r="D230" t="s">
        <v>14</v>
      </c>
      <c r="E230">
        <v>1</v>
      </c>
    </row>
    <row r="231" spans="1:5" x14ac:dyDescent="0.5">
      <c r="A231" t="s">
        <v>20</v>
      </c>
      <c r="B231">
        <v>454</v>
      </c>
      <c r="D231" t="s">
        <v>14</v>
      </c>
      <c r="E231">
        <v>1198</v>
      </c>
    </row>
    <row r="232" spans="1:5" x14ac:dyDescent="0.5">
      <c r="A232" t="s">
        <v>20</v>
      </c>
      <c r="B232">
        <v>123</v>
      </c>
      <c r="D232" t="s">
        <v>14</v>
      </c>
      <c r="E232">
        <v>648</v>
      </c>
    </row>
    <row r="233" spans="1:5" x14ac:dyDescent="0.5">
      <c r="A233" t="s">
        <v>20</v>
      </c>
      <c r="B233">
        <v>299</v>
      </c>
      <c r="D233" t="s">
        <v>14</v>
      </c>
      <c r="E233">
        <v>64</v>
      </c>
    </row>
    <row r="234" spans="1:5" x14ac:dyDescent="0.5">
      <c r="A234" t="s">
        <v>20</v>
      </c>
      <c r="B234">
        <v>2237</v>
      </c>
      <c r="D234" t="s">
        <v>14</v>
      </c>
      <c r="E234">
        <v>62</v>
      </c>
    </row>
    <row r="235" spans="1:5" x14ac:dyDescent="0.5">
      <c r="A235" t="s">
        <v>20</v>
      </c>
      <c r="B235">
        <v>645</v>
      </c>
      <c r="D235" t="s">
        <v>14</v>
      </c>
      <c r="E235">
        <v>750</v>
      </c>
    </row>
    <row r="236" spans="1:5" x14ac:dyDescent="0.5">
      <c r="A236" t="s">
        <v>20</v>
      </c>
      <c r="B236">
        <v>484</v>
      </c>
      <c r="D236" t="s">
        <v>14</v>
      </c>
      <c r="E236">
        <v>105</v>
      </c>
    </row>
    <row r="237" spans="1:5" x14ac:dyDescent="0.5">
      <c r="A237" t="s">
        <v>20</v>
      </c>
      <c r="B237">
        <v>154</v>
      </c>
      <c r="D237" t="s">
        <v>14</v>
      </c>
      <c r="E237">
        <v>2604</v>
      </c>
    </row>
    <row r="238" spans="1:5" x14ac:dyDescent="0.5">
      <c r="A238" t="s">
        <v>20</v>
      </c>
      <c r="B238">
        <v>82</v>
      </c>
      <c r="D238" t="s">
        <v>14</v>
      </c>
      <c r="E238">
        <v>65</v>
      </c>
    </row>
    <row r="239" spans="1:5" x14ac:dyDescent="0.5">
      <c r="A239" t="s">
        <v>20</v>
      </c>
      <c r="B239">
        <v>134</v>
      </c>
      <c r="D239" t="s">
        <v>14</v>
      </c>
      <c r="E239">
        <v>94</v>
      </c>
    </row>
    <row r="240" spans="1:5" x14ac:dyDescent="0.5">
      <c r="A240" t="s">
        <v>20</v>
      </c>
      <c r="B240">
        <v>5203</v>
      </c>
      <c r="D240" t="s">
        <v>14</v>
      </c>
      <c r="E240">
        <v>257</v>
      </c>
    </row>
    <row r="241" spans="1:5" x14ac:dyDescent="0.5">
      <c r="A241" t="s">
        <v>20</v>
      </c>
      <c r="B241">
        <v>94</v>
      </c>
      <c r="D241" t="s">
        <v>14</v>
      </c>
      <c r="E241">
        <v>2928</v>
      </c>
    </row>
    <row r="242" spans="1:5" x14ac:dyDescent="0.5">
      <c r="A242" t="s">
        <v>20</v>
      </c>
      <c r="B242">
        <v>205</v>
      </c>
      <c r="D242" t="s">
        <v>14</v>
      </c>
      <c r="E242">
        <v>4697</v>
      </c>
    </row>
    <row r="243" spans="1:5" x14ac:dyDescent="0.5">
      <c r="A243" t="s">
        <v>20</v>
      </c>
      <c r="B243">
        <v>92</v>
      </c>
      <c r="D243" t="s">
        <v>14</v>
      </c>
      <c r="E243">
        <v>2915</v>
      </c>
    </row>
    <row r="244" spans="1:5" x14ac:dyDescent="0.5">
      <c r="A244" t="s">
        <v>20</v>
      </c>
      <c r="B244">
        <v>219</v>
      </c>
      <c r="D244" t="s">
        <v>14</v>
      </c>
      <c r="E244">
        <v>18</v>
      </c>
    </row>
    <row r="245" spans="1:5" x14ac:dyDescent="0.5">
      <c r="A245" t="s">
        <v>20</v>
      </c>
      <c r="B245">
        <v>2526</v>
      </c>
      <c r="D245" t="s">
        <v>14</v>
      </c>
      <c r="E245">
        <v>602</v>
      </c>
    </row>
    <row r="246" spans="1:5" x14ac:dyDescent="0.5">
      <c r="A246" t="s">
        <v>20</v>
      </c>
      <c r="B246">
        <v>94</v>
      </c>
      <c r="D246" t="s">
        <v>14</v>
      </c>
      <c r="E246">
        <v>1</v>
      </c>
    </row>
    <row r="247" spans="1:5" x14ac:dyDescent="0.5">
      <c r="A247" t="s">
        <v>20</v>
      </c>
      <c r="B247">
        <v>1713</v>
      </c>
      <c r="D247" t="s">
        <v>14</v>
      </c>
      <c r="E247">
        <v>3868</v>
      </c>
    </row>
    <row r="248" spans="1:5" x14ac:dyDescent="0.5">
      <c r="A248" t="s">
        <v>20</v>
      </c>
      <c r="B248">
        <v>249</v>
      </c>
      <c r="D248" t="s">
        <v>14</v>
      </c>
      <c r="E248">
        <v>504</v>
      </c>
    </row>
    <row r="249" spans="1:5" x14ac:dyDescent="0.5">
      <c r="A249" t="s">
        <v>20</v>
      </c>
      <c r="B249">
        <v>192</v>
      </c>
      <c r="D249" t="s">
        <v>14</v>
      </c>
      <c r="E249">
        <v>14</v>
      </c>
    </row>
    <row r="250" spans="1:5" x14ac:dyDescent="0.5">
      <c r="A250" t="s">
        <v>20</v>
      </c>
      <c r="B250">
        <v>247</v>
      </c>
      <c r="D250" t="s">
        <v>14</v>
      </c>
      <c r="E250">
        <v>750</v>
      </c>
    </row>
    <row r="251" spans="1:5" x14ac:dyDescent="0.5">
      <c r="A251" t="s">
        <v>20</v>
      </c>
      <c r="B251">
        <v>2293</v>
      </c>
      <c r="D251" t="s">
        <v>14</v>
      </c>
      <c r="E251">
        <v>77</v>
      </c>
    </row>
    <row r="252" spans="1:5" x14ac:dyDescent="0.5">
      <c r="A252" t="s">
        <v>20</v>
      </c>
      <c r="B252">
        <v>3131</v>
      </c>
      <c r="D252" t="s">
        <v>14</v>
      </c>
      <c r="E252">
        <v>752</v>
      </c>
    </row>
    <row r="253" spans="1:5" x14ac:dyDescent="0.5">
      <c r="A253" t="s">
        <v>20</v>
      </c>
      <c r="B253">
        <v>143</v>
      </c>
      <c r="D253" t="s">
        <v>14</v>
      </c>
      <c r="E253">
        <v>131</v>
      </c>
    </row>
    <row r="254" spans="1:5" x14ac:dyDescent="0.5">
      <c r="A254" t="s">
        <v>20</v>
      </c>
      <c r="B254">
        <v>296</v>
      </c>
      <c r="D254" t="s">
        <v>14</v>
      </c>
      <c r="E254">
        <v>87</v>
      </c>
    </row>
    <row r="255" spans="1:5" x14ac:dyDescent="0.5">
      <c r="A255" t="s">
        <v>20</v>
      </c>
      <c r="B255">
        <v>170</v>
      </c>
      <c r="D255" t="s">
        <v>14</v>
      </c>
      <c r="E255">
        <v>1063</v>
      </c>
    </row>
    <row r="256" spans="1:5" x14ac:dyDescent="0.5">
      <c r="A256" t="s">
        <v>20</v>
      </c>
      <c r="B256">
        <v>86</v>
      </c>
      <c r="D256" t="s">
        <v>14</v>
      </c>
      <c r="E256">
        <v>76</v>
      </c>
    </row>
    <row r="257" spans="1:5" x14ac:dyDescent="0.5">
      <c r="A257" t="s">
        <v>20</v>
      </c>
      <c r="B257">
        <v>6286</v>
      </c>
      <c r="D257" t="s">
        <v>14</v>
      </c>
      <c r="E257">
        <v>4428</v>
      </c>
    </row>
    <row r="258" spans="1:5" x14ac:dyDescent="0.5">
      <c r="A258" t="s">
        <v>20</v>
      </c>
      <c r="B258">
        <v>3727</v>
      </c>
      <c r="D258" t="s">
        <v>14</v>
      </c>
      <c r="E258">
        <v>58</v>
      </c>
    </row>
    <row r="259" spans="1:5" x14ac:dyDescent="0.5">
      <c r="A259" t="s">
        <v>20</v>
      </c>
      <c r="B259">
        <v>1605</v>
      </c>
      <c r="D259" t="s">
        <v>14</v>
      </c>
      <c r="E259">
        <v>111</v>
      </c>
    </row>
    <row r="260" spans="1:5" x14ac:dyDescent="0.5">
      <c r="A260" t="s">
        <v>20</v>
      </c>
      <c r="B260">
        <v>2120</v>
      </c>
      <c r="D260" t="s">
        <v>14</v>
      </c>
      <c r="E260">
        <v>2955</v>
      </c>
    </row>
    <row r="261" spans="1:5" x14ac:dyDescent="0.5">
      <c r="A261" t="s">
        <v>20</v>
      </c>
      <c r="B261">
        <v>50</v>
      </c>
      <c r="D261" t="s">
        <v>14</v>
      </c>
      <c r="E261">
        <v>1657</v>
      </c>
    </row>
    <row r="262" spans="1:5" x14ac:dyDescent="0.5">
      <c r="A262" t="s">
        <v>20</v>
      </c>
      <c r="B262">
        <v>2080</v>
      </c>
      <c r="D262" t="s">
        <v>14</v>
      </c>
      <c r="E262">
        <v>926</v>
      </c>
    </row>
    <row r="263" spans="1:5" x14ac:dyDescent="0.5">
      <c r="A263" t="s">
        <v>20</v>
      </c>
      <c r="B263">
        <v>2105</v>
      </c>
      <c r="D263" t="s">
        <v>14</v>
      </c>
      <c r="E263">
        <v>77</v>
      </c>
    </row>
    <row r="264" spans="1:5" x14ac:dyDescent="0.5">
      <c r="A264" t="s">
        <v>20</v>
      </c>
      <c r="B264">
        <v>2436</v>
      </c>
      <c r="D264" t="s">
        <v>14</v>
      </c>
      <c r="E264">
        <v>1748</v>
      </c>
    </row>
    <row r="265" spans="1:5" x14ac:dyDescent="0.5">
      <c r="A265" t="s">
        <v>20</v>
      </c>
      <c r="B265">
        <v>80</v>
      </c>
      <c r="D265" t="s">
        <v>14</v>
      </c>
      <c r="E265">
        <v>79</v>
      </c>
    </row>
    <row r="266" spans="1:5" x14ac:dyDescent="0.5">
      <c r="A266" t="s">
        <v>20</v>
      </c>
      <c r="B266">
        <v>42</v>
      </c>
      <c r="D266" t="s">
        <v>14</v>
      </c>
      <c r="E266">
        <v>889</v>
      </c>
    </row>
    <row r="267" spans="1:5" x14ac:dyDescent="0.5">
      <c r="A267" t="s">
        <v>20</v>
      </c>
      <c r="B267">
        <v>139</v>
      </c>
      <c r="D267" t="s">
        <v>14</v>
      </c>
      <c r="E267">
        <v>56</v>
      </c>
    </row>
    <row r="268" spans="1:5" x14ac:dyDescent="0.5">
      <c r="A268" t="s">
        <v>20</v>
      </c>
      <c r="B268">
        <v>159</v>
      </c>
      <c r="D268" t="s">
        <v>14</v>
      </c>
      <c r="E268">
        <v>1</v>
      </c>
    </row>
    <row r="269" spans="1:5" x14ac:dyDescent="0.5">
      <c r="A269" t="s">
        <v>20</v>
      </c>
      <c r="B269">
        <v>381</v>
      </c>
      <c r="D269" t="s">
        <v>14</v>
      </c>
      <c r="E269">
        <v>83</v>
      </c>
    </row>
    <row r="270" spans="1:5" x14ac:dyDescent="0.5">
      <c r="A270" t="s">
        <v>20</v>
      </c>
      <c r="B270">
        <v>194</v>
      </c>
      <c r="D270" t="s">
        <v>14</v>
      </c>
      <c r="E270">
        <v>2025</v>
      </c>
    </row>
    <row r="271" spans="1:5" x14ac:dyDescent="0.5">
      <c r="A271" t="s">
        <v>20</v>
      </c>
      <c r="B271">
        <v>106</v>
      </c>
      <c r="D271" t="s">
        <v>14</v>
      </c>
      <c r="E271">
        <v>14</v>
      </c>
    </row>
    <row r="272" spans="1:5" x14ac:dyDescent="0.5">
      <c r="A272" t="s">
        <v>20</v>
      </c>
      <c r="B272">
        <v>142</v>
      </c>
      <c r="D272" t="s">
        <v>14</v>
      </c>
      <c r="E272">
        <v>656</v>
      </c>
    </row>
    <row r="273" spans="1:5" x14ac:dyDescent="0.5">
      <c r="A273" t="s">
        <v>20</v>
      </c>
      <c r="B273">
        <v>211</v>
      </c>
      <c r="D273" t="s">
        <v>14</v>
      </c>
      <c r="E273">
        <v>1596</v>
      </c>
    </row>
    <row r="274" spans="1:5" x14ac:dyDescent="0.5">
      <c r="A274" t="s">
        <v>20</v>
      </c>
      <c r="B274">
        <v>2756</v>
      </c>
      <c r="D274" t="s">
        <v>14</v>
      </c>
      <c r="E274">
        <v>10</v>
      </c>
    </row>
    <row r="275" spans="1:5" x14ac:dyDescent="0.5">
      <c r="A275" t="s">
        <v>20</v>
      </c>
      <c r="B275">
        <v>173</v>
      </c>
      <c r="D275" t="s">
        <v>14</v>
      </c>
      <c r="E275">
        <v>1121</v>
      </c>
    </row>
    <row r="276" spans="1:5" x14ac:dyDescent="0.5">
      <c r="A276" t="s">
        <v>20</v>
      </c>
      <c r="B276">
        <v>87</v>
      </c>
      <c r="D276" t="s">
        <v>14</v>
      </c>
      <c r="E276">
        <v>15</v>
      </c>
    </row>
    <row r="277" spans="1:5" x14ac:dyDescent="0.5">
      <c r="A277" t="s">
        <v>20</v>
      </c>
      <c r="B277">
        <v>1572</v>
      </c>
      <c r="D277" t="s">
        <v>14</v>
      </c>
      <c r="E277">
        <v>191</v>
      </c>
    </row>
    <row r="278" spans="1:5" x14ac:dyDescent="0.5">
      <c r="A278" t="s">
        <v>20</v>
      </c>
      <c r="B278">
        <v>2346</v>
      </c>
      <c r="D278" t="s">
        <v>14</v>
      </c>
      <c r="E278">
        <v>16</v>
      </c>
    </row>
    <row r="279" spans="1:5" x14ac:dyDescent="0.5">
      <c r="A279" t="s">
        <v>20</v>
      </c>
      <c r="B279">
        <v>115</v>
      </c>
      <c r="D279" t="s">
        <v>14</v>
      </c>
      <c r="E279">
        <v>17</v>
      </c>
    </row>
    <row r="280" spans="1:5" x14ac:dyDescent="0.5">
      <c r="A280" t="s">
        <v>20</v>
      </c>
      <c r="B280">
        <v>85</v>
      </c>
      <c r="D280" t="s">
        <v>14</v>
      </c>
      <c r="E280">
        <v>34</v>
      </c>
    </row>
    <row r="281" spans="1:5" x14ac:dyDescent="0.5">
      <c r="A281" t="s">
        <v>20</v>
      </c>
      <c r="B281">
        <v>144</v>
      </c>
      <c r="D281" t="s">
        <v>14</v>
      </c>
      <c r="E281">
        <v>1</v>
      </c>
    </row>
    <row r="282" spans="1:5" x14ac:dyDescent="0.5">
      <c r="A282" t="s">
        <v>20</v>
      </c>
      <c r="B282">
        <v>2443</v>
      </c>
      <c r="D282" t="s">
        <v>14</v>
      </c>
      <c r="E282">
        <v>1274</v>
      </c>
    </row>
    <row r="283" spans="1:5" x14ac:dyDescent="0.5">
      <c r="A283" t="s">
        <v>20</v>
      </c>
      <c r="B283">
        <v>64</v>
      </c>
      <c r="D283" t="s">
        <v>14</v>
      </c>
      <c r="E283">
        <v>210</v>
      </c>
    </row>
    <row r="284" spans="1:5" x14ac:dyDescent="0.5">
      <c r="A284" t="s">
        <v>20</v>
      </c>
      <c r="B284">
        <v>268</v>
      </c>
      <c r="D284" t="s">
        <v>14</v>
      </c>
      <c r="E284">
        <v>248</v>
      </c>
    </row>
    <row r="285" spans="1:5" x14ac:dyDescent="0.5">
      <c r="A285" t="s">
        <v>20</v>
      </c>
      <c r="B285">
        <v>195</v>
      </c>
      <c r="D285" t="s">
        <v>14</v>
      </c>
      <c r="E285">
        <v>513</v>
      </c>
    </row>
    <row r="286" spans="1:5" x14ac:dyDescent="0.5">
      <c r="A286" t="s">
        <v>20</v>
      </c>
      <c r="B286">
        <v>186</v>
      </c>
      <c r="D286" t="s">
        <v>14</v>
      </c>
      <c r="E286">
        <v>3410</v>
      </c>
    </row>
    <row r="287" spans="1:5" x14ac:dyDescent="0.5">
      <c r="A287" t="s">
        <v>20</v>
      </c>
      <c r="B287">
        <v>460</v>
      </c>
      <c r="D287" t="s">
        <v>14</v>
      </c>
      <c r="E287">
        <v>10</v>
      </c>
    </row>
    <row r="288" spans="1:5" x14ac:dyDescent="0.5">
      <c r="A288" t="s">
        <v>20</v>
      </c>
      <c r="B288">
        <v>2528</v>
      </c>
      <c r="D288" t="s">
        <v>14</v>
      </c>
      <c r="E288">
        <v>2201</v>
      </c>
    </row>
    <row r="289" spans="1:5" x14ac:dyDescent="0.5">
      <c r="A289" t="s">
        <v>20</v>
      </c>
      <c r="B289">
        <v>3657</v>
      </c>
      <c r="D289" t="s">
        <v>14</v>
      </c>
      <c r="E289">
        <v>676</v>
      </c>
    </row>
    <row r="290" spans="1:5" x14ac:dyDescent="0.5">
      <c r="A290" t="s">
        <v>20</v>
      </c>
      <c r="B290">
        <v>131</v>
      </c>
      <c r="D290" t="s">
        <v>14</v>
      </c>
      <c r="E290">
        <v>831</v>
      </c>
    </row>
    <row r="291" spans="1:5" x14ac:dyDescent="0.5">
      <c r="A291" t="s">
        <v>20</v>
      </c>
      <c r="B291">
        <v>239</v>
      </c>
      <c r="D291" t="s">
        <v>14</v>
      </c>
      <c r="E291">
        <v>859</v>
      </c>
    </row>
    <row r="292" spans="1:5" x14ac:dyDescent="0.5">
      <c r="A292" t="s">
        <v>20</v>
      </c>
      <c r="B292">
        <v>78</v>
      </c>
      <c r="D292" t="s">
        <v>14</v>
      </c>
      <c r="E292">
        <v>45</v>
      </c>
    </row>
    <row r="293" spans="1:5" x14ac:dyDescent="0.5">
      <c r="A293" t="s">
        <v>20</v>
      </c>
      <c r="B293">
        <v>1773</v>
      </c>
      <c r="D293" t="s">
        <v>14</v>
      </c>
      <c r="E293">
        <v>6</v>
      </c>
    </row>
    <row r="294" spans="1:5" x14ac:dyDescent="0.5">
      <c r="A294" t="s">
        <v>20</v>
      </c>
      <c r="B294">
        <v>32</v>
      </c>
      <c r="D294" t="s">
        <v>14</v>
      </c>
      <c r="E294">
        <v>7</v>
      </c>
    </row>
    <row r="295" spans="1:5" x14ac:dyDescent="0.5">
      <c r="A295" t="s">
        <v>20</v>
      </c>
      <c r="B295">
        <v>369</v>
      </c>
      <c r="D295" t="s">
        <v>14</v>
      </c>
      <c r="E295">
        <v>31</v>
      </c>
    </row>
    <row r="296" spans="1:5" x14ac:dyDescent="0.5">
      <c r="A296" t="s">
        <v>20</v>
      </c>
      <c r="B296">
        <v>89</v>
      </c>
      <c r="D296" t="s">
        <v>14</v>
      </c>
      <c r="E296">
        <v>78</v>
      </c>
    </row>
    <row r="297" spans="1:5" x14ac:dyDescent="0.5">
      <c r="A297" t="s">
        <v>20</v>
      </c>
      <c r="B297">
        <v>147</v>
      </c>
      <c r="D297" t="s">
        <v>14</v>
      </c>
      <c r="E297">
        <v>1225</v>
      </c>
    </row>
    <row r="298" spans="1:5" x14ac:dyDescent="0.5">
      <c r="A298" t="s">
        <v>20</v>
      </c>
      <c r="B298">
        <v>126</v>
      </c>
      <c r="D298" t="s">
        <v>14</v>
      </c>
      <c r="E298">
        <v>1</v>
      </c>
    </row>
    <row r="299" spans="1:5" x14ac:dyDescent="0.5">
      <c r="A299" t="s">
        <v>20</v>
      </c>
      <c r="B299">
        <v>2218</v>
      </c>
      <c r="D299" t="s">
        <v>14</v>
      </c>
      <c r="E299">
        <v>67</v>
      </c>
    </row>
    <row r="300" spans="1:5" x14ac:dyDescent="0.5">
      <c r="A300" t="s">
        <v>20</v>
      </c>
      <c r="B300">
        <v>202</v>
      </c>
      <c r="D300" t="s">
        <v>14</v>
      </c>
      <c r="E300">
        <v>19</v>
      </c>
    </row>
    <row r="301" spans="1:5" x14ac:dyDescent="0.5">
      <c r="A301" t="s">
        <v>20</v>
      </c>
      <c r="B301">
        <v>140</v>
      </c>
      <c r="D301" t="s">
        <v>14</v>
      </c>
      <c r="E301">
        <v>2108</v>
      </c>
    </row>
    <row r="302" spans="1:5" x14ac:dyDescent="0.5">
      <c r="A302" t="s">
        <v>20</v>
      </c>
      <c r="B302">
        <v>1052</v>
      </c>
      <c r="D302" t="s">
        <v>14</v>
      </c>
      <c r="E302">
        <v>679</v>
      </c>
    </row>
    <row r="303" spans="1:5" x14ac:dyDescent="0.5">
      <c r="A303" t="s">
        <v>20</v>
      </c>
      <c r="B303">
        <v>247</v>
      </c>
      <c r="D303" t="s">
        <v>14</v>
      </c>
      <c r="E303">
        <v>36</v>
      </c>
    </row>
    <row r="304" spans="1:5" x14ac:dyDescent="0.5">
      <c r="A304" t="s">
        <v>20</v>
      </c>
      <c r="B304">
        <v>84</v>
      </c>
      <c r="D304" t="s">
        <v>14</v>
      </c>
      <c r="E304">
        <v>47</v>
      </c>
    </row>
    <row r="305" spans="1:5" x14ac:dyDescent="0.5">
      <c r="A305" t="s">
        <v>20</v>
      </c>
      <c r="B305">
        <v>88</v>
      </c>
      <c r="D305" t="s">
        <v>14</v>
      </c>
      <c r="E305">
        <v>70</v>
      </c>
    </row>
    <row r="306" spans="1:5" x14ac:dyDescent="0.5">
      <c r="A306" t="s">
        <v>20</v>
      </c>
      <c r="B306">
        <v>156</v>
      </c>
      <c r="D306" t="s">
        <v>14</v>
      </c>
      <c r="E306">
        <v>154</v>
      </c>
    </row>
    <row r="307" spans="1:5" x14ac:dyDescent="0.5">
      <c r="A307" t="s">
        <v>20</v>
      </c>
      <c r="B307">
        <v>2985</v>
      </c>
      <c r="D307" t="s">
        <v>14</v>
      </c>
      <c r="E307">
        <v>22</v>
      </c>
    </row>
    <row r="308" spans="1:5" x14ac:dyDescent="0.5">
      <c r="A308" t="s">
        <v>20</v>
      </c>
      <c r="B308">
        <v>762</v>
      </c>
      <c r="D308" t="s">
        <v>14</v>
      </c>
      <c r="E308">
        <v>1758</v>
      </c>
    </row>
    <row r="309" spans="1:5" x14ac:dyDescent="0.5">
      <c r="A309" t="s">
        <v>20</v>
      </c>
      <c r="B309">
        <v>554</v>
      </c>
      <c r="D309" t="s">
        <v>14</v>
      </c>
      <c r="E309">
        <v>94</v>
      </c>
    </row>
    <row r="310" spans="1:5" x14ac:dyDescent="0.5">
      <c r="A310" t="s">
        <v>20</v>
      </c>
      <c r="B310">
        <v>135</v>
      </c>
      <c r="D310" t="s">
        <v>14</v>
      </c>
      <c r="E310">
        <v>33</v>
      </c>
    </row>
    <row r="311" spans="1:5" x14ac:dyDescent="0.5">
      <c r="A311" t="s">
        <v>20</v>
      </c>
      <c r="B311">
        <v>122</v>
      </c>
      <c r="D311" t="s">
        <v>14</v>
      </c>
      <c r="E311">
        <v>1</v>
      </c>
    </row>
    <row r="312" spans="1:5" x14ac:dyDescent="0.5">
      <c r="A312" t="s">
        <v>20</v>
      </c>
      <c r="B312">
        <v>221</v>
      </c>
      <c r="D312" t="s">
        <v>14</v>
      </c>
      <c r="E312">
        <v>31</v>
      </c>
    </row>
    <row r="313" spans="1:5" x14ac:dyDescent="0.5">
      <c r="A313" t="s">
        <v>20</v>
      </c>
      <c r="B313">
        <v>126</v>
      </c>
      <c r="D313" t="s">
        <v>14</v>
      </c>
      <c r="E313">
        <v>35</v>
      </c>
    </row>
    <row r="314" spans="1:5" x14ac:dyDescent="0.5">
      <c r="A314" t="s">
        <v>20</v>
      </c>
      <c r="B314">
        <v>1022</v>
      </c>
      <c r="D314" t="s">
        <v>14</v>
      </c>
      <c r="E314">
        <v>63</v>
      </c>
    </row>
    <row r="315" spans="1:5" x14ac:dyDescent="0.5">
      <c r="A315" t="s">
        <v>20</v>
      </c>
      <c r="B315">
        <v>3177</v>
      </c>
      <c r="D315" t="s">
        <v>14</v>
      </c>
      <c r="E315">
        <v>526</v>
      </c>
    </row>
    <row r="316" spans="1:5" x14ac:dyDescent="0.5">
      <c r="A316" t="s">
        <v>20</v>
      </c>
      <c r="B316">
        <v>198</v>
      </c>
      <c r="D316" t="s">
        <v>14</v>
      </c>
      <c r="E316">
        <v>121</v>
      </c>
    </row>
    <row r="317" spans="1:5" x14ac:dyDescent="0.5">
      <c r="A317" t="s">
        <v>20</v>
      </c>
      <c r="B317">
        <v>85</v>
      </c>
      <c r="D317" t="s">
        <v>14</v>
      </c>
      <c r="E317">
        <v>67</v>
      </c>
    </row>
    <row r="318" spans="1:5" x14ac:dyDescent="0.5">
      <c r="A318" t="s">
        <v>20</v>
      </c>
      <c r="B318">
        <v>3596</v>
      </c>
      <c r="D318" t="s">
        <v>14</v>
      </c>
      <c r="E318">
        <v>57</v>
      </c>
    </row>
    <row r="319" spans="1:5" x14ac:dyDescent="0.5">
      <c r="A319" t="s">
        <v>20</v>
      </c>
      <c r="B319">
        <v>244</v>
      </c>
      <c r="D319" t="s">
        <v>14</v>
      </c>
      <c r="E319">
        <v>1229</v>
      </c>
    </row>
    <row r="320" spans="1:5" x14ac:dyDescent="0.5">
      <c r="A320" t="s">
        <v>20</v>
      </c>
      <c r="B320">
        <v>5180</v>
      </c>
      <c r="D320" t="s">
        <v>14</v>
      </c>
      <c r="E320">
        <v>12</v>
      </c>
    </row>
    <row r="321" spans="1:5" x14ac:dyDescent="0.5">
      <c r="A321" t="s">
        <v>20</v>
      </c>
      <c r="B321">
        <v>589</v>
      </c>
      <c r="D321" t="s">
        <v>14</v>
      </c>
      <c r="E321">
        <v>452</v>
      </c>
    </row>
    <row r="322" spans="1:5" x14ac:dyDescent="0.5">
      <c r="A322" t="s">
        <v>20</v>
      </c>
      <c r="B322">
        <v>2725</v>
      </c>
      <c r="D322" t="s">
        <v>14</v>
      </c>
      <c r="E322">
        <v>1886</v>
      </c>
    </row>
    <row r="323" spans="1:5" x14ac:dyDescent="0.5">
      <c r="A323" t="s">
        <v>20</v>
      </c>
      <c r="B323">
        <v>300</v>
      </c>
      <c r="D323" t="s">
        <v>14</v>
      </c>
      <c r="E323">
        <v>1825</v>
      </c>
    </row>
    <row r="324" spans="1:5" x14ac:dyDescent="0.5">
      <c r="A324" t="s">
        <v>20</v>
      </c>
      <c r="B324">
        <v>144</v>
      </c>
      <c r="D324" t="s">
        <v>14</v>
      </c>
      <c r="E324">
        <v>31</v>
      </c>
    </row>
    <row r="325" spans="1:5" x14ac:dyDescent="0.5">
      <c r="A325" t="s">
        <v>20</v>
      </c>
      <c r="B325">
        <v>87</v>
      </c>
      <c r="D325" t="s">
        <v>14</v>
      </c>
      <c r="E325">
        <v>107</v>
      </c>
    </row>
    <row r="326" spans="1:5" x14ac:dyDescent="0.5">
      <c r="A326" t="s">
        <v>20</v>
      </c>
      <c r="B326">
        <v>3116</v>
      </c>
      <c r="D326" t="s">
        <v>14</v>
      </c>
      <c r="E326">
        <v>27</v>
      </c>
    </row>
    <row r="327" spans="1:5" x14ac:dyDescent="0.5">
      <c r="A327" t="s">
        <v>20</v>
      </c>
      <c r="B327">
        <v>909</v>
      </c>
      <c r="D327" t="s">
        <v>14</v>
      </c>
      <c r="E327">
        <v>1221</v>
      </c>
    </row>
    <row r="328" spans="1:5" x14ac:dyDescent="0.5">
      <c r="A328" t="s">
        <v>20</v>
      </c>
      <c r="B328">
        <v>1613</v>
      </c>
      <c r="D328" t="s">
        <v>14</v>
      </c>
      <c r="E328">
        <v>1</v>
      </c>
    </row>
    <row r="329" spans="1:5" x14ac:dyDescent="0.5">
      <c r="A329" t="s">
        <v>20</v>
      </c>
      <c r="B329">
        <v>136</v>
      </c>
      <c r="D329" t="s">
        <v>14</v>
      </c>
      <c r="E329">
        <v>16</v>
      </c>
    </row>
    <row r="330" spans="1:5" x14ac:dyDescent="0.5">
      <c r="A330" t="s">
        <v>20</v>
      </c>
      <c r="B330">
        <v>130</v>
      </c>
      <c r="D330" t="s">
        <v>14</v>
      </c>
      <c r="E330">
        <v>41</v>
      </c>
    </row>
    <row r="331" spans="1:5" x14ac:dyDescent="0.5">
      <c r="A331" t="s">
        <v>20</v>
      </c>
      <c r="B331">
        <v>102</v>
      </c>
      <c r="D331" t="s">
        <v>14</v>
      </c>
      <c r="E331">
        <v>523</v>
      </c>
    </row>
    <row r="332" spans="1:5" x14ac:dyDescent="0.5">
      <c r="A332" t="s">
        <v>20</v>
      </c>
      <c r="B332">
        <v>4006</v>
      </c>
      <c r="D332" t="s">
        <v>14</v>
      </c>
      <c r="E332">
        <v>141</v>
      </c>
    </row>
    <row r="333" spans="1:5" x14ac:dyDescent="0.5">
      <c r="A333" t="s">
        <v>20</v>
      </c>
      <c r="B333">
        <v>1629</v>
      </c>
      <c r="D333" t="s">
        <v>14</v>
      </c>
      <c r="E333">
        <v>52</v>
      </c>
    </row>
    <row r="334" spans="1:5" x14ac:dyDescent="0.5">
      <c r="A334" t="s">
        <v>20</v>
      </c>
      <c r="B334">
        <v>2188</v>
      </c>
      <c r="D334" t="s">
        <v>14</v>
      </c>
      <c r="E334">
        <v>225</v>
      </c>
    </row>
    <row r="335" spans="1:5" x14ac:dyDescent="0.5">
      <c r="A335" t="s">
        <v>20</v>
      </c>
      <c r="B335">
        <v>2409</v>
      </c>
      <c r="D335" t="s">
        <v>14</v>
      </c>
      <c r="E335">
        <v>38</v>
      </c>
    </row>
    <row r="336" spans="1:5" x14ac:dyDescent="0.5">
      <c r="A336" t="s">
        <v>20</v>
      </c>
      <c r="B336">
        <v>194</v>
      </c>
      <c r="D336" t="s">
        <v>14</v>
      </c>
      <c r="E336">
        <v>15</v>
      </c>
    </row>
    <row r="337" spans="1:5" x14ac:dyDescent="0.5">
      <c r="A337" t="s">
        <v>20</v>
      </c>
      <c r="B337">
        <v>1140</v>
      </c>
      <c r="D337" t="s">
        <v>14</v>
      </c>
      <c r="E337">
        <v>37</v>
      </c>
    </row>
    <row r="338" spans="1:5" x14ac:dyDescent="0.5">
      <c r="A338" t="s">
        <v>20</v>
      </c>
      <c r="B338">
        <v>102</v>
      </c>
      <c r="D338" t="s">
        <v>14</v>
      </c>
      <c r="E338">
        <v>112</v>
      </c>
    </row>
    <row r="339" spans="1:5" x14ac:dyDescent="0.5">
      <c r="A339" t="s">
        <v>20</v>
      </c>
      <c r="B339">
        <v>2857</v>
      </c>
      <c r="D339" t="s">
        <v>14</v>
      </c>
      <c r="E339">
        <v>21</v>
      </c>
    </row>
    <row r="340" spans="1:5" x14ac:dyDescent="0.5">
      <c r="A340" t="s">
        <v>20</v>
      </c>
      <c r="B340">
        <v>107</v>
      </c>
      <c r="D340" t="s">
        <v>14</v>
      </c>
      <c r="E340">
        <v>67</v>
      </c>
    </row>
    <row r="341" spans="1:5" x14ac:dyDescent="0.5">
      <c r="A341" t="s">
        <v>20</v>
      </c>
      <c r="B341">
        <v>160</v>
      </c>
      <c r="D341" t="s">
        <v>14</v>
      </c>
      <c r="E341">
        <v>78</v>
      </c>
    </row>
    <row r="342" spans="1:5" x14ac:dyDescent="0.5">
      <c r="A342" t="s">
        <v>20</v>
      </c>
      <c r="B342">
        <v>2230</v>
      </c>
      <c r="D342" t="s">
        <v>14</v>
      </c>
      <c r="E342">
        <v>67</v>
      </c>
    </row>
    <row r="343" spans="1:5" x14ac:dyDescent="0.5">
      <c r="A343" t="s">
        <v>20</v>
      </c>
      <c r="B343">
        <v>316</v>
      </c>
      <c r="D343" t="s">
        <v>14</v>
      </c>
      <c r="E343">
        <v>263</v>
      </c>
    </row>
    <row r="344" spans="1:5" x14ac:dyDescent="0.5">
      <c r="A344" t="s">
        <v>20</v>
      </c>
      <c r="B344">
        <v>117</v>
      </c>
      <c r="D344" t="s">
        <v>14</v>
      </c>
      <c r="E344">
        <v>1691</v>
      </c>
    </row>
    <row r="345" spans="1:5" x14ac:dyDescent="0.5">
      <c r="A345" t="s">
        <v>20</v>
      </c>
      <c r="B345">
        <v>6406</v>
      </c>
      <c r="D345" t="s">
        <v>14</v>
      </c>
      <c r="E345">
        <v>181</v>
      </c>
    </row>
    <row r="346" spans="1:5" x14ac:dyDescent="0.5">
      <c r="A346" t="s">
        <v>20</v>
      </c>
      <c r="B346">
        <v>192</v>
      </c>
      <c r="D346" t="s">
        <v>14</v>
      </c>
      <c r="E346">
        <v>13</v>
      </c>
    </row>
    <row r="347" spans="1:5" x14ac:dyDescent="0.5">
      <c r="A347" t="s">
        <v>20</v>
      </c>
      <c r="B347">
        <v>26</v>
      </c>
      <c r="D347" t="s">
        <v>14</v>
      </c>
      <c r="E347">
        <v>1</v>
      </c>
    </row>
    <row r="348" spans="1:5" x14ac:dyDescent="0.5">
      <c r="A348" t="s">
        <v>20</v>
      </c>
      <c r="B348">
        <v>723</v>
      </c>
      <c r="D348" t="s">
        <v>14</v>
      </c>
      <c r="E348">
        <v>21</v>
      </c>
    </row>
    <row r="349" spans="1:5" x14ac:dyDescent="0.5">
      <c r="A349" t="s">
        <v>20</v>
      </c>
      <c r="B349">
        <v>170</v>
      </c>
      <c r="D349" t="s">
        <v>14</v>
      </c>
      <c r="E349">
        <v>830</v>
      </c>
    </row>
    <row r="350" spans="1:5" x14ac:dyDescent="0.5">
      <c r="A350" t="s">
        <v>20</v>
      </c>
      <c r="B350">
        <v>238</v>
      </c>
      <c r="D350" t="s">
        <v>14</v>
      </c>
      <c r="E350">
        <v>130</v>
      </c>
    </row>
    <row r="351" spans="1:5" x14ac:dyDescent="0.5">
      <c r="A351" t="s">
        <v>20</v>
      </c>
      <c r="B351">
        <v>55</v>
      </c>
      <c r="D351" t="s">
        <v>14</v>
      </c>
      <c r="E351">
        <v>55</v>
      </c>
    </row>
    <row r="352" spans="1:5" x14ac:dyDescent="0.5">
      <c r="A352" t="s">
        <v>20</v>
      </c>
      <c r="B352">
        <v>128</v>
      </c>
      <c r="D352" t="s">
        <v>14</v>
      </c>
      <c r="E352">
        <v>114</v>
      </c>
    </row>
    <row r="353" spans="1:5" x14ac:dyDescent="0.5">
      <c r="A353" t="s">
        <v>20</v>
      </c>
      <c r="B353">
        <v>2144</v>
      </c>
      <c r="D353" t="s">
        <v>14</v>
      </c>
      <c r="E353">
        <v>594</v>
      </c>
    </row>
    <row r="354" spans="1:5" x14ac:dyDescent="0.5">
      <c r="A354" t="s">
        <v>20</v>
      </c>
      <c r="B354">
        <v>2693</v>
      </c>
      <c r="D354" t="s">
        <v>14</v>
      </c>
      <c r="E354">
        <v>24</v>
      </c>
    </row>
    <row r="355" spans="1:5" x14ac:dyDescent="0.5">
      <c r="A355" t="s">
        <v>20</v>
      </c>
      <c r="B355">
        <v>432</v>
      </c>
      <c r="D355" t="s">
        <v>14</v>
      </c>
      <c r="E355">
        <v>252</v>
      </c>
    </row>
    <row r="356" spans="1:5" x14ac:dyDescent="0.5">
      <c r="A356" t="s">
        <v>20</v>
      </c>
      <c r="B356">
        <v>189</v>
      </c>
      <c r="D356" t="s">
        <v>14</v>
      </c>
      <c r="E356">
        <v>67</v>
      </c>
    </row>
    <row r="357" spans="1:5" x14ac:dyDescent="0.5">
      <c r="A357" t="s">
        <v>20</v>
      </c>
      <c r="B357">
        <v>154</v>
      </c>
      <c r="D357" t="s">
        <v>14</v>
      </c>
      <c r="E357">
        <v>742</v>
      </c>
    </row>
    <row r="358" spans="1:5" x14ac:dyDescent="0.5">
      <c r="A358" t="s">
        <v>20</v>
      </c>
      <c r="B358">
        <v>96</v>
      </c>
      <c r="D358" t="s">
        <v>14</v>
      </c>
      <c r="E358">
        <v>75</v>
      </c>
    </row>
    <row r="359" spans="1:5" x14ac:dyDescent="0.5">
      <c r="A359" t="s">
        <v>20</v>
      </c>
      <c r="B359">
        <v>3063</v>
      </c>
      <c r="D359" t="s">
        <v>14</v>
      </c>
      <c r="E359">
        <v>4405</v>
      </c>
    </row>
    <row r="360" spans="1:5" x14ac:dyDescent="0.5">
      <c r="A360" t="s">
        <v>20</v>
      </c>
      <c r="B360">
        <v>2266</v>
      </c>
      <c r="D360" t="s">
        <v>14</v>
      </c>
      <c r="E360">
        <v>92</v>
      </c>
    </row>
    <row r="361" spans="1:5" x14ac:dyDescent="0.5">
      <c r="A361" t="s">
        <v>20</v>
      </c>
      <c r="B361">
        <v>194</v>
      </c>
      <c r="D361" t="s">
        <v>14</v>
      </c>
      <c r="E361">
        <v>64</v>
      </c>
    </row>
    <row r="362" spans="1:5" x14ac:dyDescent="0.5">
      <c r="A362" t="s">
        <v>20</v>
      </c>
      <c r="B362">
        <v>129</v>
      </c>
      <c r="D362" t="s">
        <v>14</v>
      </c>
      <c r="E362">
        <v>64</v>
      </c>
    </row>
    <row r="363" spans="1:5" x14ac:dyDescent="0.5">
      <c r="A363" t="s">
        <v>20</v>
      </c>
      <c r="B363">
        <v>375</v>
      </c>
      <c r="D363" t="s">
        <v>14</v>
      </c>
      <c r="E363">
        <v>842</v>
      </c>
    </row>
    <row r="364" spans="1:5" x14ac:dyDescent="0.5">
      <c r="A364" t="s">
        <v>20</v>
      </c>
      <c r="B364">
        <v>409</v>
      </c>
      <c r="D364" t="s">
        <v>14</v>
      </c>
      <c r="E364">
        <v>112</v>
      </c>
    </row>
    <row r="365" spans="1:5" x14ac:dyDescent="0.5">
      <c r="A365" t="s">
        <v>20</v>
      </c>
      <c r="B365">
        <v>234</v>
      </c>
      <c r="D365" t="s">
        <v>14</v>
      </c>
      <c r="E365">
        <v>374</v>
      </c>
    </row>
    <row r="366" spans="1:5" x14ac:dyDescent="0.5">
      <c r="A366" t="s">
        <v>20</v>
      </c>
      <c r="B366">
        <v>3016</v>
      </c>
    </row>
    <row r="367" spans="1:5" x14ac:dyDescent="0.5">
      <c r="A367" t="s">
        <v>20</v>
      </c>
      <c r="B367">
        <v>264</v>
      </c>
    </row>
    <row r="368" spans="1:5" x14ac:dyDescent="0.5">
      <c r="A368" t="s">
        <v>20</v>
      </c>
      <c r="B368">
        <v>272</v>
      </c>
    </row>
    <row r="369" spans="1:2" x14ac:dyDescent="0.5">
      <c r="A369" t="s">
        <v>20</v>
      </c>
      <c r="B369">
        <v>419</v>
      </c>
    </row>
    <row r="370" spans="1:2" x14ac:dyDescent="0.5">
      <c r="A370" t="s">
        <v>20</v>
      </c>
      <c r="B370">
        <v>1621</v>
      </c>
    </row>
    <row r="371" spans="1:2" x14ac:dyDescent="0.5">
      <c r="A371" t="s">
        <v>20</v>
      </c>
      <c r="B371">
        <v>1101</v>
      </c>
    </row>
    <row r="372" spans="1:2" x14ac:dyDescent="0.5">
      <c r="A372" t="s">
        <v>20</v>
      </c>
      <c r="B372">
        <v>1073</v>
      </c>
    </row>
    <row r="373" spans="1:2" x14ac:dyDescent="0.5">
      <c r="A373" t="s">
        <v>20</v>
      </c>
      <c r="B373">
        <v>331</v>
      </c>
    </row>
    <row r="374" spans="1:2" x14ac:dyDescent="0.5">
      <c r="A374" t="s">
        <v>20</v>
      </c>
      <c r="B374">
        <v>1170</v>
      </c>
    </row>
    <row r="375" spans="1:2" x14ac:dyDescent="0.5">
      <c r="A375" t="s">
        <v>20</v>
      </c>
      <c r="B375">
        <v>363</v>
      </c>
    </row>
    <row r="376" spans="1:2" x14ac:dyDescent="0.5">
      <c r="A376" t="s">
        <v>20</v>
      </c>
      <c r="B376">
        <v>103</v>
      </c>
    </row>
    <row r="377" spans="1:2" x14ac:dyDescent="0.5">
      <c r="A377" t="s">
        <v>20</v>
      </c>
      <c r="B377">
        <v>147</v>
      </c>
    </row>
    <row r="378" spans="1:2" x14ac:dyDescent="0.5">
      <c r="A378" t="s">
        <v>20</v>
      </c>
      <c r="B378">
        <v>110</v>
      </c>
    </row>
    <row r="379" spans="1:2" x14ac:dyDescent="0.5">
      <c r="A379" t="s">
        <v>20</v>
      </c>
      <c r="B379">
        <v>134</v>
      </c>
    </row>
    <row r="380" spans="1:2" x14ac:dyDescent="0.5">
      <c r="A380" t="s">
        <v>20</v>
      </c>
      <c r="B380">
        <v>269</v>
      </c>
    </row>
    <row r="381" spans="1:2" x14ac:dyDescent="0.5">
      <c r="A381" t="s">
        <v>20</v>
      </c>
      <c r="B381">
        <v>175</v>
      </c>
    </row>
    <row r="382" spans="1:2" x14ac:dyDescent="0.5">
      <c r="A382" t="s">
        <v>20</v>
      </c>
      <c r="B382">
        <v>69</v>
      </c>
    </row>
    <row r="383" spans="1:2" x14ac:dyDescent="0.5">
      <c r="A383" t="s">
        <v>20</v>
      </c>
      <c r="B383">
        <v>190</v>
      </c>
    </row>
    <row r="384" spans="1:2" x14ac:dyDescent="0.5">
      <c r="A384" t="s">
        <v>20</v>
      </c>
      <c r="B384">
        <v>237</v>
      </c>
    </row>
    <row r="385" spans="1:2" x14ac:dyDescent="0.5">
      <c r="A385" t="s">
        <v>20</v>
      </c>
      <c r="B385">
        <v>196</v>
      </c>
    </row>
    <row r="386" spans="1:2" x14ac:dyDescent="0.5">
      <c r="A386" t="s">
        <v>20</v>
      </c>
      <c r="B386">
        <v>7295</v>
      </c>
    </row>
    <row r="387" spans="1:2" x14ac:dyDescent="0.5">
      <c r="A387" t="s">
        <v>20</v>
      </c>
      <c r="B387">
        <v>2893</v>
      </c>
    </row>
    <row r="388" spans="1:2" x14ac:dyDescent="0.5">
      <c r="A388" t="s">
        <v>20</v>
      </c>
      <c r="B388">
        <v>820</v>
      </c>
    </row>
    <row r="389" spans="1:2" x14ac:dyDescent="0.5">
      <c r="A389" t="s">
        <v>20</v>
      </c>
      <c r="B389">
        <v>2038</v>
      </c>
    </row>
    <row r="390" spans="1:2" x14ac:dyDescent="0.5">
      <c r="A390" t="s">
        <v>20</v>
      </c>
      <c r="B390">
        <v>116</v>
      </c>
    </row>
    <row r="391" spans="1:2" x14ac:dyDescent="0.5">
      <c r="A391" t="s">
        <v>20</v>
      </c>
      <c r="B391">
        <v>1345</v>
      </c>
    </row>
    <row r="392" spans="1:2" x14ac:dyDescent="0.5">
      <c r="A392" t="s">
        <v>20</v>
      </c>
      <c r="B392">
        <v>168</v>
      </c>
    </row>
    <row r="393" spans="1:2" x14ac:dyDescent="0.5">
      <c r="A393" t="s">
        <v>20</v>
      </c>
      <c r="B393">
        <v>137</v>
      </c>
    </row>
    <row r="394" spans="1:2" x14ac:dyDescent="0.5">
      <c r="A394" t="s">
        <v>20</v>
      </c>
      <c r="B394">
        <v>186</v>
      </c>
    </row>
    <row r="395" spans="1:2" x14ac:dyDescent="0.5">
      <c r="A395" t="s">
        <v>20</v>
      </c>
      <c r="B395">
        <v>125</v>
      </c>
    </row>
    <row r="396" spans="1:2" x14ac:dyDescent="0.5">
      <c r="A396" t="s">
        <v>20</v>
      </c>
      <c r="B396">
        <v>202</v>
      </c>
    </row>
    <row r="397" spans="1:2" x14ac:dyDescent="0.5">
      <c r="A397" t="s">
        <v>20</v>
      </c>
      <c r="B397">
        <v>103</v>
      </c>
    </row>
    <row r="398" spans="1:2" x14ac:dyDescent="0.5">
      <c r="A398" t="s">
        <v>20</v>
      </c>
      <c r="B398">
        <v>1785</v>
      </c>
    </row>
    <row r="399" spans="1:2" x14ac:dyDescent="0.5">
      <c r="A399" t="s">
        <v>20</v>
      </c>
      <c r="B399">
        <v>157</v>
      </c>
    </row>
    <row r="400" spans="1:2" x14ac:dyDescent="0.5">
      <c r="A400" t="s">
        <v>20</v>
      </c>
      <c r="B400">
        <v>555</v>
      </c>
    </row>
    <row r="401" spans="1:2" x14ac:dyDescent="0.5">
      <c r="A401" t="s">
        <v>20</v>
      </c>
      <c r="B401">
        <v>297</v>
      </c>
    </row>
    <row r="402" spans="1:2" x14ac:dyDescent="0.5">
      <c r="A402" t="s">
        <v>20</v>
      </c>
      <c r="B402">
        <v>123</v>
      </c>
    </row>
    <row r="403" spans="1:2" x14ac:dyDescent="0.5">
      <c r="A403" t="s">
        <v>20</v>
      </c>
      <c r="B403">
        <v>3036</v>
      </c>
    </row>
    <row r="404" spans="1:2" x14ac:dyDescent="0.5">
      <c r="A404" t="s">
        <v>20</v>
      </c>
      <c r="B404">
        <v>144</v>
      </c>
    </row>
    <row r="405" spans="1:2" x14ac:dyDescent="0.5">
      <c r="A405" t="s">
        <v>20</v>
      </c>
      <c r="B405">
        <v>121</v>
      </c>
    </row>
    <row r="406" spans="1:2" x14ac:dyDescent="0.5">
      <c r="A406" t="s">
        <v>20</v>
      </c>
      <c r="B406">
        <v>181</v>
      </c>
    </row>
    <row r="407" spans="1:2" x14ac:dyDescent="0.5">
      <c r="A407" t="s">
        <v>20</v>
      </c>
      <c r="B407">
        <v>122</v>
      </c>
    </row>
    <row r="408" spans="1:2" x14ac:dyDescent="0.5">
      <c r="A408" t="s">
        <v>20</v>
      </c>
      <c r="B408">
        <v>1071</v>
      </c>
    </row>
    <row r="409" spans="1:2" x14ac:dyDescent="0.5">
      <c r="A409" t="s">
        <v>20</v>
      </c>
      <c r="B409">
        <v>980</v>
      </c>
    </row>
    <row r="410" spans="1:2" x14ac:dyDescent="0.5">
      <c r="A410" t="s">
        <v>20</v>
      </c>
      <c r="B410">
        <v>536</v>
      </c>
    </row>
    <row r="411" spans="1:2" x14ac:dyDescent="0.5">
      <c r="A411" t="s">
        <v>20</v>
      </c>
      <c r="B411">
        <v>1991</v>
      </c>
    </row>
    <row r="412" spans="1:2" x14ac:dyDescent="0.5">
      <c r="A412" t="s">
        <v>20</v>
      </c>
      <c r="B412">
        <v>180</v>
      </c>
    </row>
    <row r="413" spans="1:2" x14ac:dyDescent="0.5">
      <c r="A413" t="s">
        <v>20</v>
      </c>
      <c r="B413">
        <v>130</v>
      </c>
    </row>
    <row r="414" spans="1:2" x14ac:dyDescent="0.5">
      <c r="A414" t="s">
        <v>20</v>
      </c>
      <c r="B414">
        <v>122</v>
      </c>
    </row>
    <row r="415" spans="1:2" x14ac:dyDescent="0.5">
      <c r="A415" t="s">
        <v>20</v>
      </c>
      <c r="B415">
        <v>140</v>
      </c>
    </row>
    <row r="416" spans="1:2" x14ac:dyDescent="0.5">
      <c r="A416" t="s">
        <v>20</v>
      </c>
      <c r="B416">
        <v>3388</v>
      </c>
    </row>
    <row r="417" spans="1:2" x14ac:dyDescent="0.5">
      <c r="A417" t="s">
        <v>20</v>
      </c>
      <c r="B417">
        <v>280</v>
      </c>
    </row>
    <row r="418" spans="1:2" x14ac:dyDescent="0.5">
      <c r="A418" t="s">
        <v>20</v>
      </c>
      <c r="B418">
        <v>366</v>
      </c>
    </row>
    <row r="419" spans="1:2" x14ac:dyDescent="0.5">
      <c r="A419" t="s">
        <v>20</v>
      </c>
      <c r="B419">
        <v>270</v>
      </c>
    </row>
    <row r="420" spans="1:2" x14ac:dyDescent="0.5">
      <c r="A420" t="s">
        <v>20</v>
      </c>
      <c r="B420">
        <v>137</v>
      </c>
    </row>
    <row r="421" spans="1:2" x14ac:dyDescent="0.5">
      <c r="A421" t="s">
        <v>20</v>
      </c>
      <c r="B421">
        <v>3205</v>
      </c>
    </row>
    <row r="422" spans="1:2" x14ac:dyDescent="0.5">
      <c r="A422" t="s">
        <v>20</v>
      </c>
      <c r="B422">
        <v>288</v>
      </c>
    </row>
    <row r="423" spans="1:2" x14ac:dyDescent="0.5">
      <c r="A423" t="s">
        <v>20</v>
      </c>
      <c r="B423">
        <v>148</v>
      </c>
    </row>
    <row r="424" spans="1:2" x14ac:dyDescent="0.5">
      <c r="A424" t="s">
        <v>20</v>
      </c>
      <c r="B424">
        <v>114</v>
      </c>
    </row>
    <row r="425" spans="1:2" x14ac:dyDescent="0.5">
      <c r="A425" t="s">
        <v>20</v>
      </c>
      <c r="B425">
        <v>1518</v>
      </c>
    </row>
    <row r="426" spans="1:2" x14ac:dyDescent="0.5">
      <c r="A426" t="s">
        <v>20</v>
      </c>
      <c r="B426">
        <v>166</v>
      </c>
    </row>
    <row r="427" spans="1:2" x14ac:dyDescent="0.5">
      <c r="A427" t="s">
        <v>20</v>
      </c>
      <c r="B427">
        <v>100</v>
      </c>
    </row>
    <row r="428" spans="1:2" x14ac:dyDescent="0.5">
      <c r="A428" t="s">
        <v>20</v>
      </c>
      <c r="B428">
        <v>235</v>
      </c>
    </row>
    <row r="429" spans="1:2" x14ac:dyDescent="0.5">
      <c r="A429" t="s">
        <v>20</v>
      </c>
      <c r="B429">
        <v>148</v>
      </c>
    </row>
    <row r="430" spans="1:2" x14ac:dyDescent="0.5">
      <c r="A430" t="s">
        <v>20</v>
      </c>
      <c r="B430">
        <v>198</v>
      </c>
    </row>
    <row r="431" spans="1:2" x14ac:dyDescent="0.5">
      <c r="A431" t="s">
        <v>20</v>
      </c>
      <c r="B431">
        <v>150</v>
      </c>
    </row>
    <row r="432" spans="1:2" x14ac:dyDescent="0.5">
      <c r="A432" t="s">
        <v>20</v>
      </c>
      <c r="B432">
        <v>216</v>
      </c>
    </row>
    <row r="433" spans="1:2" x14ac:dyDescent="0.5">
      <c r="A433" t="s">
        <v>20</v>
      </c>
      <c r="B433">
        <v>5139</v>
      </c>
    </row>
    <row r="434" spans="1:2" x14ac:dyDescent="0.5">
      <c r="A434" t="s">
        <v>20</v>
      </c>
      <c r="B434">
        <v>2353</v>
      </c>
    </row>
    <row r="435" spans="1:2" x14ac:dyDescent="0.5">
      <c r="A435" t="s">
        <v>20</v>
      </c>
      <c r="B435">
        <v>78</v>
      </c>
    </row>
    <row r="436" spans="1:2" x14ac:dyDescent="0.5">
      <c r="A436" t="s">
        <v>20</v>
      </c>
      <c r="B436">
        <v>174</v>
      </c>
    </row>
    <row r="437" spans="1:2" x14ac:dyDescent="0.5">
      <c r="A437" t="s">
        <v>20</v>
      </c>
      <c r="B437">
        <v>164</v>
      </c>
    </row>
    <row r="438" spans="1:2" x14ac:dyDescent="0.5">
      <c r="A438" t="s">
        <v>20</v>
      </c>
      <c r="B438">
        <v>161</v>
      </c>
    </row>
    <row r="439" spans="1:2" x14ac:dyDescent="0.5">
      <c r="A439" t="s">
        <v>20</v>
      </c>
      <c r="B439">
        <v>138</v>
      </c>
    </row>
    <row r="440" spans="1:2" x14ac:dyDescent="0.5">
      <c r="A440" t="s">
        <v>20</v>
      </c>
      <c r="B440">
        <v>3308</v>
      </c>
    </row>
    <row r="441" spans="1:2" x14ac:dyDescent="0.5">
      <c r="A441" t="s">
        <v>20</v>
      </c>
      <c r="B441">
        <v>127</v>
      </c>
    </row>
    <row r="442" spans="1:2" x14ac:dyDescent="0.5">
      <c r="A442" t="s">
        <v>20</v>
      </c>
      <c r="B442">
        <v>207</v>
      </c>
    </row>
    <row r="443" spans="1:2" x14ac:dyDescent="0.5">
      <c r="A443" t="s">
        <v>20</v>
      </c>
      <c r="B443">
        <v>181</v>
      </c>
    </row>
    <row r="444" spans="1:2" x14ac:dyDescent="0.5">
      <c r="A444" t="s">
        <v>20</v>
      </c>
      <c r="B444">
        <v>110</v>
      </c>
    </row>
    <row r="445" spans="1:2" x14ac:dyDescent="0.5">
      <c r="A445" t="s">
        <v>20</v>
      </c>
      <c r="B445">
        <v>185</v>
      </c>
    </row>
    <row r="446" spans="1:2" x14ac:dyDescent="0.5">
      <c r="A446" t="s">
        <v>20</v>
      </c>
      <c r="B446">
        <v>121</v>
      </c>
    </row>
    <row r="447" spans="1:2" x14ac:dyDescent="0.5">
      <c r="A447" t="s">
        <v>20</v>
      </c>
      <c r="B447">
        <v>106</v>
      </c>
    </row>
    <row r="448" spans="1:2" x14ac:dyDescent="0.5">
      <c r="A448" t="s">
        <v>20</v>
      </c>
      <c r="B448">
        <v>142</v>
      </c>
    </row>
    <row r="449" spans="1:2" x14ac:dyDescent="0.5">
      <c r="A449" t="s">
        <v>20</v>
      </c>
      <c r="B449">
        <v>233</v>
      </c>
    </row>
    <row r="450" spans="1:2" x14ac:dyDescent="0.5">
      <c r="A450" t="s">
        <v>20</v>
      </c>
      <c r="B450">
        <v>218</v>
      </c>
    </row>
    <row r="451" spans="1:2" x14ac:dyDescent="0.5">
      <c r="A451" t="s">
        <v>20</v>
      </c>
      <c r="B451">
        <v>76</v>
      </c>
    </row>
    <row r="452" spans="1:2" x14ac:dyDescent="0.5">
      <c r="A452" t="s">
        <v>20</v>
      </c>
      <c r="B452">
        <v>43</v>
      </c>
    </row>
    <row r="453" spans="1:2" x14ac:dyDescent="0.5">
      <c r="A453" t="s">
        <v>20</v>
      </c>
      <c r="B453">
        <v>221</v>
      </c>
    </row>
    <row r="454" spans="1:2" x14ac:dyDescent="0.5">
      <c r="A454" t="s">
        <v>20</v>
      </c>
      <c r="B454">
        <v>2805</v>
      </c>
    </row>
    <row r="455" spans="1:2" x14ac:dyDescent="0.5">
      <c r="A455" t="s">
        <v>20</v>
      </c>
      <c r="B455">
        <v>68</v>
      </c>
    </row>
    <row r="456" spans="1:2" x14ac:dyDescent="0.5">
      <c r="A456" t="s">
        <v>20</v>
      </c>
      <c r="B456">
        <v>183</v>
      </c>
    </row>
    <row r="457" spans="1:2" x14ac:dyDescent="0.5">
      <c r="A457" t="s">
        <v>20</v>
      </c>
      <c r="B457">
        <v>133</v>
      </c>
    </row>
    <row r="458" spans="1:2" x14ac:dyDescent="0.5">
      <c r="A458" t="s">
        <v>20</v>
      </c>
      <c r="B458">
        <v>2489</v>
      </c>
    </row>
    <row r="459" spans="1:2" x14ac:dyDescent="0.5">
      <c r="A459" t="s">
        <v>20</v>
      </c>
      <c r="B459">
        <v>69</v>
      </c>
    </row>
    <row r="460" spans="1:2" x14ac:dyDescent="0.5">
      <c r="A460" t="s">
        <v>20</v>
      </c>
      <c r="B460">
        <v>279</v>
      </c>
    </row>
    <row r="461" spans="1:2" x14ac:dyDescent="0.5">
      <c r="A461" t="s">
        <v>20</v>
      </c>
      <c r="B461">
        <v>210</v>
      </c>
    </row>
    <row r="462" spans="1:2" x14ac:dyDescent="0.5">
      <c r="A462" t="s">
        <v>20</v>
      </c>
      <c r="B462">
        <v>2100</v>
      </c>
    </row>
    <row r="463" spans="1:2" x14ac:dyDescent="0.5">
      <c r="A463" t="s">
        <v>20</v>
      </c>
      <c r="B463">
        <v>252</v>
      </c>
    </row>
    <row r="464" spans="1:2" x14ac:dyDescent="0.5">
      <c r="A464" t="s">
        <v>20</v>
      </c>
      <c r="B464">
        <v>1280</v>
      </c>
    </row>
    <row r="465" spans="1:2" x14ac:dyDescent="0.5">
      <c r="A465" t="s">
        <v>20</v>
      </c>
      <c r="B465">
        <v>157</v>
      </c>
    </row>
    <row r="466" spans="1:2" x14ac:dyDescent="0.5">
      <c r="A466" t="s">
        <v>20</v>
      </c>
      <c r="B466">
        <v>194</v>
      </c>
    </row>
    <row r="467" spans="1:2" x14ac:dyDescent="0.5">
      <c r="A467" t="s">
        <v>20</v>
      </c>
      <c r="B467">
        <v>82</v>
      </c>
    </row>
    <row r="468" spans="1:2" x14ac:dyDescent="0.5">
      <c r="A468" t="s">
        <v>20</v>
      </c>
      <c r="B468">
        <v>4233</v>
      </c>
    </row>
    <row r="469" spans="1:2" x14ac:dyDescent="0.5">
      <c r="A469" t="s">
        <v>20</v>
      </c>
      <c r="B469">
        <v>1297</v>
      </c>
    </row>
    <row r="470" spans="1:2" x14ac:dyDescent="0.5">
      <c r="A470" t="s">
        <v>20</v>
      </c>
      <c r="B470">
        <v>165</v>
      </c>
    </row>
    <row r="471" spans="1:2" x14ac:dyDescent="0.5">
      <c r="A471" t="s">
        <v>20</v>
      </c>
      <c r="B471">
        <v>119</v>
      </c>
    </row>
    <row r="472" spans="1:2" x14ac:dyDescent="0.5">
      <c r="A472" t="s">
        <v>20</v>
      </c>
      <c r="B472">
        <v>1797</v>
      </c>
    </row>
    <row r="473" spans="1:2" x14ac:dyDescent="0.5">
      <c r="A473" t="s">
        <v>20</v>
      </c>
      <c r="B473">
        <v>261</v>
      </c>
    </row>
    <row r="474" spans="1:2" x14ac:dyDescent="0.5">
      <c r="A474" t="s">
        <v>20</v>
      </c>
      <c r="B474">
        <v>157</v>
      </c>
    </row>
    <row r="475" spans="1:2" x14ac:dyDescent="0.5">
      <c r="A475" t="s">
        <v>20</v>
      </c>
      <c r="B475">
        <v>3533</v>
      </c>
    </row>
    <row r="476" spans="1:2" x14ac:dyDescent="0.5">
      <c r="A476" t="s">
        <v>20</v>
      </c>
      <c r="B476">
        <v>155</v>
      </c>
    </row>
    <row r="477" spans="1:2" x14ac:dyDescent="0.5">
      <c r="A477" t="s">
        <v>20</v>
      </c>
      <c r="B477">
        <v>132</v>
      </c>
    </row>
    <row r="478" spans="1:2" x14ac:dyDescent="0.5">
      <c r="A478" t="s">
        <v>20</v>
      </c>
      <c r="B478">
        <v>1354</v>
      </c>
    </row>
    <row r="479" spans="1:2" x14ac:dyDescent="0.5">
      <c r="A479" t="s">
        <v>20</v>
      </c>
      <c r="B479">
        <v>48</v>
      </c>
    </row>
    <row r="480" spans="1:2" x14ac:dyDescent="0.5">
      <c r="A480" t="s">
        <v>20</v>
      </c>
      <c r="B480">
        <v>110</v>
      </c>
    </row>
    <row r="481" spans="1:2" x14ac:dyDescent="0.5">
      <c r="A481" t="s">
        <v>20</v>
      </c>
      <c r="B481">
        <v>172</v>
      </c>
    </row>
    <row r="482" spans="1:2" x14ac:dyDescent="0.5">
      <c r="A482" t="s">
        <v>20</v>
      </c>
      <c r="B482">
        <v>307</v>
      </c>
    </row>
    <row r="483" spans="1:2" x14ac:dyDescent="0.5">
      <c r="A483" t="s">
        <v>20</v>
      </c>
      <c r="B483">
        <v>160</v>
      </c>
    </row>
    <row r="484" spans="1:2" x14ac:dyDescent="0.5">
      <c r="A484" t="s">
        <v>20</v>
      </c>
      <c r="B484">
        <v>1467</v>
      </c>
    </row>
    <row r="485" spans="1:2" x14ac:dyDescent="0.5">
      <c r="A485" t="s">
        <v>20</v>
      </c>
      <c r="B485">
        <v>2662</v>
      </c>
    </row>
    <row r="486" spans="1:2" x14ac:dyDescent="0.5">
      <c r="A486" t="s">
        <v>20</v>
      </c>
      <c r="B486">
        <v>452</v>
      </c>
    </row>
    <row r="487" spans="1:2" x14ac:dyDescent="0.5">
      <c r="A487" t="s">
        <v>20</v>
      </c>
      <c r="B487">
        <v>158</v>
      </c>
    </row>
    <row r="488" spans="1:2" x14ac:dyDescent="0.5">
      <c r="A488" t="s">
        <v>20</v>
      </c>
      <c r="B488">
        <v>225</v>
      </c>
    </row>
    <row r="489" spans="1:2" x14ac:dyDescent="0.5">
      <c r="A489" t="s">
        <v>20</v>
      </c>
      <c r="B489">
        <v>65</v>
      </c>
    </row>
    <row r="490" spans="1:2" x14ac:dyDescent="0.5">
      <c r="A490" t="s">
        <v>20</v>
      </c>
      <c r="B490">
        <v>163</v>
      </c>
    </row>
    <row r="491" spans="1:2" x14ac:dyDescent="0.5">
      <c r="A491" t="s">
        <v>20</v>
      </c>
      <c r="B491">
        <v>85</v>
      </c>
    </row>
    <row r="492" spans="1:2" x14ac:dyDescent="0.5">
      <c r="A492" t="s">
        <v>20</v>
      </c>
      <c r="B492">
        <v>217</v>
      </c>
    </row>
    <row r="493" spans="1:2" x14ac:dyDescent="0.5">
      <c r="A493" t="s">
        <v>20</v>
      </c>
      <c r="B493">
        <v>150</v>
      </c>
    </row>
    <row r="494" spans="1:2" x14ac:dyDescent="0.5">
      <c r="A494" t="s">
        <v>20</v>
      </c>
      <c r="B494">
        <v>3272</v>
      </c>
    </row>
    <row r="495" spans="1:2" x14ac:dyDescent="0.5">
      <c r="A495" t="s">
        <v>20</v>
      </c>
      <c r="B495">
        <v>300</v>
      </c>
    </row>
    <row r="496" spans="1:2" x14ac:dyDescent="0.5">
      <c r="A496" t="s">
        <v>20</v>
      </c>
      <c r="B496">
        <v>126</v>
      </c>
    </row>
    <row r="497" spans="1:2" x14ac:dyDescent="0.5">
      <c r="A497" t="s">
        <v>20</v>
      </c>
      <c r="B497">
        <v>2320</v>
      </c>
    </row>
    <row r="498" spans="1:2" x14ac:dyDescent="0.5">
      <c r="A498" t="s">
        <v>20</v>
      </c>
      <c r="B498">
        <v>81</v>
      </c>
    </row>
    <row r="499" spans="1:2" x14ac:dyDescent="0.5">
      <c r="A499" t="s">
        <v>20</v>
      </c>
      <c r="B499">
        <v>1887</v>
      </c>
    </row>
    <row r="500" spans="1:2" x14ac:dyDescent="0.5">
      <c r="A500" t="s">
        <v>20</v>
      </c>
      <c r="B500">
        <v>4358</v>
      </c>
    </row>
    <row r="501" spans="1:2" x14ac:dyDescent="0.5">
      <c r="A501" t="s">
        <v>20</v>
      </c>
      <c r="B501">
        <v>53</v>
      </c>
    </row>
    <row r="502" spans="1:2" x14ac:dyDescent="0.5">
      <c r="A502" t="s">
        <v>20</v>
      </c>
      <c r="B502">
        <v>2414</v>
      </c>
    </row>
    <row r="503" spans="1:2" x14ac:dyDescent="0.5">
      <c r="A503" t="s">
        <v>20</v>
      </c>
      <c r="B503">
        <v>80</v>
      </c>
    </row>
    <row r="504" spans="1:2" x14ac:dyDescent="0.5">
      <c r="A504" t="s">
        <v>20</v>
      </c>
      <c r="B504">
        <v>193</v>
      </c>
    </row>
    <row r="505" spans="1:2" x14ac:dyDescent="0.5">
      <c r="A505" t="s">
        <v>20</v>
      </c>
      <c r="B505">
        <v>52</v>
      </c>
    </row>
    <row r="506" spans="1:2" x14ac:dyDescent="0.5">
      <c r="A506" t="s">
        <v>20</v>
      </c>
      <c r="B506">
        <v>290</v>
      </c>
    </row>
    <row r="507" spans="1:2" x14ac:dyDescent="0.5">
      <c r="A507" t="s">
        <v>20</v>
      </c>
      <c r="B507">
        <v>122</v>
      </c>
    </row>
    <row r="508" spans="1:2" x14ac:dyDescent="0.5">
      <c r="A508" t="s">
        <v>20</v>
      </c>
      <c r="B508">
        <v>1470</v>
      </c>
    </row>
    <row r="509" spans="1:2" x14ac:dyDescent="0.5">
      <c r="A509" t="s">
        <v>20</v>
      </c>
      <c r="B509">
        <v>165</v>
      </c>
    </row>
    <row r="510" spans="1:2" x14ac:dyDescent="0.5">
      <c r="A510" t="s">
        <v>20</v>
      </c>
      <c r="B510">
        <v>182</v>
      </c>
    </row>
    <row r="511" spans="1:2" x14ac:dyDescent="0.5">
      <c r="A511" t="s">
        <v>20</v>
      </c>
      <c r="B511">
        <v>199</v>
      </c>
    </row>
    <row r="512" spans="1:2" x14ac:dyDescent="0.5">
      <c r="A512" t="s">
        <v>20</v>
      </c>
      <c r="B512">
        <v>56</v>
      </c>
    </row>
    <row r="513" spans="1:2" x14ac:dyDescent="0.5">
      <c r="A513" t="s">
        <v>20</v>
      </c>
      <c r="B513">
        <v>1460</v>
      </c>
    </row>
    <row r="514" spans="1:2" x14ac:dyDescent="0.5">
      <c r="A514" t="s">
        <v>20</v>
      </c>
      <c r="B514">
        <v>123</v>
      </c>
    </row>
    <row r="515" spans="1:2" x14ac:dyDescent="0.5">
      <c r="A515" t="s">
        <v>20</v>
      </c>
      <c r="B515">
        <v>159</v>
      </c>
    </row>
    <row r="516" spans="1:2" x14ac:dyDescent="0.5">
      <c r="A516" t="s">
        <v>20</v>
      </c>
      <c r="B516">
        <v>110</v>
      </c>
    </row>
    <row r="517" spans="1:2" x14ac:dyDescent="0.5">
      <c r="A517" t="s">
        <v>20</v>
      </c>
      <c r="B517">
        <v>236</v>
      </c>
    </row>
    <row r="518" spans="1:2" x14ac:dyDescent="0.5">
      <c r="A518" t="s">
        <v>20</v>
      </c>
      <c r="B518">
        <v>191</v>
      </c>
    </row>
    <row r="519" spans="1:2" x14ac:dyDescent="0.5">
      <c r="A519" t="s">
        <v>20</v>
      </c>
      <c r="B519">
        <v>3934</v>
      </c>
    </row>
    <row r="520" spans="1:2" x14ac:dyDescent="0.5">
      <c r="A520" t="s">
        <v>20</v>
      </c>
      <c r="B520">
        <v>80</v>
      </c>
    </row>
    <row r="521" spans="1:2" x14ac:dyDescent="0.5">
      <c r="A521" t="s">
        <v>20</v>
      </c>
      <c r="B521">
        <v>462</v>
      </c>
    </row>
    <row r="522" spans="1:2" x14ac:dyDescent="0.5">
      <c r="A522" t="s">
        <v>20</v>
      </c>
      <c r="B522">
        <v>179</v>
      </c>
    </row>
    <row r="523" spans="1:2" x14ac:dyDescent="0.5">
      <c r="A523" t="s">
        <v>20</v>
      </c>
      <c r="B523">
        <v>1866</v>
      </c>
    </row>
    <row r="524" spans="1:2" x14ac:dyDescent="0.5">
      <c r="A524" t="s">
        <v>20</v>
      </c>
      <c r="B524">
        <v>156</v>
      </c>
    </row>
    <row r="525" spans="1:2" x14ac:dyDescent="0.5">
      <c r="A525" t="s">
        <v>20</v>
      </c>
      <c r="B525">
        <v>255</v>
      </c>
    </row>
    <row r="526" spans="1:2" x14ac:dyDescent="0.5">
      <c r="A526" t="s">
        <v>20</v>
      </c>
      <c r="B526">
        <v>2261</v>
      </c>
    </row>
    <row r="527" spans="1:2" x14ac:dyDescent="0.5">
      <c r="A527" t="s">
        <v>20</v>
      </c>
      <c r="B527">
        <v>40</v>
      </c>
    </row>
    <row r="528" spans="1:2" x14ac:dyDescent="0.5">
      <c r="A528" t="s">
        <v>20</v>
      </c>
      <c r="B528">
        <v>2289</v>
      </c>
    </row>
    <row r="529" spans="1:2" x14ac:dyDescent="0.5">
      <c r="A529" t="s">
        <v>20</v>
      </c>
      <c r="B529">
        <v>65</v>
      </c>
    </row>
    <row r="530" spans="1:2" x14ac:dyDescent="0.5">
      <c r="A530" t="s">
        <v>20</v>
      </c>
      <c r="B530">
        <v>3777</v>
      </c>
    </row>
    <row r="531" spans="1:2" x14ac:dyDescent="0.5">
      <c r="A531" t="s">
        <v>20</v>
      </c>
      <c r="B531">
        <v>184</v>
      </c>
    </row>
    <row r="532" spans="1:2" x14ac:dyDescent="0.5">
      <c r="A532" t="s">
        <v>20</v>
      </c>
      <c r="B532">
        <v>85</v>
      </c>
    </row>
    <row r="533" spans="1:2" x14ac:dyDescent="0.5">
      <c r="A533" t="s">
        <v>20</v>
      </c>
      <c r="B533">
        <v>144</v>
      </c>
    </row>
    <row r="534" spans="1:2" x14ac:dyDescent="0.5">
      <c r="A534" t="s">
        <v>20</v>
      </c>
      <c r="B534">
        <v>1902</v>
      </c>
    </row>
    <row r="535" spans="1:2" x14ac:dyDescent="0.5">
      <c r="A535" t="s">
        <v>20</v>
      </c>
      <c r="B535">
        <v>105</v>
      </c>
    </row>
    <row r="536" spans="1:2" x14ac:dyDescent="0.5">
      <c r="A536" t="s">
        <v>20</v>
      </c>
      <c r="B536">
        <v>132</v>
      </c>
    </row>
    <row r="537" spans="1:2" x14ac:dyDescent="0.5">
      <c r="A537" t="s">
        <v>20</v>
      </c>
      <c r="B537">
        <v>96</v>
      </c>
    </row>
    <row r="538" spans="1:2" x14ac:dyDescent="0.5">
      <c r="A538" t="s">
        <v>20</v>
      </c>
      <c r="B538">
        <v>114</v>
      </c>
    </row>
    <row r="539" spans="1:2" x14ac:dyDescent="0.5">
      <c r="A539" t="s">
        <v>20</v>
      </c>
      <c r="B539">
        <v>203</v>
      </c>
    </row>
    <row r="540" spans="1:2" x14ac:dyDescent="0.5">
      <c r="A540" t="s">
        <v>20</v>
      </c>
      <c r="B540">
        <v>1559</v>
      </c>
    </row>
    <row r="541" spans="1:2" x14ac:dyDescent="0.5">
      <c r="A541" t="s">
        <v>20</v>
      </c>
      <c r="B541">
        <v>1548</v>
      </c>
    </row>
    <row r="542" spans="1:2" x14ac:dyDescent="0.5">
      <c r="A542" t="s">
        <v>20</v>
      </c>
      <c r="B542">
        <v>80</v>
      </c>
    </row>
    <row r="543" spans="1:2" x14ac:dyDescent="0.5">
      <c r="A543" t="s">
        <v>20</v>
      </c>
      <c r="B543">
        <v>131</v>
      </c>
    </row>
    <row r="544" spans="1:2" x14ac:dyDescent="0.5">
      <c r="A544" t="s">
        <v>20</v>
      </c>
      <c r="B544">
        <v>112</v>
      </c>
    </row>
    <row r="545" spans="1:2" x14ac:dyDescent="0.5">
      <c r="A545" t="s">
        <v>20</v>
      </c>
      <c r="B545">
        <v>155</v>
      </c>
    </row>
    <row r="546" spans="1:2" x14ac:dyDescent="0.5">
      <c r="A546" t="s">
        <v>20</v>
      </c>
      <c r="B546">
        <v>266</v>
      </c>
    </row>
    <row r="547" spans="1:2" x14ac:dyDescent="0.5">
      <c r="A547" t="s">
        <v>20</v>
      </c>
      <c r="B547">
        <v>155</v>
      </c>
    </row>
    <row r="548" spans="1:2" x14ac:dyDescent="0.5">
      <c r="A548" t="s">
        <v>20</v>
      </c>
      <c r="B548">
        <v>207</v>
      </c>
    </row>
    <row r="549" spans="1:2" x14ac:dyDescent="0.5">
      <c r="A549" t="s">
        <v>20</v>
      </c>
      <c r="B549">
        <v>245</v>
      </c>
    </row>
    <row r="550" spans="1:2" x14ac:dyDescent="0.5">
      <c r="A550" t="s">
        <v>20</v>
      </c>
      <c r="B550">
        <v>1573</v>
      </c>
    </row>
    <row r="551" spans="1:2" x14ac:dyDescent="0.5">
      <c r="A551" t="s">
        <v>20</v>
      </c>
      <c r="B551">
        <v>114</v>
      </c>
    </row>
    <row r="552" spans="1:2" x14ac:dyDescent="0.5">
      <c r="A552" t="s">
        <v>20</v>
      </c>
      <c r="B552">
        <v>93</v>
      </c>
    </row>
    <row r="553" spans="1:2" x14ac:dyDescent="0.5">
      <c r="A553" t="s">
        <v>20</v>
      </c>
      <c r="B553">
        <v>1681</v>
      </c>
    </row>
    <row r="554" spans="1:2" x14ac:dyDescent="0.5">
      <c r="A554" t="s">
        <v>20</v>
      </c>
      <c r="B554">
        <v>32</v>
      </c>
    </row>
    <row r="555" spans="1:2" x14ac:dyDescent="0.5">
      <c r="A555" t="s">
        <v>20</v>
      </c>
      <c r="B555">
        <v>135</v>
      </c>
    </row>
    <row r="556" spans="1:2" x14ac:dyDescent="0.5">
      <c r="A556" t="s">
        <v>20</v>
      </c>
      <c r="B556">
        <v>140</v>
      </c>
    </row>
    <row r="557" spans="1:2" x14ac:dyDescent="0.5">
      <c r="A557" t="s">
        <v>20</v>
      </c>
      <c r="B557">
        <v>92</v>
      </c>
    </row>
    <row r="558" spans="1:2" x14ac:dyDescent="0.5">
      <c r="A558" t="s">
        <v>20</v>
      </c>
      <c r="B558">
        <v>1015</v>
      </c>
    </row>
    <row r="559" spans="1:2" x14ac:dyDescent="0.5">
      <c r="A559" t="s">
        <v>20</v>
      </c>
      <c r="B559">
        <v>323</v>
      </c>
    </row>
    <row r="560" spans="1:2" x14ac:dyDescent="0.5">
      <c r="A560" t="s">
        <v>20</v>
      </c>
      <c r="B560">
        <v>2326</v>
      </c>
    </row>
    <row r="561" spans="1:2" x14ac:dyDescent="0.5">
      <c r="A561" t="s">
        <v>20</v>
      </c>
      <c r="B561">
        <v>381</v>
      </c>
    </row>
    <row r="562" spans="1:2" x14ac:dyDescent="0.5">
      <c r="A562" t="s">
        <v>20</v>
      </c>
      <c r="B562">
        <v>480</v>
      </c>
    </row>
    <row r="563" spans="1:2" x14ac:dyDescent="0.5">
      <c r="A563" t="s">
        <v>20</v>
      </c>
      <c r="B563">
        <v>226</v>
      </c>
    </row>
    <row r="564" spans="1:2" x14ac:dyDescent="0.5">
      <c r="A564" t="s">
        <v>20</v>
      </c>
      <c r="B564">
        <v>241</v>
      </c>
    </row>
    <row r="565" spans="1:2" x14ac:dyDescent="0.5">
      <c r="A565" t="s">
        <v>20</v>
      </c>
      <c r="B565">
        <v>132</v>
      </c>
    </row>
    <row r="566" spans="1:2" x14ac:dyDescent="0.5">
      <c r="A566" t="s">
        <v>20</v>
      </c>
      <c r="B566">
        <v>2043</v>
      </c>
    </row>
  </sheetData>
  <mergeCells count="4">
    <mergeCell ref="J1:K1"/>
    <mergeCell ref="J18:K18"/>
    <mergeCell ref="G1:H1"/>
    <mergeCell ref="G18:H18"/>
  </mergeCells>
  <conditionalFormatting sqref="A1:A1048141">
    <cfRule type="containsText" dxfId="9" priority="10" operator="containsText" text="live">
      <formula>NOT(ISERROR(SEARCH("live",A1)))</formula>
    </cfRule>
    <cfRule type="containsText" dxfId="8" priority="11" operator="containsText" text="canceled">
      <formula>NOT(ISERROR(SEARCH("canceled",A1)))</formula>
    </cfRule>
    <cfRule type="containsText" dxfId="7" priority="12" operator="containsText" text="successful">
      <formula>NOT(ISERROR(SEARCH("successful",A1)))</formula>
    </cfRule>
    <cfRule type="containsText" dxfId="6" priority="13" operator="containsText" text="failed">
      <formula>NOT(ISERROR(SEARCH("failed",A1)))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">
    <cfRule type="containsText" dxfId="5" priority="9" operator="containsText" text="live">
      <formula>NOT(ISERROR(SEARCH("live",A3)))</formula>
    </cfRule>
  </conditionalFormatting>
  <conditionalFormatting sqref="D1:D365">
    <cfRule type="containsText" dxfId="4" priority="1" operator="containsText" text="live">
      <formula>NOT(ISERROR(SEARCH("live",D1)))</formula>
    </cfRule>
    <cfRule type="containsText" dxfId="3" priority="2" operator="containsText" text="canceled">
      <formula>NOT(ISERROR(SEARCH("canceled",D1)))</formula>
    </cfRule>
    <cfRule type="containsText" dxfId="2" priority="3" operator="containsText" text="successful">
      <formula>NOT(ISERROR(SEARCH("successful",D1)))</formula>
    </cfRule>
    <cfRule type="containsText" dxfId="1" priority="4" operator="containsText" text="failed">
      <formula>NOT(ISERROR(SEARCH("failed",D1)))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ntainsText" dxfId="0" priority="5" operator="containsText" text="failed">
      <formula>NOT(ISERROR(SEARCH("failed",D2)))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 (Pivot Table)</vt:lpstr>
      <vt:lpstr>Sub Category (Pivot Table) </vt:lpstr>
      <vt:lpstr>Date Created Conversion</vt:lpstr>
      <vt:lpstr>Crowfunding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Gabrellea Norman</cp:lastModifiedBy>
  <dcterms:created xsi:type="dcterms:W3CDTF">2021-09-29T18:52:28Z</dcterms:created>
  <dcterms:modified xsi:type="dcterms:W3CDTF">2023-06-11T23:43:47Z</dcterms:modified>
</cp:coreProperties>
</file>