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TSINF\2nd Academic Term\EST\"/>
    </mc:Choice>
  </mc:AlternateContent>
  <xr:revisionPtr revIDLastSave="0" documentId="8_{2E1A8977-853D-4C7E-A03C-34A6CA69EC31}" xr6:coauthVersionLast="47" xr6:coauthVersionMax="47" xr10:uidLastSave="{00000000-0000-0000-0000-000000000000}"/>
  <bookViews>
    <workbookView xWindow="-109" yWindow="-109" windowWidth="26301" windowHeight="14305" xr2:uid="{BE0AABFE-1257-4F4B-8025-E24033627938}"/>
  </bookViews>
  <sheets>
    <sheet name="avgAges" sheetId="2" r:id="rId1"/>
    <sheet name="Sheet1" sheetId="1" r:id="rId2"/>
  </sheets>
  <definedNames>
    <definedName name="ExternalData_1" localSheetId="0" hidden="1">avgAges!$A$1:$SB$2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00" i="2" l="1" a="1"/>
  <c r="A500" i="2" s="1"/>
  <c r="A499" i="2" a="1"/>
  <c r="A499" i="2" s="1"/>
  <c r="A498" i="2" a="1"/>
  <c r="A498" i="2" s="1"/>
  <c r="A497" i="2" a="1"/>
  <c r="A497" i="2" s="1"/>
  <c r="A496" i="2" a="1"/>
  <c r="A496" i="2" s="1"/>
  <c r="A495" i="2" a="1"/>
  <c r="A495" i="2" s="1"/>
  <c r="A494" i="2" a="1"/>
  <c r="A494" i="2" s="1"/>
  <c r="A493" i="2" a="1"/>
  <c r="A493" i="2" s="1"/>
  <c r="A492" i="2" a="1"/>
  <c r="A492" i="2" s="1"/>
  <c r="A491" i="2" a="1"/>
  <c r="A491" i="2" s="1"/>
  <c r="A490" i="2" a="1"/>
  <c r="A490" i="2" s="1"/>
  <c r="A489" i="2" a="1"/>
  <c r="A489" i="2" s="1"/>
  <c r="A488" i="2" a="1"/>
  <c r="A488" i="2" s="1"/>
  <c r="A487" i="2" a="1"/>
  <c r="A487" i="2" s="1"/>
  <c r="A486" i="2" a="1"/>
  <c r="A486" i="2" s="1"/>
  <c r="A485" i="2" a="1"/>
  <c r="A485" i="2" s="1"/>
  <c r="A484" i="2" a="1"/>
  <c r="A484" i="2" s="1"/>
  <c r="A483" i="2" a="1"/>
  <c r="A483" i="2" s="1"/>
  <c r="A482" i="2" a="1"/>
  <c r="A482" i="2" s="1"/>
  <c r="A481" i="2" a="1"/>
  <c r="A481" i="2" s="1"/>
  <c r="A480" i="2" a="1"/>
  <c r="A480" i="2" s="1"/>
  <c r="A479" i="2" a="1"/>
  <c r="A479" i="2" s="1"/>
  <c r="A478" i="2" a="1"/>
  <c r="A478" i="2" s="1"/>
  <c r="A477" i="2" a="1"/>
  <c r="A477" i="2" s="1"/>
  <c r="A476" i="2" a="1"/>
  <c r="A476" i="2" s="1"/>
  <c r="A475" i="2" a="1"/>
  <c r="A475" i="2" s="1"/>
  <c r="A474" i="2" a="1"/>
  <c r="A474" i="2" s="1"/>
  <c r="A473" i="2" a="1"/>
  <c r="A473" i="2" s="1"/>
  <c r="A472" i="2" a="1"/>
  <c r="A472" i="2" s="1"/>
  <c r="A471" i="2" a="1"/>
  <c r="A471" i="2" s="1"/>
  <c r="A470" i="2" a="1"/>
  <c r="A470" i="2" s="1"/>
  <c r="A469" i="2" a="1"/>
  <c r="A469" i="2" s="1"/>
  <c r="A468" i="2" a="1"/>
  <c r="A468" i="2" s="1"/>
  <c r="A467" i="2" a="1"/>
  <c r="A467" i="2" s="1"/>
  <c r="A466" i="2" a="1"/>
  <c r="A466" i="2" s="1"/>
  <c r="A465" i="2" a="1"/>
  <c r="A465" i="2" s="1"/>
  <c r="A464" i="2" a="1"/>
  <c r="A464" i="2" s="1"/>
  <c r="A463" i="2" a="1"/>
  <c r="A463" i="2" s="1"/>
  <c r="A462" i="2" a="1"/>
  <c r="A462" i="2" s="1"/>
  <c r="A461" i="2" a="1"/>
  <c r="A461" i="2" s="1"/>
  <c r="A460" i="2" a="1"/>
  <c r="A460" i="2" s="1"/>
  <c r="A459" i="2" a="1"/>
  <c r="A459" i="2" s="1"/>
  <c r="A458" i="2" a="1"/>
  <c r="A458" i="2" s="1"/>
  <c r="A457" i="2" a="1"/>
  <c r="A457" i="2" s="1"/>
  <c r="A456" i="2" a="1"/>
  <c r="A456" i="2" s="1"/>
  <c r="A455" i="2" a="1"/>
  <c r="A455" i="2" s="1"/>
  <c r="A454" i="2" a="1"/>
  <c r="A454" i="2" s="1"/>
  <c r="A453" i="2" a="1"/>
  <c r="A453" i="2" s="1"/>
  <c r="A452" i="2" a="1"/>
  <c r="A452" i="2" s="1"/>
  <c r="A451" i="2" a="1"/>
  <c r="A451" i="2" s="1"/>
  <c r="A450" i="2" a="1"/>
  <c r="A450" i="2" s="1"/>
  <c r="A449" i="2" a="1"/>
  <c r="A449" i="2" s="1"/>
  <c r="A448" i="2" a="1"/>
  <c r="A448" i="2" s="1"/>
  <c r="A447" i="2" a="1"/>
  <c r="A447" i="2" s="1"/>
  <c r="A446" i="2" a="1"/>
  <c r="A446" i="2" s="1"/>
  <c r="A445" i="2" a="1"/>
  <c r="A445" i="2" s="1"/>
  <c r="A444" i="2" a="1"/>
  <c r="A444" i="2" s="1"/>
  <c r="A443" i="2" a="1"/>
  <c r="A443" i="2" s="1"/>
  <c r="A442" i="2" a="1"/>
  <c r="A442" i="2" s="1"/>
  <c r="A441" i="2" a="1"/>
  <c r="A441" i="2" s="1"/>
  <c r="A440" i="2" a="1"/>
  <c r="A440" i="2" s="1"/>
  <c r="A439" i="2" a="1"/>
  <c r="A439" i="2" s="1"/>
  <c r="A438" i="2" a="1"/>
  <c r="A438" i="2" s="1"/>
  <c r="A437" i="2" a="1"/>
  <c r="A437" i="2" s="1"/>
  <c r="A436" i="2" a="1"/>
  <c r="A436" i="2" s="1"/>
  <c r="A435" i="2" a="1"/>
  <c r="A435" i="2" s="1"/>
  <c r="A434" i="2" a="1"/>
  <c r="A434" i="2" s="1"/>
  <c r="A433" i="2" a="1"/>
  <c r="A433" i="2" s="1"/>
  <c r="A432" i="2" a="1"/>
  <c r="A432" i="2" s="1"/>
  <c r="A431" i="2" a="1"/>
  <c r="A431" i="2" s="1"/>
  <c r="A430" i="2" a="1"/>
  <c r="A430" i="2" s="1"/>
  <c r="A429" i="2" a="1"/>
  <c r="A429" i="2" s="1"/>
  <c r="A428" i="2" a="1"/>
  <c r="A428" i="2" s="1"/>
  <c r="A427" i="2" a="1"/>
  <c r="A427" i="2" s="1"/>
  <c r="A426" i="2" a="1"/>
  <c r="A426" i="2" s="1"/>
  <c r="A425" i="2" a="1"/>
  <c r="A425" i="2" s="1"/>
  <c r="A424" i="2" a="1"/>
  <c r="A424" i="2" s="1"/>
  <c r="A423" i="2" a="1"/>
  <c r="A423" i="2" s="1"/>
  <c r="A422" i="2" a="1"/>
  <c r="A422" i="2" s="1"/>
  <c r="A421" i="2" a="1"/>
  <c r="A421" i="2" s="1"/>
  <c r="A420" i="2" a="1"/>
  <c r="A420" i="2" s="1"/>
  <c r="A419" i="2" a="1"/>
  <c r="A419" i="2" s="1"/>
  <c r="A418" i="2" a="1"/>
  <c r="A418" i="2" s="1"/>
  <c r="A417" i="2" a="1"/>
  <c r="A417" i="2" s="1"/>
  <c r="A416" i="2" a="1"/>
  <c r="A416" i="2" s="1"/>
  <c r="A415" i="2" a="1"/>
  <c r="A415" i="2" s="1"/>
  <c r="A414" i="2" a="1"/>
  <c r="A414" i="2" s="1"/>
  <c r="A413" i="2" a="1"/>
  <c r="A413" i="2" s="1"/>
  <c r="A412" i="2" a="1"/>
  <c r="A412" i="2" s="1"/>
  <c r="A411" i="2" a="1"/>
  <c r="A411" i="2" s="1"/>
  <c r="A410" i="2" a="1"/>
  <c r="A410" i="2" s="1"/>
  <c r="A409" i="2" a="1"/>
  <c r="A409" i="2" s="1"/>
  <c r="A408" i="2" a="1"/>
  <c r="A408" i="2" s="1"/>
  <c r="A407" i="2" a="1"/>
  <c r="A407" i="2" s="1"/>
  <c r="A406" i="2" a="1"/>
  <c r="A406" i="2" s="1"/>
  <c r="A405" i="2" a="1"/>
  <c r="A405" i="2" s="1"/>
  <c r="A404" i="2" a="1"/>
  <c r="A404" i="2" s="1"/>
  <c r="A403" i="2" a="1"/>
  <c r="A403" i="2" s="1"/>
  <c r="A402" i="2" a="1"/>
  <c r="A402" i="2" s="1"/>
  <c r="A401" i="2" a="1"/>
  <c r="A401" i="2" s="1"/>
  <c r="A400" i="2" a="1"/>
  <c r="A400" i="2" s="1"/>
  <c r="A399" i="2" a="1"/>
  <c r="A399" i="2" s="1"/>
  <c r="A398" i="2" a="1"/>
  <c r="A398" i="2" s="1"/>
  <c r="A397" i="2" a="1"/>
  <c r="A397" i="2" s="1"/>
  <c r="A396" i="2" a="1"/>
  <c r="A396" i="2" s="1"/>
  <c r="A395" i="2" a="1"/>
  <c r="A395" i="2" s="1"/>
  <c r="A394" i="2" a="1"/>
  <c r="A394" i="2" s="1"/>
  <c r="A393" i="2" a="1"/>
  <c r="A393" i="2" s="1"/>
  <c r="A392" i="2" a="1"/>
  <c r="A392" i="2" s="1"/>
  <c r="A391" i="2" a="1"/>
  <c r="A391" i="2" s="1"/>
  <c r="A390" i="2" a="1"/>
  <c r="A390" i="2" s="1"/>
  <c r="A389" i="2" a="1"/>
  <c r="A389" i="2" s="1"/>
  <c r="A388" i="2" a="1"/>
  <c r="A388" i="2" s="1"/>
  <c r="A387" i="2" a="1"/>
  <c r="A387" i="2" s="1"/>
  <c r="A386" i="2" a="1"/>
  <c r="A386" i="2" s="1"/>
  <c r="A385" i="2" a="1"/>
  <c r="A385" i="2" s="1"/>
  <c r="A384" i="2" a="1"/>
  <c r="A384" i="2" s="1"/>
  <c r="A383" i="2" a="1"/>
  <c r="A383" i="2" s="1"/>
  <c r="A382" i="2" a="1"/>
  <c r="A382" i="2" s="1"/>
  <c r="A381" i="2" a="1"/>
  <c r="A381" i="2" s="1"/>
  <c r="A380" i="2" a="1"/>
  <c r="A380" i="2" s="1"/>
  <c r="A379" i="2" a="1"/>
  <c r="A379" i="2" s="1"/>
  <c r="A378" i="2" a="1"/>
  <c r="A378" i="2" s="1"/>
  <c r="A377" i="2" a="1"/>
  <c r="A377" i="2" s="1"/>
  <c r="A376" i="2" a="1"/>
  <c r="A376" i="2" s="1"/>
  <c r="A375" i="2" a="1"/>
  <c r="A375" i="2" s="1"/>
  <c r="A374" i="2" a="1"/>
  <c r="A374" i="2" s="1"/>
  <c r="A373" i="2" a="1"/>
  <c r="A373" i="2" s="1"/>
  <c r="A372" i="2" a="1"/>
  <c r="A372" i="2" s="1"/>
  <c r="A371" i="2" a="1"/>
  <c r="A371" i="2" s="1"/>
  <c r="A370" i="2" a="1"/>
  <c r="A370" i="2" s="1"/>
  <c r="A369" i="2" a="1"/>
  <c r="A369" i="2" s="1"/>
  <c r="A368" i="2" a="1"/>
  <c r="A368" i="2" s="1"/>
  <c r="A367" i="2" a="1"/>
  <c r="A367" i="2" s="1"/>
  <c r="A366" i="2" a="1"/>
  <c r="A366" i="2" s="1"/>
  <c r="A365" i="2" a="1"/>
  <c r="A365" i="2" s="1"/>
  <c r="A364" i="2" a="1"/>
  <c r="A364" i="2" s="1"/>
  <c r="A363" i="2" a="1"/>
  <c r="A363" i="2" s="1"/>
  <c r="A362" i="2" a="1"/>
  <c r="A362" i="2" s="1"/>
  <c r="A361" i="2" a="1"/>
  <c r="A361" i="2" s="1"/>
  <c r="A360" i="2" a="1"/>
  <c r="A360" i="2" s="1"/>
  <c r="A359" i="2" a="1"/>
  <c r="A359" i="2" s="1"/>
  <c r="A358" i="2" a="1"/>
  <c r="A358" i="2" s="1"/>
  <c r="A357" i="2" a="1"/>
  <c r="A357" i="2" s="1"/>
  <c r="A356" i="2" a="1"/>
  <c r="A356" i="2" s="1"/>
  <c r="A355" i="2" a="1"/>
  <c r="A355" i="2" s="1"/>
  <c r="A354" i="2" a="1"/>
  <c r="A354" i="2" s="1"/>
  <c r="A353" i="2" a="1"/>
  <c r="A353" i="2" s="1"/>
  <c r="A352" i="2" a="1"/>
  <c r="A352" i="2" s="1"/>
  <c r="A351" i="2" a="1"/>
  <c r="A351" i="2" s="1"/>
  <c r="A350" i="2" a="1"/>
  <c r="A350" i="2" s="1"/>
  <c r="A349" i="2" a="1"/>
  <c r="A349" i="2" s="1"/>
  <c r="A348" i="2" a="1"/>
  <c r="A348" i="2" s="1"/>
  <c r="A347" i="2" a="1"/>
  <c r="A347" i="2" s="1"/>
  <c r="A346" i="2" a="1"/>
  <c r="A346" i="2" s="1"/>
  <c r="A345" i="2" a="1"/>
  <c r="A345" i="2" s="1"/>
  <c r="A344" i="2" a="1"/>
  <c r="A344" i="2" s="1"/>
  <c r="A343" i="2" a="1"/>
  <c r="A343" i="2" s="1"/>
  <c r="A342" i="2" a="1"/>
  <c r="A342" i="2" s="1"/>
  <c r="A341" i="2" a="1"/>
  <c r="A341" i="2" s="1"/>
  <c r="A340" i="2" a="1"/>
  <c r="A340" i="2" s="1"/>
  <c r="A339" i="2" a="1"/>
  <c r="A339" i="2" s="1"/>
  <c r="A338" i="2" a="1"/>
  <c r="A338" i="2" s="1"/>
  <c r="A337" i="2" a="1"/>
  <c r="A337" i="2" s="1"/>
  <c r="A336" i="2" a="1"/>
  <c r="A336" i="2" s="1"/>
  <c r="A335" i="2" a="1"/>
  <c r="A335" i="2" s="1"/>
  <c r="A334" i="2" a="1"/>
  <c r="A334" i="2" s="1"/>
  <c r="A333" i="2" a="1"/>
  <c r="A333" i="2" s="1"/>
  <c r="A332" i="2" a="1"/>
  <c r="A332" i="2" s="1"/>
  <c r="A331" i="2" a="1"/>
  <c r="A331" i="2" s="1"/>
  <c r="A330" i="2" a="1"/>
  <c r="A330" i="2" s="1"/>
  <c r="A329" i="2" a="1"/>
  <c r="A329" i="2" s="1"/>
  <c r="A328" i="2" a="1"/>
  <c r="A328" i="2" s="1"/>
  <c r="A327" i="2" a="1"/>
  <c r="A327" i="2" s="1"/>
  <c r="A326" i="2" a="1"/>
  <c r="A326" i="2" s="1"/>
  <c r="A325" i="2" a="1"/>
  <c r="A325" i="2" s="1"/>
  <c r="A324" i="2" a="1"/>
  <c r="A324" i="2" s="1"/>
  <c r="A323" i="2" a="1"/>
  <c r="A323" i="2" s="1"/>
  <c r="A322" i="2" a="1"/>
  <c r="A322" i="2" s="1"/>
  <c r="A321" i="2" a="1"/>
  <c r="A321" i="2" s="1"/>
  <c r="A320" i="2" a="1"/>
  <c r="A320" i="2" s="1"/>
  <c r="A319" i="2" a="1"/>
  <c r="A319" i="2" s="1"/>
  <c r="A318" i="2" a="1"/>
  <c r="A318" i="2" s="1"/>
  <c r="A317" i="2" a="1"/>
  <c r="A317" i="2" s="1"/>
  <c r="A316" i="2" a="1"/>
  <c r="A316" i="2" s="1"/>
  <c r="A315" i="2" a="1"/>
  <c r="A315" i="2" s="1"/>
  <c r="A314" i="2" a="1"/>
  <c r="A314" i="2" s="1"/>
  <c r="A313" i="2" a="1"/>
  <c r="A313" i="2" s="1"/>
  <c r="A312" i="2" a="1"/>
  <c r="A312" i="2" s="1"/>
  <c r="A311" i="2" a="1"/>
  <c r="A311" i="2" s="1"/>
  <c r="A310" i="2" a="1"/>
  <c r="A310" i="2" s="1"/>
  <c r="A309" i="2" a="1"/>
  <c r="A309" i="2" s="1"/>
  <c r="A308" i="2" a="1"/>
  <c r="A308" i="2" s="1"/>
  <c r="A307" i="2" a="1"/>
  <c r="A307" i="2" s="1"/>
  <c r="A306" i="2" a="1"/>
  <c r="A306" i="2" s="1"/>
  <c r="A305" i="2" a="1"/>
  <c r="A305" i="2" s="1"/>
  <c r="A304" i="2" a="1"/>
  <c r="A304" i="2" s="1"/>
  <c r="A303" i="2" a="1"/>
  <c r="A303" i="2" s="1"/>
  <c r="A302" i="2" a="1"/>
  <c r="A302" i="2" s="1"/>
  <c r="A301" i="2" a="1"/>
  <c r="A301" i="2" s="1"/>
  <c r="A300" i="2" a="1"/>
  <c r="A300" i="2" s="1"/>
  <c r="A299" i="2" a="1"/>
  <c r="A299" i="2" s="1"/>
  <c r="A298" i="2" a="1"/>
  <c r="A298" i="2" s="1"/>
  <c r="A297" i="2" a="1"/>
  <c r="A297" i="2" s="1"/>
  <c r="A296" i="2" a="1"/>
  <c r="A296" i="2" s="1"/>
  <c r="A295" i="2" a="1"/>
  <c r="A295" i="2" s="1"/>
  <c r="A294" i="2" a="1"/>
  <c r="A294" i="2" s="1"/>
  <c r="A293" i="2" a="1"/>
  <c r="A293" i="2" s="1"/>
  <c r="A292" i="2" a="1"/>
  <c r="A292" i="2" s="1"/>
  <c r="A291" i="2" a="1"/>
  <c r="A291" i="2" s="1"/>
  <c r="A290" i="2" a="1"/>
  <c r="A290" i="2" s="1"/>
  <c r="A289" i="2" a="1"/>
  <c r="A289" i="2" s="1"/>
  <c r="A288" i="2" a="1"/>
  <c r="A288" i="2" s="1"/>
  <c r="A287" i="2" a="1"/>
  <c r="A287" i="2" s="1"/>
  <c r="A286" i="2" a="1"/>
  <c r="A286" i="2" s="1"/>
  <c r="A285" i="2" a="1"/>
  <c r="A285" i="2" s="1"/>
  <c r="A284" i="2" a="1"/>
  <c r="A284" i="2" s="1"/>
  <c r="A283" i="2" a="1"/>
  <c r="A283" i="2" s="1"/>
  <c r="A282" i="2" a="1"/>
  <c r="A282" i="2" s="1"/>
  <c r="A281" i="2" a="1"/>
  <c r="A281" i="2" s="1"/>
  <c r="A280" i="2" a="1"/>
  <c r="A280" i="2" s="1"/>
  <c r="A279" i="2" a="1"/>
  <c r="A279" i="2" s="1"/>
  <c r="A278" i="2" a="1"/>
  <c r="A278" i="2" s="1"/>
  <c r="A277" i="2" a="1"/>
  <c r="A277" i="2" s="1"/>
  <c r="A276" i="2" a="1"/>
  <c r="A276" i="2" s="1"/>
  <c r="A275" i="2" a="1"/>
  <c r="A275" i="2" s="1"/>
  <c r="A274" i="2" a="1"/>
  <c r="A274" i="2" s="1"/>
  <c r="A273" i="2" a="1"/>
  <c r="A273" i="2" s="1"/>
  <c r="A272" i="2" a="1"/>
  <c r="A272" i="2" s="1"/>
  <c r="A271" i="2" a="1"/>
  <c r="A271" i="2" s="1"/>
  <c r="A270" i="2" a="1"/>
  <c r="A270" i="2" s="1"/>
  <c r="A269" i="2" a="1"/>
  <c r="A269" i="2" s="1"/>
  <c r="A268" i="2" a="1"/>
  <c r="A268" i="2" s="1"/>
  <c r="A267" i="2" a="1"/>
  <c r="A267" i="2" s="1"/>
  <c r="A266" i="2" a="1"/>
  <c r="A266" i="2" s="1"/>
  <c r="A265" i="2" a="1"/>
  <c r="A265" i="2" s="1"/>
  <c r="A264" i="2" a="1"/>
  <c r="A264" i="2" s="1"/>
  <c r="A263" i="2" a="1"/>
  <c r="A263" i="2" s="1"/>
  <c r="A262" i="2" a="1"/>
  <c r="A262" i="2" s="1"/>
  <c r="A261" i="2" a="1"/>
  <c r="A261" i="2" s="1"/>
  <c r="A260" i="2" a="1"/>
  <c r="A260" i="2" s="1"/>
  <c r="A259" i="2" a="1"/>
  <c r="A259" i="2" s="1"/>
  <c r="A258" i="2" a="1"/>
  <c r="A258" i="2" s="1"/>
  <c r="A257" i="2" a="1"/>
  <c r="A257" i="2" s="1"/>
  <c r="A256" i="2" a="1"/>
  <c r="A256" i="2" s="1"/>
  <c r="A255" i="2" a="1"/>
  <c r="A255" i="2" s="1"/>
  <c r="A254" i="2" a="1"/>
  <c r="A254" i="2" s="1"/>
  <c r="A253" i="2" a="1"/>
  <c r="A253" i="2" s="1"/>
  <c r="A252" i="2" a="1"/>
  <c r="A252" i="2" s="1"/>
  <c r="A251" i="2" a="1"/>
  <c r="A251" i="2" s="1"/>
  <c r="A250" i="2" a="1"/>
  <c r="A250" i="2" s="1"/>
  <c r="A249" i="2" a="1"/>
  <c r="A249" i="2" s="1"/>
  <c r="A248" i="2" a="1"/>
  <c r="A248" i="2" s="1"/>
  <c r="A247" i="2" a="1"/>
  <c r="A247" i="2" s="1"/>
  <c r="A246" i="2" a="1"/>
  <c r="A246" i="2" s="1"/>
  <c r="A245" i="2" a="1"/>
  <c r="A245" i="2" s="1"/>
  <c r="A244" i="2" a="1"/>
  <c r="A244" i="2" s="1"/>
  <c r="A243" i="2" a="1"/>
  <c r="A243" i="2" s="1"/>
  <c r="A242" i="2" a="1"/>
  <c r="A242" i="2" s="1"/>
  <c r="A241" i="2" a="1"/>
  <c r="A241" i="2" s="1"/>
  <c r="A240" i="2" a="1"/>
  <c r="A240" i="2" s="1"/>
  <c r="A239" i="2" a="1"/>
  <c r="A239" i="2" s="1"/>
  <c r="A238" i="2" a="1"/>
  <c r="A238" i="2" s="1"/>
  <c r="A237" i="2" a="1"/>
  <c r="A237" i="2" s="1"/>
  <c r="A236" i="2" a="1"/>
  <c r="A236" i="2" s="1"/>
  <c r="A235" i="2" a="1"/>
  <c r="A235" i="2" s="1"/>
  <c r="A234" i="2" a="1"/>
  <c r="A234" i="2" s="1"/>
  <c r="A233" i="2" a="1"/>
  <c r="A233" i="2" s="1"/>
  <c r="A232" i="2" a="1"/>
  <c r="A232" i="2" s="1"/>
  <c r="A231" i="2" a="1"/>
  <c r="A231" i="2" s="1"/>
  <c r="A230" i="2" a="1"/>
  <c r="A230" i="2" s="1"/>
  <c r="A229" i="2" a="1"/>
  <c r="A229" i="2" s="1"/>
  <c r="A228" i="2" a="1"/>
  <c r="A228" i="2" s="1"/>
  <c r="A227" i="2" a="1"/>
  <c r="A227" i="2" s="1"/>
  <c r="A226" i="2" a="1"/>
  <c r="A226" i="2" s="1"/>
  <c r="A225" i="2" a="1"/>
  <c r="A225" i="2" s="1"/>
  <c r="A224" i="2" a="1"/>
  <c r="A224" i="2" s="1"/>
  <c r="A223" i="2" a="1"/>
  <c r="A223" i="2" s="1"/>
  <c r="A222" i="2" a="1"/>
  <c r="A222" i="2" s="1"/>
  <c r="A221" i="2" a="1"/>
  <c r="A221" i="2" s="1"/>
  <c r="A220" i="2" a="1"/>
  <c r="A220" i="2" s="1"/>
  <c r="A219" i="2" a="1"/>
  <c r="A219" i="2" s="1"/>
  <c r="A218" i="2" a="1"/>
  <c r="A218" i="2" s="1"/>
  <c r="A217" i="2" a="1"/>
  <c r="A217" i="2" s="1"/>
  <c r="A216" i="2" a="1"/>
  <c r="A216" i="2" s="1"/>
  <c r="A215" i="2" a="1"/>
  <c r="A215" i="2" s="1"/>
  <c r="A214" i="2" a="1"/>
  <c r="A214" i="2" s="1"/>
  <c r="A213" i="2" a="1"/>
  <c r="A213" i="2" s="1"/>
  <c r="A212" i="2" a="1"/>
  <c r="A212" i="2" s="1"/>
  <c r="A211" i="2" a="1"/>
  <c r="A211" i="2" s="1"/>
  <c r="A210" i="2" a="1"/>
  <c r="A210" i="2" s="1"/>
  <c r="A209" i="2" a="1"/>
  <c r="A209" i="2" s="1"/>
  <c r="A208" i="2" a="1"/>
  <c r="A208" i="2" s="1"/>
  <c r="A207" i="2" a="1"/>
  <c r="A207" i="2" s="1"/>
  <c r="A206" i="2" a="1"/>
  <c r="A206" i="2" s="1"/>
  <c r="A205" i="2" a="1"/>
  <c r="A205" i="2" s="1"/>
  <c r="A204" i="2" a="1"/>
  <c r="A204" i="2" s="1"/>
  <c r="A203" i="2" a="1"/>
  <c r="A203" i="2" s="1"/>
  <c r="A202" i="2" a="1"/>
  <c r="A202" i="2" s="1"/>
  <c r="A201" i="2" a="1"/>
  <c r="A201" i="2" s="1"/>
  <c r="A200" i="2" a="1"/>
  <c r="A200" i="2" s="1"/>
  <c r="A199" i="2" a="1"/>
  <c r="A199" i="2" s="1"/>
  <c r="A198" i="2" a="1"/>
  <c r="A198" i="2" s="1"/>
  <c r="A197" i="2" a="1"/>
  <c r="A197" i="2" s="1"/>
  <c r="A196" i="2" a="1"/>
  <c r="A196" i="2" s="1"/>
  <c r="A195" i="2" a="1"/>
  <c r="A195" i="2" s="1"/>
  <c r="A194" i="2" a="1"/>
  <c r="A194" i="2" s="1"/>
  <c r="A193" i="2" a="1"/>
  <c r="A193" i="2" s="1"/>
  <c r="A192" i="2" a="1"/>
  <c r="A192" i="2" s="1"/>
  <c r="A191" i="2" a="1"/>
  <c r="A191" i="2" s="1"/>
  <c r="A190" i="2" a="1"/>
  <c r="A190" i="2" s="1"/>
  <c r="A189" i="2" a="1"/>
  <c r="A189" i="2" s="1"/>
  <c r="A188" i="2" a="1"/>
  <c r="A188" i="2" s="1"/>
  <c r="A187" i="2" a="1"/>
  <c r="A187" i="2" s="1"/>
  <c r="A186" i="2" a="1"/>
  <c r="A186" i="2" s="1"/>
  <c r="A185" i="2" a="1"/>
  <c r="A185" i="2" s="1"/>
  <c r="A184" i="2" a="1"/>
  <c r="A184" i="2" s="1"/>
  <c r="A183" i="2" a="1"/>
  <c r="A183" i="2" s="1"/>
  <c r="A182" i="2" a="1"/>
  <c r="A182" i="2" s="1"/>
  <c r="A181" i="2" a="1"/>
  <c r="A181" i="2" s="1"/>
  <c r="A180" i="2" a="1"/>
  <c r="A180" i="2" s="1"/>
  <c r="A179" i="2" a="1"/>
  <c r="A179" i="2" s="1"/>
  <c r="A178" i="2" a="1"/>
  <c r="A178" i="2" s="1"/>
  <c r="A177" i="2" a="1"/>
  <c r="A177" i="2" s="1"/>
  <c r="A176" i="2" a="1"/>
  <c r="A176" i="2" s="1"/>
  <c r="A175" i="2" a="1"/>
  <c r="A175" i="2" s="1"/>
  <c r="A174" i="2" a="1"/>
  <c r="A174" i="2" s="1"/>
  <c r="A173" i="2" a="1"/>
  <c r="A173" i="2" s="1"/>
  <c r="A172" i="2" a="1"/>
  <c r="A172" i="2" s="1"/>
  <c r="A171" i="2" a="1"/>
  <c r="A171" i="2" s="1"/>
  <c r="A170" i="2" a="1"/>
  <c r="A170" i="2" s="1"/>
  <c r="A169" i="2" a="1"/>
  <c r="A169" i="2" s="1"/>
  <c r="A168" i="2" a="1"/>
  <c r="A168" i="2" s="1"/>
  <c r="A167" i="2" a="1"/>
  <c r="A167" i="2" s="1"/>
  <c r="A166" i="2" a="1"/>
  <c r="A166" i="2" s="1"/>
  <c r="A165" i="2" a="1"/>
  <c r="A165" i="2" s="1"/>
  <c r="A164" i="2" a="1"/>
  <c r="A164" i="2" s="1"/>
  <c r="A163" i="2" a="1"/>
  <c r="A163" i="2" s="1"/>
  <c r="A162" i="2" a="1"/>
  <c r="A162" i="2" s="1"/>
  <c r="A161" i="2" a="1"/>
  <c r="A161" i="2" s="1"/>
  <c r="A160" i="2" a="1"/>
  <c r="A160" i="2" s="1"/>
  <c r="A159" i="2" a="1"/>
  <c r="A159" i="2" s="1"/>
  <c r="A158" i="2" a="1"/>
  <c r="A158" i="2" s="1"/>
  <c r="A157" i="2" a="1"/>
  <c r="A157" i="2" s="1"/>
  <c r="A156" i="2" a="1"/>
  <c r="A156" i="2" s="1"/>
  <c r="A155" i="2" a="1"/>
  <c r="A155" i="2" s="1"/>
  <c r="A154" i="2" a="1"/>
  <c r="A154" i="2" s="1"/>
  <c r="A153" i="2" a="1"/>
  <c r="A153" i="2" s="1"/>
  <c r="A152" i="2" a="1"/>
  <c r="A152" i="2" s="1"/>
  <c r="A151" i="2" a="1"/>
  <c r="A151" i="2" s="1"/>
  <c r="A150" i="2" a="1"/>
  <c r="A150" i="2" s="1"/>
  <c r="A149" i="2" a="1"/>
  <c r="A149" i="2" s="1"/>
  <c r="A148" i="2" a="1"/>
  <c r="A148" i="2" s="1"/>
  <c r="A147" i="2" a="1"/>
  <c r="A147" i="2" s="1"/>
  <c r="A146" i="2" a="1"/>
  <c r="A146" i="2" s="1"/>
  <c r="A145" i="2" a="1"/>
  <c r="A145" i="2" s="1"/>
  <c r="A144" i="2" a="1"/>
  <c r="A144" i="2" s="1"/>
  <c r="A143" i="2" a="1"/>
  <c r="A143" i="2" s="1"/>
  <c r="A142" i="2" a="1"/>
  <c r="A142" i="2" s="1"/>
  <c r="A141" i="2" a="1"/>
  <c r="A141" i="2" s="1"/>
  <c r="A140" i="2" a="1"/>
  <c r="A140" i="2" s="1"/>
  <c r="A139" i="2" a="1"/>
  <c r="A139" i="2" s="1"/>
  <c r="A138" i="2" a="1"/>
  <c r="A138" i="2" s="1"/>
  <c r="A137" i="2" a="1"/>
  <c r="A137" i="2" s="1"/>
  <c r="A136" i="2" a="1"/>
  <c r="A136" i="2" s="1"/>
  <c r="A135" i="2" a="1"/>
  <c r="A135" i="2" s="1"/>
  <c r="A134" i="2" a="1"/>
  <c r="A134" i="2" s="1"/>
  <c r="A133" i="2" a="1"/>
  <c r="A133" i="2" s="1"/>
  <c r="A132" i="2" a="1"/>
  <c r="A132" i="2" s="1"/>
  <c r="A131" i="2" a="1"/>
  <c r="A131" i="2" s="1"/>
  <c r="A130" i="2" a="1"/>
  <c r="A130" i="2" s="1"/>
  <c r="A129" i="2" a="1"/>
  <c r="A129" i="2" s="1"/>
  <c r="A128" i="2" a="1"/>
  <c r="A128" i="2" s="1"/>
  <c r="A127" i="2" a="1"/>
  <c r="A127" i="2" s="1"/>
  <c r="A126" i="2" a="1"/>
  <c r="A126" i="2" s="1"/>
  <c r="A125" i="2" a="1"/>
  <c r="A125" i="2" s="1"/>
  <c r="A124" i="2" a="1"/>
  <c r="A124" i="2" s="1"/>
  <c r="A123" i="2" a="1"/>
  <c r="A123" i="2" s="1"/>
  <c r="A122" i="2" a="1"/>
  <c r="A122" i="2" s="1"/>
  <c r="A121" i="2" a="1"/>
  <c r="A121" i="2" s="1"/>
  <c r="A120" i="2" a="1"/>
  <c r="A120" i="2" s="1"/>
  <c r="A119" i="2" a="1"/>
  <c r="A119" i="2" s="1"/>
  <c r="A118" i="2" a="1"/>
  <c r="A118" i="2" s="1"/>
  <c r="A117" i="2" a="1"/>
  <c r="A117" i="2" s="1"/>
  <c r="A116" i="2" a="1"/>
  <c r="A116" i="2" s="1"/>
  <c r="A115" i="2" a="1"/>
  <c r="A115" i="2" s="1"/>
  <c r="A114" i="2" a="1"/>
  <c r="A114" i="2" s="1"/>
  <c r="A113" i="2" a="1"/>
  <c r="A113" i="2" s="1"/>
  <c r="A112" i="2" a="1"/>
  <c r="A112" i="2" s="1"/>
  <c r="A111" i="2" a="1"/>
  <c r="A111" i="2" s="1"/>
  <c r="A110" i="2" a="1"/>
  <c r="A110" i="2" s="1"/>
  <c r="A109" i="2" a="1"/>
  <c r="A109" i="2" s="1"/>
  <c r="A108" i="2" a="1"/>
  <c r="A108" i="2" s="1"/>
  <c r="A107" i="2" a="1"/>
  <c r="A107" i="2" s="1"/>
  <c r="A106" i="2" a="1"/>
  <c r="A106" i="2" s="1"/>
  <c r="A105" i="2" a="1"/>
  <c r="A105" i="2" s="1"/>
  <c r="A104" i="2" a="1"/>
  <c r="A104" i="2" s="1"/>
  <c r="A103" i="2" a="1"/>
  <c r="A103" i="2" s="1"/>
  <c r="A102" i="2" a="1"/>
  <c r="A102" i="2" s="1"/>
  <c r="A101" i="2" a="1"/>
  <c r="A101" i="2" s="1"/>
  <c r="A100" i="2" a="1"/>
  <c r="A100" i="2" s="1"/>
  <c r="A99" i="2" a="1"/>
  <c r="A99" i="2" s="1"/>
  <c r="A98" i="2" a="1"/>
  <c r="A98" i="2" s="1"/>
  <c r="A97" i="2" a="1"/>
  <c r="A97" i="2" s="1"/>
  <c r="A96" i="2" a="1"/>
  <c r="A96" i="2" s="1"/>
  <c r="A95" i="2" a="1"/>
  <c r="A95" i="2" s="1"/>
  <c r="A94" i="2" a="1"/>
  <c r="A94" i="2" s="1"/>
  <c r="A93" i="2" a="1"/>
  <c r="A93" i="2" s="1"/>
  <c r="A92" i="2" a="1"/>
  <c r="A92" i="2" s="1"/>
  <c r="A91" i="2" a="1"/>
  <c r="A91" i="2" s="1"/>
  <c r="A90" i="2" a="1"/>
  <c r="A90" i="2" s="1"/>
  <c r="A89" i="2" a="1"/>
  <c r="A89" i="2" s="1"/>
  <c r="A88" i="2" a="1"/>
  <c r="A88" i="2" s="1"/>
  <c r="A87" i="2" a="1"/>
  <c r="A87" i="2" s="1"/>
  <c r="A86" i="2" a="1"/>
  <c r="A86" i="2" s="1"/>
  <c r="A85" i="2" a="1"/>
  <c r="A85" i="2" s="1"/>
  <c r="A84" i="2" a="1"/>
  <c r="A84" i="2" s="1"/>
  <c r="A83" i="2" a="1"/>
  <c r="A83" i="2" s="1"/>
  <c r="A82" i="2" a="1"/>
  <c r="A82" i="2" s="1"/>
  <c r="A81" i="2" a="1"/>
  <c r="A81" i="2" s="1"/>
  <c r="A80" i="2" a="1"/>
  <c r="A80" i="2" s="1"/>
  <c r="A79" i="2" a="1"/>
  <c r="A79" i="2" s="1"/>
  <c r="A78" i="2" a="1"/>
  <c r="A78" i="2" s="1"/>
  <c r="A77" i="2" a="1"/>
  <c r="A77" i="2" s="1"/>
  <c r="A76" i="2" a="1"/>
  <c r="A76" i="2" s="1"/>
  <c r="A75" i="2" a="1"/>
  <c r="A75" i="2" s="1"/>
  <c r="A74" i="2" a="1"/>
  <c r="A74" i="2" s="1"/>
  <c r="A73" i="2" a="1"/>
  <c r="A73" i="2" s="1"/>
  <c r="A72" i="2" a="1"/>
  <c r="A72" i="2" s="1"/>
  <c r="A71" i="2" a="1"/>
  <c r="A71" i="2" s="1"/>
  <c r="A70" i="2" a="1"/>
  <c r="A70" i="2" s="1"/>
  <c r="A69" i="2" a="1"/>
  <c r="A69" i="2" s="1"/>
  <c r="A68" i="2" a="1"/>
  <c r="A68" i="2" s="1"/>
  <c r="A67" i="2" a="1"/>
  <c r="A67" i="2" s="1"/>
  <c r="A66" i="2" a="1"/>
  <c r="A66" i="2" s="1"/>
  <c r="A65" i="2" a="1"/>
  <c r="A65" i="2" s="1"/>
  <c r="A64" i="2" a="1"/>
  <c r="A64" i="2" s="1"/>
  <c r="A63" i="2" a="1"/>
  <c r="A63" i="2" s="1"/>
  <c r="A62" i="2" a="1"/>
  <c r="A62" i="2" s="1"/>
  <c r="A61" i="2" a="1"/>
  <c r="A61" i="2" s="1"/>
  <c r="A60" i="2" a="1"/>
  <c r="A60" i="2" s="1"/>
  <c r="A59" i="2" a="1"/>
  <c r="A59" i="2" s="1"/>
  <c r="A58" i="2" a="1"/>
  <c r="A58" i="2" s="1"/>
  <c r="A57" i="2" a="1"/>
  <c r="A57" i="2" s="1"/>
  <c r="A56" i="2" a="1"/>
  <c r="A56" i="2" s="1"/>
  <c r="A55" i="2" a="1"/>
  <c r="A55" i="2" s="1"/>
  <c r="A54" i="2" a="1"/>
  <c r="A54" i="2" s="1"/>
  <c r="A53" i="2" a="1"/>
  <c r="A53" i="2" s="1"/>
  <c r="A52" i="2" a="1"/>
  <c r="A52" i="2" s="1"/>
  <c r="A51" i="2" a="1"/>
  <c r="A51" i="2" s="1"/>
  <c r="A50" i="2" a="1"/>
  <c r="A50" i="2" s="1"/>
  <c r="A49" i="2" a="1"/>
  <c r="A49" i="2" s="1"/>
  <c r="A48" i="2" a="1"/>
  <c r="A48" i="2" s="1"/>
  <c r="A47" i="2" a="1"/>
  <c r="A47" i="2" s="1"/>
  <c r="A46" i="2" a="1"/>
  <c r="A46" i="2" s="1"/>
  <c r="A45" i="2" a="1"/>
  <c r="A45" i="2" s="1"/>
  <c r="A44" i="2" a="1"/>
  <c r="A44" i="2" s="1"/>
  <c r="A43" i="2" a="1"/>
  <c r="A43" i="2" s="1"/>
  <c r="A42" i="2" a="1"/>
  <c r="A42" i="2" s="1"/>
  <c r="A41" i="2" a="1"/>
  <c r="A41" i="2" s="1"/>
  <c r="A40" i="2" a="1"/>
  <c r="A40" i="2" s="1"/>
  <c r="A39" i="2" a="1"/>
  <c r="A39" i="2" s="1"/>
  <c r="A38" i="2" a="1"/>
  <c r="A38" i="2" s="1"/>
  <c r="A37" i="2" a="1"/>
  <c r="A37" i="2" s="1"/>
  <c r="A36" i="2" a="1"/>
  <c r="A36" i="2" s="1"/>
  <c r="A35" i="2" a="1"/>
  <c r="A35" i="2" s="1"/>
  <c r="A34" i="2" a="1"/>
  <c r="A34" i="2" s="1"/>
  <c r="A33" i="2" a="1"/>
  <c r="A33" i="2" s="1"/>
  <c r="A32" i="2" a="1"/>
  <c r="A32" i="2" s="1"/>
  <c r="A31" i="2" a="1"/>
  <c r="A31" i="2" s="1"/>
  <c r="A30" i="2" a="1"/>
  <c r="A30" i="2" s="1"/>
  <c r="A29" i="2" a="1"/>
  <c r="A29" i="2" s="1"/>
  <c r="A28" i="2" a="1"/>
  <c r="A28" i="2" s="1"/>
  <c r="A27" i="2" a="1"/>
  <c r="A27" i="2" s="1"/>
  <c r="A26" i="2" a="1"/>
  <c r="A26" i="2" s="1"/>
  <c r="A25" i="2" a="1"/>
  <c r="A25" i="2" s="1"/>
  <c r="A24" i="2" a="1"/>
  <c r="A24" i="2" s="1"/>
  <c r="A23" i="2" a="1"/>
  <c r="A23" i="2" s="1"/>
  <c r="A22" i="2" a="1"/>
  <c r="A22" i="2" s="1"/>
  <c r="A21" i="2" a="1"/>
  <c r="A21" i="2" s="1"/>
  <c r="A20" i="2" a="1"/>
  <c r="A20" i="2" s="1"/>
  <c r="A19" i="2" a="1"/>
  <c r="A19" i="2" s="1"/>
  <c r="A18" i="2" a="1"/>
  <c r="A18" i="2" s="1"/>
  <c r="A17" i="2" a="1"/>
  <c r="A17" i="2" s="1"/>
  <c r="A16" i="2" a="1"/>
  <c r="A16" i="2" s="1"/>
  <c r="A15" i="2" a="1"/>
  <c r="A15" i="2" s="1"/>
  <c r="A14" i="2" a="1"/>
  <c r="A14" i="2" s="1"/>
  <c r="A13" i="2" a="1"/>
  <c r="A13" i="2" s="1"/>
  <c r="A12" i="2" a="1"/>
  <c r="A12" i="2" s="1"/>
  <c r="A11" i="2" a="1"/>
  <c r="A11" i="2" s="1"/>
  <c r="A10" i="2" a="1"/>
  <c r="A10" i="2" s="1"/>
  <c r="A9" i="2" a="1"/>
  <c r="A9" i="2" s="1"/>
  <c r="A8" i="2" a="1"/>
  <c r="A8" i="2" s="1"/>
  <c r="A7" i="2" a="1"/>
  <c r="A7" i="2" s="1"/>
  <c r="A6" i="2" a="1"/>
  <c r="A6" i="2" s="1"/>
  <c r="B4" i="2" a="1"/>
  <c r="B4" i="2" s="1"/>
  <c r="C4" i="2" a="1"/>
  <c r="C4" i="2" s="1"/>
  <c r="D4" i="2" a="1"/>
  <c r="D4" i="2" s="1"/>
  <c r="E4" i="2" a="1"/>
  <c r="E4" i="2" s="1"/>
  <c r="F4" i="2" a="1"/>
  <c r="F4" i="2" s="1"/>
  <c r="G4" i="2" a="1"/>
  <c r="G4" i="2"/>
  <c r="H4" i="2" a="1"/>
  <c r="H4" i="2" s="1"/>
  <c r="I4" i="2" a="1"/>
  <c r="I4" i="2" s="1"/>
  <c r="J4" i="2" a="1"/>
  <c r="J4" i="2" s="1"/>
  <c r="K4" i="2" a="1"/>
  <c r="K4" i="2" s="1"/>
  <c r="L4" i="2" a="1"/>
  <c r="L4" i="2" s="1"/>
  <c r="M4" i="2" a="1"/>
  <c r="M4" i="2"/>
  <c r="N4" i="2" a="1"/>
  <c r="N4" i="2" s="1"/>
  <c r="O4" i="2" a="1"/>
  <c r="O4" i="2" s="1"/>
  <c r="P4" i="2" a="1"/>
  <c r="P4" i="2" s="1"/>
  <c r="Q4" i="2" a="1"/>
  <c r="Q4" i="2" s="1"/>
  <c r="R4" i="2" a="1"/>
  <c r="R4" i="2" s="1"/>
  <c r="S4" i="2" a="1"/>
  <c r="S4" i="2"/>
  <c r="T4" i="2" a="1"/>
  <c r="T4" i="2" s="1"/>
  <c r="U4" i="2" a="1"/>
  <c r="U4" i="2" s="1"/>
  <c r="V4" i="2" a="1"/>
  <c r="V4" i="2" s="1"/>
  <c r="W4" i="2" a="1"/>
  <c r="W4" i="2" s="1"/>
  <c r="X4" i="2" a="1"/>
  <c r="X4" i="2" s="1"/>
  <c r="Y4" i="2" a="1"/>
  <c r="Y4" i="2"/>
  <c r="Z4" i="2" a="1"/>
  <c r="Z4" i="2" s="1"/>
  <c r="AA4" i="2" a="1"/>
  <c r="AA4" i="2" s="1"/>
  <c r="AB4" i="2" a="1"/>
  <c r="AB4" i="2" s="1"/>
  <c r="AC4" i="2" a="1"/>
  <c r="AC4" i="2" s="1"/>
  <c r="AD4" i="2" a="1"/>
  <c r="AD4" i="2" s="1"/>
  <c r="AE4" i="2" a="1"/>
  <c r="AE4" i="2"/>
  <c r="AF4" i="2" a="1"/>
  <c r="AF4" i="2" s="1"/>
  <c r="AG4" i="2" a="1"/>
  <c r="AG4" i="2" s="1"/>
  <c r="AH4" i="2" a="1"/>
  <c r="AH4" i="2" s="1"/>
  <c r="AI4" i="2" a="1"/>
  <c r="AI4" i="2" s="1"/>
  <c r="AJ4" i="2" a="1"/>
  <c r="AJ4" i="2" s="1"/>
  <c r="AK4" i="2" a="1"/>
  <c r="AK4" i="2"/>
  <c r="AL4" i="2" a="1"/>
  <c r="AL4" i="2" s="1"/>
  <c r="AM4" i="2" a="1"/>
  <c r="AM4" i="2" s="1"/>
  <c r="AN4" i="2" a="1"/>
  <c r="AN4" i="2" s="1"/>
  <c r="AO4" i="2" a="1"/>
  <c r="AO4" i="2" s="1"/>
  <c r="AP4" i="2" a="1"/>
  <c r="AP4" i="2" s="1"/>
  <c r="AQ4" i="2" a="1"/>
  <c r="AQ4" i="2"/>
  <c r="AR4" i="2" a="1"/>
  <c r="AR4" i="2" s="1"/>
  <c r="AS4" i="2" a="1"/>
  <c r="AS4" i="2" s="1"/>
  <c r="AT4" i="2" a="1"/>
  <c r="AT4" i="2" s="1"/>
  <c r="AU4" i="2" a="1"/>
  <c r="AU4" i="2" s="1"/>
  <c r="AV4" i="2" a="1"/>
  <c r="AV4" i="2" s="1"/>
  <c r="AW4" i="2" a="1"/>
  <c r="AW4" i="2"/>
  <c r="AX4" i="2" a="1"/>
  <c r="AX4" i="2" s="1"/>
  <c r="AY4" i="2" a="1"/>
  <c r="AY4" i="2" s="1"/>
  <c r="AZ4" i="2" a="1"/>
  <c r="AZ4" i="2" s="1"/>
  <c r="BA4" i="2" a="1"/>
  <c r="BA4" i="2" s="1"/>
  <c r="BB4" i="2" a="1"/>
  <c r="BB4" i="2" s="1"/>
  <c r="BC4" i="2" a="1"/>
  <c r="BC4" i="2"/>
  <c r="BD4" i="2" a="1"/>
  <c r="BD4" i="2" s="1"/>
  <c r="BE4" i="2" a="1"/>
  <c r="BE4" i="2" s="1"/>
  <c r="BF4" i="2" a="1"/>
  <c r="BF4" i="2" s="1"/>
  <c r="BG4" i="2" a="1"/>
  <c r="BG4" i="2" s="1"/>
  <c r="BH4" i="2" a="1"/>
  <c r="BH4" i="2" s="1"/>
  <c r="BI4" i="2" a="1"/>
  <c r="BI4" i="2"/>
  <c r="BJ4" i="2" a="1"/>
  <c r="BJ4" i="2" s="1"/>
  <c r="BK4" i="2" a="1"/>
  <c r="BK4" i="2" s="1"/>
  <c r="BL4" i="2" a="1"/>
  <c r="BL4" i="2" s="1"/>
  <c r="BM4" i="2" a="1"/>
  <c r="BM4" i="2" s="1"/>
  <c r="BN4" i="2" a="1"/>
  <c r="BN4" i="2" s="1"/>
  <c r="BO4" i="2" a="1"/>
  <c r="BO4" i="2"/>
  <c r="BP4" i="2" a="1"/>
  <c r="BP4" i="2" s="1"/>
  <c r="BQ4" i="2" a="1"/>
  <c r="BQ4" i="2" s="1"/>
  <c r="BR4" i="2" a="1"/>
  <c r="BR4" i="2" s="1"/>
  <c r="BS4" i="2" a="1"/>
  <c r="BS4" i="2" s="1"/>
  <c r="BT4" i="2" a="1"/>
  <c r="BT4" i="2" s="1"/>
  <c r="BU4" i="2" a="1"/>
  <c r="BU4" i="2"/>
  <c r="BV4" i="2" a="1"/>
  <c r="BV4" i="2" s="1"/>
  <c r="BW4" i="2" a="1"/>
  <c r="BW4" i="2" s="1"/>
  <c r="BX4" i="2" a="1"/>
  <c r="BX4" i="2" s="1"/>
  <c r="BY4" i="2" a="1"/>
  <c r="BY4" i="2" s="1"/>
  <c r="BZ4" i="2" a="1"/>
  <c r="BZ4" i="2" s="1"/>
  <c r="CA4" i="2" a="1"/>
  <c r="CA4" i="2"/>
  <c r="CB4" i="2" a="1"/>
  <c r="CB4" i="2" s="1"/>
  <c r="CC4" i="2" a="1"/>
  <c r="CC4" i="2" s="1"/>
  <c r="CD4" i="2" a="1"/>
  <c r="CD4" i="2" s="1"/>
  <c r="CE4" i="2" a="1"/>
  <c r="CE4" i="2" s="1"/>
  <c r="CF4" i="2" a="1"/>
  <c r="CF4" i="2" s="1"/>
  <c r="CG4" i="2" a="1"/>
  <c r="CG4" i="2"/>
  <c r="CH4" i="2" a="1"/>
  <c r="CH4" i="2" s="1"/>
  <c r="CI4" i="2" a="1"/>
  <c r="CI4" i="2" s="1"/>
  <c r="CJ4" i="2" a="1"/>
  <c r="CJ4" i="2" s="1"/>
  <c r="CK4" i="2" a="1"/>
  <c r="CK4" i="2" s="1"/>
  <c r="CL4" i="2" a="1"/>
  <c r="CL4" i="2" s="1"/>
  <c r="CM4" i="2" a="1"/>
  <c r="CM4" i="2"/>
  <c r="CN4" i="2" a="1"/>
  <c r="CN4" i="2" s="1"/>
  <c r="CO4" i="2" a="1"/>
  <c r="CO4" i="2" s="1"/>
  <c r="CP4" i="2" a="1"/>
  <c r="CP4" i="2" s="1"/>
  <c r="CQ4" i="2" a="1"/>
  <c r="CQ4" i="2" s="1"/>
  <c r="CR4" i="2" a="1"/>
  <c r="CR4" i="2" s="1"/>
  <c r="CS4" i="2" a="1"/>
  <c r="CS4" i="2"/>
  <c r="CT4" i="2" a="1"/>
  <c r="CT4" i="2" s="1"/>
  <c r="CU4" i="2" a="1"/>
  <c r="CU4" i="2" s="1"/>
  <c r="CV4" i="2" a="1"/>
  <c r="CV4" i="2" s="1"/>
  <c r="CW4" i="2" a="1"/>
  <c r="CW4" i="2" s="1"/>
  <c r="CX4" i="2" a="1"/>
  <c r="CX4" i="2" s="1"/>
  <c r="CY4" i="2" a="1"/>
  <c r="CY4" i="2"/>
  <c r="CZ4" i="2" a="1"/>
  <c r="CZ4" i="2" s="1"/>
  <c r="DA4" i="2" a="1"/>
  <c r="DA4" i="2" s="1"/>
  <c r="DB4" i="2" a="1"/>
  <c r="DB4" i="2" s="1"/>
  <c r="DC4" i="2" a="1"/>
  <c r="DC4" i="2" s="1"/>
  <c r="DD4" i="2" a="1"/>
  <c r="DD4" i="2" s="1"/>
  <c r="DE4" i="2" a="1"/>
  <c r="DE4" i="2"/>
  <c r="DF4" i="2" a="1"/>
  <c r="DF4" i="2" s="1"/>
  <c r="DG4" i="2" a="1"/>
  <c r="DG4" i="2" s="1"/>
  <c r="DH4" i="2" a="1"/>
  <c r="DH4" i="2" s="1"/>
  <c r="DI4" i="2" a="1"/>
  <c r="DI4" i="2" s="1"/>
  <c r="DJ4" i="2" a="1"/>
  <c r="DJ4" i="2" s="1"/>
  <c r="DK4" i="2" a="1"/>
  <c r="DK4" i="2"/>
  <c r="DL4" i="2" a="1"/>
  <c r="DL4" i="2" s="1"/>
  <c r="DM4" i="2" a="1"/>
  <c r="DM4" i="2" s="1"/>
  <c r="DN4" i="2" a="1"/>
  <c r="DN4" i="2" s="1"/>
  <c r="DO4" i="2" a="1"/>
  <c r="DO4" i="2" s="1"/>
  <c r="DP4" i="2" a="1"/>
  <c r="DP4" i="2" s="1"/>
  <c r="DQ4" i="2" a="1"/>
  <c r="DQ4" i="2"/>
  <c r="DR4" i="2" a="1"/>
  <c r="DR4" i="2" s="1"/>
  <c r="DS4" i="2" a="1"/>
  <c r="DS4" i="2" s="1"/>
  <c r="DT4" i="2" a="1"/>
  <c r="DT4" i="2" s="1"/>
  <c r="DU4" i="2" a="1"/>
  <c r="DU4" i="2" s="1"/>
  <c r="DV4" i="2" a="1"/>
  <c r="DV4" i="2" s="1"/>
  <c r="DW4" i="2" a="1"/>
  <c r="DW4" i="2"/>
  <c r="DX4" i="2" a="1"/>
  <c r="DX4" i="2" s="1"/>
  <c r="DY4" i="2" a="1"/>
  <c r="DY4" i="2" s="1"/>
  <c r="DZ4" i="2" a="1"/>
  <c r="DZ4" i="2" s="1"/>
  <c r="EA4" i="2" a="1"/>
  <c r="EA4" i="2" s="1"/>
  <c r="EB4" i="2" a="1"/>
  <c r="EB4" i="2" s="1"/>
  <c r="EC4" i="2" a="1"/>
  <c r="EC4" i="2"/>
  <c r="ED4" i="2" a="1"/>
  <c r="ED4" i="2" s="1"/>
  <c r="EE4" i="2" a="1"/>
  <c r="EE4" i="2" s="1"/>
  <c r="EF4" i="2" a="1"/>
  <c r="EF4" i="2" s="1"/>
  <c r="EG4" i="2" a="1"/>
  <c r="EG4" i="2" s="1"/>
  <c r="EH4" i="2" a="1"/>
  <c r="EH4" i="2" s="1"/>
  <c r="EI4" i="2" a="1"/>
  <c r="EI4" i="2"/>
  <c r="EJ4" i="2" a="1"/>
  <c r="EJ4" i="2" s="1"/>
  <c r="EK4" i="2" a="1"/>
  <c r="EK4" i="2" s="1"/>
  <c r="EL4" i="2" a="1"/>
  <c r="EL4" i="2" s="1"/>
  <c r="EM4" i="2" a="1"/>
  <c r="EM4" i="2" s="1"/>
  <c r="EN4" i="2" a="1"/>
  <c r="EN4" i="2" s="1"/>
  <c r="EO4" i="2" a="1"/>
  <c r="EO4" i="2"/>
  <c r="EP4" i="2" a="1"/>
  <c r="EP4" i="2" s="1"/>
  <c r="EQ4" i="2" a="1"/>
  <c r="EQ4" i="2" s="1"/>
  <c r="ER4" i="2" a="1"/>
  <c r="ER4" i="2" s="1"/>
  <c r="ES4" i="2" a="1"/>
  <c r="ES4" i="2" s="1"/>
  <c r="ET4" i="2" a="1"/>
  <c r="ET4" i="2" s="1"/>
  <c r="EU4" i="2" a="1"/>
  <c r="EU4" i="2"/>
  <c r="EV4" i="2" a="1"/>
  <c r="EV4" i="2" s="1"/>
  <c r="EW4" i="2" a="1"/>
  <c r="EW4" i="2" s="1"/>
  <c r="EX4" i="2" a="1"/>
  <c r="EX4" i="2" s="1"/>
  <c r="EY4" i="2" a="1"/>
  <c r="EY4" i="2" s="1"/>
  <c r="EZ4" i="2" a="1"/>
  <c r="EZ4" i="2" s="1"/>
  <c r="FA4" i="2" a="1"/>
  <c r="FA4" i="2"/>
  <c r="FB4" i="2" a="1"/>
  <c r="FB4" i="2" s="1"/>
  <c r="FC4" i="2" a="1"/>
  <c r="FC4" i="2" s="1"/>
  <c r="FD4" i="2" a="1"/>
  <c r="FD4" i="2" s="1"/>
  <c r="FE4" i="2" a="1"/>
  <c r="FE4" i="2" s="1"/>
  <c r="FF4" i="2" a="1"/>
  <c r="FF4" i="2" s="1"/>
  <c r="FG4" i="2" a="1"/>
  <c r="FG4" i="2"/>
  <c r="FH4" i="2" a="1"/>
  <c r="FH4" i="2" s="1"/>
  <c r="FI4" i="2" a="1"/>
  <c r="FI4" i="2" s="1"/>
  <c r="FJ4" i="2" a="1"/>
  <c r="FJ4" i="2" s="1"/>
  <c r="FK4" i="2" a="1"/>
  <c r="FK4" i="2" s="1"/>
  <c r="FL4" i="2" a="1"/>
  <c r="FL4" i="2" s="1"/>
  <c r="FM4" i="2" a="1"/>
  <c r="FM4" i="2"/>
  <c r="FN4" i="2" a="1"/>
  <c r="FN4" i="2" s="1"/>
  <c r="FO4" i="2" a="1"/>
  <c r="FO4" i="2" s="1"/>
  <c r="FP4" i="2" a="1"/>
  <c r="FP4" i="2" s="1"/>
  <c r="FQ4" i="2" a="1"/>
  <c r="FQ4" i="2" s="1"/>
  <c r="FR4" i="2" a="1"/>
  <c r="FR4" i="2" s="1"/>
  <c r="FS4" i="2" a="1"/>
  <c r="FS4" i="2"/>
  <c r="FT4" i="2" a="1"/>
  <c r="FT4" i="2" s="1"/>
  <c r="FU4" i="2" a="1"/>
  <c r="FU4" i="2" s="1"/>
  <c r="FV4" i="2" a="1"/>
  <c r="FV4" i="2" s="1"/>
  <c r="FW4" i="2" a="1"/>
  <c r="FW4" i="2" s="1"/>
  <c r="FX4" i="2" a="1"/>
  <c r="FX4" i="2" s="1"/>
  <c r="FY4" i="2" a="1"/>
  <c r="FY4" i="2"/>
  <c r="FZ4" i="2" a="1"/>
  <c r="FZ4" i="2" s="1"/>
  <c r="GA4" i="2" a="1"/>
  <c r="GA4" i="2" s="1"/>
  <c r="GB4" i="2" a="1"/>
  <c r="GB4" i="2" s="1"/>
  <c r="GC4" i="2" a="1"/>
  <c r="GC4" i="2" s="1"/>
  <c r="GD4" i="2" a="1"/>
  <c r="GD4" i="2" s="1"/>
  <c r="GE4" i="2" a="1"/>
  <c r="GE4" i="2"/>
  <c r="GF4" i="2" a="1"/>
  <c r="GF4" i="2" s="1"/>
  <c r="GG4" i="2" a="1"/>
  <c r="GG4" i="2" s="1"/>
  <c r="GH4" i="2" a="1"/>
  <c r="GH4" i="2" s="1"/>
  <c r="GI4" i="2" a="1"/>
  <c r="GI4" i="2" s="1"/>
  <c r="GJ4" i="2" a="1"/>
  <c r="GJ4" i="2" s="1"/>
  <c r="GK4" i="2" a="1"/>
  <c r="GK4" i="2"/>
  <c r="GL4" i="2" a="1"/>
  <c r="GL4" i="2" s="1"/>
  <c r="GM4" i="2" a="1"/>
  <c r="GM4" i="2" s="1"/>
  <c r="GN4" i="2" a="1"/>
  <c r="GN4" i="2" s="1"/>
  <c r="GO4" i="2" a="1"/>
  <c r="GO4" i="2" s="1"/>
  <c r="GP4" i="2" a="1"/>
  <c r="GP4" i="2" s="1"/>
  <c r="GQ4" i="2" a="1"/>
  <c r="GQ4" i="2"/>
  <c r="GR4" i="2" a="1"/>
  <c r="GR4" i="2" s="1"/>
  <c r="GS4" i="2" a="1"/>
  <c r="GS4" i="2" s="1"/>
  <c r="GT4" i="2" a="1"/>
  <c r="GT4" i="2" s="1"/>
  <c r="GU4" i="2" a="1"/>
  <c r="GU4" i="2" s="1"/>
  <c r="GV4" i="2" a="1"/>
  <c r="GV4" i="2" s="1"/>
  <c r="GW4" i="2" a="1"/>
  <c r="GW4" i="2"/>
  <c r="GX4" i="2" a="1"/>
  <c r="GX4" i="2" s="1"/>
  <c r="GY4" i="2" a="1"/>
  <c r="GY4" i="2" s="1"/>
  <c r="GZ4" i="2" a="1"/>
  <c r="GZ4" i="2" s="1"/>
  <c r="HA4" i="2" a="1"/>
  <c r="HA4" i="2" s="1"/>
  <c r="HB4" i="2" a="1"/>
  <c r="HB4" i="2" s="1"/>
  <c r="HC4" i="2" a="1"/>
  <c r="HC4" i="2"/>
  <c r="HD4" i="2" a="1"/>
  <c r="HD4" i="2" s="1"/>
  <c r="HE4" i="2" a="1"/>
  <c r="HE4" i="2" s="1"/>
  <c r="HF4" i="2" a="1"/>
  <c r="HF4" i="2" s="1"/>
  <c r="HG4" i="2" a="1"/>
  <c r="HG4" i="2" s="1"/>
  <c r="HH4" i="2" a="1"/>
  <c r="HH4" i="2" s="1"/>
  <c r="HI4" i="2" a="1"/>
  <c r="HI4" i="2"/>
  <c r="HJ4" i="2" a="1"/>
  <c r="HJ4" i="2" s="1"/>
  <c r="HK4" i="2" a="1"/>
  <c r="HK4" i="2" s="1"/>
  <c r="HL4" i="2" a="1"/>
  <c r="HL4" i="2" s="1"/>
  <c r="HM4" i="2" a="1"/>
  <c r="HM4" i="2" s="1"/>
  <c r="HN4" i="2" a="1"/>
  <c r="HN4" i="2" s="1"/>
  <c r="HO4" i="2" a="1"/>
  <c r="HO4" i="2"/>
  <c r="HP4" i="2" a="1"/>
  <c r="HP4" i="2" s="1"/>
  <c r="HQ4" i="2" a="1"/>
  <c r="HQ4" i="2" s="1"/>
  <c r="HR4" i="2" a="1"/>
  <c r="HR4" i="2" s="1"/>
  <c r="HS4" i="2" a="1"/>
  <c r="HS4" i="2" s="1"/>
  <c r="HT4" i="2" a="1"/>
  <c r="HT4" i="2" s="1"/>
  <c r="HU4" i="2" a="1"/>
  <c r="HU4" i="2"/>
  <c r="HV4" i="2" a="1"/>
  <c r="HV4" i="2" s="1"/>
  <c r="HW4" i="2" a="1"/>
  <c r="HW4" i="2" s="1"/>
  <c r="HX4" i="2" a="1"/>
  <c r="HX4" i="2" s="1"/>
  <c r="HY4" i="2" a="1"/>
  <c r="HY4" i="2" s="1"/>
  <c r="HZ4" i="2" a="1"/>
  <c r="HZ4" i="2" s="1"/>
  <c r="IA4" i="2" a="1"/>
  <c r="IA4" i="2"/>
  <c r="IB4" i="2" a="1"/>
  <c r="IB4" i="2" s="1"/>
  <c r="IC4" i="2" a="1"/>
  <c r="IC4" i="2" s="1"/>
  <c r="ID4" i="2" a="1"/>
  <c r="ID4" i="2" s="1"/>
  <c r="IE4" i="2" a="1"/>
  <c r="IE4" i="2" s="1"/>
  <c r="IF4" i="2" a="1"/>
  <c r="IF4" i="2" s="1"/>
  <c r="IG4" i="2" a="1"/>
  <c r="IG4" i="2"/>
  <c r="IH4" i="2" a="1"/>
  <c r="IH4" i="2" s="1"/>
  <c r="II4" i="2" a="1"/>
  <c r="II4" i="2" s="1"/>
  <c r="IJ4" i="2" a="1"/>
  <c r="IJ4" i="2" s="1"/>
  <c r="IK4" i="2" a="1"/>
  <c r="IK4" i="2" s="1"/>
  <c r="IL4" i="2" a="1"/>
  <c r="IL4" i="2" s="1"/>
  <c r="IM4" i="2" a="1"/>
  <c r="IM4" i="2"/>
  <c r="IN4" i="2" a="1"/>
  <c r="IN4" i="2" s="1"/>
  <c r="IO4" i="2" a="1"/>
  <c r="IO4" i="2" s="1"/>
  <c r="IP4" i="2" a="1"/>
  <c r="IP4" i="2" s="1"/>
  <c r="IQ4" i="2" a="1"/>
  <c r="IQ4" i="2" s="1"/>
  <c r="IR4" i="2" a="1"/>
  <c r="IR4" i="2" s="1"/>
  <c r="IS4" i="2" a="1"/>
  <c r="IS4" i="2"/>
  <c r="IT4" i="2" a="1"/>
  <c r="IT4" i="2" s="1"/>
  <c r="IU4" i="2" a="1"/>
  <c r="IU4" i="2" s="1"/>
  <c r="IV4" i="2" a="1"/>
  <c r="IV4" i="2" s="1"/>
  <c r="IW4" i="2" a="1"/>
  <c r="IW4" i="2" s="1"/>
  <c r="IX4" i="2" a="1"/>
  <c r="IX4" i="2" s="1"/>
  <c r="IY4" i="2" a="1"/>
  <c r="IY4" i="2"/>
  <c r="IZ4" i="2" a="1"/>
  <c r="IZ4" i="2" s="1"/>
  <c r="JA4" i="2" a="1"/>
  <c r="JA4" i="2" s="1"/>
  <c r="JB4" i="2" a="1"/>
  <c r="JB4" i="2" s="1"/>
  <c r="JC4" i="2" a="1"/>
  <c r="JC4" i="2" s="1"/>
  <c r="JD4" i="2" a="1"/>
  <c r="JD4" i="2" s="1"/>
  <c r="JE4" i="2" a="1"/>
  <c r="JE4" i="2"/>
  <c r="JF4" i="2" a="1"/>
  <c r="JF4" i="2" s="1"/>
  <c r="JG4" i="2" a="1"/>
  <c r="JG4" i="2" s="1"/>
  <c r="JH4" i="2" a="1"/>
  <c r="JH4" i="2" s="1"/>
  <c r="JI4" i="2" a="1"/>
  <c r="JI4" i="2" s="1"/>
  <c r="JJ4" i="2" a="1"/>
  <c r="JJ4" i="2" s="1"/>
  <c r="JK4" i="2" a="1"/>
  <c r="JK4" i="2"/>
  <c r="JL4" i="2" a="1"/>
  <c r="JL4" i="2" s="1"/>
  <c r="JM4" i="2" a="1"/>
  <c r="JM4" i="2" s="1"/>
  <c r="JN4" i="2" a="1"/>
  <c r="JN4" i="2" s="1"/>
  <c r="JO4" i="2" a="1"/>
  <c r="JO4" i="2" s="1"/>
  <c r="JP4" i="2" a="1"/>
  <c r="JP4" i="2" s="1"/>
  <c r="JQ4" i="2" a="1"/>
  <c r="JQ4" i="2"/>
  <c r="JR4" i="2" a="1"/>
  <c r="JR4" i="2" s="1"/>
  <c r="JS4" i="2" a="1"/>
  <c r="JS4" i="2" s="1"/>
  <c r="JT4" i="2" a="1"/>
  <c r="JT4" i="2" s="1"/>
  <c r="JU4" i="2" a="1"/>
  <c r="JU4" i="2" s="1"/>
  <c r="JV4" i="2" a="1"/>
  <c r="JV4" i="2" s="1"/>
  <c r="JW4" i="2" a="1"/>
  <c r="JW4" i="2"/>
  <c r="JX4" i="2" a="1"/>
  <c r="JX4" i="2" s="1"/>
  <c r="JY4" i="2" a="1"/>
  <c r="JY4" i="2" s="1"/>
  <c r="JZ4" i="2" a="1"/>
  <c r="JZ4" i="2" s="1"/>
  <c r="KA4" i="2" a="1"/>
  <c r="KA4" i="2" s="1"/>
  <c r="KB4" i="2" a="1"/>
  <c r="KB4" i="2" s="1"/>
  <c r="KC4" i="2" a="1"/>
  <c r="KC4" i="2"/>
  <c r="KD4" i="2" a="1"/>
  <c r="KD4" i="2" s="1"/>
  <c r="KE4" i="2" a="1"/>
  <c r="KE4" i="2" s="1"/>
  <c r="KF4" i="2" a="1"/>
  <c r="KF4" i="2" s="1"/>
  <c r="KG4" i="2" a="1"/>
  <c r="KG4" i="2" s="1"/>
  <c r="KH4" i="2" a="1"/>
  <c r="KH4" i="2" s="1"/>
  <c r="KI4" i="2" a="1"/>
  <c r="KI4" i="2"/>
  <c r="KJ4" i="2" a="1"/>
  <c r="KJ4" i="2" s="1"/>
  <c r="KK4" i="2" a="1"/>
  <c r="KK4" i="2" s="1"/>
  <c r="KL4" i="2" a="1"/>
  <c r="KL4" i="2" s="1"/>
  <c r="KM4" i="2" a="1"/>
  <c r="KM4" i="2" s="1"/>
  <c r="KN4" i="2" a="1"/>
  <c r="KN4" i="2" s="1"/>
  <c r="KO4" i="2" a="1"/>
  <c r="KO4" i="2"/>
  <c r="KP4" i="2" a="1"/>
  <c r="KP4" i="2" s="1"/>
  <c r="KQ4" i="2" a="1"/>
  <c r="KQ4" i="2" s="1"/>
  <c r="KR4" i="2" a="1"/>
  <c r="KR4" i="2" s="1"/>
  <c r="KS4" i="2" a="1"/>
  <c r="KS4" i="2" s="1"/>
  <c r="KT4" i="2" a="1"/>
  <c r="KT4" i="2" s="1"/>
  <c r="KU4" i="2" a="1"/>
  <c r="KU4" i="2"/>
  <c r="KV4" i="2" a="1"/>
  <c r="KV4" i="2" s="1"/>
  <c r="KW4" i="2" a="1"/>
  <c r="KW4" i="2" s="1"/>
  <c r="KX4" i="2" a="1"/>
  <c r="KX4" i="2" s="1"/>
  <c r="KY4" i="2" a="1"/>
  <c r="KY4" i="2" s="1"/>
  <c r="KZ4" i="2" a="1"/>
  <c r="KZ4" i="2" s="1"/>
  <c r="LA4" i="2" a="1"/>
  <c r="LA4" i="2"/>
  <c r="LB4" i="2" a="1"/>
  <c r="LB4" i="2" s="1"/>
  <c r="LC4" i="2" a="1"/>
  <c r="LC4" i="2" s="1"/>
  <c r="LD4" i="2" a="1"/>
  <c r="LD4" i="2" s="1"/>
  <c r="LE4" i="2" a="1"/>
  <c r="LE4" i="2" s="1"/>
  <c r="LF4" i="2" a="1"/>
  <c r="LF4" i="2" s="1"/>
  <c r="LG4" i="2" a="1"/>
  <c r="LG4" i="2"/>
  <c r="LH4" i="2" a="1"/>
  <c r="LH4" i="2" s="1"/>
  <c r="LI4" i="2" a="1"/>
  <c r="LI4" i="2" s="1"/>
  <c r="LJ4" i="2" a="1"/>
  <c r="LJ4" i="2" s="1"/>
  <c r="LK4" i="2" a="1"/>
  <c r="LK4" i="2" s="1"/>
  <c r="LL4" i="2" a="1"/>
  <c r="LL4" i="2" s="1"/>
  <c r="LM4" i="2" a="1"/>
  <c r="LM4" i="2"/>
  <c r="LN4" i="2" a="1"/>
  <c r="LN4" i="2" s="1"/>
  <c r="LO4" i="2" a="1"/>
  <c r="LO4" i="2" s="1"/>
  <c r="LP4" i="2" a="1"/>
  <c r="LP4" i="2" s="1"/>
  <c r="LQ4" i="2" a="1"/>
  <c r="LQ4" i="2" s="1"/>
  <c r="LR4" i="2" a="1"/>
  <c r="LR4" i="2" s="1"/>
  <c r="LS4" i="2" a="1"/>
  <c r="LS4" i="2"/>
  <c r="LT4" i="2" a="1"/>
  <c r="LT4" i="2" s="1"/>
  <c r="LU4" i="2" a="1"/>
  <c r="LU4" i="2" s="1"/>
  <c r="LV4" i="2" a="1"/>
  <c r="LV4" i="2" s="1"/>
  <c r="LW4" i="2" a="1"/>
  <c r="LW4" i="2" s="1"/>
  <c r="LX4" i="2" a="1"/>
  <c r="LX4" i="2" s="1"/>
  <c r="LY4" i="2" a="1"/>
  <c r="LY4" i="2"/>
  <c r="LZ4" i="2" a="1"/>
  <c r="LZ4" i="2" s="1"/>
  <c r="MA4" i="2" a="1"/>
  <c r="MA4" i="2" s="1"/>
  <c r="MB4" i="2" a="1"/>
  <c r="MB4" i="2" s="1"/>
  <c r="MC4" i="2" a="1"/>
  <c r="MC4" i="2" s="1"/>
  <c r="MD4" i="2" a="1"/>
  <c r="MD4" i="2" s="1"/>
  <c r="ME4" i="2" a="1"/>
  <c r="ME4" i="2"/>
  <c r="MF4" i="2" a="1"/>
  <c r="MF4" i="2" s="1"/>
  <c r="MG4" i="2" a="1"/>
  <c r="MG4" i="2" s="1"/>
  <c r="MH4" i="2" a="1"/>
  <c r="MH4" i="2" s="1"/>
  <c r="MI4" i="2" a="1"/>
  <c r="MI4" i="2" s="1"/>
  <c r="MJ4" i="2" a="1"/>
  <c r="MJ4" i="2" s="1"/>
  <c r="MK4" i="2" a="1"/>
  <c r="MK4" i="2"/>
  <c r="ML4" i="2" a="1"/>
  <c r="ML4" i="2" s="1"/>
  <c r="MM4" i="2" a="1"/>
  <c r="MM4" i="2" s="1"/>
  <c r="MN4" i="2" a="1"/>
  <c r="MN4" i="2" s="1"/>
  <c r="MO4" i="2" a="1"/>
  <c r="MO4" i="2" s="1"/>
  <c r="MP4" i="2" a="1"/>
  <c r="MP4" i="2" s="1"/>
  <c r="MQ4" i="2" a="1"/>
  <c r="MQ4" i="2"/>
  <c r="MR4" i="2" a="1"/>
  <c r="MR4" i="2" s="1"/>
  <c r="MS4" i="2" a="1"/>
  <c r="MS4" i="2" s="1"/>
  <c r="MT4" i="2" a="1"/>
  <c r="MT4" i="2" s="1"/>
  <c r="MU4" i="2" a="1"/>
  <c r="MU4" i="2" s="1"/>
  <c r="MV4" i="2" a="1"/>
  <c r="MV4" i="2" s="1"/>
  <c r="MW4" i="2" a="1"/>
  <c r="MW4" i="2"/>
  <c r="MX4" i="2" a="1"/>
  <c r="MX4" i="2" s="1"/>
  <c r="MY4" i="2" a="1"/>
  <c r="MY4" i="2" s="1"/>
  <c r="MZ4" i="2" a="1"/>
  <c r="MZ4" i="2" s="1"/>
  <c r="NA4" i="2" a="1"/>
  <c r="NA4" i="2" s="1"/>
  <c r="NB4" i="2" a="1"/>
  <c r="NB4" i="2" s="1"/>
  <c r="NC4" i="2" a="1"/>
  <c r="NC4" i="2"/>
  <c r="ND4" i="2" a="1"/>
  <c r="ND4" i="2" s="1"/>
  <c r="NE4" i="2" a="1"/>
  <c r="NE4" i="2" s="1"/>
  <c r="NF4" i="2" a="1"/>
  <c r="NF4" i="2" s="1"/>
  <c r="NG4" i="2" a="1"/>
  <c r="NG4" i="2" s="1"/>
  <c r="NH4" i="2" a="1"/>
  <c r="NH4" i="2" s="1"/>
  <c r="NI4" i="2" a="1"/>
  <c r="NI4" i="2"/>
  <c r="NJ4" i="2" a="1"/>
  <c r="NJ4" i="2" s="1"/>
  <c r="NK4" i="2" a="1"/>
  <c r="NK4" i="2" s="1"/>
  <c r="NL4" i="2" a="1"/>
  <c r="NL4" i="2" s="1"/>
  <c r="NM4" i="2" a="1"/>
  <c r="NM4" i="2" s="1"/>
  <c r="NN4" i="2" a="1"/>
  <c r="NN4" i="2" s="1"/>
  <c r="NO4" i="2" a="1"/>
  <c r="NO4" i="2"/>
  <c r="NP4" i="2" a="1"/>
  <c r="NP4" i="2" s="1"/>
  <c r="NQ4" i="2" a="1"/>
  <c r="NQ4" i="2" s="1"/>
  <c r="NR4" i="2" a="1"/>
  <c r="NR4" i="2" s="1"/>
  <c r="NS4" i="2" a="1"/>
  <c r="NS4" i="2" s="1"/>
  <c r="NT4" i="2" a="1"/>
  <c r="NT4" i="2" s="1"/>
  <c r="NU4" i="2" a="1"/>
  <c r="NU4" i="2"/>
  <c r="NV4" i="2" a="1"/>
  <c r="NV4" i="2" s="1"/>
  <c r="NW4" i="2" a="1"/>
  <c r="NW4" i="2" s="1"/>
  <c r="NX4" i="2" a="1"/>
  <c r="NX4" i="2" s="1"/>
  <c r="NY4" i="2" a="1"/>
  <c r="NY4" i="2" s="1"/>
  <c r="NZ4" i="2" a="1"/>
  <c r="NZ4" i="2" s="1"/>
  <c r="OA4" i="2" a="1"/>
  <c r="OA4" i="2"/>
  <c r="OB4" i="2" a="1"/>
  <c r="OB4" i="2" s="1"/>
  <c r="OC4" i="2" a="1"/>
  <c r="OC4" i="2" s="1"/>
  <c r="OD4" i="2" a="1"/>
  <c r="OD4" i="2" s="1"/>
  <c r="OE4" i="2" a="1"/>
  <c r="OE4" i="2" s="1"/>
  <c r="OF4" i="2" a="1"/>
  <c r="OF4" i="2" s="1"/>
  <c r="OG4" i="2" a="1"/>
  <c r="OG4" i="2"/>
  <c r="OH4" i="2" a="1"/>
  <c r="OH4" i="2" s="1"/>
  <c r="OI4" i="2" a="1"/>
  <c r="OI4" i="2" s="1"/>
  <c r="OJ4" i="2" a="1"/>
  <c r="OJ4" i="2" s="1"/>
  <c r="OK4" i="2" a="1"/>
  <c r="OK4" i="2" s="1"/>
  <c r="OL4" i="2" a="1"/>
  <c r="OL4" i="2" s="1"/>
  <c r="OM4" i="2" a="1"/>
  <c r="OM4" i="2"/>
  <c r="ON4" i="2" a="1"/>
  <c r="ON4" i="2" s="1"/>
  <c r="OO4" i="2" a="1"/>
  <c r="OO4" i="2" s="1"/>
  <c r="OP4" i="2" a="1"/>
  <c r="OP4" i="2" s="1"/>
  <c r="OQ4" i="2" a="1"/>
  <c r="OQ4" i="2" s="1"/>
  <c r="OR4" i="2" a="1"/>
  <c r="OR4" i="2" s="1"/>
  <c r="OS4" i="2" a="1"/>
  <c r="OS4" i="2"/>
  <c r="OT4" i="2" a="1"/>
  <c r="OT4" i="2" s="1"/>
  <c r="OU4" i="2" a="1"/>
  <c r="OU4" i="2" s="1"/>
  <c r="OV4" i="2" a="1"/>
  <c r="OV4" i="2" s="1"/>
  <c r="OW4" i="2" a="1"/>
  <c r="OW4" i="2" s="1"/>
  <c r="OX4" i="2" a="1"/>
  <c r="OX4" i="2" s="1"/>
  <c r="OY4" i="2" a="1"/>
  <c r="OY4" i="2"/>
  <c r="OZ4" i="2" a="1"/>
  <c r="OZ4" i="2" s="1"/>
  <c r="PA4" i="2" a="1"/>
  <c r="PA4" i="2" s="1"/>
  <c r="PB4" i="2" a="1"/>
  <c r="PB4" i="2" s="1"/>
  <c r="PC4" i="2" a="1"/>
  <c r="PC4" i="2" s="1"/>
  <c r="PD4" i="2" a="1"/>
  <c r="PD4" i="2" s="1"/>
  <c r="PE4" i="2" a="1"/>
  <c r="PE4" i="2"/>
  <c r="PF4" i="2" a="1"/>
  <c r="PF4" i="2" s="1"/>
  <c r="PG4" i="2" a="1"/>
  <c r="PG4" i="2" s="1"/>
  <c r="PH4" i="2" a="1"/>
  <c r="PH4" i="2" s="1"/>
  <c r="PI4" i="2" a="1"/>
  <c r="PI4" i="2" s="1"/>
  <c r="PJ4" i="2" a="1"/>
  <c r="PJ4" i="2" s="1"/>
  <c r="PK4" i="2" a="1"/>
  <c r="PK4" i="2"/>
  <c r="PL4" i="2" a="1"/>
  <c r="PL4" i="2" s="1"/>
  <c r="PM4" i="2" a="1"/>
  <c r="PM4" i="2" s="1"/>
  <c r="PN4" i="2" a="1"/>
  <c r="PN4" i="2" s="1"/>
  <c r="PO4" i="2" a="1"/>
  <c r="PO4" i="2" s="1"/>
  <c r="PP4" i="2" a="1"/>
  <c r="PP4" i="2" s="1"/>
  <c r="PQ4" i="2" a="1"/>
  <c r="PQ4" i="2"/>
  <c r="PR4" i="2" a="1"/>
  <c r="PR4" i="2" s="1"/>
  <c r="PS4" i="2" a="1"/>
  <c r="PS4" i="2" s="1"/>
  <c r="PT4" i="2" a="1"/>
  <c r="PT4" i="2" s="1"/>
  <c r="PU4" i="2" a="1"/>
  <c r="PU4" i="2" s="1"/>
  <c r="PV4" i="2" a="1"/>
  <c r="PV4" i="2" s="1"/>
  <c r="PW4" i="2" a="1"/>
  <c r="PW4" i="2"/>
  <c r="PX4" i="2" a="1"/>
  <c r="PX4" i="2" s="1"/>
  <c r="PY4" i="2" a="1"/>
  <c r="PY4" i="2" s="1"/>
  <c r="PZ4" i="2" a="1"/>
  <c r="PZ4" i="2" s="1"/>
  <c r="QA4" i="2" a="1"/>
  <c r="QA4" i="2" s="1"/>
  <c r="QB4" i="2" a="1"/>
  <c r="QB4" i="2" s="1"/>
  <c r="QC4" i="2" a="1"/>
  <c r="QC4" i="2"/>
  <c r="QD4" i="2" a="1"/>
  <c r="QD4" i="2" s="1"/>
  <c r="QE4" i="2" a="1"/>
  <c r="QE4" i="2" s="1"/>
  <c r="QF4" i="2" a="1"/>
  <c r="QF4" i="2" s="1"/>
  <c r="QG4" i="2" a="1"/>
  <c r="QG4" i="2" s="1"/>
  <c r="QH4" i="2" a="1"/>
  <c r="QH4" i="2" s="1"/>
  <c r="QI4" i="2" a="1"/>
  <c r="QI4" i="2"/>
  <c r="QJ4" i="2" a="1"/>
  <c r="QJ4" i="2" s="1"/>
  <c r="QK4" i="2" a="1"/>
  <c r="QK4" i="2" s="1"/>
  <c r="QL4" i="2" a="1"/>
  <c r="QL4" i="2" s="1"/>
  <c r="QM4" i="2" a="1"/>
  <c r="QM4" i="2" s="1"/>
  <c r="QN4" i="2" a="1"/>
  <c r="QN4" i="2" s="1"/>
  <c r="QO4" i="2" a="1"/>
  <c r="QO4" i="2"/>
  <c r="QP4" i="2" a="1"/>
  <c r="QP4" i="2" s="1"/>
  <c r="QQ4" i="2" a="1"/>
  <c r="QQ4" i="2" s="1"/>
  <c r="QR4" i="2" a="1"/>
  <c r="QR4" i="2" s="1"/>
  <c r="QS4" i="2" a="1"/>
  <c r="QS4" i="2" s="1"/>
  <c r="QT4" i="2" a="1"/>
  <c r="QT4" i="2" s="1"/>
  <c r="QU4" i="2" a="1"/>
  <c r="QU4" i="2"/>
  <c r="QV4" i="2" a="1"/>
  <c r="QV4" i="2" s="1"/>
  <c r="QW4" i="2" a="1"/>
  <c r="QW4" i="2" s="1"/>
  <c r="QX4" i="2" a="1"/>
  <c r="QX4" i="2" s="1"/>
  <c r="QY4" i="2" a="1"/>
  <c r="QY4" i="2" s="1"/>
  <c r="QZ4" i="2" a="1"/>
  <c r="QZ4" i="2" s="1"/>
  <c r="RA4" i="2" a="1"/>
  <c r="RA4" i="2"/>
  <c r="RB4" i="2" a="1"/>
  <c r="RB4" i="2" s="1"/>
  <c r="RC4" i="2" a="1"/>
  <c r="RC4" i="2" s="1"/>
  <c r="RD4" i="2" a="1"/>
  <c r="RD4" i="2" s="1"/>
  <c r="RE4" i="2" a="1"/>
  <c r="RE4" i="2" s="1"/>
  <c r="RF4" i="2" a="1"/>
  <c r="RF4" i="2" s="1"/>
  <c r="RG4" i="2" a="1"/>
  <c r="RG4" i="2"/>
  <c r="RH4" i="2" a="1"/>
  <c r="RH4" i="2" s="1"/>
  <c r="RI4" i="2" a="1"/>
  <c r="RI4" i="2" s="1"/>
  <c r="RJ4" i="2" a="1"/>
  <c r="RJ4" i="2" s="1"/>
  <c r="RK4" i="2" a="1"/>
  <c r="RK4" i="2" s="1"/>
  <c r="RL4" i="2" a="1"/>
  <c r="RL4" i="2" s="1"/>
  <c r="RM4" i="2" a="1"/>
  <c r="RM4" i="2"/>
  <c r="RN4" i="2" a="1"/>
  <c r="RN4" i="2" s="1"/>
  <c r="RO4" i="2" a="1"/>
  <c r="RO4" i="2" s="1"/>
  <c r="RP4" i="2" a="1"/>
  <c r="RP4" i="2" s="1"/>
  <c r="RQ4" i="2" a="1"/>
  <c r="RQ4" i="2" s="1"/>
  <c r="RR4" i="2" a="1"/>
  <c r="RR4" i="2" s="1"/>
  <c r="RS4" i="2" a="1"/>
  <c r="RS4" i="2"/>
  <c r="RT4" i="2" a="1"/>
  <c r="RT4" i="2" s="1"/>
  <c r="RU4" i="2" a="1"/>
  <c r="RU4" i="2" s="1"/>
  <c r="RV4" i="2" a="1"/>
  <c r="RV4" i="2" s="1"/>
  <c r="RW4" i="2" a="1"/>
  <c r="RW4" i="2" s="1"/>
  <c r="RX4" i="2" a="1"/>
  <c r="RX4" i="2" s="1"/>
  <c r="RY4" i="2" a="1"/>
  <c r="RY4" i="2"/>
  <c r="RZ4" i="2" a="1"/>
  <c r="RZ4" i="2" s="1"/>
  <c r="SA4" i="2" a="1"/>
  <c r="SA4" i="2" s="1"/>
  <c r="A4" i="2" a="1"/>
  <c r="A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B8CC9B-D288-4E0D-8FFF-8442AA8B0914}" keepAlive="1" name="Query - avgAges" description="Connection to the 'avgAges' query in the workbook." type="5" refreshedVersion="8" background="1" saveData="1">
    <dbPr connection="Provider=Microsoft.Mashup.OleDb.1;Data Source=$Workbook$;Location=avgAges;Extended Properties=&quot;&quot;" command="SELECT * FROM [avgAg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<sst xmlns="http://schemas.openxmlformats.org/spreadsheetml/2006/main" count="497" uniqueCount="497">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</sst>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BCBCF7E-C2EA-4BDB-A9B0-C9DB306C276C}" autoFormatId="16" applyNumberFormats="0" applyBorderFormats="0" applyFontFormats="0" applyPatternFormats="0" applyAlignmentFormats="0" applyWidthHeightFormats="0">
  <queryTableRefresh nextId="497">
    <queryTableFields count="49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  <queryTableField id="257" name="Column257" tableColumnId="257"/>
      <queryTableField id="258" name="Column258" tableColumnId="258"/>
      <queryTableField id="259" name="Column259" tableColumnId="259"/>
      <queryTableField id="260" name="Column260" tableColumnId="260"/>
      <queryTableField id="261" name="Column261" tableColumnId="261"/>
      <queryTableField id="262" name="Column262" tableColumnId="262"/>
      <queryTableField id="263" name="Column263" tableColumnId="263"/>
      <queryTableField id="264" name="Column264" tableColumnId="264"/>
      <queryTableField id="265" name="Column265" tableColumnId="265"/>
      <queryTableField id="266" name="Column266" tableColumnId="266"/>
      <queryTableField id="267" name="Column267" tableColumnId="267"/>
      <queryTableField id="268" name="Column268" tableColumnId="268"/>
      <queryTableField id="269" name="Column269" tableColumnId="269"/>
      <queryTableField id="270" name="Column270" tableColumnId="270"/>
      <queryTableField id="271" name="Column271" tableColumnId="271"/>
      <queryTableField id="272" name="Column272" tableColumnId="272"/>
      <queryTableField id="273" name="Column273" tableColumnId="273"/>
      <queryTableField id="274" name="Column274" tableColumnId="274"/>
      <queryTableField id="275" name="Column275" tableColumnId="275"/>
      <queryTableField id="276" name="Column276" tableColumnId="276"/>
      <queryTableField id="277" name="Column277" tableColumnId="277"/>
      <queryTableField id="278" name="Column278" tableColumnId="278"/>
      <queryTableField id="279" name="Column279" tableColumnId="279"/>
      <queryTableField id="280" name="Column280" tableColumnId="280"/>
      <queryTableField id="281" name="Column281" tableColumnId="281"/>
      <queryTableField id="282" name="Column282" tableColumnId="282"/>
      <queryTableField id="283" name="Column283" tableColumnId="283"/>
      <queryTableField id="284" name="Column284" tableColumnId="284"/>
      <queryTableField id="285" name="Column285" tableColumnId="285"/>
      <queryTableField id="286" name="Column286" tableColumnId="286"/>
      <queryTableField id="287" name="Column287" tableColumnId="287"/>
      <queryTableField id="288" name="Column288" tableColumnId="288"/>
      <queryTableField id="289" name="Column289" tableColumnId="289"/>
      <queryTableField id="290" name="Column290" tableColumnId="290"/>
      <queryTableField id="291" name="Column291" tableColumnId="291"/>
      <queryTableField id="292" name="Column292" tableColumnId="292"/>
      <queryTableField id="293" name="Column293" tableColumnId="293"/>
      <queryTableField id="294" name="Column294" tableColumnId="294"/>
      <queryTableField id="295" name="Column295" tableColumnId="295"/>
      <queryTableField id="296" name="Column296" tableColumnId="296"/>
      <queryTableField id="297" name="Column297" tableColumnId="297"/>
      <queryTableField id="298" name="Column298" tableColumnId="298"/>
      <queryTableField id="299" name="Column299" tableColumnId="299"/>
      <queryTableField id="300" name="Column300" tableColumnId="300"/>
      <queryTableField id="301" name="Column301" tableColumnId="301"/>
      <queryTableField id="302" name="Column302" tableColumnId="302"/>
      <queryTableField id="303" name="Column303" tableColumnId="303"/>
      <queryTableField id="304" name="Column304" tableColumnId="304"/>
      <queryTableField id="305" name="Column305" tableColumnId="305"/>
      <queryTableField id="306" name="Column306" tableColumnId="306"/>
      <queryTableField id="307" name="Column307" tableColumnId="307"/>
      <queryTableField id="308" name="Column308" tableColumnId="308"/>
      <queryTableField id="309" name="Column309" tableColumnId="309"/>
      <queryTableField id="310" name="Column310" tableColumnId="310"/>
      <queryTableField id="311" name="Column311" tableColumnId="311"/>
      <queryTableField id="312" name="Column312" tableColumnId="312"/>
      <queryTableField id="313" name="Column313" tableColumnId="313"/>
      <queryTableField id="314" name="Column314" tableColumnId="314"/>
      <queryTableField id="315" name="Column315" tableColumnId="315"/>
      <queryTableField id="316" name="Column316" tableColumnId="316"/>
      <queryTableField id="317" name="Column317" tableColumnId="317"/>
      <queryTableField id="318" name="Column318" tableColumnId="318"/>
      <queryTableField id="319" name="Column319" tableColumnId="319"/>
      <queryTableField id="320" name="Column320" tableColumnId="320"/>
      <queryTableField id="321" name="Column321" tableColumnId="321"/>
      <queryTableField id="322" name="Column322" tableColumnId="322"/>
      <queryTableField id="323" name="Column323" tableColumnId="323"/>
      <queryTableField id="324" name="Column324" tableColumnId="324"/>
      <queryTableField id="325" name="Column325" tableColumnId="325"/>
      <queryTableField id="326" name="Column326" tableColumnId="326"/>
      <queryTableField id="327" name="Column327" tableColumnId="327"/>
      <queryTableField id="328" name="Column328" tableColumnId="328"/>
      <queryTableField id="329" name="Column329" tableColumnId="329"/>
      <queryTableField id="330" name="Column330" tableColumnId="330"/>
      <queryTableField id="331" name="Column331" tableColumnId="331"/>
      <queryTableField id="332" name="Column332" tableColumnId="332"/>
      <queryTableField id="333" name="Column333" tableColumnId="333"/>
      <queryTableField id="334" name="Column334" tableColumnId="334"/>
      <queryTableField id="335" name="Column335" tableColumnId="335"/>
      <queryTableField id="336" name="Column336" tableColumnId="336"/>
      <queryTableField id="337" name="Column337" tableColumnId="337"/>
      <queryTableField id="338" name="Column338" tableColumnId="338"/>
      <queryTableField id="339" name="Column339" tableColumnId="339"/>
      <queryTableField id="340" name="Column340" tableColumnId="340"/>
      <queryTableField id="341" name="Column341" tableColumnId="341"/>
      <queryTableField id="342" name="Column342" tableColumnId="342"/>
      <queryTableField id="343" name="Column343" tableColumnId="343"/>
      <queryTableField id="344" name="Column344" tableColumnId="344"/>
      <queryTableField id="345" name="Column345" tableColumnId="345"/>
      <queryTableField id="346" name="Column346" tableColumnId="346"/>
      <queryTableField id="347" name="Column347" tableColumnId="347"/>
      <queryTableField id="348" name="Column348" tableColumnId="348"/>
      <queryTableField id="349" name="Column349" tableColumnId="349"/>
      <queryTableField id="350" name="Column350" tableColumnId="350"/>
      <queryTableField id="351" name="Column351" tableColumnId="351"/>
      <queryTableField id="352" name="Column352" tableColumnId="352"/>
      <queryTableField id="353" name="Column353" tableColumnId="353"/>
      <queryTableField id="354" name="Column354" tableColumnId="354"/>
      <queryTableField id="355" name="Column355" tableColumnId="355"/>
      <queryTableField id="356" name="Column356" tableColumnId="356"/>
      <queryTableField id="357" name="Column357" tableColumnId="357"/>
      <queryTableField id="358" name="Column358" tableColumnId="358"/>
      <queryTableField id="359" name="Column359" tableColumnId="359"/>
      <queryTableField id="360" name="Column360" tableColumnId="360"/>
      <queryTableField id="361" name="Column361" tableColumnId="361"/>
      <queryTableField id="362" name="Column362" tableColumnId="362"/>
      <queryTableField id="363" name="Column363" tableColumnId="363"/>
      <queryTableField id="364" name="Column364" tableColumnId="364"/>
      <queryTableField id="365" name="Column365" tableColumnId="365"/>
      <queryTableField id="366" name="Column366" tableColumnId="366"/>
      <queryTableField id="367" name="Column367" tableColumnId="367"/>
      <queryTableField id="368" name="Column368" tableColumnId="368"/>
      <queryTableField id="369" name="Column369" tableColumnId="369"/>
      <queryTableField id="370" name="Column370" tableColumnId="370"/>
      <queryTableField id="371" name="Column371" tableColumnId="371"/>
      <queryTableField id="372" name="Column372" tableColumnId="372"/>
      <queryTableField id="373" name="Column373" tableColumnId="373"/>
      <queryTableField id="374" name="Column374" tableColumnId="374"/>
      <queryTableField id="375" name="Column375" tableColumnId="375"/>
      <queryTableField id="376" name="Column376" tableColumnId="376"/>
      <queryTableField id="377" name="Column377" tableColumnId="377"/>
      <queryTableField id="378" name="Column378" tableColumnId="378"/>
      <queryTableField id="379" name="Column379" tableColumnId="379"/>
      <queryTableField id="380" name="Column380" tableColumnId="380"/>
      <queryTableField id="381" name="Column381" tableColumnId="381"/>
      <queryTableField id="382" name="Column382" tableColumnId="382"/>
      <queryTableField id="383" name="Column383" tableColumnId="383"/>
      <queryTableField id="384" name="Column384" tableColumnId="384"/>
      <queryTableField id="385" name="Column385" tableColumnId="385"/>
      <queryTableField id="386" name="Column386" tableColumnId="386"/>
      <queryTableField id="387" name="Column387" tableColumnId="387"/>
      <queryTableField id="388" name="Column388" tableColumnId="388"/>
      <queryTableField id="389" name="Column389" tableColumnId="389"/>
      <queryTableField id="390" name="Column390" tableColumnId="390"/>
      <queryTableField id="391" name="Column391" tableColumnId="391"/>
      <queryTableField id="392" name="Column392" tableColumnId="392"/>
      <queryTableField id="393" name="Column393" tableColumnId="393"/>
      <queryTableField id="394" name="Column394" tableColumnId="394"/>
      <queryTableField id="395" name="Column395" tableColumnId="395"/>
      <queryTableField id="396" name="Column396" tableColumnId="396"/>
      <queryTableField id="397" name="Column397" tableColumnId="397"/>
      <queryTableField id="398" name="Column398" tableColumnId="398"/>
      <queryTableField id="399" name="Column399" tableColumnId="399"/>
      <queryTableField id="400" name="Column400" tableColumnId="400"/>
      <queryTableField id="401" name="Column401" tableColumnId="401"/>
      <queryTableField id="402" name="Column402" tableColumnId="402"/>
      <queryTableField id="403" name="Column403" tableColumnId="403"/>
      <queryTableField id="404" name="Column404" tableColumnId="404"/>
      <queryTableField id="405" name="Column405" tableColumnId="405"/>
      <queryTableField id="406" name="Column406" tableColumnId="406"/>
      <queryTableField id="407" name="Column407" tableColumnId="407"/>
      <queryTableField id="408" name="Column408" tableColumnId="408"/>
      <queryTableField id="409" name="Column409" tableColumnId="409"/>
      <queryTableField id="410" name="Column410" tableColumnId="410"/>
      <queryTableField id="411" name="Column411" tableColumnId="411"/>
      <queryTableField id="412" name="Column412" tableColumnId="412"/>
      <queryTableField id="413" name="Column413" tableColumnId="413"/>
      <queryTableField id="414" name="Column414" tableColumnId="414"/>
      <queryTableField id="415" name="Column415" tableColumnId="415"/>
      <queryTableField id="416" name="Column416" tableColumnId="416"/>
      <queryTableField id="417" name="Column417" tableColumnId="417"/>
      <queryTableField id="418" name="Column418" tableColumnId="418"/>
      <queryTableField id="419" name="Column419" tableColumnId="419"/>
      <queryTableField id="420" name="Column420" tableColumnId="420"/>
      <queryTableField id="421" name="Column421" tableColumnId="421"/>
      <queryTableField id="422" name="Column422" tableColumnId="422"/>
      <queryTableField id="423" name="Column423" tableColumnId="423"/>
      <queryTableField id="424" name="Column424" tableColumnId="424"/>
      <queryTableField id="425" name="Column425" tableColumnId="425"/>
      <queryTableField id="426" name="Column426" tableColumnId="426"/>
      <queryTableField id="427" name="Column427" tableColumnId="427"/>
      <queryTableField id="428" name="Column428" tableColumnId="428"/>
      <queryTableField id="429" name="Column429" tableColumnId="429"/>
      <queryTableField id="430" name="Column430" tableColumnId="430"/>
      <queryTableField id="431" name="Column431" tableColumnId="431"/>
      <queryTableField id="432" name="Column432" tableColumnId="432"/>
      <queryTableField id="433" name="Column433" tableColumnId="433"/>
      <queryTableField id="434" name="Column434" tableColumnId="434"/>
      <queryTableField id="435" name="Column435" tableColumnId="435"/>
      <queryTableField id="436" name="Column436" tableColumnId="436"/>
      <queryTableField id="437" name="Column437" tableColumnId="437"/>
      <queryTableField id="438" name="Column438" tableColumnId="438"/>
      <queryTableField id="439" name="Column439" tableColumnId="439"/>
      <queryTableField id="440" name="Column440" tableColumnId="440"/>
      <queryTableField id="441" name="Column441" tableColumnId="441"/>
      <queryTableField id="442" name="Column442" tableColumnId="442"/>
      <queryTableField id="443" name="Column443" tableColumnId="443"/>
      <queryTableField id="444" name="Column444" tableColumnId="444"/>
      <queryTableField id="445" name="Column445" tableColumnId="445"/>
      <queryTableField id="446" name="Column446" tableColumnId="446"/>
      <queryTableField id="447" name="Column447" tableColumnId="447"/>
      <queryTableField id="448" name="Column448" tableColumnId="448"/>
      <queryTableField id="449" name="Column449" tableColumnId="449"/>
      <queryTableField id="450" name="Column450" tableColumnId="450"/>
      <queryTableField id="451" name="Column451" tableColumnId="451"/>
      <queryTableField id="452" name="Column452" tableColumnId="452"/>
      <queryTableField id="453" name="Column453" tableColumnId="453"/>
      <queryTableField id="454" name="Column454" tableColumnId="454"/>
      <queryTableField id="455" name="Column455" tableColumnId="455"/>
      <queryTableField id="456" name="Column456" tableColumnId="456"/>
      <queryTableField id="457" name="Column457" tableColumnId="457"/>
      <queryTableField id="458" name="Column458" tableColumnId="458"/>
      <queryTableField id="459" name="Column459" tableColumnId="459"/>
      <queryTableField id="460" name="Column460" tableColumnId="460"/>
      <queryTableField id="461" name="Column461" tableColumnId="461"/>
      <queryTableField id="462" name="Column462" tableColumnId="462"/>
      <queryTableField id="463" name="Column463" tableColumnId="463"/>
      <queryTableField id="464" name="Column464" tableColumnId="464"/>
      <queryTableField id="465" name="Column465" tableColumnId="465"/>
      <queryTableField id="466" name="Column466" tableColumnId="466"/>
      <queryTableField id="467" name="Column467" tableColumnId="467"/>
      <queryTableField id="468" name="Column468" tableColumnId="468"/>
      <queryTableField id="469" name="Column469" tableColumnId="469"/>
      <queryTableField id="470" name="Column470" tableColumnId="470"/>
      <queryTableField id="471" name="Column471" tableColumnId="471"/>
      <queryTableField id="472" name="Column472" tableColumnId="472"/>
      <queryTableField id="473" name="Column473" tableColumnId="473"/>
      <queryTableField id="474" name="Column474" tableColumnId="474"/>
      <queryTableField id="475" name="Column475" tableColumnId="475"/>
      <queryTableField id="476" name="Column476" tableColumnId="476"/>
      <queryTableField id="477" name="Column477" tableColumnId="477"/>
      <queryTableField id="478" name="Column478" tableColumnId="478"/>
      <queryTableField id="479" name="Column479" tableColumnId="479"/>
      <queryTableField id="480" name="Column480" tableColumnId="480"/>
      <queryTableField id="481" name="Column481" tableColumnId="481"/>
      <queryTableField id="482" name="Column482" tableColumnId="482"/>
      <queryTableField id="483" name="Column483" tableColumnId="483"/>
      <queryTableField id="484" name="Column484" tableColumnId="484"/>
      <queryTableField id="485" name="Column485" tableColumnId="485"/>
      <queryTableField id="486" name="Column486" tableColumnId="486"/>
      <queryTableField id="487" name="Column487" tableColumnId="487"/>
      <queryTableField id="488" name="Column488" tableColumnId="488"/>
      <queryTableField id="489" name="Column489" tableColumnId="489"/>
      <queryTableField id="490" name="Column490" tableColumnId="490"/>
      <queryTableField id="491" name="Column491" tableColumnId="491"/>
      <queryTableField id="492" name="Column492" tableColumnId="492"/>
      <queryTableField id="493" name="Column493" tableColumnId="493"/>
      <queryTableField id="494" name="Column494" tableColumnId="494"/>
      <queryTableField id="495" name="Column495" tableColumnId="495"/>
      <queryTableField id="496" name="Column496" tableColumnId="49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220763-7E2E-4B5C-B9ED-135D8B082248}" name="avgAges" displayName="avgAges" ref="A1:SB2" tableType="queryTable" totalsRowShown="0">
  <autoFilter ref="A1:SB2" xr:uid="{6B220763-7E2E-4B5C-B9ED-135D8B082248}"/>
  <tableColumns count="496">
    <tableColumn id="1" xr3:uid="{88BE6813-F3A5-42C8-A64C-E490E3CD6EF7}" uniqueName="1" name="Column1" queryTableFieldId="1"/>
    <tableColumn id="2" xr3:uid="{6DD0FB91-29E2-41FF-A94E-55704A3C95BF}" uniqueName="2" name="Column2" queryTableFieldId="2"/>
    <tableColumn id="3" xr3:uid="{3D15E864-A028-428C-84A7-01F1CEA77948}" uniqueName="3" name="Column3" queryTableFieldId="3"/>
    <tableColumn id="4" xr3:uid="{E27769B6-A05C-438B-885B-086FCE0E143E}" uniqueName="4" name="Column4" queryTableFieldId="4"/>
    <tableColumn id="5" xr3:uid="{EE2FEF15-62F7-4499-91A9-F5B52518AB39}" uniqueName="5" name="Column5" queryTableFieldId="5"/>
    <tableColumn id="6" xr3:uid="{A30EE200-919A-4E8B-9AA8-BCC5DAED7C51}" uniqueName="6" name="Column6" queryTableFieldId="6"/>
    <tableColumn id="7" xr3:uid="{6B76A880-9B1D-44B6-B000-224180B26B8A}" uniqueName="7" name="Column7" queryTableFieldId="7"/>
    <tableColumn id="8" xr3:uid="{D4B89D2A-1AA8-4EA1-B5C5-084BC6D63EC4}" uniqueName="8" name="Column8" queryTableFieldId="8"/>
    <tableColumn id="9" xr3:uid="{FCF7D28D-3448-4306-A7C9-C6E169603B06}" uniqueName="9" name="Column9" queryTableFieldId="9"/>
    <tableColumn id="10" xr3:uid="{C048B0DD-2B48-435F-AC6D-1E9BFD27C53B}" uniqueName="10" name="Column10" queryTableFieldId="10"/>
    <tableColumn id="11" xr3:uid="{FDD9CB4D-A0EC-415F-B033-7C16B112DD8B}" uniqueName="11" name="Column11" queryTableFieldId="11"/>
    <tableColumn id="12" xr3:uid="{E2D106CF-7481-434E-B24C-362CD93C2C92}" uniqueName="12" name="Column12" queryTableFieldId="12"/>
    <tableColumn id="13" xr3:uid="{CD915FD7-FC1E-4210-9434-41410776676B}" uniqueName="13" name="Column13" queryTableFieldId="13"/>
    <tableColumn id="14" xr3:uid="{56BEEE77-8363-4B39-AF71-4A739CF12F97}" uniqueName="14" name="Column14" queryTableFieldId="14"/>
    <tableColumn id="15" xr3:uid="{F6B032B6-F40E-4A32-B3E3-C698BBED2330}" uniqueName="15" name="Column15" queryTableFieldId="15"/>
    <tableColumn id="16" xr3:uid="{E60E8B24-4F6F-4C5A-878E-503A5A8EE947}" uniqueName="16" name="Column16" queryTableFieldId="16"/>
    <tableColumn id="17" xr3:uid="{C85806FD-E26C-4B94-9303-697813507350}" uniqueName="17" name="Column17" queryTableFieldId="17"/>
    <tableColumn id="18" xr3:uid="{951E7321-92CB-4B3B-BDC0-3869731E9D1D}" uniqueName="18" name="Column18" queryTableFieldId="18"/>
    <tableColumn id="19" xr3:uid="{3CCE8684-A6D7-4AFD-8A2C-CD82969476B5}" uniqueName="19" name="Column19" queryTableFieldId="19"/>
    <tableColumn id="20" xr3:uid="{10B15264-A11F-4695-87F5-5C0DB7828205}" uniqueName="20" name="Column20" queryTableFieldId="20"/>
    <tableColumn id="21" xr3:uid="{B8228C1A-41BB-4CF6-BAF8-6A026E928F36}" uniqueName="21" name="Column21" queryTableFieldId="21"/>
    <tableColumn id="22" xr3:uid="{A8054F75-6A56-4203-9E13-B308B8340945}" uniqueName="22" name="Column22" queryTableFieldId="22"/>
    <tableColumn id="23" xr3:uid="{752CBDEF-4740-4707-849E-9AEF84ED0A4A}" uniqueName="23" name="Column23" queryTableFieldId="23"/>
    <tableColumn id="24" xr3:uid="{18DFB843-2F5C-44CD-9B8D-B5DED44A3C7D}" uniqueName="24" name="Column24" queryTableFieldId="24"/>
    <tableColumn id="25" xr3:uid="{E6395FC2-B386-4DE8-9217-9F7F0EF64ECE}" uniqueName="25" name="Column25" queryTableFieldId="25"/>
    <tableColumn id="26" xr3:uid="{590640E2-C790-4FD5-BB3F-F1F084A688E2}" uniqueName="26" name="Column26" queryTableFieldId="26"/>
    <tableColumn id="27" xr3:uid="{2EAD0729-4B10-40F1-8DE6-4E732D03ED4A}" uniqueName="27" name="Column27" queryTableFieldId="27"/>
    <tableColumn id="28" xr3:uid="{50D3F28B-2D20-4987-8755-2B8EB896BD6A}" uniqueName="28" name="Column28" queryTableFieldId="28"/>
    <tableColumn id="29" xr3:uid="{13C5BA82-B2A0-4D49-A3E1-1D9295E79558}" uniqueName="29" name="Column29" queryTableFieldId="29"/>
    <tableColumn id="30" xr3:uid="{F749DE98-1635-4581-A343-71D6D47D0B20}" uniqueName="30" name="Column30" queryTableFieldId="30"/>
    <tableColumn id="31" xr3:uid="{F3D23AD6-FD00-4FC2-8D2B-FE845C0FBA5A}" uniqueName="31" name="Column31" queryTableFieldId="31"/>
    <tableColumn id="32" xr3:uid="{2A64DEA5-D9DA-4EBC-A353-803AFA05123E}" uniqueName="32" name="Column32" queryTableFieldId="32"/>
    <tableColumn id="33" xr3:uid="{53A8D949-DA61-4D95-B886-FAAA08B09DEA}" uniqueName="33" name="Column33" queryTableFieldId="33"/>
    <tableColumn id="34" xr3:uid="{254AF0A4-0832-4C77-A1D9-83ADB81345E3}" uniqueName="34" name="Column34" queryTableFieldId="34"/>
    <tableColumn id="35" xr3:uid="{A7940A85-8FCC-4FBE-958B-ECEF0B1FAD35}" uniqueName="35" name="Column35" queryTableFieldId="35"/>
    <tableColumn id="36" xr3:uid="{5B306DF5-C648-4CAE-B96D-5FF3F7D1F717}" uniqueName="36" name="Column36" queryTableFieldId="36"/>
    <tableColumn id="37" xr3:uid="{643DC91F-3357-4EE6-871A-882DB5BEE7BA}" uniqueName="37" name="Column37" queryTableFieldId="37"/>
    <tableColumn id="38" xr3:uid="{CB3F1FAF-9046-4261-96D0-D57DF0421DF6}" uniqueName="38" name="Column38" queryTableFieldId="38"/>
    <tableColumn id="39" xr3:uid="{C13D1A1A-AFD3-4212-86C0-F9A0FB153B38}" uniqueName="39" name="Column39" queryTableFieldId="39"/>
    <tableColumn id="40" xr3:uid="{81FCB81D-B53D-49AD-96ED-CDE28024F449}" uniqueName="40" name="Column40" queryTableFieldId="40"/>
    <tableColumn id="41" xr3:uid="{2E52B38D-045E-4302-9938-A4A3F98C5141}" uniqueName="41" name="Column41" queryTableFieldId="41"/>
    <tableColumn id="42" xr3:uid="{B91EF974-B1BD-4AD4-96B0-35BC1BD11E6F}" uniqueName="42" name="Column42" queryTableFieldId="42"/>
    <tableColumn id="43" xr3:uid="{3388574A-577F-46A2-B329-4F92B2CC8A03}" uniqueName="43" name="Column43" queryTableFieldId="43"/>
    <tableColumn id="44" xr3:uid="{4A4E4BDE-EFC3-4C53-8CD4-8EF3779415FC}" uniqueName="44" name="Column44" queryTableFieldId="44"/>
    <tableColumn id="45" xr3:uid="{DD42476D-AFE8-4CE3-B8FE-D8E031CBE32E}" uniqueName="45" name="Column45" queryTableFieldId="45"/>
    <tableColumn id="46" xr3:uid="{F63D173F-886D-4328-BB43-947C3D35825C}" uniqueName="46" name="Column46" queryTableFieldId="46"/>
    <tableColumn id="47" xr3:uid="{7BC5E393-7A56-4F70-A508-8883497795A0}" uniqueName="47" name="Column47" queryTableFieldId="47"/>
    <tableColumn id="48" xr3:uid="{683D18A9-AD47-40CC-9A90-926D4596A269}" uniqueName="48" name="Column48" queryTableFieldId="48"/>
    <tableColumn id="49" xr3:uid="{5E3475AC-4AB4-4AF2-B726-963ABFEDCBDA}" uniqueName="49" name="Column49" queryTableFieldId="49"/>
    <tableColumn id="50" xr3:uid="{46433570-D1DA-4BE4-AA23-4D7B0E37DD32}" uniqueName="50" name="Column50" queryTableFieldId="50"/>
    <tableColumn id="51" xr3:uid="{4C5E66D3-8026-4D13-B9D3-11F1B2715AC3}" uniqueName="51" name="Column51" queryTableFieldId="51"/>
    <tableColumn id="52" xr3:uid="{8C81CE7B-65C0-420E-9E5C-519022BBA40A}" uniqueName="52" name="Column52" queryTableFieldId="52"/>
    <tableColumn id="53" xr3:uid="{A58DD681-18A2-4093-9E64-395DC480F5C6}" uniqueName="53" name="Column53" queryTableFieldId="53"/>
    <tableColumn id="54" xr3:uid="{08EE6A14-CDCF-479E-BEB2-5C679CBF8590}" uniqueName="54" name="Column54" queryTableFieldId="54"/>
    <tableColumn id="55" xr3:uid="{69B52458-AD5D-4EC8-9F8F-CB70619DA109}" uniqueName="55" name="Column55" queryTableFieldId="55"/>
    <tableColumn id="56" xr3:uid="{9E0C60F7-6DE5-4AF2-922D-1ABC0946168A}" uniqueName="56" name="Column56" queryTableFieldId="56"/>
    <tableColumn id="57" xr3:uid="{3ACB7E2C-DFE1-4EC6-8310-97C639E9551C}" uniqueName="57" name="Column57" queryTableFieldId="57"/>
    <tableColumn id="58" xr3:uid="{B9460189-448C-4B1F-81E5-5F6DFC3F1A7F}" uniqueName="58" name="Column58" queryTableFieldId="58"/>
    <tableColumn id="59" xr3:uid="{567559B7-2990-43CC-BA74-A4D2B801FD04}" uniqueName="59" name="Column59" queryTableFieldId="59"/>
    <tableColumn id="60" xr3:uid="{E8AAC594-4321-430B-8920-65C19F2B2419}" uniqueName="60" name="Column60" queryTableFieldId="60"/>
    <tableColumn id="61" xr3:uid="{7FFD023A-BD9A-48E4-81DB-E73954947087}" uniqueName="61" name="Column61" queryTableFieldId="61"/>
    <tableColumn id="62" xr3:uid="{05E99482-CD27-49AB-ADDC-A40E39120627}" uniqueName="62" name="Column62" queryTableFieldId="62"/>
    <tableColumn id="63" xr3:uid="{7AC05CBD-4D84-4539-98D1-891BE04F5F3B}" uniqueName="63" name="Column63" queryTableFieldId="63"/>
    <tableColumn id="64" xr3:uid="{8613D20D-6DB7-44B2-BBD7-E6D9B724F938}" uniqueName="64" name="Column64" queryTableFieldId="64"/>
    <tableColumn id="65" xr3:uid="{F070E433-2000-4706-905E-A1B83C5808B4}" uniqueName="65" name="Column65" queryTableFieldId="65"/>
    <tableColumn id="66" xr3:uid="{E482848F-06F5-4360-AF92-00EDE4FDAB1C}" uniqueName="66" name="Column66" queryTableFieldId="66"/>
    <tableColumn id="67" xr3:uid="{1D9374A2-C33D-487B-B11A-D6DFF2A72BF1}" uniqueName="67" name="Column67" queryTableFieldId="67"/>
    <tableColumn id="68" xr3:uid="{4F5417B7-585A-438B-B4ED-DC0386B465CB}" uniqueName="68" name="Column68" queryTableFieldId="68"/>
    <tableColumn id="69" xr3:uid="{E2933D3F-CF1B-4237-B91E-B80C984D9D4A}" uniqueName="69" name="Column69" queryTableFieldId="69"/>
    <tableColumn id="70" xr3:uid="{050D0597-B0EB-42A1-A6F1-5094051E7700}" uniqueName="70" name="Column70" queryTableFieldId="70"/>
    <tableColumn id="71" xr3:uid="{0EB2888B-C764-473D-99BA-51F2AA924DAE}" uniqueName="71" name="Column71" queryTableFieldId="71"/>
    <tableColumn id="72" xr3:uid="{AEFE6266-03E1-4066-B18C-DA44489B0099}" uniqueName="72" name="Column72" queryTableFieldId="72"/>
    <tableColumn id="73" xr3:uid="{0138EF04-576E-45E7-92C2-ABD2A7EC0F25}" uniqueName="73" name="Column73" queryTableFieldId="73"/>
    <tableColumn id="74" xr3:uid="{5AEFD6CF-EE81-47B5-8127-92890BC65983}" uniqueName="74" name="Column74" queryTableFieldId="74"/>
    <tableColumn id="75" xr3:uid="{3683B99A-A5B0-493B-AE28-B2E1DC429F00}" uniqueName="75" name="Column75" queryTableFieldId="75"/>
    <tableColumn id="76" xr3:uid="{8A3C3E54-C7B2-4E94-AB3A-BE4E88A2D1C7}" uniqueName="76" name="Column76" queryTableFieldId="76"/>
    <tableColumn id="77" xr3:uid="{5C046D0E-A52F-4FF5-A55B-71D009F07389}" uniqueName="77" name="Column77" queryTableFieldId="77"/>
    <tableColumn id="78" xr3:uid="{DEFC160F-073F-4887-8099-608A054A378E}" uniqueName="78" name="Column78" queryTableFieldId="78"/>
    <tableColumn id="79" xr3:uid="{B7357F7A-3486-4571-A1D9-48A7CC4BDE83}" uniqueName="79" name="Column79" queryTableFieldId="79"/>
    <tableColumn id="80" xr3:uid="{748AB787-3D75-4A89-8322-005B5470B1D6}" uniqueName="80" name="Column80" queryTableFieldId="80"/>
    <tableColumn id="81" xr3:uid="{F17ADB9C-14BE-4BF4-B257-065B14A79C00}" uniqueName="81" name="Column81" queryTableFieldId="81"/>
    <tableColumn id="82" xr3:uid="{50F4A8E2-84EB-41F5-A439-10BA9CF2FC3D}" uniqueName="82" name="Column82" queryTableFieldId="82"/>
    <tableColumn id="83" xr3:uid="{301A43A0-D5F2-4FAF-8C50-D87DA5002ED3}" uniqueName="83" name="Column83" queryTableFieldId="83"/>
    <tableColumn id="84" xr3:uid="{674B49FE-F423-4352-9FC7-950CFA3EAF67}" uniqueName="84" name="Column84" queryTableFieldId="84"/>
    <tableColumn id="85" xr3:uid="{A79F6AB5-5745-45C6-86AB-E75F858A8B91}" uniqueName="85" name="Column85" queryTableFieldId="85"/>
    <tableColumn id="86" xr3:uid="{3A8595F1-B344-41CD-BCDE-5F377370A7C8}" uniqueName="86" name="Column86" queryTableFieldId="86"/>
    <tableColumn id="87" xr3:uid="{6CE6ABB2-81E1-41F6-BFAB-C3D995A3FABE}" uniqueName="87" name="Column87" queryTableFieldId="87"/>
    <tableColumn id="88" xr3:uid="{F345E83F-714E-4F33-AA59-7B7250286178}" uniqueName="88" name="Column88" queryTableFieldId="88"/>
    <tableColumn id="89" xr3:uid="{F07D635F-D438-4351-8BEB-882A646FCC68}" uniqueName="89" name="Column89" queryTableFieldId="89"/>
    <tableColumn id="90" xr3:uid="{82E14A89-3B1F-4FAE-8696-C97D14DDED18}" uniqueName="90" name="Column90" queryTableFieldId="90"/>
    <tableColumn id="91" xr3:uid="{C7BE84E8-835F-4EA6-8A30-512A55868DF2}" uniqueName="91" name="Column91" queryTableFieldId="91"/>
    <tableColumn id="92" xr3:uid="{BF27BA8F-9987-4478-99D8-6D4EF5F8A06E}" uniqueName="92" name="Column92" queryTableFieldId="92"/>
    <tableColumn id="93" xr3:uid="{58A96D79-90D6-4D77-B59D-F06EC0E310A0}" uniqueName="93" name="Column93" queryTableFieldId="93"/>
    <tableColumn id="94" xr3:uid="{CC1FD1C5-765F-4C89-B239-12DF02785882}" uniqueName="94" name="Column94" queryTableFieldId="94"/>
    <tableColumn id="95" xr3:uid="{02375301-D238-4170-9B59-C355E86A5EF6}" uniqueName="95" name="Column95" queryTableFieldId="95"/>
    <tableColumn id="96" xr3:uid="{3EBF8C8B-B747-4BD0-8809-38D8CEB0196E}" uniqueName="96" name="Column96" queryTableFieldId="96"/>
    <tableColumn id="97" xr3:uid="{5B9DD14C-8FF8-40E2-A080-FE656EB39B76}" uniqueName="97" name="Column97" queryTableFieldId="97"/>
    <tableColumn id="98" xr3:uid="{5A6DCD19-78BD-407B-AE1A-27F19271B4FE}" uniqueName="98" name="Column98" queryTableFieldId="98"/>
    <tableColumn id="99" xr3:uid="{987F3838-5715-4913-B9C5-CD087DCF290A}" uniqueName="99" name="Column99" queryTableFieldId="99"/>
    <tableColumn id="100" xr3:uid="{2E0AD47D-61EA-4D6F-A5D8-51E2E4A9B9FF}" uniqueName="100" name="Column100" queryTableFieldId="100"/>
    <tableColumn id="101" xr3:uid="{34681C98-DF25-4CD1-8BF7-805E9915991B}" uniqueName="101" name="Column101" queryTableFieldId="101"/>
    <tableColumn id="102" xr3:uid="{5D8DC738-7B35-4A6E-B862-4A3028A2D14B}" uniqueName="102" name="Column102" queryTableFieldId="102"/>
    <tableColumn id="103" xr3:uid="{FD982F14-1D10-4982-A130-F99AED794162}" uniqueName="103" name="Column103" queryTableFieldId="103"/>
    <tableColumn id="104" xr3:uid="{12A1F2D6-C549-45A8-A0AF-30433086E9AD}" uniqueName="104" name="Column104" queryTableFieldId="104"/>
    <tableColumn id="105" xr3:uid="{3EAB02E6-4D8D-422B-A73B-9FD5ACB0218B}" uniqueName="105" name="Column105" queryTableFieldId="105"/>
    <tableColumn id="106" xr3:uid="{45B2DF64-1183-42AE-849B-112976046EC8}" uniqueName="106" name="Column106" queryTableFieldId="106"/>
    <tableColumn id="107" xr3:uid="{559526F1-8664-465D-935A-F580C9DA14D5}" uniqueName="107" name="Column107" queryTableFieldId="107"/>
    <tableColumn id="108" xr3:uid="{278882D3-EEEB-4D83-8CC3-064F70E0F0F1}" uniqueName="108" name="Column108" queryTableFieldId="108"/>
    <tableColumn id="109" xr3:uid="{E91EDB62-6759-4521-8886-B220A94182BD}" uniqueName="109" name="Column109" queryTableFieldId="109"/>
    <tableColumn id="110" xr3:uid="{3722AF96-E7A6-4280-8859-5612C94F63E8}" uniqueName="110" name="Column110" queryTableFieldId="110"/>
    <tableColumn id="111" xr3:uid="{A706F098-7ADA-4243-AD04-CFE9B058EB87}" uniqueName="111" name="Column111" queryTableFieldId="111"/>
    <tableColumn id="112" xr3:uid="{984D93A0-9D32-4167-ADA3-98B280680492}" uniqueName="112" name="Column112" queryTableFieldId="112"/>
    <tableColumn id="113" xr3:uid="{06CA0C69-FB00-4132-8DC1-A58CAB165891}" uniqueName="113" name="Column113" queryTableFieldId="113"/>
    <tableColumn id="114" xr3:uid="{323FAD0B-B510-4622-A11D-D2698E14EAFA}" uniqueName="114" name="Column114" queryTableFieldId="114"/>
    <tableColumn id="115" xr3:uid="{298EA117-95FB-43B5-9D85-5826E778C54F}" uniqueName="115" name="Column115" queryTableFieldId="115"/>
    <tableColumn id="116" xr3:uid="{56081E34-321B-49A9-854D-BE0C82788B8F}" uniqueName="116" name="Column116" queryTableFieldId="116"/>
    <tableColumn id="117" xr3:uid="{CDB527D4-FF59-41E6-88CD-F834DC797A27}" uniqueName="117" name="Column117" queryTableFieldId="117"/>
    <tableColumn id="118" xr3:uid="{ECFED982-55D5-4A31-AA19-63D444E1B590}" uniqueName="118" name="Column118" queryTableFieldId="118"/>
    <tableColumn id="119" xr3:uid="{BE8AE798-3910-4671-B468-FB42EED141C5}" uniqueName="119" name="Column119" queryTableFieldId="119"/>
    <tableColumn id="120" xr3:uid="{7E076813-87DF-40C4-A2A8-B6C934A9229C}" uniqueName="120" name="Column120" queryTableFieldId="120"/>
    <tableColumn id="121" xr3:uid="{ED7C05A0-922E-41D4-93EC-924CFE2CDA7E}" uniqueName="121" name="Column121" queryTableFieldId="121"/>
    <tableColumn id="122" xr3:uid="{C622BC96-DE52-4FCF-91DE-319D526E46EC}" uniqueName="122" name="Column122" queryTableFieldId="122"/>
    <tableColumn id="123" xr3:uid="{796F702A-556D-4CC7-A30F-25F679FBB4E0}" uniqueName="123" name="Column123" queryTableFieldId="123"/>
    <tableColumn id="124" xr3:uid="{11E68341-9657-49B4-B8E5-ADF447079741}" uniqueName="124" name="Column124" queryTableFieldId="124"/>
    <tableColumn id="125" xr3:uid="{44F5B79E-A060-475F-AA96-E270E6D7C5A4}" uniqueName="125" name="Column125" queryTableFieldId="125"/>
    <tableColumn id="126" xr3:uid="{9458203F-BB14-4F82-9A15-21A28344B0F3}" uniqueName="126" name="Column126" queryTableFieldId="126"/>
    <tableColumn id="127" xr3:uid="{D7D85EA2-1045-4D4A-91ED-0F62349F489B}" uniqueName="127" name="Column127" queryTableFieldId="127"/>
    <tableColumn id="128" xr3:uid="{C18E0557-098E-4F6E-A008-5F036B131837}" uniqueName="128" name="Column128" queryTableFieldId="128"/>
    <tableColumn id="129" xr3:uid="{FFB6C51B-9F79-4792-B3B2-1B513C053B55}" uniqueName="129" name="Column129" queryTableFieldId="129"/>
    <tableColumn id="130" xr3:uid="{ACB9872E-7554-40A9-A731-E8CBBDE9B839}" uniqueName="130" name="Column130" queryTableFieldId="130"/>
    <tableColumn id="131" xr3:uid="{685E637A-2143-4BBC-802B-A21423239FE0}" uniqueName="131" name="Column131" queryTableFieldId="131"/>
    <tableColumn id="132" xr3:uid="{01B79553-0138-4728-B0D9-CEAD8869CA72}" uniqueName="132" name="Column132" queryTableFieldId="132"/>
    <tableColumn id="133" xr3:uid="{7AC2933E-A7ED-4274-BEE8-BF0D1BB6AB47}" uniqueName="133" name="Column133" queryTableFieldId="133"/>
    <tableColumn id="134" xr3:uid="{E42B7EB0-3AC8-43EB-A175-3E9067B3CC94}" uniqueName="134" name="Column134" queryTableFieldId="134"/>
    <tableColumn id="135" xr3:uid="{198D3C3D-BA10-40C0-B654-164C692D7079}" uniqueName="135" name="Column135" queryTableFieldId="135"/>
    <tableColumn id="136" xr3:uid="{7513AAC4-87C7-469C-872A-42306CF92740}" uniqueName="136" name="Column136" queryTableFieldId="136"/>
    <tableColumn id="137" xr3:uid="{9C2F95FF-CF78-4710-BC51-E5D1341A75A5}" uniqueName="137" name="Column137" queryTableFieldId="137"/>
    <tableColumn id="138" xr3:uid="{AC9F2E96-C638-4681-916F-DE2E141C79A1}" uniqueName="138" name="Column138" queryTableFieldId="138"/>
    <tableColumn id="139" xr3:uid="{ADCB36FF-D701-4C5F-804C-7D4C57078CED}" uniqueName="139" name="Column139" queryTableFieldId="139"/>
    <tableColumn id="140" xr3:uid="{45C1A81A-EB13-4289-9255-96FB98754B62}" uniqueName="140" name="Column140" queryTableFieldId="140"/>
    <tableColumn id="141" xr3:uid="{DF181CA3-0BBB-4E38-AE9D-2ECFFEC550DA}" uniqueName="141" name="Column141" queryTableFieldId="141"/>
    <tableColumn id="142" xr3:uid="{7B6F91E5-838A-4984-9675-12F639FA4EE9}" uniqueName="142" name="Column142" queryTableFieldId="142"/>
    <tableColumn id="143" xr3:uid="{E3455080-F579-4E92-827C-124CCFA71D00}" uniqueName="143" name="Column143" queryTableFieldId="143"/>
    <tableColumn id="144" xr3:uid="{0A56E1C5-9AA5-4DF0-AAF3-8D497CB521A7}" uniqueName="144" name="Column144" queryTableFieldId="144"/>
    <tableColumn id="145" xr3:uid="{E05A82F2-DA14-4259-8B15-822ADD1D14B0}" uniqueName="145" name="Column145" queryTableFieldId="145"/>
    <tableColumn id="146" xr3:uid="{7343837B-5D0F-44F3-B24F-2C6BF79245F5}" uniqueName="146" name="Column146" queryTableFieldId="146"/>
    <tableColumn id="147" xr3:uid="{DD349B01-EBC9-4DB8-A11B-18B19A1A409D}" uniqueName="147" name="Column147" queryTableFieldId="147"/>
    <tableColumn id="148" xr3:uid="{62877433-501D-4D52-B009-75124169C137}" uniqueName="148" name="Column148" queryTableFieldId="148"/>
    <tableColumn id="149" xr3:uid="{A20ACC58-7223-4E46-A349-B20A2573DF64}" uniqueName="149" name="Column149" queryTableFieldId="149"/>
    <tableColumn id="150" xr3:uid="{013D0EE6-FD31-4012-A457-B10CA5A25AE7}" uniqueName="150" name="Column150" queryTableFieldId="150"/>
    <tableColumn id="151" xr3:uid="{0CCE5016-7360-4658-93B9-0C1CA61D1A3F}" uniqueName="151" name="Column151" queryTableFieldId="151"/>
    <tableColumn id="152" xr3:uid="{356526CE-60D1-4089-90BB-9262CE5162D2}" uniqueName="152" name="Column152" queryTableFieldId="152"/>
    <tableColumn id="153" xr3:uid="{A256ACA1-EAF1-48A6-9953-FD0D80BF6C55}" uniqueName="153" name="Column153" queryTableFieldId="153"/>
    <tableColumn id="154" xr3:uid="{A45AA676-1F26-4E99-8E9B-1B553A9C8570}" uniqueName="154" name="Column154" queryTableFieldId="154"/>
    <tableColumn id="155" xr3:uid="{825B246C-E353-41FB-BE4F-327CF3590747}" uniqueName="155" name="Column155" queryTableFieldId="155"/>
    <tableColumn id="156" xr3:uid="{C054453C-FCE9-44D4-B860-0DD3451D547A}" uniqueName="156" name="Column156" queryTableFieldId="156"/>
    <tableColumn id="157" xr3:uid="{1FA05E0A-EC43-4251-9E46-CFAA14AA2270}" uniqueName="157" name="Column157" queryTableFieldId="157"/>
    <tableColumn id="158" xr3:uid="{255587BE-997B-41E8-85FC-FDC1AEFA2009}" uniqueName="158" name="Column158" queryTableFieldId="158"/>
    <tableColumn id="159" xr3:uid="{BE7C9A70-0207-4286-99F2-8FCF38B6E3C9}" uniqueName="159" name="Column159" queryTableFieldId="159"/>
    <tableColumn id="160" xr3:uid="{3F0467B1-A1CB-4CF9-B353-4299A5AD0CB5}" uniqueName="160" name="Column160" queryTableFieldId="160"/>
    <tableColumn id="161" xr3:uid="{6EAE76DE-A1DA-4C04-AF75-4D7903687F81}" uniqueName="161" name="Column161" queryTableFieldId="161"/>
    <tableColumn id="162" xr3:uid="{4366F149-E2CE-401C-9C10-94D190E1DC4B}" uniqueName="162" name="Column162" queryTableFieldId="162"/>
    <tableColumn id="163" xr3:uid="{4B8A8FBF-427A-4371-9023-9AFCDB619362}" uniqueName="163" name="Column163" queryTableFieldId="163"/>
    <tableColumn id="164" xr3:uid="{D307BAED-9BAC-4A4E-8BE2-A4D9867E2B1E}" uniqueName="164" name="Column164" queryTableFieldId="164"/>
    <tableColumn id="165" xr3:uid="{017CCA08-C518-4521-84D3-52F1CA6608F7}" uniqueName="165" name="Column165" queryTableFieldId="165"/>
    <tableColumn id="166" xr3:uid="{465ACA5E-564F-4434-BC0A-19F74410938F}" uniqueName="166" name="Column166" queryTableFieldId="166"/>
    <tableColumn id="167" xr3:uid="{7DCEB4B5-306B-4D65-A469-09DC0332FCE2}" uniqueName="167" name="Column167" queryTableFieldId="167"/>
    <tableColumn id="168" xr3:uid="{B8357E46-17D6-4A35-8B8A-4DB7125EA447}" uniqueName="168" name="Column168" queryTableFieldId="168"/>
    <tableColumn id="169" xr3:uid="{3364AE35-27CE-473E-BC00-857EFC186065}" uniqueName="169" name="Column169" queryTableFieldId="169"/>
    <tableColumn id="170" xr3:uid="{73840C2D-FBEC-4959-BAAD-FB9B738CD4A0}" uniqueName="170" name="Column170" queryTableFieldId="170"/>
    <tableColumn id="171" xr3:uid="{4EA27BB3-2E5F-456C-83D1-6403F5AA148C}" uniqueName="171" name="Column171" queryTableFieldId="171"/>
    <tableColumn id="172" xr3:uid="{F49472E9-C37A-4920-8AA3-3C807472C29D}" uniqueName="172" name="Column172" queryTableFieldId="172"/>
    <tableColumn id="173" xr3:uid="{2DAFAA32-D645-4DF3-92D3-5F38C22794D5}" uniqueName="173" name="Column173" queryTableFieldId="173"/>
    <tableColumn id="174" xr3:uid="{1317E087-9A62-4908-970A-9BD6B1355FB6}" uniqueName="174" name="Column174" queryTableFieldId="174"/>
    <tableColumn id="175" xr3:uid="{B9E79332-2356-4C9F-BAA9-E6AD49DACF7A}" uniqueName="175" name="Column175" queryTableFieldId="175"/>
    <tableColumn id="176" xr3:uid="{4B10028C-710F-48CF-943E-0FD7A68D209D}" uniqueName="176" name="Column176" queryTableFieldId="176"/>
    <tableColumn id="177" xr3:uid="{7EE7EBA8-B0DA-4091-B316-FC16517B6CEC}" uniqueName="177" name="Column177" queryTableFieldId="177"/>
    <tableColumn id="178" xr3:uid="{FC067791-662E-49E9-9778-E113263DABD6}" uniqueName="178" name="Column178" queryTableFieldId="178"/>
    <tableColumn id="179" xr3:uid="{B28438E4-4C3F-4F8D-BC94-3DEF5FC43B63}" uniqueName="179" name="Column179" queryTableFieldId="179"/>
    <tableColumn id="180" xr3:uid="{B6FB0FF5-9C64-440C-AE68-87FFB5940BCC}" uniqueName="180" name="Column180" queryTableFieldId="180"/>
    <tableColumn id="181" xr3:uid="{C8DD7E52-298A-44FD-B201-C3D5D55AB7B4}" uniqueName="181" name="Column181" queryTableFieldId="181"/>
    <tableColumn id="182" xr3:uid="{86514A62-EC7D-41FF-B7E4-4C701D61DC12}" uniqueName="182" name="Column182" queryTableFieldId="182"/>
    <tableColumn id="183" xr3:uid="{90874708-62EC-4B5F-83FD-455A647B5DCA}" uniqueName="183" name="Column183" queryTableFieldId="183"/>
    <tableColumn id="184" xr3:uid="{61F05E56-0DAF-4760-BEBA-F70B067C8B69}" uniqueName="184" name="Column184" queryTableFieldId="184"/>
    <tableColumn id="185" xr3:uid="{D10110B8-B1EB-4B0A-85C0-C13C6FF208C3}" uniqueName="185" name="Column185" queryTableFieldId="185"/>
    <tableColumn id="186" xr3:uid="{44AA4298-0753-4EE9-9C92-F8F573F1E0E7}" uniqueName="186" name="Column186" queryTableFieldId="186"/>
    <tableColumn id="187" xr3:uid="{42CDE547-7FF3-4A6B-8E16-011A3D8673C1}" uniqueName="187" name="Column187" queryTableFieldId="187"/>
    <tableColumn id="188" xr3:uid="{73C221EB-361C-429B-A697-670386346937}" uniqueName="188" name="Column188" queryTableFieldId="188"/>
    <tableColumn id="189" xr3:uid="{DFC0F4E3-4610-4FB3-A9B3-85724F0DE271}" uniqueName="189" name="Column189" queryTableFieldId="189"/>
    <tableColumn id="190" xr3:uid="{B3D75E07-8B13-4854-8C44-232B7A22BEB6}" uniqueName="190" name="Column190" queryTableFieldId="190"/>
    <tableColumn id="191" xr3:uid="{DED4431C-78B7-4D33-9A43-C02B32360F6F}" uniqueName="191" name="Column191" queryTableFieldId="191"/>
    <tableColumn id="192" xr3:uid="{3D3B261B-B544-47AD-AD7F-3F982D31DE12}" uniqueName="192" name="Column192" queryTableFieldId="192"/>
    <tableColumn id="193" xr3:uid="{57359A07-358E-4F59-99B8-05FE12552EDC}" uniqueName="193" name="Column193" queryTableFieldId="193"/>
    <tableColumn id="194" xr3:uid="{26EC8336-A67C-4037-8DF6-956022226E29}" uniqueName="194" name="Column194" queryTableFieldId="194"/>
    <tableColumn id="195" xr3:uid="{42FE93CC-6066-4758-BADF-98F0C89C158C}" uniqueName="195" name="Column195" queryTableFieldId="195"/>
    <tableColumn id="196" xr3:uid="{E20C6A8A-90D3-4C05-98E2-09929D69C427}" uniqueName="196" name="Column196" queryTableFieldId="196"/>
    <tableColumn id="197" xr3:uid="{FB7CE414-0388-4D20-BB90-DD436B8AF27C}" uniqueName="197" name="Column197" queryTableFieldId="197"/>
    <tableColumn id="198" xr3:uid="{9988E896-AF7C-4F57-8BA0-15AAC33B0E2D}" uniqueName="198" name="Column198" queryTableFieldId="198"/>
    <tableColumn id="199" xr3:uid="{6BD3980F-5E81-44F1-B166-165B7264A0C7}" uniqueName="199" name="Column199" queryTableFieldId="199"/>
    <tableColumn id="200" xr3:uid="{6F2AA249-3E81-4941-A2BE-D474B1376FD3}" uniqueName="200" name="Column200" queryTableFieldId="200"/>
    <tableColumn id="201" xr3:uid="{AD685041-89DE-4C15-8D14-CAD3E15CBD8D}" uniqueName="201" name="Column201" queryTableFieldId="201"/>
    <tableColumn id="202" xr3:uid="{79CFD6AF-1AE9-47F1-8AE8-AD1870E54FAC}" uniqueName="202" name="Column202" queryTableFieldId="202"/>
    <tableColumn id="203" xr3:uid="{EBC2662B-5B4B-43D9-826C-F2EE976D073F}" uniqueName="203" name="Column203" queryTableFieldId="203"/>
    <tableColumn id="204" xr3:uid="{B05C694E-B3F8-4FA0-8AD6-9B2C44DDBD6E}" uniqueName="204" name="Column204" queryTableFieldId="204"/>
    <tableColumn id="205" xr3:uid="{B363B3DC-7E53-4A99-AAB3-104C6D67A113}" uniqueName="205" name="Column205" queryTableFieldId="205"/>
    <tableColumn id="206" xr3:uid="{1016F1B3-6F9A-4E90-B66B-2523642277E3}" uniqueName="206" name="Column206" queryTableFieldId="206"/>
    <tableColumn id="207" xr3:uid="{42FE7E4B-D0FF-4882-91EE-FED0D07E1780}" uniqueName="207" name="Column207" queryTableFieldId="207"/>
    <tableColumn id="208" xr3:uid="{3E854B50-0988-45ED-B021-DC9DC50974D9}" uniqueName="208" name="Column208" queryTableFieldId="208"/>
    <tableColumn id="209" xr3:uid="{1F631538-D07E-470B-A807-70D3AF059273}" uniqueName="209" name="Column209" queryTableFieldId="209"/>
    <tableColumn id="210" xr3:uid="{38D3C139-7274-4E67-A838-17A8DCE2704C}" uniqueName="210" name="Column210" queryTableFieldId="210"/>
    <tableColumn id="211" xr3:uid="{4601D901-D5F6-43A0-BFD6-2BA687848ECE}" uniqueName="211" name="Column211" queryTableFieldId="211"/>
    <tableColumn id="212" xr3:uid="{15D96D0A-CAB1-4509-A315-1AA806EA6D32}" uniqueName="212" name="Column212" queryTableFieldId="212"/>
    <tableColumn id="213" xr3:uid="{CB5918BB-FB0B-4453-A985-EDB174D24D25}" uniqueName="213" name="Column213" queryTableFieldId="213"/>
    <tableColumn id="214" xr3:uid="{CA996BAA-0658-42A7-B691-295A743436A3}" uniqueName="214" name="Column214" queryTableFieldId="214"/>
    <tableColumn id="215" xr3:uid="{AB8C60D9-F46F-4683-8083-F217AA285B6A}" uniqueName="215" name="Column215" queryTableFieldId="215"/>
    <tableColumn id="216" xr3:uid="{07D8FC29-A290-4892-9EAA-4752CD71056B}" uniqueName="216" name="Column216" queryTableFieldId="216"/>
    <tableColumn id="217" xr3:uid="{D4840A4F-DCF9-4579-B4EF-E93D92E39D3F}" uniqueName="217" name="Column217" queryTableFieldId="217"/>
    <tableColumn id="218" xr3:uid="{FB1A45A8-F54E-40E4-9D6F-A112A590F3AA}" uniqueName="218" name="Column218" queryTableFieldId="218"/>
    <tableColumn id="219" xr3:uid="{B02E7186-7F7C-49A5-AC93-13E77D6A9281}" uniqueName="219" name="Column219" queryTableFieldId="219"/>
    <tableColumn id="220" xr3:uid="{4C5A6965-41DD-42DB-8E88-EBDE968CA726}" uniqueName="220" name="Column220" queryTableFieldId="220"/>
    <tableColumn id="221" xr3:uid="{DCFB1061-9302-4D5A-B6B1-9E077186BF20}" uniqueName="221" name="Column221" queryTableFieldId="221"/>
    <tableColumn id="222" xr3:uid="{09887080-5CD9-45DC-8DAB-DD64B53D25E6}" uniqueName="222" name="Column222" queryTableFieldId="222"/>
    <tableColumn id="223" xr3:uid="{87B83E47-B305-49C4-A1E8-B467B5F1D535}" uniqueName="223" name="Column223" queryTableFieldId="223"/>
    <tableColumn id="224" xr3:uid="{07AD4934-4C01-445A-9A7B-ACE635EBC9C9}" uniqueName="224" name="Column224" queryTableFieldId="224"/>
    <tableColumn id="225" xr3:uid="{8A75773B-1BFF-44DD-97EE-13FC3D708DEA}" uniqueName="225" name="Column225" queryTableFieldId="225"/>
    <tableColumn id="226" xr3:uid="{89B364C6-E8F4-441E-835D-CB97521A9A2F}" uniqueName="226" name="Column226" queryTableFieldId="226"/>
    <tableColumn id="227" xr3:uid="{4900FC6E-ADFC-4EF4-BA1D-42459D04E0C1}" uniqueName="227" name="Column227" queryTableFieldId="227"/>
    <tableColumn id="228" xr3:uid="{7CD18981-FFDA-49E3-ACEF-4025BD890676}" uniqueName="228" name="Column228" queryTableFieldId="228"/>
    <tableColumn id="229" xr3:uid="{4F1C06D3-36EE-4A44-BF0F-DEAE34D431C7}" uniqueName="229" name="Column229" queryTableFieldId="229"/>
    <tableColumn id="230" xr3:uid="{E7D22238-ACA8-4A67-AA28-25A3E8DC7DC6}" uniqueName="230" name="Column230" queryTableFieldId="230"/>
    <tableColumn id="231" xr3:uid="{C50F456A-2142-439E-B290-E4E5FB52B185}" uniqueName="231" name="Column231" queryTableFieldId="231"/>
    <tableColumn id="232" xr3:uid="{D490462A-A86B-420C-9B81-B6B326C7A1F4}" uniqueName="232" name="Column232" queryTableFieldId="232"/>
    <tableColumn id="233" xr3:uid="{B33206C7-637B-4F6B-BCC7-9C7992EB70D7}" uniqueName="233" name="Column233" queryTableFieldId="233"/>
    <tableColumn id="234" xr3:uid="{77002046-8715-4896-97C4-CE0124CE3D69}" uniqueName="234" name="Column234" queryTableFieldId="234"/>
    <tableColumn id="235" xr3:uid="{0727ED2B-1A8F-4975-BDED-38E4783529E4}" uniqueName="235" name="Column235" queryTableFieldId="235"/>
    <tableColumn id="236" xr3:uid="{948AB766-7246-4406-8F29-6F74B56A9401}" uniqueName="236" name="Column236" queryTableFieldId="236"/>
    <tableColumn id="237" xr3:uid="{C8877F40-FDFA-4AF4-A41F-C224C5A838BE}" uniqueName="237" name="Column237" queryTableFieldId="237"/>
    <tableColumn id="238" xr3:uid="{0E420B52-EE60-4701-81BE-AB498F10234E}" uniqueName="238" name="Column238" queryTableFieldId="238"/>
    <tableColumn id="239" xr3:uid="{9A0C2BCA-C966-413B-BF44-BB5E4153A9CA}" uniqueName="239" name="Column239" queryTableFieldId="239"/>
    <tableColumn id="240" xr3:uid="{589F1AF0-3C3C-4B3A-9C88-68CCD20EFB42}" uniqueName="240" name="Column240" queryTableFieldId="240"/>
    <tableColumn id="241" xr3:uid="{FC9727CF-C003-4CAF-B398-98F8A35E9FF7}" uniqueName="241" name="Column241" queryTableFieldId="241"/>
    <tableColumn id="242" xr3:uid="{06E94D9E-3FA1-497C-B03A-035841741293}" uniqueName="242" name="Column242" queryTableFieldId="242"/>
    <tableColumn id="243" xr3:uid="{0F3402F0-80FC-4D59-8A04-2112847480EB}" uniqueName="243" name="Column243" queryTableFieldId="243"/>
    <tableColumn id="244" xr3:uid="{1DE0AFFA-3C22-47F5-9AA6-5ACC7DE92CD6}" uniqueName="244" name="Column244" queryTableFieldId="244"/>
    <tableColumn id="245" xr3:uid="{1277BBF6-0BE4-43A5-993A-7A951814F685}" uniqueName="245" name="Column245" queryTableFieldId="245"/>
    <tableColumn id="246" xr3:uid="{E6A6ACED-CEF0-456B-8BC2-10A57247A991}" uniqueName="246" name="Column246" queryTableFieldId="246"/>
    <tableColumn id="247" xr3:uid="{AA243E6C-C6DF-4048-833B-7A8114FF4879}" uniqueName="247" name="Column247" queryTableFieldId="247"/>
    <tableColumn id="248" xr3:uid="{9B42564E-20C9-4DDC-824A-4BE4E933D6B9}" uniqueName="248" name="Column248" queryTableFieldId="248"/>
    <tableColumn id="249" xr3:uid="{7E220B70-BB3A-42E6-8522-EDDFB3C21B3E}" uniqueName="249" name="Column249" queryTableFieldId="249"/>
    <tableColumn id="250" xr3:uid="{C8452BA6-AD25-4FCB-811F-8C8B0635D3BB}" uniqueName="250" name="Column250" queryTableFieldId="250"/>
    <tableColumn id="251" xr3:uid="{4434A1F5-DEEA-4132-BA43-FDA2A0E3208C}" uniqueName="251" name="Column251" queryTableFieldId="251"/>
    <tableColumn id="252" xr3:uid="{90F55986-35A3-4088-B474-DA52B1EE4CF2}" uniqueName="252" name="Column252" queryTableFieldId="252"/>
    <tableColumn id="253" xr3:uid="{6133BC5D-4E33-43E4-8352-E5856B2DD3DF}" uniqueName="253" name="Column253" queryTableFieldId="253"/>
    <tableColumn id="254" xr3:uid="{2DA4DF54-0A75-425D-8445-40FF395C0488}" uniqueName="254" name="Column254" queryTableFieldId="254"/>
    <tableColumn id="255" xr3:uid="{721392B7-497B-4C19-BCBF-3155D0C7E6D0}" uniqueName="255" name="Column255" queryTableFieldId="255"/>
    <tableColumn id="256" xr3:uid="{B35F3A68-C066-495F-BB28-FDA32D43D1B1}" uniqueName="256" name="Column256" queryTableFieldId="256"/>
    <tableColumn id="257" xr3:uid="{E491688B-8565-4BCA-B6F0-285A7E59E2B3}" uniqueName="257" name="Column257" queryTableFieldId="257"/>
    <tableColumn id="258" xr3:uid="{50331740-94D3-44C3-A5A2-C80FCBFB6A1B}" uniqueName="258" name="Column258" queryTableFieldId="258"/>
    <tableColumn id="259" xr3:uid="{FAA224FD-BA25-4DB1-BEFD-D4E881B27EA9}" uniqueName="259" name="Column259" queryTableFieldId="259"/>
    <tableColumn id="260" xr3:uid="{E1B605E5-703C-4E29-BF71-DDF4D6ABC9D5}" uniqueName="260" name="Column260" queryTableFieldId="260"/>
    <tableColumn id="261" xr3:uid="{9A39DD4A-DBA6-45BA-9948-1A81DFF27F0A}" uniqueName="261" name="Column261" queryTableFieldId="261"/>
    <tableColumn id="262" xr3:uid="{FB314CA7-E2D5-45C6-9DD2-E75594768C6C}" uniqueName="262" name="Column262" queryTableFieldId="262"/>
    <tableColumn id="263" xr3:uid="{190C3770-E561-4D7D-B8D7-411E56A04A94}" uniqueName="263" name="Column263" queryTableFieldId="263"/>
    <tableColumn id="264" xr3:uid="{4CF736CD-5105-409F-8162-3EA04673F236}" uniqueName="264" name="Column264" queryTableFieldId="264"/>
    <tableColumn id="265" xr3:uid="{A4612AE8-9D4A-4C6D-AB46-9DCEBC14456B}" uniqueName="265" name="Column265" queryTableFieldId="265"/>
    <tableColumn id="266" xr3:uid="{019650F8-85F6-4BDE-8BC1-C928FB898CE9}" uniqueName="266" name="Column266" queryTableFieldId="266"/>
    <tableColumn id="267" xr3:uid="{C0F6E494-7958-4865-AB44-DD9F11EE9A77}" uniqueName="267" name="Column267" queryTableFieldId="267"/>
    <tableColumn id="268" xr3:uid="{6C107635-69D5-4493-8DF4-A191C6820396}" uniqueName="268" name="Column268" queryTableFieldId="268"/>
    <tableColumn id="269" xr3:uid="{691EBBD1-F54A-4D42-BB5C-D650D0D6BA32}" uniqueName="269" name="Column269" queryTableFieldId="269"/>
    <tableColumn id="270" xr3:uid="{DC3FD152-249A-4D35-8118-C66531C2CE37}" uniqueName="270" name="Column270" queryTableFieldId="270"/>
    <tableColumn id="271" xr3:uid="{C1919D87-1EC7-4114-9643-5DA636131A3E}" uniqueName="271" name="Column271" queryTableFieldId="271"/>
    <tableColumn id="272" xr3:uid="{E3AE284C-6AD2-46EA-83B3-B30BE41188B4}" uniqueName="272" name="Column272" queryTableFieldId="272"/>
    <tableColumn id="273" xr3:uid="{308257F5-C6D1-4FAD-AC9C-05FD92DE8151}" uniqueName="273" name="Column273" queryTableFieldId="273"/>
    <tableColumn id="274" xr3:uid="{03AA6D30-EE6C-44E7-8FC3-1DE526860CE8}" uniqueName="274" name="Column274" queryTableFieldId="274"/>
    <tableColumn id="275" xr3:uid="{5E76FC3F-E805-414A-969A-7089BD6C496C}" uniqueName="275" name="Column275" queryTableFieldId="275"/>
    <tableColumn id="276" xr3:uid="{AEC8EF86-D72D-4D58-9567-F30CEA0C1DD5}" uniqueName="276" name="Column276" queryTableFieldId="276"/>
    <tableColumn id="277" xr3:uid="{C553AD93-709B-4901-9267-0DA0206D4BA8}" uniqueName="277" name="Column277" queryTableFieldId="277"/>
    <tableColumn id="278" xr3:uid="{0B313624-DDA8-4AC7-8F35-2DE5C3C9782F}" uniqueName="278" name="Column278" queryTableFieldId="278"/>
    <tableColumn id="279" xr3:uid="{12ADED79-D095-452B-9724-9080ADCD9CB0}" uniqueName="279" name="Column279" queryTableFieldId="279"/>
    <tableColumn id="280" xr3:uid="{F8263ED4-CA06-40D8-9710-BCF36E8CD8C4}" uniqueName="280" name="Column280" queryTableFieldId="280"/>
    <tableColumn id="281" xr3:uid="{3C6B0ED2-38D6-424B-8A42-AA9DF060DAF0}" uniqueName="281" name="Column281" queryTableFieldId="281"/>
    <tableColumn id="282" xr3:uid="{2D78A3F4-9E1E-4A24-977E-45DE18A1D13E}" uniqueName="282" name="Column282" queryTableFieldId="282"/>
    <tableColumn id="283" xr3:uid="{B385BAC9-F3C1-40A6-9225-65502E50AFEB}" uniqueName="283" name="Column283" queryTableFieldId="283"/>
    <tableColumn id="284" xr3:uid="{53778AED-94A7-413D-8A98-A84E35F8404C}" uniqueName="284" name="Column284" queryTableFieldId="284"/>
    <tableColumn id="285" xr3:uid="{B3ACAC47-2165-4B9E-BD24-AC90799E9F08}" uniqueName="285" name="Column285" queryTableFieldId="285"/>
    <tableColumn id="286" xr3:uid="{BFE2B5E7-3220-4D9A-98E5-907D5386BFC8}" uniqueName="286" name="Column286" queryTableFieldId="286"/>
    <tableColumn id="287" xr3:uid="{20BB9D6C-0820-4F2E-AA15-95C7F1779F33}" uniqueName="287" name="Column287" queryTableFieldId="287"/>
    <tableColumn id="288" xr3:uid="{9A9D5152-DD64-4D74-A7C5-79A51F747D61}" uniqueName="288" name="Column288" queryTableFieldId="288"/>
    <tableColumn id="289" xr3:uid="{5EDCED9C-D9CE-42DF-B79D-2EE378F2988A}" uniqueName="289" name="Column289" queryTableFieldId="289"/>
    <tableColumn id="290" xr3:uid="{73242A0A-F96E-420B-9BB0-7DF93A473446}" uniqueName="290" name="Column290" queryTableFieldId="290"/>
    <tableColumn id="291" xr3:uid="{B3404844-E5ED-40AA-B190-42936B143EE8}" uniqueName="291" name="Column291" queryTableFieldId="291"/>
    <tableColumn id="292" xr3:uid="{E71DE658-AA1F-4772-B0E3-4F4A28358C3F}" uniqueName="292" name="Column292" queryTableFieldId="292"/>
    <tableColumn id="293" xr3:uid="{1F82FC79-ADB0-461A-9AEB-4C6FF5F8353E}" uniqueName="293" name="Column293" queryTableFieldId="293"/>
    <tableColumn id="294" xr3:uid="{A2EE6F81-E3E2-4D9E-AAD9-55A32C1469EC}" uniqueName="294" name="Column294" queryTableFieldId="294"/>
    <tableColumn id="295" xr3:uid="{D5930769-95E2-4944-B300-1938BDAE560C}" uniqueName="295" name="Column295" queryTableFieldId="295"/>
    <tableColumn id="296" xr3:uid="{6D14A3EF-6549-4E1F-877E-DF5D4B18B580}" uniqueName="296" name="Column296" queryTableFieldId="296"/>
    <tableColumn id="297" xr3:uid="{4EA814BD-46E9-4C97-9C3A-91EB200DE3BA}" uniqueName="297" name="Column297" queryTableFieldId="297"/>
    <tableColumn id="298" xr3:uid="{3F286EC5-2720-4A01-B509-7C0534D1BC6A}" uniqueName="298" name="Column298" queryTableFieldId="298"/>
    <tableColumn id="299" xr3:uid="{986233C1-1955-4556-B1F2-CCCED94332C9}" uniqueName="299" name="Column299" queryTableFieldId="299"/>
    <tableColumn id="300" xr3:uid="{8B0EC856-26E9-4153-A2AF-62A61CDCFBFC}" uniqueName="300" name="Column300" queryTableFieldId="300"/>
    <tableColumn id="301" xr3:uid="{5364B938-2A71-4CF2-9DDC-1BF7713A0ACF}" uniqueName="301" name="Column301" queryTableFieldId="301"/>
    <tableColumn id="302" xr3:uid="{4418C046-D8EB-4E47-AF3E-F40D6168E5D0}" uniqueName="302" name="Column302" queryTableFieldId="302"/>
    <tableColumn id="303" xr3:uid="{D94E40B0-4800-4BF1-BFF3-A3DF42E90A39}" uniqueName="303" name="Column303" queryTableFieldId="303"/>
    <tableColumn id="304" xr3:uid="{D9473F4B-8A11-4C60-8076-3EF983A5A6F2}" uniqueName="304" name="Column304" queryTableFieldId="304"/>
    <tableColumn id="305" xr3:uid="{A9551E53-2A3A-4FF2-9C1B-63A6C70269F0}" uniqueName="305" name="Column305" queryTableFieldId="305"/>
    <tableColumn id="306" xr3:uid="{4DAA267A-AD2A-4A80-A891-95DD1B719F1D}" uniqueName="306" name="Column306" queryTableFieldId="306"/>
    <tableColumn id="307" xr3:uid="{BD8E3A03-B409-43EB-80E2-B3C97523AD29}" uniqueName="307" name="Column307" queryTableFieldId="307"/>
    <tableColumn id="308" xr3:uid="{9E0FC53A-3CAB-4C41-833C-9C1CC23866F7}" uniqueName="308" name="Column308" queryTableFieldId="308"/>
    <tableColumn id="309" xr3:uid="{4E7B3B82-9741-4447-A4FD-E8B6171754F1}" uniqueName="309" name="Column309" queryTableFieldId="309"/>
    <tableColumn id="310" xr3:uid="{00264731-E3FB-45CA-97E8-690A34CA775E}" uniqueName="310" name="Column310" queryTableFieldId="310"/>
    <tableColumn id="311" xr3:uid="{E1FB2B8B-A6AE-48B6-BCAA-6CF30B88BB5B}" uniqueName="311" name="Column311" queryTableFieldId="311"/>
    <tableColumn id="312" xr3:uid="{9F03F7F0-A915-4CFE-8049-085403E64F53}" uniqueName="312" name="Column312" queryTableFieldId="312"/>
    <tableColumn id="313" xr3:uid="{C4991F76-8FEC-4CB6-9BBD-3A780932AF70}" uniqueName="313" name="Column313" queryTableFieldId="313"/>
    <tableColumn id="314" xr3:uid="{A25B2A2E-D3B8-480B-9A94-E256382ECCB3}" uniqueName="314" name="Column314" queryTableFieldId="314"/>
    <tableColumn id="315" xr3:uid="{17B65DC8-9081-41F0-A81C-C23BFEBF68B6}" uniqueName="315" name="Column315" queryTableFieldId="315"/>
    <tableColumn id="316" xr3:uid="{4DB6964A-93F1-4889-96A8-81BEE21BA7C9}" uniqueName="316" name="Column316" queryTableFieldId="316"/>
    <tableColumn id="317" xr3:uid="{22BBD57E-C440-4852-977D-5E943A82B485}" uniqueName="317" name="Column317" queryTableFieldId="317"/>
    <tableColumn id="318" xr3:uid="{9ADED87B-8092-4864-BBB6-1373315782E8}" uniqueName="318" name="Column318" queryTableFieldId="318"/>
    <tableColumn id="319" xr3:uid="{D0F81B9D-F9D6-45A5-9EAF-7C0616BE803C}" uniqueName="319" name="Column319" queryTableFieldId="319"/>
    <tableColumn id="320" xr3:uid="{97248B91-469A-4811-8F2C-7F37511CDA0B}" uniqueName="320" name="Column320" queryTableFieldId="320"/>
    <tableColumn id="321" xr3:uid="{98AC32ED-3E39-41F9-8457-7CFC52DEE219}" uniqueName="321" name="Column321" queryTableFieldId="321"/>
    <tableColumn id="322" xr3:uid="{3482C717-AC13-4415-944B-83D66C66D87E}" uniqueName="322" name="Column322" queryTableFieldId="322"/>
    <tableColumn id="323" xr3:uid="{B18C180B-9BC3-4A27-877D-BF98F5C20DD5}" uniqueName="323" name="Column323" queryTableFieldId="323"/>
    <tableColumn id="324" xr3:uid="{F76DDBE5-DDEF-496F-9826-C12379641F0D}" uniqueName="324" name="Column324" queryTableFieldId="324"/>
    <tableColumn id="325" xr3:uid="{D171AED3-6BDC-48AD-865B-555B5D71CADD}" uniqueName="325" name="Column325" queryTableFieldId="325"/>
    <tableColumn id="326" xr3:uid="{2585C226-B0DC-4F39-9999-99822B4C2499}" uniqueName="326" name="Column326" queryTableFieldId="326"/>
    <tableColumn id="327" xr3:uid="{C97A2568-543F-4CA0-80CE-0A85705427A4}" uniqueName="327" name="Column327" queryTableFieldId="327"/>
    <tableColumn id="328" xr3:uid="{85DDA358-C4CC-4F27-804B-2614233DA2F9}" uniqueName="328" name="Column328" queryTableFieldId="328"/>
    <tableColumn id="329" xr3:uid="{7AAF7F6F-8B72-4112-A0A4-9FFDE8C5D87F}" uniqueName="329" name="Column329" queryTableFieldId="329"/>
    <tableColumn id="330" xr3:uid="{9C2B0B69-0E09-4E31-94AB-409BFCFA2EBE}" uniqueName="330" name="Column330" queryTableFieldId="330"/>
    <tableColumn id="331" xr3:uid="{ED77CA92-029C-4F16-B183-43C5A2E03594}" uniqueName="331" name="Column331" queryTableFieldId="331"/>
    <tableColumn id="332" xr3:uid="{39C7FC39-5AF1-47D2-A232-A43CEB2855B3}" uniqueName="332" name="Column332" queryTableFieldId="332"/>
    <tableColumn id="333" xr3:uid="{E2CA5B32-B42B-4EB2-B98E-025A440AAA65}" uniqueName="333" name="Column333" queryTableFieldId="333"/>
    <tableColumn id="334" xr3:uid="{3B684F6A-DAE2-4EEC-89DB-E76CD951244A}" uniqueName="334" name="Column334" queryTableFieldId="334"/>
    <tableColumn id="335" xr3:uid="{F3F77110-6C7F-4355-90F8-14EE9A89DD60}" uniqueName="335" name="Column335" queryTableFieldId="335"/>
    <tableColumn id="336" xr3:uid="{CA4B6A33-5EEE-44EC-9CC6-5282FB91C1A5}" uniqueName="336" name="Column336" queryTableFieldId="336"/>
    <tableColumn id="337" xr3:uid="{4D922573-39FB-47CB-869B-E74408EAAD51}" uniqueName="337" name="Column337" queryTableFieldId="337"/>
    <tableColumn id="338" xr3:uid="{B07835DB-57F6-431D-A011-969F175E7D26}" uniqueName="338" name="Column338" queryTableFieldId="338"/>
    <tableColumn id="339" xr3:uid="{F86DEA96-897C-4176-AD21-6B0940DA0F18}" uniqueName="339" name="Column339" queryTableFieldId="339"/>
    <tableColumn id="340" xr3:uid="{C59FB137-FA93-464A-A186-DD1428C62C38}" uniqueName="340" name="Column340" queryTableFieldId="340"/>
    <tableColumn id="341" xr3:uid="{1B756ACD-BBAB-4A50-BED8-B71CC6E3F06B}" uniqueName="341" name="Column341" queryTableFieldId="341"/>
    <tableColumn id="342" xr3:uid="{3351D90B-B789-42AA-95AA-DF1F81A15148}" uniqueName="342" name="Column342" queryTableFieldId="342"/>
    <tableColumn id="343" xr3:uid="{02C10962-682E-4678-A9A9-3E4607E62485}" uniqueName="343" name="Column343" queryTableFieldId="343"/>
    <tableColumn id="344" xr3:uid="{40F5E626-A660-4BDB-972B-74FA4C115D38}" uniqueName="344" name="Column344" queryTableFieldId="344"/>
    <tableColumn id="345" xr3:uid="{D33F5A3B-19EF-42CE-9719-12494E293A61}" uniqueName="345" name="Column345" queryTableFieldId="345"/>
    <tableColumn id="346" xr3:uid="{035EF434-F388-4772-B04E-48B26D687E6A}" uniqueName="346" name="Column346" queryTableFieldId="346"/>
    <tableColumn id="347" xr3:uid="{A35E863D-F956-485A-85E7-957531FCFF5E}" uniqueName="347" name="Column347" queryTableFieldId="347"/>
    <tableColumn id="348" xr3:uid="{37F673D2-1735-4F83-AB10-BC538C4BDA88}" uniqueName="348" name="Column348" queryTableFieldId="348"/>
    <tableColumn id="349" xr3:uid="{CA794691-6C3B-4546-B662-0BD5354C3113}" uniqueName="349" name="Column349" queryTableFieldId="349"/>
    <tableColumn id="350" xr3:uid="{4B7B1452-C6B3-41AC-9D24-0781F03B234E}" uniqueName="350" name="Column350" queryTableFieldId="350"/>
    <tableColumn id="351" xr3:uid="{4B26CEC8-D07F-4745-A641-625A3E77911B}" uniqueName="351" name="Column351" queryTableFieldId="351"/>
    <tableColumn id="352" xr3:uid="{AA4EB2D7-DD9A-4922-A080-7925E301CBF1}" uniqueName="352" name="Column352" queryTableFieldId="352"/>
    <tableColumn id="353" xr3:uid="{50A05EC4-2B4B-4877-B02F-270E1FEA2F84}" uniqueName="353" name="Column353" queryTableFieldId="353"/>
    <tableColumn id="354" xr3:uid="{771C1B32-14E4-4320-AD3F-B1B2989C3ECA}" uniqueName="354" name="Column354" queryTableFieldId="354"/>
    <tableColumn id="355" xr3:uid="{9868DA4F-0226-4BE2-A36C-01669930C76A}" uniqueName="355" name="Column355" queryTableFieldId="355"/>
    <tableColumn id="356" xr3:uid="{C11914D3-F510-4E64-8559-DF2D588A4FE6}" uniqueName="356" name="Column356" queryTableFieldId="356"/>
    <tableColumn id="357" xr3:uid="{A7D8F74B-1945-4DE9-9097-CEEB71A21FCC}" uniqueName="357" name="Column357" queryTableFieldId="357"/>
    <tableColumn id="358" xr3:uid="{A9F95D8C-BB6D-409A-A418-5D844D94CAA3}" uniqueName="358" name="Column358" queryTableFieldId="358"/>
    <tableColumn id="359" xr3:uid="{A8E8BD8F-FE92-4AB4-9160-01E924E01283}" uniqueName="359" name="Column359" queryTableFieldId="359"/>
    <tableColumn id="360" xr3:uid="{05F8BF89-CD7C-428B-B46A-7D8D8DC7C263}" uniqueName="360" name="Column360" queryTableFieldId="360"/>
    <tableColumn id="361" xr3:uid="{A8EF2677-D1FF-4EE2-8BE0-C083CE2EB12A}" uniqueName="361" name="Column361" queryTableFieldId="361"/>
    <tableColumn id="362" xr3:uid="{7EC76B42-F3FB-4E7C-912A-9F7E3591D9F6}" uniqueName="362" name="Column362" queryTableFieldId="362"/>
    <tableColumn id="363" xr3:uid="{B1824AEB-B9A6-45A3-BA31-847E542890E9}" uniqueName="363" name="Column363" queryTableFieldId="363"/>
    <tableColumn id="364" xr3:uid="{3C2B8733-92B9-4395-AF8C-E32B50B8834E}" uniqueName="364" name="Column364" queryTableFieldId="364"/>
    <tableColumn id="365" xr3:uid="{B3A61F1D-5946-4BE6-8D79-35202C3B951C}" uniqueName="365" name="Column365" queryTableFieldId="365"/>
    <tableColumn id="366" xr3:uid="{02181E5E-8292-4D85-BDBE-92DF9CD2C2AA}" uniqueName="366" name="Column366" queryTableFieldId="366"/>
    <tableColumn id="367" xr3:uid="{281FD950-8E64-41D1-B3E6-104D9BBBE4F5}" uniqueName="367" name="Column367" queryTableFieldId="367"/>
    <tableColumn id="368" xr3:uid="{FEA41CBF-6086-4BE2-96CB-B3CC7F594B00}" uniqueName="368" name="Column368" queryTableFieldId="368"/>
    <tableColumn id="369" xr3:uid="{40983B87-00AC-4334-B511-46DB92A55A3B}" uniqueName="369" name="Column369" queryTableFieldId="369"/>
    <tableColumn id="370" xr3:uid="{5A35D1AE-B927-4036-BC46-138B518BDDA4}" uniqueName="370" name="Column370" queryTableFieldId="370"/>
    <tableColumn id="371" xr3:uid="{E1FCDF75-D4D8-42DF-92F9-06AF6C75E4B9}" uniqueName="371" name="Column371" queryTableFieldId="371"/>
    <tableColumn id="372" xr3:uid="{729160DC-8ED8-4463-94B3-89F308FCBE18}" uniqueName="372" name="Column372" queryTableFieldId="372"/>
    <tableColumn id="373" xr3:uid="{45035F5C-5E66-44B3-AEB5-8413226BDCD9}" uniqueName="373" name="Column373" queryTableFieldId="373"/>
    <tableColumn id="374" xr3:uid="{76ABB8E1-A325-465A-88F4-70B74C2A241C}" uniqueName="374" name="Column374" queryTableFieldId="374"/>
    <tableColumn id="375" xr3:uid="{E5AB7391-D0CB-49BE-9AE0-9CAAF15A3137}" uniqueName="375" name="Column375" queryTableFieldId="375"/>
    <tableColumn id="376" xr3:uid="{2FC81EAD-0B98-4DEA-A6AB-0184141C4641}" uniqueName="376" name="Column376" queryTableFieldId="376"/>
    <tableColumn id="377" xr3:uid="{78F8738E-0F65-471F-91FA-BEB60ABF4BA2}" uniqueName="377" name="Column377" queryTableFieldId="377"/>
    <tableColumn id="378" xr3:uid="{E18BDAAF-8B13-4F34-81FF-6301800DE5FA}" uniqueName="378" name="Column378" queryTableFieldId="378"/>
    <tableColumn id="379" xr3:uid="{864306D3-61F3-4FC0-BC8F-690BA80E5702}" uniqueName="379" name="Column379" queryTableFieldId="379"/>
    <tableColumn id="380" xr3:uid="{6B64BD33-9E7D-4BF4-9BB2-9310175FF4CB}" uniqueName="380" name="Column380" queryTableFieldId="380"/>
    <tableColumn id="381" xr3:uid="{F09C8CB1-53FB-4DB4-8676-9E9CDAA61E74}" uniqueName="381" name="Column381" queryTableFieldId="381"/>
    <tableColumn id="382" xr3:uid="{F032764E-919E-4490-B24E-61A658607F27}" uniqueName="382" name="Column382" queryTableFieldId="382"/>
    <tableColumn id="383" xr3:uid="{8DFA3303-4556-463B-99D6-F2EF3FB4C6C2}" uniqueName="383" name="Column383" queryTableFieldId="383"/>
    <tableColumn id="384" xr3:uid="{6848FF0B-6017-463E-80EE-17A1FCB31192}" uniqueName="384" name="Column384" queryTableFieldId="384"/>
    <tableColumn id="385" xr3:uid="{F90B02E5-7A3A-4B05-8F78-250CCB505FA7}" uniqueName="385" name="Column385" queryTableFieldId="385"/>
    <tableColumn id="386" xr3:uid="{B5532E68-D542-4E0E-938D-95E2979990DC}" uniqueName="386" name="Column386" queryTableFieldId="386"/>
    <tableColumn id="387" xr3:uid="{0260E43C-B431-4123-900F-D79A21A18C54}" uniqueName="387" name="Column387" queryTableFieldId="387"/>
    <tableColumn id="388" xr3:uid="{A900F84E-8AA1-4E8C-B275-17DBA3706D63}" uniqueName="388" name="Column388" queryTableFieldId="388"/>
    <tableColumn id="389" xr3:uid="{07139ED8-2B46-49BB-9B30-D643C09375B2}" uniqueName="389" name="Column389" queryTableFieldId="389"/>
    <tableColumn id="390" xr3:uid="{7B21D8A0-08C1-4D5C-809A-D917765A0035}" uniqueName="390" name="Column390" queryTableFieldId="390"/>
    <tableColumn id="391" xr3:uid="{105585E0-17C3-4238-91B4-8F4259F1CAC6}" uniqueName="391" name="Column391" queryTableFieldId="391"/>
    <tableColumn id="392" xr3:uid="{4968ECAA-6205-4275-9BA2-808693770D9A}" uniqueName="392" name="Column392" queryTableFieldId="392"/>
    <tableColumn id="393" xr3:uid="{7234BCB8-3C9E-49CA-ABAB-BAB3DD896488}" uniqueName="393" name="Column393" queryTableFieldId="393"/>
    <tableColumn id="394" xr3:uid="{C16C2965-EF35-4E4D-9441-19D43D58C085}" uniqueName="394" name="Column394" queryTableFieldId="394"/>
    <tableColumn id="395" xr3:uid="{FE009BD5-36E3-4B15-928F-912404F7831F}" uniqueName="395" name="Column395" queryTableFieldId="395"/>
    <tableColumn id="396" xr3:uid="{DD92160F-8D95-4715-A21B-26DD690ADEC7}" uniqueName="396" name="Column396" queryTableFieldId="396"/>
    <tableColumn id="397" xr3:uid="{64DC8508-AD80-433B-BABE-BB01D72F153A}" uniqueName="397" name="Column397" queryTableFieldId="397"/>
    <tableColumn id="398" xr3:uid="{6A9AC1A9-D882-44B8-B847-DACE11DA23EC}" uniqueName="398" name="Column398" queryTableFieldId="398"/>
    <tableColumn id="399" xr3:uid="{A151987C-2ADD-4099-9DC4-2CD9EB8B3872}" uniqueName="399" name="Column399" queryTableFieldId="399"/>
    <tableColumn id="400" xr3:uid="{1F467811-271D-4DF5-9DF8-18FEA9F7920D}" uniqueName="400" name="Column400" queryTableFieldId="400"/>
    <tableColumn id="401" xr3:uid="{1EB07C05-4BFD-49C8-A772-A85B29853214}" uniqueName="401" name="Column401" queryTableFieldId="401"/>
    <tableColumn id="402" xr3:uid="{78DEB251-88E7-421F-A10C-676DA34EEAFE}" uniqueName="402" name="Column402" queryTableFieldId="402"/>
    <tableColumn id="403" xr3:uid="{20596A48-84FC-4BF7-886C-825A0A8CEA9A}" uniqueName="403" name="Column403" queryTableFieldId="403"/>
    <tableColumn id="404" xr3:uid="{1169B08B-BB2B-4634-BF77-E40340193305}" uniqueName="404" name="Column404" queryTableFieldId="404"/>
    <tableColumn id="405" xr3:uid="{3AFF6EED-0446-4711-9308-A6F4AF9EF319}" uniqueName="405" name="Column405" queryTableFieldId="405"/>
    <tableColumn id="406" xr3:uid="{95EAF1D4-3A20-4AC2-9CEA-F4DC6A40ADB1}" uniqueName="406" name="Column406" queryTableFieldId="406"/>
    <tableColumn id="407" xr3:uid="{1EA5498E-6340-45A0-A5FC-6F5979A98DCF}" uniqueName="407" name="Column407" queryTableFieldId="407"/>
    <tableColumn id="408" xr3:uid="{D5BBF006-0C0B-42EC-8EB6-83865BFB6DF4}" uniqueName="408" name="Column408" queryTableFieldId="408"/>
    <tableColumn id="409" xr3:uid="{8464CCFA-D3F1-420D-8180-5B8B84C45E12}" uniqueName="409" name="Column409" queryTableFieldId="409"/>
    <tableColumn id="410" xr3:uid="{9F23A6E5-DC00-4398-A1D3-DC9303B7C1D9}" uniqueName="410" name="Column410" queryTableFieldId="410"/>
    <tableColumn id="411" xr3:uid="{CDCE5BC4-DB5B-427F-84B9-4708349842B5}" uniqueName="411" name="Column411" queryTableFieldId="411"/>
    <tableColumn id="412" xr3:uid="{DC3D7764-BDEE-4D71-94C8-DB1AB0B8F16A}" uniqueName="412" name="Column412" queryTableFieldId="412"/>
    <tableColumn id="413" xr3:uid="{F442F43F-B16A-4BC1-8BCE-AE9A9E75EAF7}" uniqueName="413" name="Column413" queryTableFieldId="413"/>
    <tableColumn id="414" xr3:uid="{B3B34C3C-AA53-45F1-95CE-5AE7219B8E43}" uniqueName="414" name="Column414" queryTableFieldId="414"/>
    <tableColumn id="415" xr3:uid="{B96E59BE-2CB7-4FAC-8F6B-E41D6FB2233E}" uniqueName="415" name="Column415" queryTableFieldId="415"/>
    <tableColumn id="416" xr3:uid="{A14E0EE0-27F3-4829-AB69-372D6FAC172F}" uniqueName="416" name="Column416" queryTableFieldId="416"/>
    <tableColumn id="417" xr3:uid="{89FE0B18-4FB2-42DD-B55E-23322AA7FB99}" uniqueName="417" name="Column417" queryTableFieldId="417"/>
    <tableColumn id="418" xr3:uid="{ABFFE807-C566-43D4-8632-A124A6BCF98C}" uniqueName="418" name="Column418" queryTableFieldId="418"/>
    <tableColumn id="419" xr3:uid="{74800787-8547-49A6-910F-5969C50CB470}" uniqueName="419" name="Column419" queryTableFieldId="419"/>
    <tableColumn id="420" xr3:uid="{45919BAA-9EB9-42E0-8A6F-FE19944587F8}" uniqueName="420" name="Column420" queryTableFieldId="420"/>
    <tableColumn id="421" xr3:uid="{C640C0AB-4648-4D79-A9D7-855938477199}" uniqueName="421" name="Column421" queryTableFieldId="421"/>
    <tableColumn id="422" xr3:uid="{80E08591-7EDB-4433-9BC5-7DB185955CFD}" uniqueName="422" name="Column422" queryTableFieldId="422"/>
    <tableColumn id="423" xr3:uid="{6D2861E6-33FE-4569-8BBD-B68C1077F431}" uniqueName="423" name="Column423" queryTableFieldId="423"/>
    <tableColumn id="424" xr3:uid="{F77A457D-76A0-43D1-938E-A186853F2F24}" uniqueName="424" name="Column424" queryTableFieldId="424"/>
    <tableColumn id="425" xr3:uid="{0E825729-A7F8-440E-8A79-E899FC3B7239}" uniqueName="425" name="Column425" queryTableFieldId="425"/>
    <tableColumn id="426" xr3:uid="{BD873B83-D6B7-4096-B4C9-9DDB2E8F79B1}" uniqueName="426" name="Column426" queryTableFieldId="426"/>
    <tableColumn id="427" xr3:uid="{A47800D4-C36F-4A16-BE3D-464167EE613A}" uniqueName="427" name="Column427" queryTableFieldId="427"/>
    <tableColumn id="428" xr3:uid="{E1E8481D-1CB9-4F09-A73F-29FF881FB0D2}" uniqueName="428" name="Column428" queryTableFieldId="428"/>
    <tableColumn id="429" xr3:uid="{5759A8EA-EE1B-4CDC-98D4-75DDFA88AD3A}" uniqueName="429" name="Column429" queryTableFieldId="429"/>
    <tableColumn id="430" xr3:uid="{8D9721F1-F747-491E-96C2-B128DFC0DA20}" uniqueName="430" name="Column430" queryTableFieldId="430"/>
    <tableColumn id="431" xr3:uid="{20C6F189-2997-4441-B8C9-94CDA5648B55}" uniqueName="431" name="Column431" queryTableFieldId="431"/>
    <tableColumn id="432" xr3:uid="{468C5639-0736-406B-BCF1-42494358CABC}" uniqueName="432" name="Column432" queryTableFieldId="432"/>
    <tableColumn id="433" xr3:uid="{FECE3EAF-25DE-4540-AEEE-FA2A0A49DD7A}" uniqueName="433" name="Column433" queryTableFieldId="433"/>
    <tableColumn id="434" xr3:uid="{7CB81F11-918B-4B52-A520-AB3D2F09457D}" uniqueName="434" name="Column434" queryTableFieldId="434"/>
    <tableColumn id="435" xr3:uid="{CD37960D-602E-4542-9C35-B9CA05BB0313}" uniqueName="435" name="Column435" queryTableFieldId="435"/>
    <tableColumn id="436" xr3:uid="{58D4FD06-F320-4E9E-9849-B90BFF58C82E}" uniqueName="436" name="Column436" queryTableFieldId="436"/>
    <tableColumn id="437" xr3:uid="{A3E8A3DC-4AD7-4BE5-9EC3-8AF2603CD69C}" uniqueName="437" name="Column437" queryTableFieldId="437"/>
    <tableColumn id="438" xr3:uid="{47F8EFF1-C6DE-44A1-9CB3-1B6E5190DD32}" uniqueName="438" name="Column438" queryTableFieldId="438"/>
    <tableColumn id="439" xr3:uid="{CAD2E177-05A7-4C92-9809-CF9B32192E40}" uniqueName="439" name="Column439" queryTableFieldId="439"/>
    <tableColumn id="440" xr3:uid="{C09EE784-29CF-4320-9F92-AB96DD4C96A4}" uniqueName="440" name="Column440" queryTableFieldId="440"/>
    <tableColumn id="441" xr3:uid="{07625679-A0DC-4AB8-BB68-D9B8F0098FB8}" uniqueName="441" name="Column441" queryTableFieldId="441"/>
    <tableColumn id="442" xr3:uid="{AB9C6E42-27A7-4013-B035-B79457B41F8F}" uniqueName="442" name="Column442" queryTableFieldId="442"/>
    <tableColumn id="443" xr3:uid="{C11DB32A-F10B-4019-9E69-FB0F5F5A959D}" uniqueName="443" name="Column443" queryTableFieldId="443"/>
    <tableColumn id="444" xr3:uid="{D50B88C9-AFAF-46DB-80D7-2BB6FF782825}" uniqueName="444" name="Column444" queryTableFieldId="444"/>
    <tableColumn id="445" xr3:uid="{84399B4E-A9E4-4553-BECE-FC3A58A9059C}" uniqueName="445" name="Column445" queryTableFieldId="445"/>
    <tableColumn id="446" xr3:uid="{F8258653-5B54-4827-BA24-7DC4F118F1AF}" uniqueName="446" name="Column446" queryTableFieldId="446"/>
    <tableColumn id="447" xr3:uid="{F1F45E7C-B771-4AD8-89FE-B51C31B1118B}" uniqueName="447" name="Column447" queryTableFieldId="447"/>
    <tableColumn id="448" xr3:uid="{A5CA3EB5-C3BC-4CF5-8F33-CD8C68D35021}" uniqueName="448" name="Column448" queryTableFieldId="448"/>
    <tableColumn id="449" xr3:uid="{C5B2B910-DB1A-4315-8B5B-4801CE039AF2}" uniqueName="449" name="Column449" queryTableFieldId="449"/>
    <tableColumn id="450" xr3:uid="{EC489F2B-F311-436B-91B5-A495EFC074D8}" uniqueName="450" name="Column450" queryTableFieldId="450"/>
    <tableColumn id="451" xr3:uid="{177CB006-315C-4843-8846-6D11A998065B}" uniqueName="451" name="Column451" queryTableFieldId="451"/>
    <tableColumn id="452" xr3:uid="{7B9C4268-8DEA-4E5C-A693-D3AEEAFBDCF7}" uniqueName="452" name="Column452" queryTableFieldId="452"/>
    <tableColumn id="453" xr3:uid="{312A677A-8E4C-4D09-ACC5-E72DAD11C00C}" uniqueName="453" name="Column453" queryTableFieldId="453"/>
    <tableColumn id="454" xr3:uid="{17765605-D958-41EF-BA4C-068BF929DDAF}" uniqueName="454" name="Column454" queryTableFieldId="454"/>
    <tableColumn id="455" xr3:uid="{8B8D474D-62F2-4E28-86BD-082757E02917}" uniqueName="455" name="Column455" queryTableFieldId="455"/>
    <tableColumn id="456" xr3:uid="{391DA13A-7E74-4C22-B52C-E2EB0F9826B3}" uniqueName="456" name="Column456" queryTableFieldId="456"/>
    <tableColumn id="457" xr3:uid="{7878F3B6-7456-41EF-A284-200330FDA986}" uniqueName="457" name="Column457" queryTableFieldId="457"/>
    <tableColumn id="458" xr3:uid="{48FE2227-F3F9-4DAA-A149-9E208BB1A15B}" uniqueName="458" name="Column458" queryTableFieldId="458"/>
    <tableColumn id="459" xr3:uid="{5B6F18F8-AA26-4668-A9AD-7C6FA27D5D5F}" uniqueName="459" name="Column459" queryTableFieldId="459"/>
    <tableColumn id="460" xr3:uid="{C8FAE55B-22B8-4D1D-8166-B32715BBC85F}" uniqueName="460" name="Column460" queryTableFieldId="460"/>
    <tableColumn id="461" xr3:uid="{962FA950-B2CA-4217-8C77-AA3FBBF589E8}" uniqueName="461" name="Column461" queryTableFieldId="461"/>
    <tableColumn id="462" xr3:uid="{93D0154F-251A-4CC5-A0B6-DC48C1EA9575}" uniqueName="462" name="Column462" queryTableFieldId="462"/>
    <tableColumn id="463" xr3:uid="{658BA1F5-3F96-4317-951A-5C961B208285}" uniqueName="463" name="Column463" queryTableFieldId="463"/>
    <tableColumn id="464" xr3:uid="{324048F4-E507-4F95-8CA9-FDEC530F6524}" uniqueName="464" name="Column464" queryTableFieldId="464"/>
    <tableColumn id="465" xr3:uid="{A202816E-6174-4683-BA9F-A4A3CB915AC3}" uniqueName="465" name="Column465" queryTableFieldId="465"/>
    <tableColumn id="466" xr3:uid="{727E8473-6DED-47FC-8028-798B3A34CD9F}" uniqueName="466" name="Column466" queryTableFieldId="466"/>
    <tableColumn id="467" xr3:uid="{FFF4421C-0996-4943-9450-EF32CFE9F2E8}" uniqueName="467" name="Column467" queryTableFieldId="467"/>
    <tableColumn id="468" xr3:uid="{2ADA3C45-2732-4F31-92C3-F27E7628B23B}" uniqueName="468" name="Column468" queryTableFieldId="468"/>
    <tableColumn id="469" xr3:uid="{156FB19B-9588-4D83-94DA-68D97CCF1F3B}" uniqueName="469" name="Column469" queryTableFieldId="469"/>
    <tableColumn id="470" xr3:uid="{9B04DC1B-A65E-4E07-972D-14C3F9E7D3AE}" uniqueName="470" name="Column470" queryTableFieldId="470"/>
    <tableColumn id="471" xr3:uid="{DDA56065-F7D5-4884-8B8B-54CC8E9CF7E0}" uniqueName="471" name="Column471" queryTableFieldId="471"/>
    <tableColumn id="472" xr3:uid="{96ACB62F-0829-4DA8-8B45-E79E632FF1B3}" uniqueName="472" name="Column472" queryTableFieldId="472"/>
    <tableColumn id="473" xr3:uid="{5B31A39B-F368-4131-891C-2F89C4A86202}" uniqueName="473" name="Column473" queryTableFieldId="473"/>
    <tableColumn id="474" xr3:uid="{6CD4347D-E67A-4B0E-8065-877AD546D632}" uniqueName="474" name="Column474" queryTableFieldId="474"/>
    <tableColumn id="475" xr3:uid="{8B637A25-294D-411C-8088-CC2BA57A968B}" uniqueName="475" name="Column475" queryTableFieldId="475"/>
    <tableColumn id="476" xr3:uid="{74265744-CB64-45C4-8906-03C85A5C9F22}" uniqueName="476" name="Column476" queryTableFieldId="476"/>
    <tableColumn id="477" xr3:uid="{F0878F88-B385-446B-879D-C5DB862B5C95}" uniqueName="477" name="Column477" queryTableFieldId="477"/>
    <tableColumn id="478" xr3:uid="{9214635C-0880-4D99-BF74-A791821AEBCE}" uniqueName="478" name="Column478" queryTableFieldId="478"/>
    <tableColumn id="479" xr3:uid="{655D0DFF-6FBF-4E57-8DE0-46876E5AA09B}" uniqueName="479" name="Column479" queryTableFieldId="479"/>
    <tableColumn id="480" xr3:uid="{722449B5-DF79-40D7-BB7E-8C05929A6707}" uniqueName="480" name="Column480" queryTableFieldId="480"/>
    <tableColumn id="481" xr3:uid="{31504832-6F8E-4C09-B028-5FD57DB8B8FE}" uniqueName="481" name="Column481" queryTableFieldId="481"/>
    <tableColumn id="482" xr3:uid="{71D73F2C-6EDE-4800-9B6C-00CB85847311}" uniqueName="482" name="Column482" queryTableFieldId="482"/>
    <tableColumn id="483" xr3:uid="{9F9DF3C3-BB9A-4060-AADB-AD51AE83D4EA}" uniqueName="483" name="Column483" queryTableFieldId="483"/>
    <tableColumn id="484" xr3:uid="{6B43C615-3D7B-4EC8-BB13-6961BBCA782F}" uniqueName="484" name="Column484" queryTableFieldId="484"/>
    <tableColumn id="485" xr3:uid="{D6A94E77-D621-4961-B2F9-D57056BD60D4}" uniqueName="485" name="Column485" queryTableFieldId="485"/>
    <tableColumn id="486" xr3:uid="{9ED6D5C8-93C7-47F1-A6B0-BD81B15313BD}" uniqueName="486" name="Column486" queryTableFieldId="486"/>
    <tableColumn id="487" xr3:uid="{3EB840E7-AFA3-45EB-B471-06975FA9E43E}" uniqueName="487" name="Column487" queryTableFieldId="487"/>
    <tableColumn id="488" xr3:uid="{0D4286D4-2065-4974-A004-2C466E38FE61}" uniqueName="488" name="Column488" queryTableFieldId="488"/>
    <tableColumn id="489" xr3:uid="{99312869-3B3C-4E65-A5DE-C74E7C1E85F9}" uniqueName="489" name="Column489" queryTableFieldId="489"/>
    <tableColumn id="490" xr3:uid="{AF9705B3-0B64-434E-A0DA-0EAA4E77C7A5}" uniqueName="490" name="Column490" queryTableFieldId="490"/>
    <tableColumn id="491" xr3:uid="{2459525A-FBC7-4119-8654-A5141D22D129}" uniqueName="491" name="Column491" queryTableFieldId="491"/>
    <tableColumn id="492" xr3:uid="{486D9263-19CF-4999-829E-F82D59AAFF4D}" uniqueName="492" name="Column492" queryTableFieldId="492"/>
    <tableColumn id="493" xr3:uid="{839CD69D-DC63-43F6-9005-CF7FF58004A9}" uniqueName="493" name="Column493" queryTableFieldId="493"/>
    <tableColumn id="494" xr3:uid="{45274356-D8DC-47A1-AB32-8125CB1470C6}" uniqueName="494" name="Column494" queryTableFieldId="494"/>
    <tableColumn id="495" xr3:uid="{8C01CD91-2849-42F8-BB5A-026BFAD943A6}" uniqueName="495" name="Column495" queryTableFieldId="495"/>
    <tableColumn id="496" xr3:uid="{996F3C75-232C-4C1A-BDCB-BD6D0148793B}" uniqueName="496" name="Column496" queryTableFieldId="49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D4697-68AE-4AE3-9564-AD675051F3D7}">
  <dimension ref="A1:SB500"/>
  <sheetViews>
    <sheetView tabSelected="1" workbookViewId="0">
      <selection activeCell="A6" activeCellId="1" sqref="A7:A1048576 A6"/>
    </sheetView>
  </sheetViews>
  <sheetFormatPr defaultRowHeight="14.3" x14ac:dyDescent="0.25"/>
  <cols>
    <col min="1" max="9" width="10.625" bestFit="1" customWidth="1"/>
    <col min="10" max="99" width="11.625" bestFit="1" customWidth="1"/>
    <col min="100" max="496" width="12.625" bestFit="1" customWidth="1"/>
  </cols>
  <sheetData>
    <row r="1" spans="1:49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</row>
    <row r="2" spans="1:496" x14ac:dyDescent="0.25">
      <c r="A2">
        <v>295</v>
      </c>
      <c r="B2">
        <v>395</v>
      </c>
      <c r="C2">
        <v>395</v>
      </c>
      <c r="D2">
        <v>395</v>
      </c>
      <c r="E2">
        <v>395</v>
      </c>
      <c r="F2">
        <v>395</v>
      </c>
      <c r="G2">
        <v>395</v>
      </c>
      <c r="H2">
        <v>395</v>
      </c>
      <c r="I2">
        <v>395</v>
      </c>
      <c r="J2">
        <v>395</v>
      </c>
      <c r="K2">
        <v>395</v>
      </c>
      <c r="L2">
        <v>295</v>
      </c>
      <c r="M2">
        <v>21</v>
      </c>
      <c r="N2">
        <v>295</v>
      </c>
      <c r="O2">
        <v>295</v>
      </c>
      <c r="P2">
        <v>295</v>
      </c>
      <c r="Q2">
        <v>295</v>
      </c>
      <c r="R2">
        <v>295</v>
      </c>
      <c r="S2">
        <v>395</v>
      </c>
      <c r="T2">
        <v>395</v>
      </c>
      <c r="U2">
        <v>295</v>
      </c>
      <c r="V2">
        <v>295</v>
      </c>
      <c r="W2">
        <v>395</v>
      </c>
      <c r="X2">
        <v>21</v>
      </c>
      <c r="Y2">
        <v>295</v>
      </c>
      <c r="Z2">
        <v>395</v>
      </c>
      <c r="AA2">
        <v>21</v>
      </c>
      <c r="AB2">
        <v>495</v>
      </c>
      <c r="AC2">
        <v>21</v>
      </c>
      <c r="AD2">
        <v>21</v>
      </c>
      <c r="AE2">
        <v>295</v>
      </c>
      <c r="AF2">
        <v>295</v>
      </c>
      <c r="AG2">
        <v>295</v>
      </c>
      <c r="AH2">
        <v>295</v>
      </c>
      <c r="AI2">
        <v>21</v>
      </c>
      <c r="AJ2">
        <v>295</v>
      </c>
      <c r="AK2">
        <v>395</v>
      </c>
      <c r="AL2">
        <v>395</v>
      </c>
      <c r="AM2">
        <v>395</v>
      </c>
      <c r="AN2">
        <v>395</v>
      </c>
      <c r="AO2">
        <v>295</v>
      </c>
      <c r="AP2">
        <v>295</v>
      </c>
      <c r="AQ2">
        <v>395</v>
      </c>
      <c r="AR2">
        <v>395</v>
      </c>
      <c r="AS2">
        <v>295</v>
      </c>
      <c r="AT2">
        <v>295</v>
      </c>
      <c r="AU2">
        <v>395</v>
      </c>
      <c r="AV2">
        <v>295</v>
      </c>
      <c r="AW2">
        <v>495</v>
      </c>
      <c r="AX2">
        <v>295</v>
      </c>
      <c r="AY2">
        <v>395</v>
      </c>
      <c r="AZ2">
        <v>395</v>
      </c>
      <c r="BA2">
        <v>295</v>
      </c>
      <c r="BB2">
        <v>295</v>
      </c>
      <c r="BC2">
        <v>295</v>
      </c>
      <c r="BD2">
        <v>295</v>
      </c>
      <c r="BE2">
        <v>395</v>
      </c>
      <c r="BF2">
        <v>395</v>
      </c>
      <c r="BG2">
        <v>395</v>
      </c>
      <c r="BH2">
        <v>495</v>
      </c>
      <c r="BI2">
        <v>295</v>
      </c>
      <c r="BJ2">
        <v>295</v>
      </c>
      <c r="BK2">
        <v>295</v>
      </c>
      <c r="BL2">
        <v>295</v>
      </c>
      <c r="BM2">
        <v>21</v>
      </c>
      <c r="BN2">
        <v>295</v>
      </c>
      <c r="BO2">
        <v>395</v>
      </c>
      <c r="BP2">
        <v>295</v>
      </c>
      <c r="BQ2">
        <v>295</v>
      </c>
      <c r="BR2">
        <v>295</v>
      </c>
      <c r="BS2">
        <v>295</v>
      </c>
      <c r="BT2">
        <v>295</v>
      </c>
      <c r="BU2">
        <v>21</v>
      </c>
      <c r="BV2">
        <v>21</v>
      </c>
      <c r="BW2">
        <v>21</v>
      </c>
      <c r="BX2">
        <v>295</v>
      </c>
      <c r="BY2">
        <v>295</v>
      </c>
      <c r="BZ2">
        <v>395</v>
      </c>
      <c r="CA2">
        <v>395</v>
      </c>
      <c r="CB2">
        <v>395</v>
      </c>
      <c r="CC2">
        <v>395</v>
      </c>
      <c r="CD2">
        <v>295</v>
      </c>
      <c r="CE2">
        <v>395</v>
      </c>
      <c r="CF2">
        <v>395</v>
      </c>
      <c r="CG2">
        <v>21</v>
      </c>
      <c r="CH2">
        <v>395</v>
      </c>
      <c r="CI2">
        <v>295</v>
      </c>
      <c r="CJ2">
        <v>295</v>
      </c>
      <c r="CK2">
        <v>395</v>
      </c>
      <c r="CL2">
        <v>295</v>
      </c>
      <c r="CM2">
        <v>21</v>
      </c>
      <c r="CN2">
        <v>395</v>
      </c>
      <c r="CO2">
        <v>495</v>
      </c>
      <c r="CP2">
        <v>395</v>
      </c>
      <c r="CQ2">
        <v>295</v>
      </c>
      <c r="CR2">
        <v>295</v>
      </c>
      <c r="CS2">
        <v>21</v>
      </c>
      <c r="CT2">
        <v>295</v>
      </c>
      <c r="CU2">
        <v>295</v>
      </c>
      <c r="CV2">
        <v>295</v>
      </c>
      <c r="CW2">
        <v>295</v>
      </c>
      <c r="CX2">
        <v>295</v>
      </c>
      <c r="CY2">
        <v>295</v>
      </c>
      <c r="CZ2">
        <v>395</v>
      </c>
      <c r="DA2">
        <v>295</v>
      </c>
      <c r="DB2">
        <v>395</v>
      </c>
      <c r="DC2">
        <v>395</v>
      </c>
      <c r="DD2">
        <v>395</v>
      </c>
      <c r="DE2">
        <v>21</v>
      </c>
      <c r="DF2">
        <v>295</v>
      </c>
      <c r="DG2">
        <v>295</v>
      </c>
      <c r="DH2">
        <v>21</v>
      </c>
      <c r="DI2">
        <v>21</v>
      </c>
      <c r="DJ2">
        <v>21</v>
      </c>
      <c r="DK2">
        <v>295</v>
      </c>
      <c r="DL2">
        <v>21</v>
      </c>
      <c r="DM2">
        <v>21</v>
      </c>
      <c r="DN2">
        <v>21</v>
      </c>
      <c r="DO2">
        <v>295</v>
      </c>
      <c r="DP2">
        <v>295</v>
      </c>
      <c r="DQ2">
        <v>21</v>
      </c>
      <c r="DR2">
        <v>295</v>
      </c>
      <c r="DS2">
        <v>395</v>
      </c>
      <c r="DT2">
        <v>395</v>
      </c>
      <c r="DU2">
        <v>21</v>
      </c>
      <c r="DV2">
        <v>295</v>
      </c>
      <c r="DW2">
        <v>295</v>
      </c>
      <c r="DX2">
        <v>395</v>
      </c>
      <c r="DY2">
        <v>395</v>
      </c>
      <c r="DZ2">
        <v>595</v>
      </c>
      <c r="EA2">
        <v>295</v>
      </c>
      <c r="EB2">
        <v>295</v>
      </c>
      <c r="EC2">
        <v>395</v>
      </c>
      <c r="ED2">
        <v>295</v>
      </c>
      <c r="EE2">
        <v>395</v>
      </c>
      <c r="EF2">
        <v>595</v>
      </c>
      <c r="EG2">
        <v>495</v>
      </c>
      <c r="EH2">
        <v>395</v>
      </c>
      <c r="EI2">
        <v>395</v>
      </c>
      <c r="EJ2">
        <v>395</v>
      </c>
      <c r="EK2">
        <v>395</v>
      </c>
      <c r="EL2">
        <v>295</v>
      </c>
      <c r="EM2">
        <v>295</v>
      </c>
      <c r="EN2">
        <v>395</v>
      </c>
      <c r="EO2">
        <v>295</v>
      </c>
      <c r="EP2">
        <v>395</v>
      </c>
      <c r="EQ2">
        <v>295</v>
      </c>
      <c r="ER2">
        <v>295</v>
      </c>
      <c r="ES2">
        <v>295</v>
      </c>
      <c r="ET2">
        <v>295</v>
      </c>
      <c r="EU2">
        <v>395</v>
      </c>
      <c r="EV2">
        <v>295</v>
      </c>
      <c r="EW2">
        <v>395</v>
      </c>
      <c r="EX2">
        <v>395</v>
      </c>
      <c r="EY2">
        <v>295</v>
      </c>
      <c r="EZ2">
        <v>295</v>
      </c>
      <c r="FA2">
        <v>295</v>
      </c>
      <c r="FB2">
        <v>295</v>
      </c>
      <c r="FC2">
        <v>295</v>
      </c>
      <c r="FD2">
        <v>395</v>
      </c>
      <c r="FE2">
        <v>295</v>
      </c>
      <c r="FF2">
        <v>395</v>
      </c>
      <c r="FG2">
        <v>295</v>
      </c>
      <c r="FH2">
        <v>295</v>
      </c>
      <c r="FI2">
        <v>295</v>
      </c>
      <c r="FJ2">
        <v>295</v>
      </c>
      <c r="FK2">
        <v>21</v>
      </c>
      <c r="FL2">
        <v>295</v>
      </c>
      <c r="FM2">
        <v>495</v>
      </c>
      <c r="FN2">
        <v>295</v>
      </c>
      <c r="FO2">
        <v>395</v>
      </c>
      <c r="FP2">
        <v>495</v>
      </c>
      <c r="FQ2">
        <v>21</v>
      </c>
      <c r="FR2">
        <v>295</v>
      </c>
      <c r="FS2">
        <v>295</v>
      </c>
      <c r="FT2">
        <v>295</v>
      </c>
      <c r="FU2">
        <v>295</v>
      </c>
      <c r="FV2">
        <v>295</v>
      </c>
      <c r="FW2">
        <v>395</v>
      </c>
      <c r="FX2">
        <v>395</v>
      </c>
      <c r="FY2">
        <v>295</v>
      </c>
      <c r="FZ2">
        <v>295</v>
      </c>
      <c r="GA2">
        <v>395</v>
      </c>
      <c r="GB2">
        <v>495</v>
      </c>
      <c r="GC2">
        <v>295</v>
      </c>
      <c r="GD2">
        <v>495</v>
      </c>
      <c r="GE2">
        <v>395</v>
      </c>
      <c r="GF2">
        <v>395</v>
      </c>
      <c r="GG2">
        <v>295</v>
      </c>
      <c r="GH2">
        <v>395</v>
      </c>
      <c r="GI2">
        <v>395</v>
      </c>
      <c r="GJ2">
        <v>295</v>
      </c>
      <c r="GK2">
        <v>295</v>
      </c>
      <c r="GL2">
        <v>395</v>
      </c>
      <c r="GM2">
        <v>295</v>
      </c>
      <c r="GN2">
        <v>395</v>
      </c>
      <c r="GO2">
        <v>21</v>
      </c>
      <c r="GP2">
        <v>395</v>
      </c>
      <c r="GQ2">
        <v>395</v>
      </c>
      <c r="GR2">
        <v>295</v>
      </c>
      <c r="GS2">
        <v>295</v>
      </c>
      <c r="GT2">
        <v>21</v>
      </c>
      <c r="GU2">
        <v>295</v>
      </c>
      <c r="GV2">
        <v>395</v>
      </c>
      <c r="GW2">
        <v>595</v>
      </c>
      <c r="GX2">
        <v>395</v>
      </c>
      <c r="GY2">
        <v>21</v>
      </c>
      <c r="GZ2">
        <v>21</v>
      </c>
      <c r="HA2">
        <v>395</v>
      </c>
      <c r="HB2">
        <v>395</v>
      </c>
      <c r="HC2">
        <v>295</v>
      </c>
      <c r="HD2">
        <v>295</v>
      </c>
      <c r="HE2">
        <v>395</v>
      </c>
      <c r="HF2">
        <v>295</v>
      </c>
      <c r="HG2">
        <v>295</v>
      </c>
      <c r="HH2">
        <v>395</v>
      </c>
      <c r="HI2">
        <v>395</v>
      </c>
      <c r="HJ2">
        <v>495</v>
      </c>
      <c r="HK2">
        <v>295</v>
      </c>
      <c r="HL2">
        <v>295</v>
      </c>
      <c r="HM2">
        <v>295</v>
      </c>
      <c r="HN2">
        <v>295</v>
      </c>
      <c r="HO2">
        <v>21</v>
      </c>
      <c r="HP2">
        <v>495</v>
      </c>
      <c r="HQ2">
        <v>395</v>
      </c>
      <c r="HR2">
        <v>295</v>
      </c>
      <c r="HS2">
        <v>295</v>
      </c>
      <c r="HT2">
        <v>295</v>
      </c>
      <c r="HU2">
        <v>21</v>
      </c>
      <c r="HV2">
        <v>495</v>
      </c>
      <c r="HW2">
        <v>495</v>
      </c>
      <c r="HX2">
        <v>495</v>
      </c>
      <c r="HY2">
        <v>395</v>
      </c>
      <c r="HZ2">
        <v>21</v>
      </c>
      <c r="IA2">
        <v>295</v>
      </c>
      <c r="IB2">
        <v>295</v>
      </c>
      <c r="IC2">
        <v>21</v>
      </c>
      <c r="ID2">
        <v>295</v>
      </c>
      <c r="IE2">
        <v>295</v>
      </c>
      <c r="IF2">
        <v>395</v>
      </c>
      <c r="IG2">
        <v>395</v>
      </c>
      <c r="IH2">
        <v>295</v>
      </c>
      <c r="II2">
        <v>295</v>
      </c>
      <c r="IJ2">
        <v>395</v>
      </c>
      <c r="IK2">
        <v>495</v>
      </c>
      <c r="IL2">
        <v>21</v>
      </c>
      <c r="IM2">
        <v>295</v>
      </c>
      <c r="IN2">
        <v>21</v>
      </c>
      <c r="IO2">
        <v>21</v>
      </c>
      <c r="IP2">
        <v>395</v>
      </c>
      <c r="IQ2">
        <v>21</v>
      </c>
      <c r="IR2">
        <v>295</v>
      </c>
      <c r="IS2">
        <v>295</v>
      </c>
      <c r="IT2">
        <v>21</v>
      </c>
      <c r="IU2">
        <v>295</v>
      </c>
      <c r="IV2">
        <v>395</v>
      </c>
      <c r="IW2">
        <v>395</v>
      </c>
      <c r="IX2">
        <v>395</v>
      </c>
      <c r="IY2">
        <v>295</v>
      </c>
      <c r="IZ2">
        <v>295</v>
      </c>
      <c r="JA2">
        <v>295</v>
      </c>
      <c r="JB2">
        <v>295</v>
      </c>
      <c r="JC2">
        <v>295</v>
      </c>
      <c r="JD2">
        <v>21</v>
      </c>
      <c r="JE2">
        <v>595</v>
      </c>
      <c r="JF2">
        <v>295</v>
      </c>
      <c r="JG2">
        <v>295</v>
      </c>
      <c r="JH2">
        <v>495</v>
      </c>
      <c r="JI2">
        <v>295</v>
      </c>
      <c r="JJ2">
        <v>395</v>
      </c>
      <c r="JK2">
        <v>295</v>
      </c>
      <c r="JL2">
        <v>295</v>
      </c>
      <c r="JM2">
        <v>295</v>
      </c>
      <c r="JN2">
        <v>395</v>
      </c>
      <c r="JO2">
        <v>295</v>
      </c>
      <c r="JP2">
        <v>495</v>
      </c>
      <c r="JQ2">
        <v>495</v>
      </c>
      <c r="JR2">
        <v>395</v>
      </c>
      <c r="JS2">
        <v>295</v>
      </c>
      <c r="JT2">
        <v>295</v>
      </c>
      <c r="JU2">
        <v>395</v>
      </c>
      <c r="JV2">
        <v>295</v>
      </c>
      <c r="JW2">
        <v>395</v>
      </c>
      <c r="JX2">
        <v>295</v>
      </c>
      <c r="JY2">
        <v>295</v>
      </c>
      <c r="JZ2">
        <v>295</v>
      </c>
      <c r="KA2">
        <v>395</v>
      </c>
      <c r="KB2">
        <v>395</v>
      </c>
      <c r="KC2">
        <v>295</v>
      </c>
      <c r="KD2">
        <v>295</v>
      </c>
      <c r="KE2">
        <v>395</v>
      </c>
      <c r="KF2">
        <v>295</v>
      </c>
      <c r="KG2">
        <v>295</v>
      </c>
      <c r="KH2">
        <v>395</v>
      </c>
      <c r="KI2">
        <v>295</v>
      </c>
      <c r="KJ2">
        <v>295</v>
      </c>
      <c r="KK2">
        <v>395</v>
      </c>
      <c r="KL2">
        <v>395</v>
      </c>
      <c r="KM2">
        <v>395</v>
      </c>
      <c r="KN2">
        <v>395</v>
      </c>
      <c r="KO2">
        <v>495</v>
      </c>
      <c r="KP2">
        <v>295</v>
      </c>
      <c r="KQ2">
        <v>395</v>
      </c>
      <c r="KR2">
        <v>295</v>
      </c>
      <c r="KS2">
        <v>395</v>
      </c>
      <c r="KT2">
        <v>495</v>
      </c>
      <c r="KU2">
        <v>295</v>
      </c>
      <c r="KV2">
        <v>495</v>
      </c>
      <c r="KW2">
        <v>395</v>
      </c>
      <c r="KX2">
        <v>295</v>
      </c>
      <c r="KY2">
        <v>395</v>
      </c>
      <c r="KZ2">
        <v>295</v>
      </c>
      <c r="LA2">
        <v>295</v>
      </c>
      <c r="LB2">
        <v>395</v>
      </c>
      <c r="LC2">
        <v>295</v>
      </c>
      <c r="LD2">
        <v>295</v>
      </c>
      <c r="LE2">
        <v>295</v>
      </c>
      <c r="LF2">
        <v>395</v>
      </c>
      <c r="LG2">
        <v>495</v>
      </c>
      <c r="LH2">
        <v>295</v>
      </c>
      <c r="LI2">
        <v>395</v>
      </c>
      <c r="LJ2">
        <v>295</v>
      </c>
      <c r="LK2">
        <v>395</v>
      </c>
      <c r="LL2">
        <v>395</v>
      </c>
      <c r="LM2">
        <v>295</v>
      </c>
      <c r="LN2">
        <v>395</v>
      </c>
      <c r="LO2">
        <v>395</v>
      </c>
      <c r="LP2">
        <v>295</v>
      </c>
      <c r="LQ2">
        <v>295</v>
      </c>
      <c r="LR2">
        <v>495</v>
      </c>
      <c r="LS2">
        <v>295</v>
      </c>
      <c r="LT2">
        <v>295</v>
      </c>
      <c r="LU2">
        <v>295</v>
      </c>
      <c r="LV2">
        <v>295</v>
      </c>
      <c r="LW2">
        <v>295</v>
      </c>
      <c r="LX2">
        <v>395</v>
      </c>
      <c r="LY2">
        <v>21</v>
      </c>
      <c r="LZ2">
        <v>295</v>
      </c>
      <c r="MA2">
        <v>295</v>
      </c>
      <c r="MB2">
        <v>295</v>
      </c>
      <c r="MC2">
        <v>395</v>
      </c>
      <c r="MD2">
        <v>295</v>
      </c>
      <c r="ME2">
        <v>21</v>
      </c>
      <c r="MF2">
        <v>295</v>
      </c>
      <c r="MG2">
        <v>395</v>
      </c>
      <c r="MH2">
        <v>295</v>
      </c>
      <c r="MI2">
        <v>395</v>
      </c>
      <c r="MJ2">
        <v>295</v>
      </c>
      <c r="MK2">
        <v>21</v>
      </c>
      <c r="ML2">
        <v>395</v>
      </c>
      <c r="MM2">
        <v>295</v>
      </c>
      <c r="MN2">
        <v>395</v>
      </c>
      <c r="MO2">
        <v>495</v>
      </c>
      <c r="MP2">
        <v>395</v>
      </c>
      <c r="MQ2">
        <v>395</v>
      </c>
      <c r="MR2">
        <v>395</v>
      </c>
      <c r="MS2">
        <v>395</v>
      </c>
      <c r="MT2">
        <v>395</v>
      </c>
      <c r="MU2">
        <v>395</v>
      </c>
      <c r="MV2">
        <v>495</v>
      </c>
      <c r="MW2">
        <v>295</v>
      </c>
      <c r="MX2">
        <v>395</v>
      </c>
      <c r="MY2">
        <v>395</v>
      </c>
      <c r="MZ2">
        <v>295</v>
      </c>
      <c r="NA2">
        <v>295</v>
      </c>
      <c r="NB2">
        <v>395</v>
      </c>
      <c r="NC2">
        <v>295</v>
      </c>
      <c r="ND2">
        <v>495</v>
      </c>
      <c r="NE2">
        <v>595</v>
      </c>
      <c r="NF2">
        <v>495</v>
      </c>
      <c r="NG2">
        <v>495</v>
      </c>
      <c r="NH2">
        <v>395</v>
      </c>
      <c r="NI2">
        <v>295</v>
      </c>
      <c r="NJ2">
        <v>395</v>
      </c>
      <c r="NK2">
        <v>395</v>
      </c>
      <c r="NL2">
        <v>395</v>
      </c>
      <c r="NM2">
        <v>295</v>
      </c>
      <c r="NN2">
        <v>395</v>
      </c>
      <c r="NO2">
        <v>395</v>
      </c>
      <c r="NP2">
        <v>395</v>
      </c>
      <c r="NQ2">
        <v>395</v>
      </c>
      <c r="NR2">
        <v>395</v>
      </c>
      <c r="NS2">
        <v>395</v>
      </c>
      <c r="NT2">
        <v>395</v>
      </c>
      <c r="NU2">
        <v>21</v>
      </c>
      <c r="NV2">
        <v>295</v>
      </c>
      <c r="NW2">
        <v>395</v>
      </c>
      <c r="NX2">
        <v>295</v>
      </c>
      <c r="NY2">
        <v>495</v>
      </c>
      <c r="NZ2">
        <v>295</v>
      </c>
      <c r="OA2">
        <v>395</v>
      </c>
      <c r="OB2">
        <v>395</v>
      </c>
      <c r="OC2">
        <v>295</v>
      </c>
      <c r="OD2">
        <v>395</v>
      </c>
      <c r="OE2">
        <v>295</v>
      </c>
      <c r="OF2">
        <v>495</v>
      </c>
      <c r="OG2">
        <v>495</v>
      </c>
      <c r="OH2">
        <v>21</v>
      </c>
      <c r="OI2">
        <v>495</v>
      </c>
      <c r="OJ2">
        <v>295</v>
      </c>
      <c r="OK2">
        <v>495</v>
      </c>
      <c r="OL2">
        <v>295</v>
      </c>
      <c r="OM2">
        <v>295</v>
      </c>
      <c r="ON2">
        <v>295</v>
      </c>
      <c r="OO2">
        <v>495</v>
      </c>
      <c r="OP2">
        <v>295</v>
      </c>
      <c r="OQ2">
        <v>395</v>
      </c>
      <c r="OR2">
        <v>21</v>
      </c>
      <c r="OS2">
        <v>295</v>
      </c>
      <c r="OT2">
        <v>395</v>
      </c>
      <c r="OU2">
        <v>295</v>
      </c>
      <c r="OV2">
        <v>295</v>
      </c>
      <c r="OW2">
        <v>21</v>
      </c>
      <c r="OX2">
        <v>21</v>
      </c>
      <c r="OY2">
        <v>295</v>
      </c>
      <c r="OZ2">
        <v>395</v>
      </c>
      <c r="PA2">
        <v>495</v>
      </c>
      <c r="PB2">
        <v>395</v>
      </c>
      <c r="PC2">
        <v>595</v>
      </c>
      <c r="PD2">
        <v>395</v>
      </c>
      <c r="PE2">
        <v>395</v>
      </c>
      <c r="PF2">
        <v>295</v>
      </c>
      <c r="PG2">
        <v>595</v>
      </c>
      <c r="PH2">
        <v>495</v>
      </c>
      <c r="PI2">
        <v>295</v>
      </c>
      <c r="PJ2">
        <v>395</v>
      </c>
      <c r="PK2">
        <v>395</v>
      </c>
      <c r="PL2">
        <v>395</v>
      </c>
      <c r="PM2">
        <v>295</v>
      </c>
      <c r="PN2">
        <v>395</v>
      </c>
      <c r="PO2">
        <v>495</v>
      </c>
      <c r="PP2">
        <v>395</v>
      </c>
      <c r="PQ2">
        <v>21</v>
      </c>
      <c r="PR2">
        <v>395</v>
      </c>
      <c r="PS2">
        <v>295</v>
      </c>
      <c r="PT2">
        <v>595</v>
      </c>
      <c r="PU2">
        <v>495</v>
      </c>
      <c r="PV2">
        <v>395</v>
      </c>
      <c r="PW2">
        <v>295</v>
      </c>
      <c r="PX2">
        <v>295</v>
      </c>
      <c r="PY2">
        <v>295</v>
      </c>
      <c r="PZ2">
        <v>295</v>
      </c>
      <c r="QA2">
        <v>395</v>
      </c>
      <c r="QB2">
        <v>395</v>
      </c>
      <c r="QC2">
        <v>395</v>
      </c>
      <c r="QD2">
        <v>395</v>
      </c>
      <c r="QE2">
        <v>395</v>
      </c>
      <c r="QF2">
        <v>295</v>
      </c>
      <c r="QG2">
        <v>495</v>
      </c>
      <c r="QH2">
        <v>295</v>
      </c>
      <c r="QI2">
        <v>395</v>
      </c>
      <c r="QJ2">
        <v>395</v>
      </c>
      <c r="QK2">
        <v>495</v>
      </c>
      <c r="QL2">
        <v>395</v>
      </c>
      <c r="QM2">
        <v>295</v>
      </c>
      <c r="QN2">
        <v>295</v>
      </c>
      <c r="QO2">
        <v>295</v>
      </c>
      <c r="QP2">
        <v>295</v>
      </c>
      <c r="QQ2">
        <v>395</v>
      </c>
      <c r="QR2">
        <v>395</v>
      </c>
      <c r="QS2">
        <v>395</v>
      </c>
      <c r="QT2">
        <v>295</v>
      </c>
      <c r="QU2">
        <v>495</v>
      </c>
      <c r="QV2">
        <v>395</v>
      </c>
      <c r="QW2">
        <v>295</v>
      </c>
      <c r="QX2">
        <v>295</v>
      </c>
      <c r="QY2">
        <v>21</v>
      </c>
      <c r="QZ2">
        <v>495</v>
      </c>
      <c r="RA2">
        <v>395</v>
      </c>
      <c r="RB2">
        <v>295</v>
      </c>
      <c r="RC2">
        <v>395</v>
      </c>
      <c r="RD2">
        <v>395</v>
      </c>
      <c r="RE2">
        <v>395</v>
      </c>
      <c r="RF2">
        <v>395</v>
      </c>
      <c r="RG2">
        <v>495</v>
      </c>
      <c r="RH2">
        <v>21</v>
      </c>
      <c r="RI2">
        <v>295</v>
      </c>
      <c r="RJ2">
        <v>21</v>
      </c>
      <c r="RK2">
        <v>21</v>
      </c>
      <c r="RL2">
        <v>295</v>
      </c>
      <c r="RM2">
        <v>295</v>
      </c>
      <c r="RN2">
        <v>21</v>
      </c>
      <c r="RO2">
        <v>595</v>
      </c>
      <c r="RP2">
        <v>21</v>
      </c>
      <c r="RQ2">
        <v>21</v>
      </c>
      <c r="RR2">
        <v>295</v>
      </c>
      <c r="RS2">
        <v>395</v>
      </c>
      <c r="RT2">
        <v>395</v>
      </c>
      <c r="RU2">
        <v>395</v>
      </c>
      <c r="RV2">
        <v>295</v>
      </c>
      <c r="RW2">
        <v>21</v>
      </c>
      <c r="RX2">
        <v>295</v>
      </c>
      <c r="RY2">
        <v>295</v>
      </c>
      <c r="RZ2">
        <v>21</v>
      </c>
      <c r="SA2">
        <v>495</v>
      </c>
      <c r="SB2" s="1" t="s">
        <v>496</v>
      </c>
    </row>
    <row r="4" spans="1:496" x14ac:dyDescent="0.25">
      <c r="A4" cm="1">
        <f t="array" ref="A4">IF(avgAges[Column1]=21,21,avgAges[Column1]/10)</f>
        <v>29.5</v>
      </c>
      <c r="B4" cm="1">
        <f t="array" ref="B4">IF(avgAges[Column2]=21,21,avgAges[Column2]/10)</f>
        <v>39.5</v>
      </c>
      <c r="C4" cm="1">
        <f t="array" ref="C4">IF(avgAges[Column3]=21,21,avgAges[Column3]/10)</f>
        <v>39.5</v>
      </c>
      <c r="D4" cm="1">
        <f t="array" ref="D4">IF(avgAges[Column4]=21,21,avgAges[Column4]/10)</f>
        <v>39.5</v>
      </c>
      <c r="E4" cm="1">
        <f t="array" ref="E4">IF(avgAges[Column5]=21,21,avgAges[Column5]/10)</f>
        <v>39.5</v>
      </c>
      <c r="F4" cm="1">
        <f t="array" ref="F4">IF(avgAges[Column6]=21,21,avgAges[Column6]/10)</f>
        <v>39.5</v>
      </c>
      <c r="G4" cm="1">
        <f t="array" ref="G4">IF(avgAges[Column7]=21,21,avgAges[Column7]/10)</f>
        <v>39.5</v>
      </c>
      <c r="H4" cm="1">
        <f t="array" ref="H4">IF(avgAges[Column8]=21,21,avgAges[Column8]/10)</f>
        <v>39.5</v>
      </c>
      <c r="I4" cm="1">
        <f t="array" ref="I4">IF(avgAges[Column9]=21,21,avgAges[Column9]/10)</f>
        <v>39.5</v>
      </c>
      <c r="J4" cm="1">
        <f t="array" ref="J4">IF(avgAges[Column10]=21,21,avgAges[Column10]/10)</f>
        <v>39.5</v>
      </c>
      <c r="K4" cm="1">
        <f t="array" ref="K4">IF(avgAges[Column11]=21,21,avgAges[Column11]/10)</f>
        <v>39.5</v>
      </c>
      <c r="L4" cm="1">
        <f t="array" ref="L4">IF(avgAges[Column12]=21,21,avgAges[Column12]/10)</f>
        <v>29.5</v>
      </c>
      <c r="M4" cm="1">
        <f t="array" ref="M4">IF(avgAges[Column13]=21,21,avgAges[Column13]/10)</f>
        <v>21</v>
      </c>
      <c r="N4" cm="1">
        <f t="array" ref="N4">IF(avgAges[Column14]=21,21,avgAges[Column14]/10)</f>
        <v>29.5</v>
      </c>
      <c r="O4" cm="1">
        <f t="array" ref="O4">IF(avgAges[Column15]=21,21,avgAges[Column15]/10)</f>
        <v>29.5</v>
      </c>
      <c r="P4" cm="1">
        <f t="array" ref="P4">IF(avgAges[Column16]=21,21,avgAges[Column16]/10)</f>
        <v>29.5</v>
      </c>
      <c r="Q4" cm="1">
        <f t="array" ref="Q4">IF(avgAges[Column17]=21,21,avgAges[Column17]/10)</f>
        <v>29.5</v>
      </c>
      <c r="R4" cm="1">
        <f t="array" ref="R4">IF(avgAges[Column18]=21,21,avgAges[Column18]/10)</f>
        <v>29.5</v>
      </c>
      <c r="S4" cm="1">
        <f t="array" ref="S4">IF(avgAges[Column19]=21,21,avgAges[Column19]/10)</f>
        <v>39.5</v>
      </c>
      <c r="T4" cm="1">
        <f t="array" ref="T4">IF(avgAges[Column20]=21,21,avgAges[Column20]/10)</f>
        <v>39.5</v>
      </c>
      <c r="U4" cm="1">
        <f t="array" ref="U4">IF(avgAges[Column21]=21,21,avgAges[Column21]/10)</f>
        <v>29.5</v>
      </c>
      <c r="V4" cm="1">
        <f t="array" ref="V4">IF(avgAges[Column22]=21,21,avgAges[Column22]/10)</f>
        <v>29.5</v>
      </c>
      <c r="W4" cm="1">
        <f t="array" ref="W4">IF(avgAges[Column23]=21,21,avgAges[Column23]/10)</f>
        <v>39.5</v>
      </c>
      <c r="X4" cm="1">
        <f t="array" ref="X4">IF(avgAges[Column24]=21,21,avgAges[Column24]/10)</f>
        <v>21</v>
      </c>
      <c r="Y4" cm="1">
        <f t="array" ref="Y4">IF(avgAges[Column25]=21,21,avgAges[Column25]/10)</f>
        <v>29.5</v>
      </c>
      <c r="Z4" cm="1">
        <f t="array" ref="Z4">IF(avgAges[Column26]=21,21,avgAges[Column26]/10)</f>
        <v>39.5</v>
      </c>
      <c r="AA4" cm="1">
        <f t="array" ref="AA4">IF(avgAges[Column27]=21,21,avgAges[Column27]/10)</f>
        <v>21</v>
      </c>
      <c r="AB4" cm="1">
        <f t="array" ref="AB4">IF(avgAges[Column28]=21,21,avgAges[Column28]/10)</f>
        <v>49.5</v>
      </c>
      <c r="AC4" cm="1">
        <f t="array" ref="AC4">IF(avgAges[Column29]=21,21,avgAges[Column29]/10)</f>
        <v>21</v>
      </c>
      <c r="AD4" cm="1">
        <f t="array" ref="AD4">IF(avgAges[Column30]=21,21,avgAges[Column30]/10)</f>
        <v>21</v>
      </c>
      <c r="AE4" cm="1">
        <f t="array" ref="AE4">IF(avgAges[Column31]=21,21,avgAges[Column31]/10)</f>
        <v>29.5</v>
      </c>
      <c r="AF4" cm="1">
        <f t="array" ref="AF4">IF(avgAges[Column32]=21,21,avgAges[Column32]/10)</f>
        <v>29.5</v>
      </c>
      <c r="AG4" cm="1">
        <f t="array" ref="AG4">IF(avgAges[Column33]=21,21,avgAges[Column33]/10)</f>
        <v>29.5</v>
      </c>
      <c r="AH4" cm="1">
        <f t="array" ref="AH4">IF(avgAges[Column34]=21,21,avgAges[Column34]/10)</f>
        <v>29.5</v>
      </c>
      <c r="AI4" cm="1">
        <f t="array" ref="AI4">IF(avgAges[Column35]=21,21,avgAges[Column35]/10)</f>
        <v>21</v>
      </c>
      <c r="AJ4" cm="1">
        <f t="array" ref="AJ4">IF(avgAges[Column36]=21,21,avgAges[Column36]/10)</f>
        <v>29.5</v>
      </c>
      <c r="AK4" cm="1">
        <f t="array" ref="AK4">IF(avgAges[Column37]=21,21,avgAges[Column37]/10)</f>
        <v>39.5</v>
      </c>
      <c r="AL4" cm="1">
        <f t="array" ref="AL4">IF(avgAges[Column38]=21,21,avgAges[Column38]/10)</f>
        <v>39.5</v>
      </c>
      <c r="AM4" cm="1">
        <f t="array" ref="AM4">IF(avgAges[Column39]=21,21,avgAges[Column39]/10)</f>
        <v>39.5</v>
      </c>
      <c r="AN4" cm="1">
        <f t="array" ref="AN4">IF(avgAges[Column40]=21,21,avgAges[Column40]/10)</f>
        <v>39.5</v>
      </c>
      <c r="AO4" cm="1">
        <f t="array" ref="AO4">IF(avgAges[Column41]=21,21,avgAges[Column41]/10)</f>
        <v>29.5</v>
      </c>
      <c r="AP4" cm="1">
        <f t="array" ref="AP4">IF(avgAges[Column42]=21,21,avgAges[Column42]/10)</f>
        <v>29.5</v>
      </c>
      <c r="AQ4" cm="1">
        <f t="array" ref="AQ4">IF(avgAges[Column43]=21,21,avgAges[Column43]/10)</f>
        <v>39.5</v>
      </c>
      <c r="AR4" cm="1">
        <f t="array" ref="AR4">IF(avgAges[Column44]=21,21,avgAges[Column44]/10)</f>
        <v>39.5</v>
      </c>
      <c r="AS4" cm="1">
        <f t="array" ref="AS4">IF(avgAges[Column45]=21,21,avgAges[Column45]/10)</f>
        <v>29.5</v>
      </c>
      <c r="AT4" cm="1">
        <f t="array" ref="AT4">IF(avgAges[Column46]=21,21,avgAges[Column46]/10)</f>
        <v>29.5</v>
      </c>
      <c r="AU4" cm="1">
        <f t="array" ref="AU4">IF(avgAges[Column47]=21,21,avgAges[Column47]/10)</f>
        <v>39.5</v>
      </c>
      <c r="AV4" cm="1">
        <f t="array" ref="AV4">IF(avgAges[Column48]=21,21,avgAges[Column48]/10)</f>
        <v>29.5</v>
      </c>
      <c r="AW4" cm="1">
        <f t="array" ref="AW4">IF(avgAges[Column49]=21,21,avgAges[Column49]/10)</f>
        <v>49.5</v>
      </c>
      <c r="AX4" cm="1">
        <f t="array" ref="AX4">IF(avgAges[Column50]=21,21,avgAges[Column50]/10)</f>
        <v>29.5</v>
      </c>
      <c r="AY4" cm="1">
        <f t="array" ref="AY4">IF(avgAges[Column51]=21,21,avgAges[Column51]/10)</f>
        <v>39.5</v>
      </c>
      <c r="AZ4" cm="1">
        <f t="array" ref="AZ4">IF(avgAges[Column52]=21,21,avgAges[Column52]/10)</f>
        <v>39.5</v>
      </c>
      <c r="BA4" cm="1">
        <f t="array" ref="BA4">IF(avgAges[Column53]=21,21,avgAges[Column53]/10)</f>
        <v>29.5</v>
      </c>
      <c r="BB4" cm="1">
        <f t="array" ref="BB4">IF(avgAges[Column54]=21,21,avgAges[Column54]/10)</f>
        <v>29.5</v>
      </c>
      <c r="BC4" cm="1">
        <f t="array" ref="BC4">IF(avgAges[Column55]=21,21,avgAges[Column55]/10)</f>
        <v>29.5</v>
      </c>
      <c r="BD4" cm="1">
        <f t="array" ref="BD4">IF(avgAges[Column56]=21,21,avgAges[Column56]/10)</f>
        <v>29.5</v>
      </c>
      <c r="BE4" cm="1">
        <f t="array" ref="BE4">IF(avgAges[Column57]=21,21,avgAges[Column57]/10)</f>
        <v>39.5</v>
      </c>
      <c r="BF4" cm="1">
        <f t="array" ref="BF4">IF(avgAges[Column58]=21,21,avgAges[Column58]/10)</f>
        <v>39.5</v>
      </c>
      <c r="BG4" cm="1">
        <f t="array" ref="BG4">IF(avgAges[Column59]=21,21,avgAges[Column59]/10)</f>
        <v>39.5</v>
      </c>
      <c r="BH4" cm="1">
        <f t="array" ref="BH4">IF(avgAges[Column60]=21,21,avgAges[Column60]/10)</f>
        <v>49.5</v>
      </c>
      <c r="BI4" cm="1">
        <f t="array" ref="BI4">IF(avgAges[Column61]=21,21,avgAges[Column61]/10)</f>
        <v>29.5</v>
      </c>
      <c r="BJ4" cm="1">
        <f t="array" ref="BJ4">IF(avgAges[Column62]=21,21,avgAges[Column62]/10)</f>
        <v>29.5</v>
      </c>
      <c r="BK4" cm="1">
        <f t="array" ref="BK4">IF(avgAges[Column63]=21,21,avgAges[Column63]/10)</f>
        <v>29.5</v>
      </c>
      <c r="BL4" cm="1">
        <f t="array" ref="BL4">IF(avgAges[Column64]=21,21,avgAges[Column64]/10)</f>
        <v>29.5</v>
      </c>
      <c r="BM4" cm="1">
        <f t="array" ref="BM4">IF(avgAges[Column65]=21,21,avgAges[Column65]/10)</f>
        <v>21</v>
      </c>
      <c r="BN4" cm="1">
        <f t="array" ref="BN4">IF(avgAges[Column66]=21,21,avgAges[Column66]/10)</f>
        <v>29.5</v>
      </c>
      <c r="BO4" cm="1">
        <f t="array" ref="BO4">IF(avgAges[Column67]=21,21,avgAges[Column67]/10)</f>
        <v>39.5</v>
      </c>
      <c r="BP4" cm="1">
        <f t="array" ref="BP4">IF(avgAges[Column68]=21,21,avgAges[Column68]/10)</f>
        <v>29.5</v>
      </c>
      <c r="BQ4" cm="1">
        <f t="array" ref="BQ4">IF(avgAges[Column69]=21,21,avgAges[Column69]/10)</f>
        <v>29.5</v>
      </c>
      <c r="BR4" cm="1">
        <f t="array" ref="BR4">IF(avgAges[Column70]=21,21,avgAges[Column70]/10)</f>
        <v>29.5</v>
      </c>
      <c r="BS4" cm="1">
        <f t="array" ref="BS4">IF(avgAges[Column71]=21,21,avgAges[Column71]/10)</f>
        <v>29.5</v>
      </c>
      <c r="BT4" cm="1">
        <f t="array" ref="BT4">IF(avgAges[Column72]=21,21,avgAges[Column72]/10)</f>
        <v>29.5</v>
      </c>
      <c r="BU4" cm="1">
        <f t="array" ref="BU4">IF(avgAges[Column73]=21,21,avgAges[Column73]/10)</f>
        <v>21</v>
      </c>
      <c r="BV4" cm="1">
        <f t="array" ref="BV4">IF(avgAges[Column74]=21,21,avgAges[Column74]/10)</f>
        <v>21</v>
      </c>
      <c r="BW4" cm="1">
        <f t="array" ref="BW4">IF(avgAges[Column75]=21,21,avgAges[Column75]/10)</f>
        <v>21</v>
      </c>
      <c r="BX4" cm="1">
        <f t="array" ref="BX4">IF(avgAges[Column76]=21,21,avgAges[Column76]/10)</f>
        <v>29.5</v>
      </c>
      <c r="BY4" cm="1">
        <f t="array" ref="BY4">IF(avgAges[Column77]=21,21,avgAges[Column77]/10)</f>
        <v>29.5</v>
      </c>
      <c r="BZ4" cm="1">
        <f t="array" ref="BZ4">IF(avgAges[Column78]=21,21,avgAges[Column78]/10)</f>
        <v>39.5</v>
      </c>
      <c r="CA4" cm="1">
        <f t="array" ref="CA4">IF(avgAges[Column79]=21,21,avgAges[Column79]/10)</f>
        <v>39.5</v>
      </c>
      <c r="CB4" cm="1">
        <f t="array" ref="CB4">IF(avgAges[Column80]=21,21,avgAges[Column80]/10)</f>
        <v>39.5</v>
      </c>
      <c r="CC4" cm="1">
        <f t="array" ref="CC4">IF(avgAges[Column81]=21,21,avgAges[Column81]/10)</f>
        <v>39.5</v>
      </c>
      <c r="CD4" cm="1">
        <f t="array" ref="CD4">IF(avgAges[Column82]=21,21,avgAges[Column82]/10)</f>
        <v>29.5</v>
      </c>
      <c r="CE4" cm="1">
        <f t="array" ref="CE4">IF(avgAges[Column83]=21,21,avgAges[Column83]/10)</f>
        <v>39.5</v>
      </c>
      <c r="CF4" cm="1">
        <f t="array" ref="CF4">IF(avgAges[Column84]=21,21,avgAges[Column84]/10)</f>
        <v>39.5</v>
      </c>
      <c r="CG4" cm="1">
        <f t="array" ref="CG4">IF(avgAges[Column85]=21,21,avgAges[Column85]/10)</f>
        <v>21</v>
      </c>
      <c r="CH4" cm="1">
        <f t="array" ref="CH4">IF(avgAges[Column86]=21,21,avgAges[Column86]/10)</f>
        <v>39.5</v>
      </c>
      <c r="CI4" cm="1">
        <f t="array" ref="CI4">IF(avgAges[Column87]=21,21,avgAges[Column87]/10)</f>
        <v>29.5</v>
      </c>
      <c r="CJ4" cm="1">
        <f t="array" ref="CJ4">IF(avgAges[Column88]=21,21,avgAges[Column88]/10)</f>
        <v>29.5</v>
      </c>
      <c r="CK4" cm="1">
        <f t="array" ref="CK4">IF(avgAges[Column89]=21,21,avgAges[Column89]/10)</f>
        <v>39.5</v>
      </c>
      <c r="CL4" cm="1">
        <f t="array" ref="CL4">IF(avgAges[Column90]=21,21,avgAges[Column90]/10)</f>
        <v>29.5</v>
      </c>
      <c r="CM4" cm="1">
        <f t="array" ref="CM4">IF(avgAges[Column91]=21,21,avgAges[Column91]/10)</f>
        <v>21</v>
      </c>
      <c r="CN4" cm="1">
        <f t="array" ref="CN4">IF(avgAges[Column92]=21,21,avgAges[Column92]/10)</f>
        <v>39.5</v>
      </c>
      <c r="CO4" cm="1">
        <f t="array" ref="CO4">IF(avgAges[Column93]=21,21,avgAges[Column93]/10)</f>
        <v>49.5</v>
      </c>
      <c r="CP4" cm="1">
        <f t="array" ref="CP4">IF(avgAges[Column94]=21,21,avgAges[Column94]/10)</f>
        <v>39.5</v>
      </c>
      <c r="CQ4" cm="1">
        <f t="array" ref="CQ4">IF(avgAges[Column95]=21,21,avgAges[Column95]/10)</f>
        <v>29.5</v>
      </c>
      <c r="CR4" cm="1">
        <f t="array" ref="CR4">IF(avgAges[Column96]=21,21,avgAges[Column96]/10)</f>
        <v>29.5</v>
      </c>
      <c r="CS4" cm="1">
        <f t="array" ref="CS4">IF(avgAges[Column97]=21,21,avgAges[Column97]/10)</f>
        <v>21</v>
      </c>
      <c r="CT4" cm="1">
        <f t="array" ref="CT4">IF(avgAges[Column98]=21,21,avgAges[Column98]/10)</f>
        <v>29.5</v>
      </c>
      <c r="CU4" cm="1">
        <f t="array" ref="CU4">IF(avgAges[Column99]=21,21,avgAges[Column99]/10)</f>
        <v>29.5</v>
      </c>
      <c r="CV4" cm="1">
        <f t="array" ref="CV4">IF(avgAges[Column100]=21,21,avgAges[Column100]/10)</f>
        <v>29.5</v>
      </c>
      <c r="CW4" cm="1">
        <f t="array" ref="CW4">IF(avgAges[Column101]=21,21,avgAges[Column101]/10)</f>
        <v>29.5</v>
      </c>
      <c r="CX4" cm="1">
        <f t="array" ref="CX4">IF(avgAges[Column102]=21,21,avgAges[Column102]/10)</f>
        <v>29.5</v>
      </c>
      <c r="CY4" cm="1">
        <f t="array" ref="CY4">IF(avgAges[Column103]=21,21,avgAges[Column103]/10)</f>
        <v>29.5</v>
      </c>
      <c r="CZ4" cm="1">
        <f t="array" ref="CZ4">IF(avgAges[Column104]=21,21,avgAges[Column104]/10)</f>
        <v>39.5</v>
      </c>
      <c r="DA4" cm="1">
        <f t="array" ref="DA4">IF(avgAges[Column105]=21,21,avgAges[Column105]/10)</f>
        <v>29.5</v>
      </c>
      <c r="DB4" cm="1">
        <f t="array" ref="DB4">IF(avgAges[Column106]=21,21,avgAges[Column106]/10)</f>
        <v>39.5</v>
      </c>
      <c r="DC4" cm="1">
        <f t="array" ref="DC4">IF(avgAges[Column107]=21,21,avgAges[Column107]/10)</f>
        <v>39.5</v>
      </c>
      <c r="DD4" cm="1">
        <f t="array" ref="DD4">IF(avgAges[Column108]=21,21,avgAges[Column108]/10)</f>
        <v>39.5</v>
      </c>
      <c r="DE4" cm="1">
        <f t="array" ref="DE4">IF(avgAges[Column109]=21,21,avgAges[Column109]/10)</f>
        <v>21</v>
      </c>
      <c r="DF4" cm="1">
        <f t="array" ref="DF4">IF(avgAges[Column110]=21,21,avgAges[Column110]/10)</f>
        <v>29.5</v>
      </c>
      <c r="DG4" cm="1">
        <f t="array" ref="DG4">IF(avgAges[Column111]=21,21,avgAges[Column111]/10)</f>
        <v>29.5</v>
      </c>
      <c r="DH4" cm="1">
        <f t="array" ref="DH4">IF(avgAges[Column112]=21,21,avgAges[Column112]/10)</f>
        <v>21</v>
      </c>
      <c r="DI4" cm="1">
        <f t="array" ref="DI4">IF(avgAges[Column113]=21,21,avgAges[Column113]/10)</f>
        <v>21</v>
      </c>
      <c r="DJ4" cm="1">
        <f t="array" ref="DJ4">IF(avgAges[Column114]=21,21,avgAges[Column114]/10)</f>
        <v>21</v>
      </c>
      <c r="DK4" cm="1">
        <f t="array" ref="DK4">IF(avgAges[Column115]=21,21,avgAges[Column115]/10)</f>
        <v>29.5</v>
      </c>
      <c r="DL4" cm="1">
        <f t="array" ref="DL4">IF(avgAges[Column116]=21,21,avgAges[Column116]/10)</f>
        <v>21</v>
      </c>
      <c r="DM4" cm="1">
        <f t="array" ref="DM4">IF(avgAges[Column117]=21,21,avgAges[Column117]/10)</f>
        <v>21</v>
      </c>
      <c r="DN4" cm="1">
        <f t="array" ref="DN4">IF(avgAges[Column118]=21,21,avgAges[Column118]/10)</f>
        <v>21</v>
      </c>
      <c r="DO4" cm="1">
        <f t="array" ref="DO4">IF(avgAges[Column119]=21,21,avgAges[Column119]/10)</f>
        <v>29.5</v>
      </c>
      <c r="DP4" cm="1">
        <f t="array" ref="DP4">IF(avgAges[Column120]=21,21,avgAges[Column120]/10)</f>
        <v>29.5</v>
      </c>
      <c r="DQ4" cm="1">
        <f t="array" ref="DQ4">IF(avgAges[Column121]=21,21,avgAges[Column121]/10)</f>
        <v>21</v>
      </c>
      <c r="DR4" cm="1">
        <f t="array" ref="DR4">IF(avgAges[Column122]=21,21,avgAges[Column122]/10)</f>
        <v>29.5</v>
      </c>
      <c r="DS4" cm="1">
        <f t="array" ref="DS4">IF(avgAges[Column123]=21,21,avgAges[Column123]/10)</f>
        <v>39.5</v>
      </c>
      <c r="DT4" cm="1">
        <f t="array" ref="DT4">IF(avgAges[Column124]=21,21,avgAges[Column124]/10)</f>
        <v>39.5</v>
      </c>
      <c r="DU4" cm="1">
        <f t="array" ref="DU4">IF(avgAges[Column125]=21,21,avgAges[Column125]/10)</f>
        <v>21</v>
      </c>
      <c r="DV4" cm="1">
        <f t="array" ref="DV4">IF(avgAges[Column126]=21,21,avgAges[Column126]/10)</f>
        <v>29.5</v>
      </c>
      <c r="DW4" cm="1">
        <f t="array" ref="DW4">IF(avgAges[Column127]=21,21,avgAges[Column127]/10)</f>
        <v>29.5</v>
      </c>
      <c r="DX4" cm="1">
        <f t="array" ref="DX4">IF(avgAges[Column128]=21,21,avgAges[Column128]/10)</f>
        <v>39.5</v>
      </c>
      <c r="DY4" cm="1">
        <f t="array" ref="DY4">IF(avgAges[Column129]=21,21,avgAges[Column129]/10)</f>
        <v>39.5</v>
      </c>
      <c r="DZ4" cm="1">
        <f t="array" ref="DZ4">IF(avgAges[Column130]=21,21,avgAges[Column130]/10)</f>
        <v>59.5</v>
      </c>
      <c r="EA4" cm="1">
        <f t="array" ref="EA4">IF(avgAges[Column131]=21,21,avgAges[Column131]/10)</f>
        <v>29.5</v>
      </c>
      <c r="EB4" cm="1">
        <f t="array" ref="EB4">IF(avgAges[Column132]=21,21,avgAges[Column132]/10)</f>
        <v>29.5</v>
      </c>
      <c r="EC4" cm="1">
        <f t="array" ref="EC4">IF(avgAges[Column133]=21,21,avgAges[Column133]/10)</f>
        <v>39.5</v>
      </c>
      <c r="ED4" cm="1">
        <f t="array" ref="ED4">IF(avgAges[Column134]=21,21,avgAges[Column134]/10)</f>
        <v>29.5</v>
      </c>
      <c r="EE4" cm="1">
        <f t="array" ref="EE4">IF(avgAges[Column135]=21,21,avgAges[Column135]/10)</f>
        <v>39.5</v>
      </c>
      <c r="EF4" cm="1">
        <f t="array" ref="EF4">IF(avgAges[Column136]=21,21,avgAges[Column136]/10)</f>
        <v>59.5</v>
      </c>
      <c r="EG4" cm="1">
        <f t="array" ref="EG4">IF(avgAges[Column137]=21,21,avgAges[Column137]/10)</f>
        <v>49.5</v>
      </c>
      <c r="EH4" cm="1">
        <f t="array" ref="EH4">IF(avgAges[Column138]=21,21,avgAges[Column138]/10)</f>
        <v>39.5</v>
      </c>
      <c r="EI4" cm="1">
        <f t="array" ref="EI4">IF(avgAges[Column139]=21,21,avgAges[Column139]/10)</f>
        <v>39.5</v>
      </c>
      <c r="EJ4" cm="1">
        <f t="array" ref="EJ4">IF(avgAges[Column140]=21,21,avgAges[Column140]/10)</f>
        <v>39.5</v>
      </c>
      <c r="EK4" cm="1">
        <f t="array" ref="EK4">IF(avgAges[Column141]=21,21,avgAges[Column141]/10)</f>
        <v>39.5</v>
      </c>
      <c r="EL4" cm="1">
        <f t="array" ref="EL4">IF(avgAges[Column142]=21,21,avgAges[Column142]/10)</f>
        <v>29.5</v>
      </c>
      <c r="EM4" cm="1">
        <f t="array" ref="EM4">IF(avgAges[Column143]=21,21,avgAges[Column143]/10)</f>
        <v>29.5</v>
      </c>
      <c r="EN4" cm="1">
        <f t="array" ref="EN4">IF(avgAges[Column144]=21,21,avgAges[Column144]/10)</f>
        <v>39.5</v>
      </c>
      <c r="EO4" cm="1">
        <f t="array" ref="EO4">IF(avgAges[Column145]=21,21,avgAges[Column145]/10)</f>
        <v>29.5</v>
      </c>
      <c r="EP4" cm="1">
        <f t="array" ref="EP4">IF(avgAges[Column146]=21,21,avgAges[Column146]/10)</f>
        <v>39.5</v>
      </c>
      <c r="EQ4" cm="1">
        <f t="array" ref="EQ4">IF(avgAges[Column147]=21,21,avgAges[Column147]/10)</f>
        <v>29.5</v>
      </c>
      <c r="ER4" cm="1">
        <f t="array" ref="ER4">IF(avgAges[Column148]=21,21,avgAges[Column148]/10)</f>
        <v>29.5</v>
      </c>
      <c r="ES4" cm="1">
        <f t="array" ref="ES4">IF(avgAges[Column149]=21,21,avgAges[Column149]/10)</f>
        <v>29.5</v>
      </c>
      <c r="ET4" cm="1">
        <f t="array" ref="ET4">IF(avgAges[Column150]=21,21,avgAges[Column150]/10)</f>
        <v>29.5</v>
      </c>
      <c r="EU4" cm="1">
        <f t="array" ref="EU4">IF(avgAges[Column151]=21,21,avgAges[Column151]/10)</f>
        <v>39.5</v>
      </c>
      <c r="EV4" cm="1">
        <f t="array" ref="EV4">IF(avgAges[Column152]=21,21,avgAges[Column152]/10)</f>
        <v>29.5</v>
      </c>
      <c r="EW4" cm="1">
        <f t="array" ref="EW4">IF(avgAges[Column153]=21,21,avgAges[Column153]/10)</f>
        <v>39.5</v>
      </c>
      <c r="EX4" cm="1">
        <f t="array" ref="EX4">IF(avgAges[Column154]=21,21,avgAges[Column154]/10)</f>
        <v>39.5</v>
      </c>
      <c r="EY4" cm="1">
        <f t="array" ref="EY4">IF(avgAges[Column155]=21,21,avgAges[Column155]/10)</f>
        <v>29.5</v>
      </c>
      <c r="EZ4" cm="1">
        <f t="array" ref="EZ4">IF(avgAges[Column156]=21,21,avgAges[Column156]/10)</f>
        <v>29.5</v>
      </c>
      <c r="FA4" cm="1">
        <f t="array" ref="FA4">IF(avgAges[Column157]=21,21,avgAges[Column157]/10)</f>
        <v>29.5</v>
      </c>
      <c r="FB4" cm="1">
        <f t="array" ref="FB4">IF(avgAges[Column158]=21,21,avgAges[Column158]/10)</f>
        <v>29.5</v>
      </c>
      <c r="FC4" cm="1">
        <f t="array" ref="FC4">IF(avgAges[Column159]=21,21,avgAges[Column159]/10)</f>
        <v>29.5</v>
      </c>
      <c r="FD4" cm="1">
        <f t="array" ref="FD4">IF(avgAges[Column160]=21,21,avgAges[Column160]/10)</f>
        <v>39.5</v>
      </c>
      <c r="FE4" cm="1">
        <f t="array" ref="FE4">IF(avgAges[Column161]=21,21,avgAges[Column161]/10)</f>
        <v>29.5</v>
      </c>
      <c r="FF4" cm="1">
        <f t="array" ref="FF4">IF(avgAges[Column162]=21,21,avgAges[Column162]/10)</f>
        <v>39.5</v>
      </c>
      <c r="FG4" cm="1">
        <f t="array" ref="FG4">IF(avgAges[Column163]=21,21,avgAges[Column163]/10)</f>
        <v>29.5</v>
      </c>
      <c r="FH4" cm="1">
        <f t="array" ref="FH4">IF(avgAges[Column164]=21,21,avgAges[Column164]/10)</f>
        <v>29.5</v>
      </c>
      <c r="FI4" cm="1">
        <f t="array" ref="FI4">IF(avgAges[Column165]=21,21,avgAges[Column165]/10)</f>
        <v>29.5</v>
      </c>
      <c r="FJ4" cm="1">
        <f t="array" ref="FJ4">IF(avgAges[Column166]=21,21,avgAges[Column166]/10)</f>
        <v>29.5</v>
      </c>
      <c r="FK4" cm="1">
        <f t="array" ref="FK4">IF(avgAges[Column167]=21,21,avgAges[Column167]/10)</f>
        <v>21</v>
      </c>
      <c r="FL4" cm="1">
        <f t="array" ref="FL4">IF(avgAges[Column168]=21,21,avgAges[Column168]/10)</f>
        <v>29.5</v>
      </c>
      <c r="FM4" cm="1">
        <f t="array" ref="FM4">IF(avgAges[Column169]=21,21,avgAges[Column169]/10)</f>
        <v>49.5</v>
      </c>
      <c r="FN4" cm="1">
        <f t="array" ref="FN4">IF(avgAges[Column170]=21,21,avgAges[Column170]/10)</f>
        <v>29.5</v>
      </c>
      <c r="FO4" cm="1">
        <f t="array" ref="FO4">IF(avgAges[Column171]=21,21,avgAges[Column171]/10)</f>
        <v>39.5</v>
      </c>
      <c r="FP4" cm="1">
        <f t="array" ref="FP4">IF(avgAges[Column172]=21,21,avgAges[Column172]/10)</f>
        <v>49.5</v>
      </c>
      <c r="FQ4" cm="1">
        <f t="array" ref="FQ4">IF(avgAges[Column173]=21,21,avgAges[Column173]/10)</f>
        <v>21</v>
      </c>
      <c r="FR4" cm="1">
        <f t="array" ref="FR4">IF(avgAges[Column174]=21,21,avgAges[Column174]/10)</f>
        <v>29.5</v>
      </c>
      <c r="FS4" cm="1">
        <f t="array" ref="FS4">IF(avgAges[Column175]=21,21,avgAges[Column175]/10)</f>
        <v>29.5</v>
      </c>
      <c r="FT4" cm="1">
        <f t="array" ref="FT4">IF(avgAges[Column176]=21,21,avgAges[Column176]/10)</f>
        <v>29.5</v>
      </c>
      <c r="FU4" cm="1">
        <f t="array" ref="FU4">IF(avgAges[Column177]=21,21,avgAges[Column177]/10)</f>
        <v>29.5</v>
      </c>
      <c r="FV4" cm="1">
        <f t="array" ref="FV4">IF(avgAges[Column178]=21,21,avgAges[Column178]/10)</f>
        <v>29.5</v>
      </c>
      <c r="FW4" cm="1">
        <f t="array" ref="FW4">IF(avgAges[Column179]=21,21,avgAges[Column179]/10)</f>
        <v>39.5</v>
      </c>
      <c r="FX4" cm="1">
        <f t="array" ref="FX4">IF(avgAges[Column180]=21,21,avgAges[Column180]/10)</f>
        <v>39.5</v>
      </c>
      <c r="FY4" cm="1">
        <f t="array" ref="FY4">IF(avgAges[Column181]=21,21,avgAges[Column181]/10)</f>
        <v>29.5</v>
      </c>
      <c r="FZ4" cm="1">
        <f t="array" ref="FZ4">IF(avgAges[Column182]=21,21,avgAges[Column182]/10)</f>
        <v>29.5</v>
      </c>
      <c r="GA4" cm="1">
        <f t="array" ref="GA4">IF(avgAges[Column183]=21,21,avgAges[Column183]/10)</f>
        <v>39.5</v>
      </c>
      <c r="GB4" cm="1">
        <f t="array" ref="GB4">IF(avgAges[Column184]=21,21,avgAges[Column184]/10)</f>
        <v>49.5</v>
      </c>
      <c r="GC4" cm="1">
        <f t="array" ref="GC4">IF(avgAges[Column185]=21,21,avgAges[Column185]/10)</f>
        <v>29.5</v>
      </c>
      <c r="GD4" cm="1">
        <f t="array" ref="GD4">IF(avgAges[Column186]=21,21,avgAges[Column186]/10)</f>
        <v>49.5</v>
      </c>
      <c r="GE4" cm="1">
        <f t="array" ref="GE4">IF(avgAges[Column187]=21,21,avgAges[Column187]/10)</f>
        <v>39.5</v>
      </c>
      <c r="GF4" cm="1">
        <f t="array" ref="GF4">IF(avgAges[Column188]=21,21,avgAges[Column188]/10)</f>
        <v>39.5</v>
      </c>
      <c r="GG4" cm="1">
        <f t="array" ref="GG4">IF(avgAges[Column189]=21,21,avgAges[Column189]/10)</f>
        <v>29.5</v>
      </c>
      <c r="GH4" cm="1">
        <f t="array" ref="GH4">IF(avgAges[Column190]=21,21,avgAges[Column190]/10)</f>
        <v>39.5</v>
      </c>
      <c r="GI4" cm="1">
        <f t="array" ref="GI4">IF(avgAges[Column191]=21,21,avgAges[Column191]/10)</f>
        <v>39.5</v>
      </c>
      <c r="GJ4" cm="1">
        <f t="array" ref="GJ4">IF(avgAges[Column192]=21,21,avgAges[Column192]/10)</f>
        <v>29.5</v>
      </c>
      <c r="GK4" cm="1">
        <f t="array" ref="GK4">IF(avgAges[Column193]=21,21,avgAges[Column193]/10)</f>
        <v>29.5</v>
      </c>
      <c r="GL4" cm="1">
        <f t="array" ref="GL4">IF(avgAges[Column194]=21,21,avgAges[Column194]/10)</f>
        <v>39.5</v>
      </c>
      <c r="GM4" cm="1">
        <f t="array" ref="GM4">IF(avgAges[Column195]=21,21,avgAges[Column195]/10)</f>
        <v>29.5</v>
      </c>
      <c r="GN4" cm="1">
        <f t="array" ref="GN4">IF(avgAges[Column196]=21,21,avgAges[Column196]/10)</f>
        <v>39.5</v>
      </c>
      <c r="GO4" cm="1">
        <f t="array" ref="GO4">IF(avgAges[Column197]=21,21,avgAges[Column197]/10)</f>
        <v>21</v>
      </c>
      <c r="GP4" cm="1">
        <f t="array" ref="GP4">IF(avgAges[Column198]=21,21,avgAges[Column198]/10)</f>
        <v>39.5</v>
      </c>
      <c r="GQ4" cm="1">
        <f t="array" ref="GQ4">IF(avgAges[Column199]=21,21,avgAges[Column199]/10)</f>
        <v>39.5</v>
      </c>
      <c r="GR4" cm="1">
        <f t="array" ref="GR4">IF(avgAges[Column200]=21,21,avgAges[Column200]/10)</f>
        <v>29.5</v>
      </c>
      <c r="GS4" cm="1">
        <f t="array" ref="GS4">IF(avgAges[Column201]=21,21,avgAges[Column201]/10)</f>
        <v>29.5</v>
      </c>
      <c r="GT4" cm="1">
        <f t="array" ref="GT4">IF(avgAges[Column202]=21,21,avgAges[Column202]/10)</f>
        <v>21</v>
      </c>
      <c r="GU4" cm="1">
        <f t="array" ref="GU4">IF(avgAges[Column203]=21,21,avgAges[Column203]/10)</f>
        <v>29.5</v>
      </c>
      <c r="GV4" cm="1">
        <f t="array" ref="GV4">IF(avgAges[Column204]=21,21,avgAges[Column204]/10)</f>
        <v>39.5</v>
      </c>
      <c r="GW4" cm="1">
        <f t="array" ref="GW4">IF(avgAges[Column205]=21,21,avgAges[Column205]/10)</f>
        <v>59.5</v>
      </c>
      <c r="GX4" cm="1">
        <f t="array" ref="GX4">IF(avgAges[Column206]=21,21,avgAges[Column206]/10)</f>
        <v>39.5</v>
      </c>
      <c r="GY4" cm="1">
        <f t="array" ref="GY4">IF(avgAges[Column207]=21,21,avgAges[Column207]/10)</f>
        <v>21</v>
      </c>
      <c r="GZ4" cm="1">
        <f t="array" ref="GZ4">IF(avgAges[Column208]=21,21,avgAges[Column208]/10)</f>
        <v>21</v>
      </c>
      <c r="HA4" cm="1">
        <f t="array" ref="HA4">IF(avgAges[Column209]=21,21,avgAges[Column209]/10)</f>
        <v>39.5</v>
      </c>
      <c r="HB4" cm="1">
        <f t="array" ref="HB4">IF(avgAges[Column210]=21,21,avgAges[Column210]/10)</f>
        <v>39.5</v>
      </c>
      <c r="HC4" cm="1">
        <f t="array" ref="HC4">IF(avgAges[Column211]=21,21,avgAges[Column211]/10)</f>
        <v>29.5</v>
      </c>
      <c r="HD4" cm="1">
        <f t="array" ref="HD4">IF(avgAges[Column212]=21,21,avgAges[Column212]/10)</f>
        <v>29.5</v>
      </c>
      <c r="HE4" cm="1">
        <f t="array" ref="HE4">IF(avgAges[Column213]=21,21,avgAges[Column213]/10)</f>
        <v>39.5</v>
      </c>
      <c r="HF4" cm="1">
        <f t="array" ref="HF4">IF(avgAges[Column214]=21,21,avgAges[Column214]/10)</f>
        <v>29.5</v>
      </c>
      <c r="HG4" cm="1">
        <f t="array" ref="HG4">IF(avgAges[Column215]=21,21,avgAges[Column215]/10)</f>
        <v>29.5</v>
      </c>
      <c r="HH4" cm="1">
        <f t="array" ref="HH4">IF(avgAges[Column216]=21,21,avgAges[Column216]/10)</f>
        <v>39.5</v>
      </c>
      <c r="HI4" cm="1">
        <f t="array" ref="HI4">IF(avgAges[Column217]=21,21,avgAges[Column217]/10)</f>
        <v>39.5</v>
      </c>
      <c r="HJ4" cm="1">
        <f t="array" ref="HJ4">IF(avgAges[Column218]=21,21,avgAges[Column218]/10)</f>
        <v>49.5</v>
      </c>
      <c r="HK4" cm="1">
        <f t="array" ref="HK4">IF(avgAges[Column219]=21,21,avgAges[Column219]/10)</f>
        <v>29.5</v>
      </c>
      <c r="HL4" cm="1">
        <f t="array" ref="HL4">IF(avgAges[Column220]=21,21,avgAges[Column220]/10)</f>
        <v>29.5</v>
      </c>
      <c r="HM4" cm="1">
        <f t="array" ref="HM4">IF(avgAges[Column221]=21,21,avgAges[Column221]/10)</f>
        <v>29.5</v>
      </c>
      <c r="HN4" cm="1">
        <f t="array" ref="HN4">IF(avgAges[Column222]=21,21,avgAges[Column222]/10)</f>
        <v>29.5</v>
      </c>
      <c r="HO4" cm="1">
        <f t="array" ref="HO4">IF(avgAges[Column223]=21,21,avgAges[Column223]/10)</f>
        <v>21</v>
      </c>
      <c r="HP4" cm="1">
        <f t="array" ref="HP4">IF(avgAges[Column224]=21,21,avgAges[Column224]/10)</f>
        <v>49.5</v>
      </c>
      <c r="HQ4" cm="1">
        <f t="array" ref="HQ4">IF(avgAges[Column225]=21,21,avgAges[Column225]/10)</f>
        <v>39.5</v>
      </c>
      <c r="HR4" cm="1">
        <f t="array" ref="HR4">IF(avgAges[Column226]=21,21,avgAges[Column226]/10)</f>
        <v>29.5</v>
      </c>
      <c r="HS4" cm="1">
        <f t="array" ref="HS4">IF(avgAges[Column227]=21,21,avgAges[Column227]/10)</f>
        <v>29.5</v>
      </c>
      <c r="HT4" cm="1">
        <f t="array" ref="HT4">IF(avgAges[Column228]=21,21,avgAges[Column228]/10)</f>
        <v>29.5</v>
      </c>
      <c r="HU4" cm="1">
        <f t="array" ref="HU4">IF(avgAges[Column229]=21,21,avgAges[Column229]/10)</f>
        <v>21</v>
      </c>
      <c r="HV4" cm="1">
        <f t="array" ref="HV4">IF(avgAges[Column230]=21,21,avgAges[Column230]/10)</f>
        <v>49.5</v>
      </c>
      <c r="HW4" cm="1">
        <f t="array" ref="HW4">IF(avgAges[Column231]=21,21,avgAges[Column231]/10)</f>
        <v>49.5</v>
      </c>
      <c r="HX4" cm="1">
        <f t="array" ref="HX4">IF(avgAges[Column232]=21,21,avgAges[Column232]/10)</f>
        <v>49.5</v>
      </c>
      <c r="HY4" cm="1">
        <f t="array" ref="HY4">IF(avgAges[Column233]=21,21,avgAges[Column233]/10)</f>
        <v>39.5</v>
      </c>
      <c r="HZ4" cm="1">
        <f t="array" ref="HZ4">IF(avgAges[Column234]=21,21,avgAges[Column234]/10)</f>
        <v>21</v>
      </c>
      <c r="IA4" cm="1">
        <f t="array" ref="IA4">IF(avgAges[Column235]=21,21,avgAges[Column235]/10)</f>
        <v>29.5</v>
      </c>
      <c r="IB4" cm="1">
        <f t="array" ref="IB4">IF(avgAges[Column236]=21,21,avgAges[Column236]/10)</f>
        <v>29.5</v>
      </c>
      <c r="IC4" cm="1">
        <f t="array" ref="IC4">IF(avgAges[Column237]=21,21,avgAges[Column237]/10)</f>
        <v>21</v>
      </c>
      <c r="ID4" cm="1">
        <f t="array" ref="ID4">IF(avgAges[Column238]=21,21,avgAges[Column238]/10)</f>
        <v>29.5</v>
      </c>
      <c r="IE4" cm="1">
        <f t="array" ref="IE4">IF(avgAges[Column239]=21,21,avgAges[Column239]/10)</f>
        <v>29.5</v>
      </c>
      <c r="IF4" cm="1">
        <f t="array" ref="IF4">IF(avgAges[Column240]=21,21,avgAges[Column240]/10)</f>
        <v>39.5</v>
      </c>
      <c r="IG4" cm="1">
        <f t="array" ref="IG4">IF(avgAges[Column241]=21,21,avgAges[Column241]/10)</f>
        <v>39.5</v>
      </c>
      <c r="IH4" cm="1">
        <f t="array" ref="IH4">IF(avgAges[Column242]=21,21,avgAges[Column242]/10)</f>
        <v>29.5</v>
      </c>
      <c r="II4" cm="1">
        <f t="array" ref="II4">IF(avgAges[Column243]=21,21,avgAges[Column243]/10)</f>
        <v>29.5</v>
      </c>
      <c r="IJ4" cm="1">
        <f t="array" ref="IJ4">IF(avgAges[Column244]=21,21,avgAges[Column244]/10)</f>
        <v>39.5</v>
      </c>
      <c r="IK4" cm="1">
        <f t="array" ref="IK4">IF(avgAges[Column245]=21,21,avgAges[Column245]/10)</f>
        <v>49.5</v>
      </c>
      <c r="IL4" cm="1">
        <f t="array" ref="IL4">IF(avgAges[Column246]=21,21,avgAges[Column246]/10)</f>
        <v>21</v>
      </c>
      <c r="IM4" cm="1">
        <f t="array" ref="IM4">IF(avgAges[Column247]=21,21,avgAges[Column247]/10)</f>
        <v>29.5</v>
      </c>
      <c r="IN4" cm="1">
        <f t="array" ref="IN4">IF(avgAges[Column248]=21,21,avgAges[Column248]/10)</f>
        <v>21</v>
      </c>
      <c r="IO4" cm="1">
        <f t="array" ref="IO4">IF(avgAges[Column249]=21,21,avgAges[Column249]/10)</f>
        <v>21</v>
      </c>
      <c r="IP4" cm="1">
        <f t="array" ref="IP4">IF(avgAges[Column250]=21,21,avgAges[Column250]/10)</f>
        <v>39.5</v>
      </c>
      <c r="IQ4" cm="1">
        <f t="array" ref="IQ4">IF(avgAges[Column251]=21,21,avgAges[Column251]/10)</f>
        <v>21</v>
      </c>
      <c r="IR4" cm="1">
        <f t="array" ref="IR4">IF(avgAges[Column252]=21,21,avgAges[Column252]/10)</f>
        <v>29.5</v>
      </c>
      <c r="IS4" cm="1">
        <f t="array" ref="IS4">IF(avgAges[Column253]=21,21,avgAges[Column253]/10)</f>
        <v>29.5</v>
      </c>
      <c r="IT4" cm="1">
        <f t="array" ref="IT4">IF(avgAges[Column254]=21,21,avgAges[Column254]/10)</f>
        <v>21</v>
      </c>
      <c r="IU4" cm="1">
        <f t="array" ref="IU4">IF(avgAges[Column255]=21,21,avgAges[Column255]/10)</f>
        <v>29.5</v>
      </c>
      <c r="IV4" cm="1">
        <f t="array" ref="IV4">IF(avgAges[Column256]=21,21,avgAges[Column256]/10)</f>
        <v>39.5</v>
      </c>
      <c r="IW4" cm="1">
        <f t="array" ref="IW4">IF(avgAges[Column257]=21,21,avgAges[Column257]/10)</f>
        <v>39.5</v>
      </c>
      <c r="IX4" cm="1">
        <f t="array" ref="IX4">IF(avgAges[Column258]=21,21,avgAges[Column258]/10)</f>
        <v>39.5</v>
      </c>
      <c r="IY4" cm="1">
        <f t="array" ref="IY4">IF(avgAges[Column259]=21,21,avgAges[Column259]/10)</f>
        <v>29.5</v>
      </c>
      <c r="IZ4" cm="1">
        <f t="array" ref="IZ4">IF(avgAges[Column260]=21,21,avgAges[Column260]/10)</f>
        <v>29.5</v>
      </c>
      <c r="JA4" cm="1">
        <f t="array" ref="JA4">IF(avgAges[Column261]=21,21,avgAges[Column261]/10)</f>
        <v>29.5</v>
      </c>
      <c r="JB4" cm="1">
        <f t="array" ref="JB4">IF(avgAges[Column262]=21,21,avgAges[Column262]/10)</f>
        <v>29.5</v>
      </c>
      <c r="JC4" cm="1">
        <f t="array" ref="JC4">IF(avgAges[Column263]=21,21,avgAges[Column263]/10)</f>
        <v>29.5</v>
      </c>
      <c r="JD4" cm="1">
        <f t="array" ref="JD4">IF(avgAges[Column264]=21,21,avgAges[Column264]/10)</f>
        <v>21</v>
      </c>
      <c r="JE4" cm="1">
        <f t="array" ref="JE4">IF(avgAges[Column265]=21,21,avgAges[Column265]/10)</f>
        <v>59.5</v>
      </c>
      <c r="JF4" cm="1">
        <f t="array" ref="JF4">IF(avgAges[Column266]=21,21,avgAges[Column266]/10)</f>
        <v>29.5</v>
      </c>
      <c r="JG4" cm="1">
        <f t="array" ref="JG4">IF(avgAges[Column267]=21,21,avgAges[Column267]/10)</f>
        <v>29.5</v>
      </c>
      <c r="JH4" cm="1">
        <f t="array" ref="JH4">IF(avgAges[Column268]=21,21,avgAges[Column268]/10)</f>
        <v>49.5</v>
      </c>
      <c r="JI4" cm="1">
        <f t="array" ref="JI4">IF(avgAges[Column269]=21,21,avgAges[Column269]/10)</f>
        <v>29.5</v>
      </c>
      <c r="JJ4" cm="1">
        <f t="array" ref="JJ4">IF(avgAges[Column270]=21,21,avgAges[Column270]/10)</f>
        <v>39.5</v>
      </c>
      <c r="JK4" cm="1">
        <f t="array" ref="JK4">IF(avgAges[Column271]=21,21,avgAges[Column271]/10)</f>
        <v>29.5</v>
      </c>
      <c r="JL4" cm="1">
        <f t="array" ref="JL4">IF(avgAges[Column272]=21,21,avgAges[Column272]/10)</f>
        <v>29.5</v>
      </c>
      <c r="JM4" cm="1">
        <f t="array" ref="JM4">IF(avgAges[Column273]=21,21,avgAges[Column273]/10)</f>
        <v>29.5</v>
      </c>
      <c r="JN4" cm="1">
        <f t="array" ref="JN4">IF(avgAges[Column274]=21,21,avgAges[Column274]/10)</f>
        <v>39.5</v>
      </c>
      <c r="JO4" cm="1">
        <f t="array" ref="JO4">IF(avgAges[Column275]=21,21,avgAges[Column275]/10)</f>
        <v>29.5</v>
      </c>
      <c r="JP4" cm="1">
        <f t="array" ref="JP4">IF(avgAges[Column276]=21,21,avgAges[Column276]/10)</f>
        <v>49.5</v>
      </c>
      <c r="JQ4" cm="1">
        <f t="array" ref="JQ4">IF(avgAges[Column277]=21,21,avgAges[Column277]/10)</f>
        <v>49.5</v>
      </c>
      <c r="JR4" cm="1">
        <f t="array" ref="JR4">IF(avgAges[Column278]=21,21,avgAges[Column278]/10)</f>
        <v>39.5</v>
      </c>
      <c r="JS4" cm="1">
        <f t="array" ref="JS4">IF(avgAges[Column279]=21,21,avgAges[Column279]/10)</f>
        <v>29.5</v>
      </c>
      <c r="JT4" cm="1">
        <f t="array" ref="JT4">IF(avgAges[Column280]=21,21,avgAges[Column280]/10)</f>
        <v>29.5</v>
      </c>
      <c r="JU4" cm="1">
        <f t="array" ref="JU4">IF(avgAges[Column281]=21,21,avgAges[Column281]/10)</f>
        <v>39.5</v>
      </c>
      <c r="JV4" cm="1">
        <f t="array" ref="JV4">IF(avgAges[Column282]=21,21,avgAges[Column282]/10)</f>
        <v>29.5</v>
      </c>
      <c r="JW4" cm="1">
        <f t="array" ref="JW4">IF(avgAges[Column283]=21,21,avgAges[Column283]/10)</f>
        <v>39.5</v>
      </c>
      <c r="JX4" cm="1">
        <f t="array" ref="JX4">IF(avgAges[Column284]=21,21,avgAges[Column284]/10)</f>
        <v>29.5</v>
      </c>
      <c r="JY4" cm="1">
        <f t="array" ref="JY4">IF(avgAges[Column285]=21,21,avgAges[Column285]/10)</f>
        <v>29.5</v>
      </c>
      <c r="JZ4" cm="1">
        <f t="array" ref="JZ4">IF(avgAges[Column286]=21,21,avgAges[Column286]/10)</f>
        <v>29.5</v>
      </c>
      <c r="KA4" cm="1">
        <f t="array" ref="KA4">IF(avgAges[Column287]=21,21,avgAges[Column287]/10)</f>
        <v>39.5</v>
      </c>
      <c r="KB4" cm="1">
        <f t="array" ref="KB4">IF(avgAges[Column288]=21,21,avgAges[Column288]/10)</f>
        <v>39.5</v>
      </c>
      <c r="KC4" cm="1">
        <f t="array" ref="KC4">IF(avgAges[Column289]=21,21,avgAges[Column289]/10)</f>
        <v>29.5</v>
      </c>
      <c r="KD4" cm="1">
        <f t="array" ref="KD4">IF(avgAges[Column290]=21,21,avgAges[Column290]/10)</f>
        <v>29.5</v>
      </c>
      <c r="KE4" cm="1">
        <f t="array" ref="KE4">IF(avgAges[Column291]=21,21,avgAges[Column291]/10)</f>
        <v>39.5</v>
      </c>
      <c r="KF4" cm="1">
        <f t="array" ref="KF4">IF(avgAges[Column292]=21,21,avgAges[Column292]/10)</f>
        <v>29.5</v>
      </c>
      <c r="KG4" cm="1">
        <f t="array" ref="KG4">IF(avgAges[Column293]=21,21,avgAges[Column293]/10)</f>
        <v>29.5</v>
      </c>
      <c r="KH4" cm="1">
        <f t="array" ref="KH4">IF(avgAges[Column294]=21,21,avgAges[Column294]/10)</f>
        <v>39.5</v>
      </c>
      <c r="KI4" cm="1">
        <f t="array" ref="KI4">IF(avgAges[Column295]=21,21,avgAges[Column295]/10)</f>
        <v>29.5</v>
      </c>
      <c r="KJ4" cm="1">
        <f t="array" ref="KJ4">IF(avgAges[Column296]=21,21,avgAges[Column296]/10)</f>
        <v>29.5</v>
      </c>
      <c r="KK4" cm="1">
        <f t="array" ref="KK4">IF(avgAges[Column297]=21,21,avgAges[Column297]/10)</f>
        <v>39.5</v>
      </c>
      <c r="KL4" cm="1">
        <f t="array" ref="KL4">IF(avgAges[Column298]=21,21,avgAges[Column298]/10)</f>
        <v>39.5</v>
      </c>
      <c r="KM4" cm="1">
        <f t="array" ref="KM4">IF(avgAges[Column299]=21,21,avgAges[Column299]/10)</f>
        <v>39.5</v>
      </c>
      <c r="KN4" cm="1">
        <f t="array" ref="KN4">IF(avgAges[Column300]=21,21,avgAges[Column300]/10)</f>
        <v>39.5</v>
      </c>
      <c r="KO4" cm="1">
        <f t="array" ref="KO4">IF(avgAges[Column301]=21,21,avgAges[Column301]/10)</f>
        <v>49.5</v>
      </c>
      <c r="KP4" cm="1">
        <f t="array" ref="KP4">IF(avgAges[Column302]=21,21,avgAges[Column302]/10)</f>
        <v>29.5</v>
      </c>
      <c r="KQ4" cm="1">
        <f t="array" ref="KQ4">IF(avgAges[Column303]=21,21,avgAges[Column303]/10)</f>
        <v>39.5</v>
      </c>
      <c r="KR4" cm="1">
        <f t="array" ref="KR4">IF(avgAges[Column304]=21,21,avgAges[Column304]/10)</f>
        <v>29.5</v>
      </c>
      <c r="KS4" cm="1">
        <f t="array" ref="KS4">IF(avgAges[Column305]=21,21,avgAges[Column305]/10)</f>
        <v>39.5</v>
      </c>
      <c r="KT4" cm="1">
        <f t="array" ref="KT4">IF(avgAges[Column306]=21,21,avgAges[Column306]/10)</f>
        <v>49.5</v>
      </c>
      <c r="KU4" cm="1">
        <f t="array" ref="KU4">IF(avgAges[Column307]=21,21,avgAges[Column307]/10)</f>
        <v>29.5</v>
      </c>
      <c r="KV4" cm="1">
        <f t="array" ref="KV4">IF(avgAges[Column308]=21,21,avgAges[Column308]/10)</f>
        <v>49.5</v>
      </c>
      <c r="KW4" cm="1">
        <f t="array" ref="KW4">IF(avgAges[Column309]=21,21,avgAges[Column309]/10)</f>
        <v>39.5</v>
      </c>
      <c r="KX4" cm="1">
        <f t="array" ref="KX4">IF(avgAges[Column310]=21,21,avgAges[Column310]/10)</f>
        <v>29.5</v>
      </c>
      <c r="KY4" cm="1">
        <f t="array" ref="KY4">IF(avgAges[Column311]=21,21,avgAges[Column311]/10)</f>
        <v>39.5</v>
      </c>
      <c r="KZ4" cm="1">
        <f t="array" ref="KZ4">IF(avgAges[Column312]=21,21,avgAges[Column312]/10)</f>
        <v>29.5</v>
      </c>
      <c r="LA4" cm="1">
        <f t="array" ref="LA4">IF(avgAges[Column313]=21,21,avgAges[Column313]/10)</f>
        <v>29.5</v>
      </c>
      <c r="LB4" cm="1">
        <f t="array" ref="LB4">IF(avgAges[Column314]=21,21,avgAges[Column314]/10)</f>
        <v>39.5</v>
      </c>
      <c r="LC4" cm="1">
        <f t="array" ref="LC4">IF(avgAges[Column315]=21,21,avgAges[Column315]/10)</f>
        <v>29.5</v>
      </c>
      <c r="LD4" cm="1">
        <f t="array" ref="LD4">IF(avgAges[Column316]=21,21,avgAges[Column316]/10)</f>
        <v>29.5</v>
      </c>
      <c r="LE4" cm="1">
        <f t="array" ref="LE4">IF(avgAges[Column317]=21,21,avgAges[Column317]/10)</f>
        <v>29.5</v>
      </c>
      <c r="LF4" cm="1">
        <f t="array" ref="LF4">IF(avgAges[Column318]=21,21,avgAges[Column318]/10)</f>
        <v>39.5</v>
      </c>
      <c r="LG4" cm="1">
        <f t="array" ref="LG4">IF(avgAges[Column319]=21,21,avgAges[Column319]/10)</f>
        <v>49.5</v>
      </c>
      <c r="LH4" cm="1">
        <f t="array" ref="LH4">IF(avgAges[Column320]=21,21,avgAges[Column320]/10)</f>
        <v>29.5</v>
      </c>
      <c r="LI4" cm="1">
        <f t="array" ref="LI4">IF(avgAges[Column321]=21,21,avgAges[Column321]/10)</f>
        <v>39.5</v>
      </c>
      <c r="LJ4" cm="1">
        <f t="array" ref="LJ4">IF(avgAges[Column322]=21,21,avgAges[Column322]/10)</f>
        <v>29.5</v>
      </c>
      <c r="LK4" cm="1">
        <f t="array" ref="LK4">IF(avgAges[Column323]=21,21,avgAges[Column323]/10)</f>
        <v>39.5</v>
      </c>
      <c r="LL4" cm="1">
        <f t="array" ref="LL4">IF(avgAges[Column324]=21,21,avgAges[Column324]/10)</f>
        <v>39.5</v>
      </c>
      <c r="LM4" cm="1">
        <f t="array" ref="LM4">IF(avgAges[Column325]=21,21,avgAges[Column325]/10)</f>
        <v>29.5</v>
      </c>
      <c r="LN4" cm="1">
        <f t="array" ref="LN4">IF(avgAges[Column326]=21,21,avgAges[Column326]/10)</f>
        <v>39.5</v>
      </c>
      <c r="LO4" cm="1">
        <f t="array" ref="LO4">IF(avgAges[Column327]=21,21,avgAges[Column327]/10)</f>
        <v>39.5</v>
      </c>
      <c r="LP4" cm="1">
        <f t="array" ref="LP4">IF(avgAges[Column328]=21,21,avgAges[Column328]/10)</f>
        <v>29.5</v>
      </c>
      <c r="LQ4" cm="1">
        <f t="array" ref="LQ4">IF(avgAges[Column329]=21,21,avgAges[Column329]/10)</f>
        <v>29.5</v>
      </c>
      <c r="LR4" cm="1">
        <f t="array" ref="LR4">IF(avgAges[Column330]=21,21,avgAges[Column330]/10)</f>
        <v>49.5</v>
      </c>
      <c r="LS4" cm="1">
        <f t="array" ref="LS4">IF(avgAges[Column331]=21,21,avgAges[Column331]/10)</f>
        <v>29.5</v>
      </c>
      <c r="LT4" cm="1">
        <f t="array" ref="LT4">IF(avgAges[Column332]=21,21,avgAges[Column332]/10)</f>
        <v>29.5</v>
      </c>
      <c r="LU4" cm="1">
        <f t="array" ref="LU4">IF(avgAges[Column333]=21,21,avgAges[Column333]/10)</f>
        <v>29.5</v>
      </c>
      <c r="LV4" cm="1">
        <f t="array" ref="LV4">IF(avgAges[Column334]=21,21,avgAges[Column334]/10)</f>
        <v>29.5</v>
      </c>
      <c r="LW4" cm="1">
        <f t="array" ref="LW4">IF(avgAges[Column335]=21,21,avgAges[Column335]/10)</f>
        <v>29.5</v>
      </c>
      <c r="LX4" cm="1">
        <f t="array" ref="LX4">IF(avgAges[Column336]=21,21,avgAges[Column336]/10)</f>
        <v>39.5</v>
      </c>
      <c r="LY4" cm="1">
        <f t="array" ref="LY4">IF(avgAges[Column337]=21,21,avgAges[Column337]/10)</f>
        <v>21</v>
      </c>
      <c r="LZ4" cm="1">
        <f t="array" ref="LZ4">IF(avgAges[Column338]=21,21,avgAges[Column338]/10)</f>
        <v>29.5</v>
      </c>
      <c r="MA4" cm="1">
        <f t="array" ref="MA4">IF(avgAges[Column339]=21,21,avgAges[Column339]/10)</f>
        <v>29.5</v>
      </c>
      <c r="MB4" cm="1">
        <f t="array" ref="MB4">IF(avgAges[Column340]=21,21,avgAges[Column340]/10)</f>
        <v>29.5</v>
      </c>
      <c r="MC4" cm="1">
        <f t="array" ref="MC4">IF(avgAges[Column341]=21,21,avgAges[Column341]/10)</f>
        <v>39.5</v>
      </c>
      <c r="MD4" cm="1">
        <f t="array" ref="MD4">IF(avgAges[Column342]=21,21,avgAges[Column342]/10)</f>
        <v>29.5</v>
      </c>
      <c r="ME4" cm="1">
        <f t="array" ref="ME4">IF(avgAges[Column343]=21,21,avgAges[Column343]/10)</f>
        <v>21</v>
      </c>
      <c r="MF4" cm="1">
        <f t="array" ref="MF4">IF(avgAges[Column344]=21,21,avgAges[Column344]/10)</f>
        <v>29.5</v>
      </c>
      <c r="MG4" cm="1">
        <f t="array" ref="MG4">IF(avgAges[Column345]=21,21,avgAges[Column345]/10)</f>
        <v>39.5</v>
      </c>
      <c r="MH4" cm="1">
        <f t="array" ref="MH4">IF(avgAges[Column346]=21,21,avgAges[Column346]/10)</f>
        <v>29.5</v>
      </c>
      <c r="MI4" cm="1">
        <f t="array" ref="MI4">IF(avgAges[Column347]=21,21,avgAges[Column347]/10)</f>
        <v>39.5</v>
      </c>
      <c r="MJ4" cm="1">
        <f t="array" ref="MJ4">IF(avgAges[Column348]=21,21,avgAges[Column348]/10)</f>
        <v>29.5</v>
      </c>
      <c r="MK4" cm="1">
        <f t="array" ref="MK4">IF(avgAges[Column349]=21,21,avgAges[Column349]/10)</f>
        <v>21</v>
      </c>
      <c r="ML4" cm="1">
        <f t="array" ref="ML4">IF(avgAges[Column350]=21,21,avgAges[Column350]/10)</f>
        <v>39.5</v>
      </c>
      <c r="MM4" cm="1">
        <f t="array" ref="MM4">IF(avgAges[Column351]=21,21,avgAges[Column351]/10)</f>
        <v>29.5</v>
      </c>
      <c r="MN4" cm="1">
        <f t="array" ref="MN4">IF(avgAges[Column352]=21,21,avgAges[Column352]/10)</f>
        <v>39.5</v>
      </c>
      <c r="MO4" cm="1">
        <f t="array" ref="MO4">IF(avgAges[Column353]=21,21,avgAges[Column353]/10)</f>
        <v>49.5</v>
      </c>
      <c r="MP4" cm="1">
        <f t="array" ref="MP4">IF(avgAges[Column354]=21,21,avgAges[Column354]/10)</f>
        <v>39.5</v>
      </c>
      <c r="MQ4" cm="1">
        <f t="array" ref="MQ4">IF(avgAges[Column355]=21,21,avgAges[Column355]/10)</f>
        <v>39.5</v>
      </c>
      <c r="MR4" cm="1">
        <f t="array" ref="MR4">IF(avgAges[Column356]=21,21,avgAges[Column356]/10)</f>
        <v>39.5</v>
      </c>
      <c r="MS4" cm="1">
        <f t="array" ref="MS4">IF(avgAges[Column357]=21,21,avgAges[Column357]/10)</f>
        <v>39.5</v>
      </c>
      <c r="MT4" cm="1">
        <f t="array" ref="MT4">IF(avgAges[Column358]=21,21,avgAges[Column358]/10)</f>
        <v>39.5</v>
      </c>
      <c r="MU4" cm="1">
        <f t="array" ref="MU4">IF(avgAges[Column359]=21,21,avgAges[Column359]/10)</f>
        <v>39.5</v>
      </c>
      <c r="MV4" cm="1">
        <f t="array" ref="MV4">IF(avgAges[Column360]=21,21,avgAges[Column360]/10)</f>
        <v>49.5</v>
      </c>
      <c r="MW4" cm="1">
        <f t="array" ref="MW4">IF(avgAges[Column361]=21,21,avgAges[Column361]/10)</f>
        <v>29.5</v>
      </c>
      <c r="MX4" cm="1">
        <f t="array" ref="MX4">IF(avgAges[Column362]=21,21,avgAges[Column362]/10)</f>
        <v>39.5</v>
      </c>
      <c r="MY4" cm="1">
        <f t="array" ref="MY4">IF(avgAges[Column363]=21,21,avgAges[Column363]/10)</f>
        <v>39.5</v>
      </c>
      <c r="MZ4" cm="1">
        <f t="array" ref="MZ4">IF(avgAges[Column364]=21,21,avgAges[Column364]/10)</f>
        <v>29.5</v>
      </c>
      <c r="NA4" cm="1">
        <f t="array" ref="NA4">IF(avgAges[Column365]=21,21,avgAges[Column365]/10)</f>
        <v>29.5</v>
      </c>
      <c r="NB4" cm="1">
        <f t="array" ref="NB4">IF(avgAges[Column366]=21,21,avgAges[Column366]/10)</f>
        <v>39.5</v>
      </c>
      <c r="NC4" cm="1">
        <f t="array" ref="NC4">IF(avgAges[Column367]=21,21,avgAges[Column367]/10)</f>
        <v>29.5</v>
      </c>
      <c r="ND4" cm="1">
        <f t="array" ref="ND4">IF(avgAges[Column368]=21,21,avgAges[Column368]/10)</f>
        <v>49.5</v>
      </c>
      <c r="NE4" cm="1">
        <f t="array" ref="NE4">IF(avgAges[Column369]=21,21,avgAges[Column369]/10)</f>
        <v>59.5</v>
      </c>
      <c r="NF4" cm="1">
        <f t="array" ref="NF4">IF(avgAges[Column370]=21,21,avgAges[Column370]/10)</f>
        <v>49.5</v>
      </c>
      <c r="NG4" cm="1">
        <f t="array" ref="NG4">IF(avgAges[Column371]=21,21,avgAges[Column371]/10)</f>
        <v>49.5</v>
      </c>
      <c r="NH4" cm="1">
        <f t="array" ref="NH4">IF(avgAges[Column372]=21,21,avgAges[Column372]/10)</f>
        <v>39.5</v>
      </c>
      <c r="NI4" cm="1">
        <f t="array" ref="NI4">IF(avgAges[Column373]=21,21,avgAges[Column373]/10)</f>
        <v>29.5</v>
      </c>
      <c r="NJ4" cm="1">
        <f t="array" ref="NJ4">IF(avgAges[Column374]=21,21,avgAges[Column374]/10)</f>
        <v>39.5</v>
      </c>
      <c r="NK4" cm="1">
        <f t="array" ref="NK4">IF(avgAges[Column375]=21,21,avgAges[Column375]/10)</f>
        <v>39.5</v>
      </c>
      <c r="NL4" cm="1">
        <f t="array" ref="NL4">IF(avgAges[Column376]=21,21,avgAges[Column376]/10)</f>
        <v>39.5</v>
      </c>
      <c r="NM4" cm="1">
        <f t="array" ref="NM4">IF(avgAges[Column377]=21,21,avgAges[Column377]/10)</f>
        <v>29.5</v>
      </c>
      <c r="NN4" cm="1">
        <f t="array" ref="NN4">IF(avgAges[Column378]=21,21,avgAges[Column378]/10)</f>
        <v>39.5</v>
      </c>
      <c r="NO4" cm="1">
        <f t="array" ref="NO4">IF(avgAges[Column379]=21,21,avgAges[Column379]/10)</f>
        <v>39.5</v>
      </c>
      <c r="NP4" cm="1">
        <f t="array" ref="NP4">IF(avgAges[Column380]=21,21,avgAges[Column380]/10)</f>
        <v>39.5</v>
      </c>
      <c r="NQ4" cm="1">
        <f t="array" ref="NQ4">IF(avgAges[Column381]=21,21,avgAges[Column381]/10)</f>
        <v>39.5</v>
      </c>
      <c r="NR4" cm="1">
        <f t="array" ref="NR4">IF(avgAges[Column382]=21,21,avgAges[Column382]/10)</f>
        <v>39.5</v>
      </c>
      <c r="NS4" cm="1">
        <f t="array" ref="NS4">IF(avgAges[Column383]=21,21,avgAges[Column383]/10)</f>
        <v>39.5</v>
      </c>
      <c r="NT4" cm="1">
        <f t="array" ref="NT4">IF(avgAges[Column384]=21,21,avgAges[Column384]/10)</f>
        <v>39.5</v>
      </c>
      <c r="NU4" cm="1">
        <f t="array" ref="NU4">IF(avgAges[Column385]=21,21,avgAges[Column385]/10)</f>
        <v>21</v>
      </c>
      <c r="NV4" cm="1">
        <f t="array" ref="NV4">IF(avgAges[Column386]=21,21,avgAges[Column386]/10)</f>
        <v>29.5</v>
      </c>
      <c r="NW4" cm="1">
        <f t="array" ref="NW4">IF(avgAges[Column387]=21,21,avgAges[Column387]/10)</f>
        <v>39.5</v>
      </c>
      <c r="NX4" cm="1">
        <f t="array" ref="NX4">IF(avgAges[Column388]=21,21,avgAges[Column388]/10)</f>
        <v>29.5</v>
      </c>
      <c r="NY4" cm="1">
        <f t="array" ref="NY4">IF(avgAges[Column389]=21,21,avgAges[Column389]/10)</f>
        <v>49.5</v>
      </c>
      <c r="NZ4" cm="1">
        <f t="array" ref="NZ4">IF(avgAges[Column390]=21,21,avgAges[Column390]/10)</f>
        <v>29.5</v>
      </c>
      <c r="OA4" cm="1">
        <f t="array" ref="OA4">IF(avgAges[Column391]=21,21,avgAges[Column391]/10)</f>
        <v>39.5</v>
      </c>
      <c r="OB4" cm="1">
        <f t="array" ref="OB4">IF(avgAges[Column392]=21,21,avgAges[Column392]/10)</f>
        <v>39.5</v>
      </c>
      <c r="OC4" cm="1">
        <f t="array" ref="OC4">IF(avgAges[Column393]=21,21,avgAges[Column393]/10)</f>
        <v>29.5</v>
      </c>
      <c r="OD4" cm="1">
        <f t="array" ref="OD4">IF(avgAges[Column394]=21,21,avgAges[Column394]/10)</f>
        <v>39.5</v>
      </c>
      <c r="OE4" cm="1">
        <f t="array" ref="OE4">IF(avgAges[Column395]=21,21,avgAges[Column395]/10)</f>
        <v>29.5</v>
      </c>
      <c r="OF4" cm="1">
        <f t="array" ref="OF4">IF(avgAges[Column396]=21,21,avgAges[Column396]/10)</f>
        <v>49.5</v>
      </c>
      <c r="OG4" cm="1">
        <f t="array" ref="OG4">IF(avgAges[Column397]=21,21,avgAges[Column397]/10)</f>
        <v>49.5</v>
      </c>
      <c r="OH4" cm="1">
        <f t="array" ref="OH4">IF(avgAges[Column398]=21,21,avgAges[Column398]/10)</f>
        <v>21</v>
      </c>
      <c r="OI4" cm="1">
        <f t="array" ref="OI4">IF(avgAges[Column399]=21,21,avgAges[Column399]/10)</f>
        <v>49.5</v>
      </c>
      <c r="OJ4" cm="1">
        <f t="array" ref="OJ4">IF(avgAges[Column400]=21,21,avgAges[Column400]/10)</f>
        <v>29.5</v>
      </c>
      <c r="OK4" cm="1">
        <f t="array" ref="OK4">IF(avgAges[Column401]=21,21,avgAges[Column401]/10)</f>
        <v>49.5</v>
      </c>
      <c r="OL4" cm="1">
        <f t="array" ref="OL4">IF(avgAges[Column402]=21,21,avgAges[Column402]/10)</f>
        <v>29.5</v>
      </c>
      <c r="OM4" cm="1">
        <f t="array" ref="OM4">IF(avgAges[Column403]=21,21,avgAges[Column403]/10)</f>
        <v>29.5</v>
      </c>
      <c r="ON4" cm="1">
        <f t="array" ref="ON4">IF(avgAges[Column404]=21,21,avgAges[Column404]/10)</f>
        <v>29.5</v>
      </c>
      <c r="OO4" cm="1">
        <f t="array" ref="OO4">IF(avgAges[Column405]=21,21,avgAges[Column405]/10)</f>
        <v>49.5</v>
      </c>
      <c r="OP4" cm="1">
        <f t="array" ref="OP4">IF(avgAges[Column406]=21,21,avgAges[Column406]/10)</f>
        <v>29.5</v>
      </c>
      <c r="OQ4" cm="1">
        <f t="array" ref="OQ4">IF(avgAges[Column407]=21,21,avgAges[Column407]/10)</f>
        <v>39.5</v>
      </c>
      <c r="OR4" cm="1">
        <f t="array" ref="OR4">IF(avgAges[Column408]=21,21,avgAges[Column408]/10)</f>
        <v>21</v>
      </c>
      <c r="OS4" cm="1">
        <f t="array" ref="OS4">IF(avgAges[Column409]=21,21,avgAges[Column409]/10)</f>
        <v>29.5</v>
      </c>
      <c r="OT4" cm="1">
        <f t="array" ref="OT4">IF(avgAges[Column410]=21,21,avgAges[Column410]/10)</f>
        <v>39.5</v>
      </c>
      <c r="OU4" cm="1">
        <f t="array" ref="OU4">IF(avgAges[Column411]=21,21,avgAges[Column411]/10)</f>
        <v>29.5</v>
      </c>
      <c r="OV4" cm="1">
        <f t="array" ref="OV4">IF(avgAges[Column412]=21,21,avgAges[Column412]/10)</f>
        <v>29.5</v>
      </c>
      <c r="OW4" cm="1">
        <f t="array" ref="OW4">IF(avgAges[Column413]=21,21,avgAges[Column413]/10)</f>
        <v>21</v>
      </c>
      <c r="OX4" cm="1">
        <f t="array" ref="OX4">IF(avgAges[Column414]=21,21,avgAges[Column414]/10)</f>
        <v>21</v>
      </c>
      <c r="OY4" cm="1">
        <f t="array" ref="OY4">IF(avgAges[Column415]=21,21,avgAges[Column415]/10)</f>
        <v>29.5</v>
      </c>
      <c r="OZ4" cm="1">
        <f t="array" ref="OZ4">IF(avgAges[Column416]=21,21,avgAges[Column416]/10)</f>
        <v>39.5</v>
      </c>
      <c r="PA4" cm="1">
        <f t="array" ref="PA4">IF(avgAges[Column417]=21,21,avgAges[Column417]/10)</f>
        <v>49.5</v>
      </c>
      <c r="PB4" cm="1">
        <f t="array" ref="PB4">IF(avgAges[Column418]=21,21,avgAges[Column418]/10)</f>
        <v>39.5</v>
      </c>
      <c r="PC4" cm="1">
        <f t="array" ref="PC4">IF(avgAges[Column419]=21,21,avgAges[Column419]/10)</f>
        <v>59.5</v>
      </c>
      <c r="PD4" cm="1">
        <f t="array" ref="PD4">IF(avgAges[Column420]=21,21,avgAges[Column420]/10)</f>
        <v>39.5</v>
      </c>
      <c r="PE4" cm="1">
        <f t="array" ref="PE4">IF(avgAges[Column421]=21,21,avgAges[Column421]/10)</f>
        <v>39.5</v>
      </c>
      <c r="PF4" cm="1">
        <f t="array" ref="PF4">IF(avgAges[Column422]=21,21,avgAges[Column422]/10)</f>
        <v>29.5</v>
      </c>
      <c r="PG4" cm="1">
        <f t="array" ref="PG4">IF(avgAges[Column423]=21,21,avgAges[Column423]/10)</f>
        <v>59.5</v>
      </c>
      <c r="PH4" cm="1">
        <f t="array" ref="PH4">IF(avgAges[Column424]=21,21,avgAges[Column424]/10)</f>
        <v>49.5</v>
      </c>
      <c r="PI4" cm="1">
        <f t="array" ref="PI4">IF(avgAges[Column425]=21,21,avgAges[Column425]/10)</f>
        <v>29.5</v>
      </c>
      <c r="PJ4" cm="1">
        <f t="array" ref="PJ4">IF(avgAges[Column426]=21,21,avgAges[Column426]/10)</f>
        <v>39.5</v>
      </c>
      <c r="PK4" cm="1">
        <f t="array" ref="PK4">IF(avgAges[Column427]=21,21,avgAges[Column427]/10)</f>
        <v>39.5</v>
      </c>
      <c r="PL4" cm="1">
        <f t="array" ref="PL4">IF(avgAges[Column428]=21,21,avgAges[Column428]/10)</f>
        <v>39.5</v>
      </c>
      <c r="PM4" cm="1">
        <f t="array" ref="PM4">IF(avgAges[Column429]=21,21,avgAges[Column429]/10)</f>
        <v>29.5</v>
      </c>
      <c r="PN4" cm="1">
        <f t="array" ref="PN4">IF(avgAges[Column430]=21,21,avgAges[Column430]/10)</f>
        <v>39.5</v>
      </c>
      <c r="PO4" cm="1">
        <f t="array" ref="PO4">IF(avgAges[Column431]=21,21,avgAges[Column431]/10)</f>
        <v>49.5</v>
      </c>
      <c r="PP4" cm="1">
        <f t="array" ref="PP4">IF(avgAges[Column432]=21,21,avgAges[Column432]/10)</f>
        <v>39.5</v>
      </c>
      <c r="PQ4" cm="1">
        <f t="array" ref="PQ4">IF(avgAges[Column433]=21,21,avgAges[Column433]/10)</f>
        <v>21</v>
      </c>
      <c r="PR4" cm="1">
        <f t="array" ref="PR4">IF(avgAges[Column434]=21,21,avgAges[Column434]/10)</f>
        <v>39.5</v>
      </c>
      <c r="PS4" cm="1">
        <f t="array" ref="PS4">IF(avgAges[Column435]=21,21,avgAges[Column435]/10)</f>
        <v>29.5</v>
      </c>
      <c r="PT4" cm="1">
        <f t="array" ref="PT4">IF(avgAges[Column436]=21,21,avgAges[Column436]/10)</f>
        <v>59.5</v>
      </c>
      <c r="PU4" cm="1">
        <f t="array" ref="PU4">IF(avgAges[Column437]=21,21,avgAges[Column437]/10)</f>
        <v>49.5</v>
      </c>
      <c r="PV4" cm="1">
        <f t="array" ref="PV4">IF(avgAges[Column438]=21,21,avgAges[Column438]/10)</f>
        <v>39.5</v>
      </c>
      <c r="PW4" cm="1">
        <f t="array" ref="PW4">IF(avgAges[Column439]=21,21,avgAges[Column439]/10)</f>
        <v>29.5</v>
      </c>
      <c r="PX4" cm="1">
        <f t="array" ref="PX4">IF(avgAges[Column440]=21,21,avgAges[Column440]/10)</f>
        <v>29.5</v>
      </c>
      <c r="PY4" cm="1">
        <f t="array" ref="PY4">IF(avgAges[Column441]=21,21,avgAges[Column441]/10)</f>
        <v>29.5</v>
      </c>
      <c r="PZ4" cm="1">
        <f t="array" ref="PZ4">IF(avgAges[Column442]=21,21,avgAges[Column442]/10)</f>
        <v>29.5</v>
      </c>
      <c r="QA4" cm="1">
        <f t="array" ref="QA4">IF(avgAges[Column443]=21,21,avgAges[Column443]/10)</f>
        <v>39.5</v>
      </c>
      <c r="QB4" cm="1">
        <f t="array" ref="QB4">IF(avgAges[Column444]=21,21,avgAges[Column444]/10)</f>
        <v>39.5</v>
      </c>
      <c r="QC4" cm="1">
        <f t="array" ref="QC4">IF(avgAges[Column445]=21,21,avgAges[Column445]/10)</f>
        <v>39.5</v>
      </c>
      <c r="QD4" cm="1">
        <f t="array" ref="QD4">IF(avgAges[Column446]=21,21,avgAges[Column446]/10)</f>
        <v>39.5</v>
      </c>
      <c r="QE4" cm="1">
        <f t="array" ref="QE4">IF(avgAges[Column447]=21,21,avgAges[Column447]/10)</f>
        <v>39.5</v>
      </c>
      <c r="QF4" cm="1">
        <f t="array" ref="QF4">IF(avgAges[Column448]=21,21,avgAges[Column448]/10)</f>
        <v>29.5</v>
      </c>
      <c r="QG4" cm="1">
        <f t="array" ref="QG4">IF(avgAges[Column449]=21,21,avgAges[Column449]/10)</f>
        <v>49.5</v>
      </c>
      <c r="QH4" cm="1">
        <f t="array" ref="QH4">IF(avgAges[Column450]=21,21,avgAges[Column450]/10)</f>
        <v>29.5</v>
      </c>
      <c r="QI4" cm="1">
        <f t="array" ref="QI4">IF(avgAges[Column451]=21,21,avgAges[Column451]/10)</f>
        <v>39.5</v>
      </c>
      <c r="QJ4" cm="1">
        <f t="array" ref="QJ4">IF(avgAges[Column452]=21,21,avgAges[Column452]/10)</f>
        <v>39.5</v>
      </c>
      <c r="QK4" cm="1">
        <f t="array" ref="QK4">IF(avgAges[Column453]=21,21,avgAges[Column453]/10)</f>
        <v>49.5</v>
      </c>
      <c r="QL4" cm="1">
        <f t="array" ref="QL4">IF(avgAges[Column454]=21,21,avgAges[Column454]/10)</f>
        <v>39.5</v>
      </c>
      <c r="QM4" cm="1">
        <f t="array" ref="QM4">IF(avgAges[Column455]=21,21,avgAges[Column455]/10)</f>
        <v>29.5</v>
      </c>
      <c r="QN4" cm="1">
        <f t="array" ref="QN4">IF(avgAges[Column456]=21,21,avgAges[Column456]/10)</f>
        <v>29.5</v>
      </c>
      <c r="QO4" cm="1">
        <f t="array" ref="QO4">IF(avgAges[Column457]=21,21,avgAges[Column457]/10)</f>
        <v>29.5</v>
      </c>
      <c r="QP4" cm="1">
        <f t="array" ref="QP4">IF(avgAges[Column458]=21,21,avgAges[Column458]/10)</f>
        <v>29.5</v>
      </c>
      <c r="QQ4" cm="1">
        <f t="array" ref="QQ4">IF(avgAges[Column459]=21,21,avgAges[Column459]/10)</f>
        <v>39.5</v>
      </c>
      <c r="QR4" cm="1">
        <f t="array" ref="QR4">IF(avgAges[Column460]=21,21,avgAges[Column460]/10)</f>
        <v>39.5</v>
      </c>
      <c r="QS4" cm="1">
        <f t="array" ref="QS4">IF(avgAges[Column461]=21,21,avgAges[Column461]/10)</f>
        <v>39.5</v>
      </c>
      <c r="QT4" cm="1">
        <f t="array" ref="QT4">IF(avgAges[Column462]=21,21,avgAges[Column462]/10)</f>
        <v>29.5</v>
      </c>
      <c r="QU4" cm="1">
        <f t="array" ref="QU4">IF(avgAges[Column463]=21,21,avgAges[Column463]/10)</f>
        <v>49.5</v>
      </c>
      <c r="QV4" cm="1">
        <f t="array" ref="QV4">IF(avgAges[Column464]=21,21,avgAges[Column464]/10)</f>
        <v>39.5</v>
      </c>
      <c r="QW4" cm="1">
        <f t="array" ref="QW4">IF(avgAges[Column465]=21,21,avgAges[Column465]/10)</f>
        <v>29.5</v>
      </c>
      <c r="QX4" cm="1">
        <f t="array" ref="QX4">IF(avgAges[Column466]=21,21,avgAges[Column466]/10)</f>
        <v>29.5</v>
      </c>
      <c r="QY4" cm="1">
        <f t="array" ref="QY4">IF(avgAges[Column467]=21,21,avgAges[Column467]/10)</f>
        <v>21</v>
      </c>
      <c r="QZ4" cm="1">
        <f t="array" ref="QZ4">IF(avgAges[Column468]=21,21,avgAges[Column468]/10)</f>
        <v>49.5</v>
      </c>
      <c r="RA4" cm="1">
        <f t="array" ref="RA4">IF(avgAges[Column469]=21,21,avgAges[Column469]/10)</f>
        <v>39.5</v>
      </c>
      <c r="RB4" cm="1">
        <f t="array" ref="RB4">IF(avgAges[Column470]=21,21,avgAges[Column470]/10)</f>
        <v>29.5</v>
      </c>
      <c r="RC4" cm="1">
        <f t="array" ref="RC4">IF(avgAges[Column471]=21,21,avgAges[Column471]/10)</f>
        <v>39.5</v>
      </c>
      <c r="RD4" cm="1">
        <f t="array" ref="RD4">IF(avgAges[Column472]=21,21,avgAges[Column472]/10)</f>
        <v>39.5</v>
      </c>
      <c r="RE4" cm="1">
        <f t="array" ref="RE4">IF(avgAges[Column473]=21,21,avgAges[Column473]/10)</f>
        <v>39.5</v>
      </c>
      <c r="RF4" cm="1">
        <f t="array" ref="RF4">IF(avgAges[Column474]=21,21,avgAges[Column474]/10)</f>
        <v>39.5</v>
      </c>
      <c r="RG4" cm="1">
        <f t="array" ref="RG4">IF(avgAges[Column475]=21,21,avgAges[Column475]/10)</f>
        <v>49.5</v>
      </c>
      <c r="RH4" cm="1">
        <f t="array" ref="RH4">IF(avgAges[Column476]=21,21,avgAges[Column476]/10)</f>
        <v>21</v>
      </c>
      <c r="RI4" cm="1">
        <f t="array" ref="RI4">IF(avgAges[Column477]=21,21,avgAges[Column477]/10)</f>
        <v>29.5</v>
      </c>
      <c r="RJ4" cm="1">
        <f t="array" ref="RJ4">IF(avgAges[Column478]=21,21,avgAges[Column478]/10)</f>
        <v>21</v>
      </c>
      <c r="RK4" cm="1">
        <f t="array" ref="RK4">IF(avgAges[Column479]=21,21,avgAges[Column479]/10)</f>
        <v>21</v>
      </c>
      <c r="RL4" cm="1">
        <f t="array" ref="RL4">IF(avgAges[Column480]=21,21,avgAges[Column480]/10)</f>
        <v>29.5</v>
      </c>
      <c r="RM4" cm="1">
        <f t="array" ref="RM4">IF(avgAges[Column481]=21,21,avgAges[Column481]/10)</f>
        <v>29.5</v>
      </c>
      <c r="RN4" cm="1">
        <f t="array" ref="RN4">IF(avgAges[Column482]=21,21,avgAges[Column482]/10)</f>
        <v>21</v>
      </c>
      <c r="RO4" cm="1">
        <f t="array" ref="RO4">IF(avgAges[Column483]=21,21,avgAges[Column483]/10)</f>
        <v>59.5</v>
      </c>
      <c r="RP4" cm="1">
        <f t="array" ref="RP4">IF(avgAges[Column484]=21,21,avgAges[Column484]/10)</f>
        <v>21</v>
      </c>
      <c r="RQ4" cm="1">
        <f t="array" ref="RQ4">IF(avgAges[Column485]=21,21,avgAges[Column485]/10)</f>
        <v>21</v>
      </c>
      <c r="RR4" cm="1">
        <f t="array" ref="RR4">IF(avgAges[Column486]=21,21,avgAges[Column486]/10)</f>
        <v>29.5</v>
      </c>
      <c r="RS4" cm="1">
        <f t="array" ref="RS4">IF(avgAges[Column487]=21,21,avgAges[Column487]/10)</f>
        <v>39.5</v>
      </c>
      <c r="RT4" cm="1">
        <f t="array" ref="RT4">IF(avgAges[Column488]=21,21,avgAges[Column488]/10)</f>
        <v>39.5</v>
      </c>
      <c r="RU4" cm="1">
        <f t="array" ref="RU4">IF(avgAges[Column489]=21,21,avgAges[Column489]/10)</f>
        <v>39.5</v>
      </c>
      <c r="RV4" cm="1">
        <f t="array" ref="RV4">IF(avgAges[Column490]=21,21,avgAges[Column490]/10)</f>
        <v>29.5</v>
      </c>
      <c r="RW4" cm="1">
        <f t="array" ref="RW4">IF(avgAges[Column491]=21,21,avgAges[Column491]/10)</f>
        <v>21</v>
      </c>
      <c r="RX4" cm="1">
        <f t="array" ref="RX4">IF(avgAges[Column492]=21,21,avgAges[Column492]/10)</f>
        <v>29.5</v>
      </c>
      <c r="RY4" cm="1">
        <f t="array" ref="RY4">IF(avgAges[Column493]=21,21,avgAges[Column493]/10)</f>
        <v>29.5</v>
      </c>
      <c r="RZ4" cm="1">
        <f t="array" ref="RZ4">IF(avgAges[Column494]=21,21,avgAges[Column494]/10)</f>
        <v>21</v>
      </c>
      <c r="SA4" cm="1">
        <f t="array" ref="SA4">IF(avgAges[Column495]=21,21,avgAges[Column495]/10)</f>
        <v>49.5</v>
      </c>
    </row>
    <row r="6" spans="1:496" x14ac:dyDescent="0.25">
      <c r="A6" cm="1">
        <f t="array" ref="A6">IF(avgAges[Column1]=21,21,avgAges[Column1]/10)</f>
        <v>29.5</v>
      </c>
    </row>
    <row r="7" spans="1:496" x14ac:dyDescent="0.25">
      <c r="A7" cm="1">
        <f t="array" ref="A7">IF(avgAges[Column2]=21,21,avgAges[Column2]/10)</f>
        <v>39.5</v>
      </c>
    </row>
    <row r="8" spans="1:496" x14ac:dyDescent="0.25">
      <c r="A8" cm="1">
        <f t="array" ref="A8">IF(avgAges[Column3]=21,21,avgAges[Column3]/10)</f>
        <v>39.5</v>
      </c>
    </row>
    <row r="9" spans="1:496" x14ac:dyDescent="0.25">
      <c r="A9" cm="1">
        <f t="array" ref="A9">IF(avgAges[Column4]=21,21,avgAges[Column4]/10)</f>
        <v>39.5</v>
      </c>
    </row>
    <row r="10" spans="1:496" x14ac:dyDescent="0.25">
      <c r="A10" cm="1">
        <f t="array" ref="A10">IF(avgAges[Column5]=21,21,avgAges[Column5]/10)</f>
        <v>39.5</v>
      </c>
    </row>
    <row r="11" spans="1:496" x14ac:dyDescent="0.25">
      <c r="A11" cm="1">
        <f t="array" ref="A11">IF(avgAges[Column6]=21,21,avgAges[Column6]/10)</f>
        <v>39.5</v>
      </c>
    </row>
    <row r="12" spans="1:496" x14ac:dyDescent="0.25">
      <c r="A12" cm="1">
        <f t="array" ref="A12">IF(avgAges[Column7]=21,21,avgAges[Column7]/10)</f>
        <v>39.5</v>
      </c>
    </row>
    <row r="13" spans="1:496" x14ac:dyDescent="0.25">
      <c r="A13" cm="1">
        <f t="array" ref="A13">IF(avgAges[Column8]=21,21,avgAges[Column8]/10)</f>
        <v>39.5</v>
      </c>
    </row>
    <row r="14" spans="1:496" x14ac:dyDescent="0.25">
      <c r="A14" cm="1">
        <f t="array" ref="A14">IF(avgAges[Column9]=21,21,avgAges[Column9]/10)</f>
        <v>39.5</v>
      </c>
    </row>
    <row r="15" spans="1:496" x14ac:dyDescent="0.25">
      <c r="A15" cm="1">
        <f t="array" ref="A15">IF(avgAges[Column10]=21,21,avgAges[Column10]/10)</f>
        <v>39.5</v>
      </c>
    </row>
    <row r="16" spans="1:496" x14ac:dyDescent="0.25">
      <c r="A16" cm="1">
        <f t="array" ref="A16">IF(avgAges[Column11]=21,21,avgAges[Column11]/10)</f>
        <v>39.5</v>
      </c>
    </row>
    <row r="17" spans="1:1" x14ac:dyDescent="0.25">
      <c r="A17" cm="1">
        <f t="array" ref="A17">IF(avgAges[Column12]=21,21,avgAges[Column12]/10)</f>
        <v>29.5</v>
      </c>
    </row>
    <row r="18" spans="1:1" x14ac:dyDescent="0.25">
      <c r="A18" cm="1">
        <f t="array" ref="A18">IF(avgAges[Column13]=21,21,avgAges[Column13]/10)</f>
        <v>21</v>
      </c>
    </row>
    <row r="19" spans="1:1" x14ac:dyDescent="0.25">
      <c r="A19" cm="1">
        <f t="array" ref="A19">IF(avgAges[Column14]=21,21,avgAges[Column14]/10)</f>
        <v>29.5</v>
      </c>
    </row>
    <row r="20" spans="1:1" x14ac:dyDescent="0.25">
      <c r="A20" cm="1">
        <f t="array" ref="A20">IF(avgAges[Column15]=21,21,avgAges[Column15]/10)</f>
        <v>29.5</v>
      </c>
    </row>
    <row r="21" spans="1:1" x14ac:dyDescent="0.25">
      <c r="A21" cm="1">
        <f t="array" ref="A21">IF(avgAges[Column16]=21,21,avgAges[Column16]/10)</f>
        <v>29.5</v>
      </c>
    </row>
    <row r="22" spans="1:1" x14ac:dyDescent="0.25">
      <c r="A22" cm="1">
        <f t="array" ref="A22">IF(avgAges[Column17]=21,21,avgAges[Column17]/10)</f>
        <v>29.5</v>
      </c>
    </row>
    <row r="23" spans="1:1" x14ac:dyDescent="0.25">
      <c r="A23" cm="1">
        <f t="array" ref="A23">IF(avgAges[Column18]=21,21,avgAges[Column18]/10)</f>
        <v>29.5</v>
      </c>
    </row>
    <row r="24" spans="1:1" x14ac:dyDescent="0.25">
      <c r="A24" cm="1">
        <f t="array" ref="A24">IF(avgAges[Column19]=21,21,avgAges[Column19]/10)</f>
        <v>39.5</v>
      </c>
    </row>
    <row r="25" spans="1:1" x14ac:dyDescent="0.25">
      <c r="A25" cm="1">
        <f t="array" ref="A25">IF(avgAges[Column20]=21,21,avgAges[Column20]/10)</f>
        <v>39.5</v>
      </c>
    </row>
    <row r="26" spans="1:1" x14ac:dyDescent="0.25">
      <c r="A26" cm="1">
        <f t="array" ref="A26">IF(avgAges[Column21]=21,21,avgAges[Column21]/10)</f>
        <v>29.5</v>
      </c>
    </row>
    <row r="27" spans="1:1" x14ac:dyDescent="0.25">
      <c r="A27" cm="1">
        <f t="array" ref="A27">IF(avgAges[Column22]=21,21,avgAges[Column22]/10)</f>
        <v>29.5</v>
      </c>
    </row>
    <row r="28" spans="1:1" x14ac:dyDescent="0.25">
      <c r="A28" cm="1">
        <f t="array" ref="A28">IF(avgAges[Column23]=21,21,avgAges[Column23]/10)</f>
        <v>39.5</v>
      </c>
    </row>
    <row r="29" spans="1:1" x14ac:dyDescent="0.25">
      <c r="A29" cm="1">
        <f t="array" ref="A29">IF(avgAges[Column24]=21,21,avgAges[Column24]/10)</f>
        <v>21</v>
      </c>
    </row>
    <row r="30" spans="1:1" x14ac:dyDescent="0.25">
      <c r="A30" cm="1">
        <f t="array" ref="A30">IF(avgAges[Column25]=21,21,avgAges[Column25]/10)</f>
        <v>29.5</v>
      </c>
    </row>
    <row r="31" spans="1:1" x14ac:dyDescent="0.25">
      <c r="A31" cm="1">
        <f t="array" ref="A31">IF(avgAges[Column26]=21,21,avgAges[Column26]/10)</f>
        <v>39.5</v>
      </c>
    </row>
    <row r="32" spans="1:1" x14ac:dyDescent="0.25">
      <c r="A32" cm="1">
        <f t="array" ref="A32">IF(avgAges[Column27]=21,21,avgAges[Column27]/10)</f>
        <v>21</v>
      </c>
    </row>
    <row r="33" spans="1:1" x14ac:dyDescent="0.25">
      <c r="A33" cm="1">
        <f t="array" ref="A33">IF(avgAges[Column28]=21,21,avgAges[Column28]/10)</f>
        <v>49.5</v>
      </c>
    </row>
    <row r="34" spans="1:1" x14ac:dyDescent="0.25">
      <c r="A34" cm="1">
        <f t="array" ref="A34">IF(avgAges[Column29]=21,21,avgAges[Column29]/10)</f>
        <v>21</v>
      </c>
    </row>
    <row r="35" spans="1:1" x14ac:dyDescent="0.25">
      <c r="A35" cm="1">
        <f t="array" ref="A35">IF(avgAges[Column30]=21,21,avgAges[Column30]/10)</f>
        <v>21</v>
      </c>
    </row>
    <row r="36" spans="1:1" x14ac:dyDescent="0.25">
      <c r="A36" cm="1">
        <f t="array" ref="A36">IF(avgAges[Column31]=21,21,avgAges[Column31]/10)</f>
        <v>29.5</v>
      </c>
    </row>
    <row r="37" spans="1:1" x14ac:dyDescent="0.25">
      <c r="A37" cm="1">
        <f t="array" ref="A37">IF(avgAges[Column32]=21,21,avgAges[Column32]/10)</f>
        <v>29.5</v>
      </c>
    </row>
    <row r="38" spans="1:1" x14ac:dyDescent="0.25">
      <c r="A38" cm="1">
        <f t="array" ref="A38">IF(avgAges[Column33]=21,21,avgAges[Column33]/10)</f>
        <v>29.5</v>
      </c>
    </row>
    <row r="39" spans="1:1" x14ac:dyDescent="0.25">
      <c r="A39" cm="1">
        <f t="array" ref="A39">IF(avgAges[Column34]=21,21,avgAges[Column34]/10)</f>
        <v>29.5</v>
      </c>
    </row>
    <row r="40" spans="1:1" x14ac:dyDescent="0.25">
      <c r="A40" cm="1">
        <f t="array" ref="A40">IF(avgAges[Column35]=21,21,avgAges[Column35]/10)</f>
        <v>21</v>
      </c>
    </row>
    <row r="41" spans="1:1" x14ac:dyDescent="0.25">
      <c r="A41" cm="1">
        <f t="array" ref="A41">IF(avgAges[Column36]=21,21,avgAges[Column36]/10)</f>
        <v>29.5</v>
      </c>
    </row>
    <row r="42" spans="1:1" x14ac:dyDescent="0.25">
      <c r="A42" cm="1">
        <f t="array" ref="A42">IF(avgAges[Column37]=21,21,avgAges[Column37]/10)</f>
        <v>39.5</v>
      </c>
    </row>
    <row r="43" spans="1:1" x14ac:dyDescent="0.25">
      <c r="A43" cm="1">
        <f t="array" ref="A43">IF(avgAges[Column38]=21,21,avgAges[Column38]/10)</f>
        <v>39.5</v>
      </c>
    </row>
    <row r="44" spans="1:1" x14ac:dyDescent="0.25">
      <c r="A44" cm="1">
        <f t="array" ref="A44">IF(avgAges[Column39]=21,21,avgAges[Column39]/10)</f>
        <v>39.5</v>
      </c>
    </row>
    <row r="45" spans="1:1" x14ac:dyDescent="0.25">
      <c r="A45" cm="1">
        <f t="array" ref="A45">IF(avgAges[Column40]=21,21,avgAges[Column40]/10)</f>
        <v>39.5</v>
      </c>
    </row>
    <row r="46" spans="1:1" x14ac:dyDescent="0.25">
      <c r="A46" cm="1">
        <f t="array" ref="A46">IF(avgAges[Column41]=21,21,avgAges[Column41]/10)</f>
        <v>29.5</v>
      </c>
    </row>
    <row r="47" spans="1:1" x14ac:dyDescent="0.25">
      <c r="A47" cm="1">
        <f t="array" ref="A47">IF(avgAges[Column42]=21,21,avgAges[Column42]/10)</f>
        <v>29.5</v>
      </c>
    </row>
    <row r="48" spans="1:1" x14ac:dyDescent="0.25">
      <c r="A48" cm="1">
        <f t="array" ref="A48">IF(avgAges[Column43]=21,21,avgAges[Column43]/10)</f>
        <v>39.5</v>
      </c>
    </row>
    <row r="49" spans="1:1" x14ac:dyDescent="0.25">
      <c r="A49" cm="1">
        <f t="array" ref="A49">IF(avgAges[Column44]=21,21,avgAges[Column44]/10)</f>
        <v>39.5</v>
      </c>
    </row>
    <row r="50" spans="1:1" x14ac:dyDescent="0.25">
      <c r="A50" cm="1">
        <f t="array" ref="A50">IF(avgAges[Column45]=21,21,avgAges[Column45]/10)</f>
        <v>29.5</v>
      </c>
    </row>
    <row r="51" spans="1:1" x14ac:dyDescent="0.25">
      <c r="A51" cm="1">
        <f t="array" ref="A51">IF(avgAges[Column46]=21,21,avgAges[Column46]/10)</f>
        <v>29.5</v>
      </c>
    </row>
    <row r="52" spans="1:1" x14ac:dyDescent="0.25">
      <c r="A52" cm="1">
        <f t="array" ref="A52">IF(avgAges[Column47]=21,21,avgAges[Column47]/10)</f>
        <v>39.5</v>
      </c>
    </row>
    <row r="53" spans="1:1" x14ac:dyDescent="0.25">
      <c r="A53" cm="1">
        <f t="array" ref="A53">IF(avgAges[Column48]=21,21,avgAges[Column48]/10)</f>
        <v>29.5</v>
      </c>
    </row>
    <row r="54" spans="1:1" x14ac:dyDescent="0.25">
      <c r="A54" cm="1">
        <f t="array" ref="A54">IF(avgAges[Column49]=21,21,avgAges[Column49]/10)</f>
        <v>49.5</v>
      </c>
    </row>
    <row r="55" spans="1:1" x14ac:dyDescent="0.25">
      <c r="A55" cm="1">
        <f t="array" ref="A55">IF(avgAges[Column50]=21,21,avgAges[Column50]/10)</f>
        <v>29.5</v>
      </c>
    </row>
    <row r="56" spans="1:1" x14ac:dyDescent="0.25">
      <c r="A56" cm="1">
        <f t="array" ref="A56">IF(avgAges[Column51]=21,21,avgAges[Column51]/10)</f>
        <v>39.5</v>
      </c>
    </row>
    <row r="57" spans="1:1" x14ac:dyDescent="0.25">
      <c r="A57" cm="1">
        <f t="array" ref="A57">IF(avgAges[Column52]=21,21,avgAges[Column52]/10)</f>
        <v>39.5</v>
      </c>
    </row>
    <row r="58" spans="1:1" x14ac:dyDescent="0.25">
      <c r="A58" cm="1">
        <f t="array" ref="A58">IF(avgAges[Column53]=21,21,avgAges[Column53]/10)</f>
        <v>29.5</v>
      </c>
    </row>
    <row r="59" spans="1:1" x14ac:dyDescent="0.25">
      <c r="A59" cm="1">
        <f t="array" ref="A59">IF(avgAges[Column54]=21,21,avgAges[Column54]/10)</f>
        <v>29.5</v>
      </c>
    </row>
    <row r="60" spans="1:1" x14ac:dyDescent="0.25">
      <c r="A60" cm="1">
        <f t="array" ref="A60">IF(avgAges[Column55]=21,21,avgAges[Column55]/10)</f>
        <v>29.5</v>
      </c>
    </row>
    <row r="61" spans="1:1" x14ac:dyDescent="0.25">
      <c r="A61" cm="1">
        <f t="array" ref="A61">IF(avgAges[Column56]=21,21,avgAges[Column56]/10)</f>
        <v>29.5</v>
      </c>
    </row>
    <row r="62" spans="1:1" x14ac:dyDescent="0.25">
      <c r="A62" cm="1">
        <f t="array" ref="A62">IF(avgAges[Column57]=21,21,avgAges[Column57]/10)</f>
        <v>39.5</v>
      </c>
    </row>
    <row r="63" spans="1:1" x14ac:dyDescent="0.25">
      <c r="A63" cm="1">
        <f t="array" ref="A63">IF(avgAges[Column58]=21,21,avgAges[Column58]/10)</f>
        <v>39.5</v>
      </c>
    </row>
    <row r="64" spans="1:1" x14ac:dyDescent="0.25">
      <c r="A64" cm="1">
        <f t="array" ref="A64">IF(avgAges[Column59]=21,21,avgAges[Column59]/10)</f>
        <v>39.5</v>
      </c>
    </row>
    <row r="65" spans="1:1" x14ac:dyDescent="0.25">
      <c r="A65" cm="1">
        <f t="array" ref="A65">IF(avgAges[Column60]=21,21,avgAges[Column60]/10)</f>
        <v>49.5</v>
      </c>
    </row>
    <row r="66" spans="1:1" x14ac:dyDescent="0.25">
      <c r="A66" cm="1">
        <f t="array" ref="A66">IF(avgAges[Column61]=21,21,avgAges[Column61]/10)</f>
        <v>29.5</v>
      </c>
    </row>
    <row r="67" spans="1:1" x14ac:dyDescent="0.25">
      <c r="A67" cm="1">
        <f t="array" ref="A67">IF(avgAges[Column62]=21,21,avgAges[Column62]/10)</f>
        <v>29.5</v>
      </c>
    </row>
    <row r="68" spans="1:1" x14ac:dyDescent="0.25">
      <c r="A68" cm="1">
        <f t="array" ref="A68">IF(avgAges[Column63]=21,21,avgAges[Column63]/10)</f>
        <v>29.5</v>
      </c>
    </row>
    <row r="69" spans="1:1" x14ac:dyDescent="0.25">
      <c r="A69" cm="1">
        <f t="array" ref="A69">IF(avgAges[Column64]=21,21,avgAges[Column64]/10)</f>
        <v>29.5</v>
      </c>
    </row>
    <row r="70" spans="1:1" x14ac:dyDescent="0.25">
      <c r="A70" cm="1">
        <f t="array" ref="A70">IF(avgAges[Column65]=21,21,avgAges[Column65]/10)</f>
        <v>21</v>
      </c>
    </row>
    <row r="71" spans="1:1" x14ac:dyDescent="0.25">
      <c r="A71" cm="1">
        <f t="array" ref="A71">IF(avgAges[Column66]=21,21,avgAges[Column66]/10)</f>
        <v>29.5</v>
      </c>
    </row>
    <row r="72" spans="1:1" x14ac:dyDescent="0.25">
      <c r="A72" cm="1">
        <f t="array" ref="A72">IF(avgAges[Column67]=21,21,avgAges[Column67]/10)</f>
        <v>39.5</v>
      </c>
    </row>
    <row r="73" spans="1:1" x14ac:dyDescent="0.25">
      <c r="A73" cm="1">
        <f t="array" ref="A73">IF(avgAges[Column68]=21,21,avgAges[Column68]/10)</f>
        <v>29.5</v>
      </c>
    </row>
    <row r="74" spans="1:1" x14ac:dyDescent="0.25">
      <c r="A74" cm="1">
        <f t="array" ref="A74">IF(avgAges[Column69]=21,21,avgAges[Column69]/10)</f>
        <v>29.5</v>
      </c>
    </row>
    <row r="75" spans="1:1" x14ac:dyDescent="0.25">
      <c r="A75" cm="1">
        <f t="array" ref="A75">IF(avgAges[Column70]=21,21,avgAges[Column70]/10)</f>
        <v>29.5</v>
      </c>
    </row>
    <row r="76" spans="1:1" x14ac:dyDescent="0.25">
      <c r="A76" cm="1">
        <f t="array" ref="A76">IF(avgAges[Column71]=21,21,avgAges[Column71]/10)</f>
        <v>29.5</v>
      </c>
    </row>
    <row r="77" spans="1:1" x14ac:dyDescent="0.25">
      <c r="A77" cm="1">
        <f t="array" ref="A77">IF(avgAges[Column72]=21,21,avgAges[Column72]/10)</f>
        <v>29.5</v>
      </c>
    </row>
    <row r="78" spans="1:1" x14ac:dyDescent="0.25">
      <c r="A78" cm="1">
        <f t="array" ref="A78">IF(avgAges[Column73]=21,21,avgAges[Column73]/10)</f>
        <v>21</v>
      </c>
    </row>
    <row r="79" spans="1:1" x14ac:dyDescent="0.25">
      <c r="A79" cm="1">
        <f t="array" ref="A79">IF(avgAges[Column74]=21,21,avgAges[Column74]/10)</f>
        <v>21</v>
      </c>
    </row>
    <row r="80" spans="1:1" x14ac:dyDescent="0.25">
      <c r="A80" cm="1">
        <f t="array" ref="A80">IF(avgAges[Column75]=21,21,avgAges[Column75]/10)</f>
        <v>21</v>
      </c>
    </row>
    <row r="81" spans="1:1" x14ac:dyDescent="0.25">
      <c r="A81" cm="1">
        <f t="array" ref="A81">IF(avgAges[Column76]=21,21,avgAges[Column76]/10)</f>
        <v>29.5</v>
      </c>
    </row>
    <row r="82" spans="1:1" x14ac:dyDescent="0.25">
      <c r="A82" cm="1">
        <f t="array" ref="A82">IF(avgAges[Column77]=21,21,avgAges[Column77]/10)</f>
        <v>29.5</v>
      </c>
    </row>
    <row r="83" spans="1:1" x14ac:dyDescent="0.25">
      <c r="A83" cm="1">
        <f t="array" ref="A83">IF(avgAges[Column78]=21,21,avgAges[Column78]/10)</f>
        <v>39.5</v>
      </c>
    </row>
    <row r="84" spans="1:1" x14ac:dyDescent="0.25">
      <c r="A84" cm="1">
        <f t="array" ref="A84">IF(avgAges[Column79]=21,21,avgAges[Column79]/10)</f>
        <v>39.5</v>
      </c>
    </row>
    <row r="85" spans="1:1" x14ac:dyDescent="0.25">
      <c r="A85" cm="1">
        <f t="array" ref="A85">IF(avgAges[Column80]=21,21,avgAges[Column80]/10)</f>
        <v>39.5</v>
      </c>
    </row>
    <row r="86" spans="1:1" x14ac:dyDescent="0.25">
      <c r="A86" cm="1">
        <f t="array" ref="A86">IF(avgAges[Column81]=21,21,avgAges[Column81]/10)</f>
        <v>39.5</v>
      </c>
    </row>
    <row r="87" spans="1:1" x14ac:dyDescent="0.25">
      <c r="A87" cm="1">
        <f t="array" ref="A87">IF(avgAges[Column82]=21,21,avgAges[Column82]/10)</f>
        <v>29.5</v>
      </c>
    </row>
    <row r="88" spans="1:1" x14ac:dyDescent="0.25">
      <c r="A88" cm="1">
        <f t="array" ref="A88">IF(avgAges[Column83]=21,21,avgAges[Column83]/10)</f>
        <v>39.5</v>
      </c>
    </row>
    <row r="89" spans="1:1" x14ac:dyDescent="0.25">
      <c r="A89" cm="1">
        <f t="array" ref="A89">IF(avgAges[Column84]=21,21,avgAges[Column84]/10)</f>
        <v>39.5</v>
      </c>
    </row>
    <row r="90" spans="1:1" x14ac:dyDescent="0.25">
      <c r="A90" cm="1">
        <f t="array" ref="A90">IF(avgAges[Column85]=21,21,avgAges[Column85]/10)</f>
        <v>21</v>
      </c>
    </row>
    <row r="91" spans="1:1" x14ac:dyDescent="0.25">
      <c r="A91" cm="1">
        <f t="array" ref="A91">IF(avgAges[Column86]=21,21,avgAges[Column86]/10)</f>
        <v>39.5</v>
      </c>
    </row>
    <row r="92" spans="1:1" x14ac:dyDescent="0.25">
      <c r="A92" cm="1">
        <f t="array" ref="A92">IF(avgAges[Column87]=21,21,avgAges[Column87]/10)</f>
        <v>29.5</v>
      </c>
    </row>
    <row r="93" spans="1:1" x14ac:dyDescent="0.25">
      <c r="A93" cm="1">
        <f t="array" ref="A93">IF(avgAges[Column88]=21,21,avgAges[Column88]/10)</f>
        <v>29.5</v>
      </c>
    </row>
    <row r="94" spans="1:1" x14ac:dyDescent="0.25">
      <c r="A94" cm="1">
        <f t="array" ref="A94">IF(avgAges[Column89]=21,21,avgAges[Column89]/10)</f>
        <v>39.5</v>
      </c>
    </row>
    <row r="95" spans="1:1" x14ac:dyDescent="0.25">
      <c r="A95" cm="1">
        <f t="array" ref="A95">IF(avgAges[Column90]=21,21,avgAges[Column90]/10)</f>
        <v>29.5</v>
      </c>
    </row>
    <row r="96" spans="1:1" x14ac:dyDescent="0.25">
      <c r="A96" cm="1">
        <f t="array" ref="A96">IF(avgAges[Column91]=21,21,avgAges[Column91]/10)</f>
        <v>21</v>
      </c>
    </row>
    <row r="97" spans="1:1" x14ac:dyDescent="0.25">
      <c r="A97" cm="1">
        <f t="array" ref="A97">IF(avgAges[Column92]=21,21,avgAges[Column92]/10)</f>
        <v>39.5</v>
      </c>
    </row>
    <row r="98" spans="1:1" x14ac:dyDescent="0.25">
      <c r="A98" cm="1">
        <f t="array" ref="A98">IF(avgAges[Column93]=21,21,avgAges[Column93]/10)</f>
        <v>49.5</v>
      </c>
    </row>
    <row r="99" spans="1:1" x14ac:dyDescent="0.25">
      <c r="A99" cm="1">
        <f t="array" ref="A99">IF(avgAges[Column94]=21,21,avgAges[Column94]/10)</f>
        <v>39.5</v>
      </c>
    </row>
    <row r="100" spans="1:1" x14ac:dyDescent="0.25">
      <c r="A100" cm="1">
        <f t="array" ref="A100">IF(avgAges[Column95]=21,21,avgAges[Column95]/10)</f>
        <v>29.5</v>
      </c>
    </row>
    <row r="101" spans="1:1" x14ac:dyDescent="0.25">
      <c r="A101" cm="1">
        <f t="array" ref="A101">IF(avgAges[Column96]=21,21,avgAges[Column96]/10)</f>
        <v>29.5</v>
      </c>
    </row>
    <row r="102" spans="1:1" x14ac:dyDescent="0.25">
      <c r="A102" cm="1">
        <f t="array" ref="A102">IF(avgAges[Column97]=21,21,avgAges[Column97]/10)</f>
        <v>21</v>
      </c>
    </row>
    <row r="103" spans="1:1" x14ac:dyDescent="0.25">
      <c r="A103" cm="1">
        <f t="array" ref="A103">IF(avgAges[Column98]=21,21,avgAges[Column98]/10)</f>
        <v>29.5</v>
      </c>
    </row>
    <row r="104" spans="1:1" x14ac:dyDescent="0.25">
      <c r="A104" cm="1">
        <f t="array" ref="A104">IF(avgAges[Column99]=21,21,avgAges[Column99]/10)</f>
        <v>29.5</v>
      </c>
    </row>
    <row r="105" spans="1:1" x14ac:dyDescent="0.25">
      <c r="A105" cm="1">
        <f t="array" ref="A105">IF(avgAges[Column100]=21,21,avgAges[Column100]/10)</f>
        <v>29.5</v>
      </c>
    </row>
    <row r="106" spans="1:1" x14ac:dyDescent="0.25">
      <c r="A106" cm="1">
        <f t="array" ref="A106">IF(avgAges[Column101]=21,21,avgAges[Column101]/10)</f>
        <v>29.5</v>
      </c>
    </row>
    <row r="107" spans="1:1" x14ac:dyDescent="0.25">
      <c r="A107" cm="1">
        <f t="array" ref="A107">IF(avgAges[Column102]=21,21,avgAges[Column102]/10)</f>
        <v>29.5</v>
      </c>
    </row>
    <row r="108" spans="1:1" x14ac:dyDescent="0.25">
      <c r="A108" cm="1">
        <f t="array" ref="A108">IF(avgAges[Column103]=21,21,avgAges[Column103]/10)</f>
        <v>29.5</v>
      </c>
    </row>
    <row r="109" spans="1:1" x14ac:dyDescent="0.25">
      <c r="A109" cm="1">
        <f t="array" ref="A109">IF(avgAges[Column104]=21,21,avgAges[Column104]/10)</f>
        <v>39.5</v>
      </c>
    </row>
    <row r="110" spans="1:1" x14ac:dyDescent="0.25">
      <c r="A110" cm="1">
        <f t="array" ref="A110">IF(avgAges[Column105]=21,21,avgAges[Column105]/10)</f>
        <v>29.5</v>
      </c>
    </row>
    <row r="111" spans="1:1" x14ac:dyDescent="0.25">
      <c r="A111" cm="1">
        <f t="array" ref="A111">IF(avgAges[Column106]=21,21,avgAges[Column106]/10)</f>
        <v>39.5</v>
      </c>
    </row>
    <row r="112" spans="1:1" x14ac:dyDescent="0.25">
      <c r="A112" cm="1">
        <f t="array" ref="A112">IF(avgAges[Column107]=21,21,avgAges[Column107]/10)</f>
        <v>39.5</v>
      </c>
    </row>
    <row r="113" spans="1:1" x14ac:dyDescent="0.25">
      <c r="A113" cm="1">
        <f t="array" ref="A113">IF(avgAges[Column108]=21,21,avgAges[Column108]/10)</f>
        <v>39.5</v>
      </c>
    </row>
    <row r="114" spans="1:1" x14ac:dyDescent="0.25">
      <c r="A114" cm="1">
        <f t="array" ref="A114">IF(avgAges[Column109]=21,21,avgAges[Column109]/10)</f>
        <v>21</v>
      </c>
    </row>
    <row r="115" spans="1:1" x14ac:dyDescent="0.25">
      <c r="A115" cm="1">
        <f t="array" ref="A115">IF(avgAges[Column110]=21,21,avgAges[Column110]/10)</f>
        <v>29.5</v>
      </c>
    </row>
    <row r="116" spans="1:1" x14ac:dyDescent="0.25">
      <c r="A116" cm="1">
        <f t="array" ref="A116">IF(avgAges[Column111]=21,21,avgAges[Column111]/10)</f>
        <v>29.5</v>
      </c>
    </row>
    <row r="117" spans="1:1" x14ac:dyDescent="0.25">
      <c r="A117" cm="1">
        <f t="array" ref="A117">IF(avgAges[Column112]=21,21,avgAges[Column112]/10)</f>
        <v>21</v>
      </c>
    </row>
    <row r="118" spans="1:1" x14ac:dyDescent="0.25">
      <c r="A118" cm="1">
        <f t="array" ref="A118">IF(avgAges[Column113]=21,21,avgAges[Column113]/10)</f>
        <v>21</v>
      </c>
    </row>
    <row r="119" spans="1:1" x14ac:dyDescent="0.25">
      <c r="A119" cm="1">
        <f t="array" ref="A119">IF(avgAges[Column114]=21,21,avgAges[Column114]/10)</f>
        <v>21</v>
      </c>
    </row>
    <row r="120" spans="1:1" x14ac:dyDescent="0.25">
      <c r="A120" cm="1">
        <f t="array" ref="A120">IF(avgAges[Column115]=21,21,avgAges[Column115]/10)</f>
        <v>29.5</v>
      </c>
    </row>
    <row r="121" spans="1:1" x14ac:dyDescent="0.25">
      <c r="A121" cm="1">
        <f t="array" ref="A121">IF(avgAges[Column116]=21,21,avgAges[Column116]/10)</f>
        <v>21</v>
      </c>
    </row>
    <row r="122" spans="1:1" x14ac:dyDescent="0.25">
      <c r="A122" cm="1">
        <f t="array" ref="A122">IF(avgAges[Column117]=21,21,avgAges[Column117]/10)</f>
        <v>21</v>
      </c>
    </row>
    <row r="123" spans="1:1" x14ac:dyDescent="0.25">
      <c r="A123" cm="1">
        <f t="array" ref="A123">IF(avgAges[Column118]=21,21,avgAges[Column118]/10)</f>
        <v>21</v>
      </c>
    </row>
    <row r="124" spans="1:1" x14ac:dyDescent="0.25">
      <c r="A124" cm="1">
        <f t="array" ref="A124">IF(avgAges[Column119]=21,21,avgAges[Column119]/10)</f>
        <v>29.5</v>
      </c>
    </row>
    <row r="125" spans="1:1" x14ac:dyDescent="0.25">
      <c r="A125" cm="1">
        <f t="array" ref="A125">IF(avgAges[Column120]=21,21,avgAges[Column120]/10)</f>
        <v>29.5</v>
      </c>
    </row>
    <row r="126" spans="1:1" x14ac:dyDescent="0.25">
      <c r="A126" cm="1">
        <f t="array" ref="A126">IF(avgAges[Column121]=21,21,avgAges[Column121]/10)</f>
        <v>21</v>
      </c>
    </row>
    <row r="127" spans="1:1" x14ac:dyDescent="0.25">
      <c r="A127" cm="1">
        <f t="array" ref="A127">IF(avgAges[Column122]=21,21,avgAges[Column122]/10)</f>
        <v>29.5</v>
      </c>
    </row>
    <row r="128" spans="1:1" x14ac:dyDescent="0.25">
      <c r="A128" cm="1">
        <f t="array" ref="A128">IF(avgAges[Column123]=21,21,avgAges[Column123]/10)</f>
        <v>39.5</v>
      </c>
    </row>
    <row r="129" spans="1:1" x14ac:dyDescent="0.25">
      <c r="A129" cm="1">
        <f t="array" ref="A129">IF(avgAges[Column124]=21,21,avgAges[Column124]/10)</f>
        <v>39.5</v>
      </c>
    </row>
    <row r="130" spans="1:1" x14ac:dyDescent="0.25">
      <c r="A130" cm="1">
        <f t="array" ref="A130">IF(avgAges[Column125]=21,21,avgAges[Column125]/10)</f>
        <v>21</v>
      </c>
    </row>
    <row r="131" spans="1:1" x14ac:dyDescent="0.25">
      <c r="A131" cm="1">
        <f t="array" ref="A131">IF(avgAges[Column126]=21,21,avgAges[Column126]/10)</f>
        <v>29.5</v>
      </c>
    </row>
    <row r="132" spans="1:1" x14ac:dyDescent="0.25">
      <c r="A132" cm="1">
        <f t="array" ref="A132">IF(avgAges[Column127]=21,21,avgAges[Column127]/10)</f>
        <v>29.5</v>
      </c>
    </row>
    <row r="133" spans="1:1" x14ac:dyDescent="0.25">
      <c r="A133" cm="1">
        <f t="array" ref="A133">IF(avgAges[Column128]=21,21,avgAges[Column128]/10)</f>
        <v>39.5</v>
      </c>
    </row>
    <row r="134" spans="1:1" x14ac:dyDescent="0.25">
      <c r="A134" cm="1">
        <f t="array" ref="A134">IF(avgAges[Column129]=21,21,avgAges[Column129]/10)</f>
        <v>39.5</v>
      </c>
    </row>
    <row r="135" spans="1:1" x14ac:dyDescent="0.25">
      <c r="A135" cm="1">
        <f t="array" ref="A135">IF(avgAges[Column130]=21,21,avgAges[Column130]/10)</f>
        <v>59.5</v>
      </c>
    </row>
    <row r="136" spans="1:1" x14ac:dyDescent="0.25">
      <c r="A136" cm="1">
        <f t="array" ref="A136">IF(avgAges[Column131]=21,21,avgAges[Column131]/10)</f>
        <v>29.5</v>
      </c>
    </row>
    <row r="137" spans="1:1" x14ac:dyDescent="0.25">
      <c r="A137" cm="1">
        <f t="array" ref="A137">IF(avgAges[Column132]=21,21,avgAges[Column132]/10)</f>
        <v>29.5</v>
      </c>
    </row>
    <row r="138" spans="1:1" x14ac:dyDescent="0.25">
      <c r="A138" cm="1">
        <f t="array" ref="A138">IF(avgAges[Column133]=21,21,avgAges[Column133]/10)</f>
        <v>39.5</v>
      </c>
    </row>
    <row r="139" spans="1:1" x14ac:dyDescent="0.25">
      <c r="A139" cm="1">
        <f t="array" ref="A139">IF(avgAges[Column134]=21,21,avgAges[Column134]/10)</f>
        <v>29.5</v>
      </c>
    </row>
    <row r="140" spans="1:1" x14ac:dyDescent="0.25">
      <c r="A140" cm="1">
        <f t="array" ref="A140">IF(avgAges[Column135]=21,21,avgAges[Column135]/10)</f>
        <v>39.5</v>
      </c>
    </row>
    <row r="141" spans="1:1" x14ac:dyDescent="0.25">
      <c r="A141" cm="1">
        <f t="array" ref="A141">IF(avgAges[Column136]=21,21,avgAges[Column136]/10)</f>
        <v>59.5</v>
      </c>
    </row>
    <row r="142" spans="1:1" x14ac:dyDescent="0.25">
      <c r="A142" cm="1">
        <f t="array" ref="A142">IF(avgAges[Column137]=21,21,avgAges[Column137]/10)</f>
        <v>49.5</v>
      </c>
    </row>
    <row r="143" spans="1:1" x14ac:dyDescent="0.25">
      <c r="A143" cm="1">
        <f t="array" ref="A143">IF(avgAges[Column138]=21,21,avgAges[Column138]/10)</f>
        <v>39.5</v>
      </c>
    </row>
    <row r="144" spans="1:1" x14ac:dyDescent="0.25">
      <c r="A144" cm="1">
        <f t="array" ref="A144">IF(avgAges[Column139]=21,21,avgAges[Column139]/10)</f>
        <v>39.5</v>
      </c>
    </row>
    <row r="145" spans="1:1" x14ac:dyDescent="0.25">
      <c r="A145" cm="1">
        <f t="array" ref="A145">IF(avgAges[Column140]=21,21,avgAges[Column140]/10)</f>
        <v>39.5</v>
      </c>
    </row>
    <row r="146" spans="1:1" x14ac:dyDescent="0.25">
      <c r="A146" cm="1">
        <f t="array" ref="A146">IF(avgAges[Column141]=21,21,avgAges[Column141]/10)</f>
        <v>39.5</v>
      </c>
    </row>
    <row r="147" spans="1:1" x14ac:dyDescent="0.25">
      <c r="A147" cm="1">
        <f t="array" ref="A147">IF(avgAges[Column142]=21,21,avgAges[Column142]/10)</f>
        <v>29.5</v>
      </c>
    </row>
    <row r="148" spans="1:1" x14ac:dyDescent="0.25">
      <c r="A148" cm="1">
        <f t="array" ref="A148">IF(avgAges[Column143]=21,21,avgAges[Column143]/10)</f>
        <v>29.5</v>
      </c>
    </row>
    <row r="149" spans="1:1" x14ac:dyDescent="0.25">
      <c r="A149" cm="1">
        <f t="array" ref="A149">IF(avgAges[Column144]=21,21,avgAges[Column144]/10)</f>
        <v>39.5</v>
      </c>
    </row>
    <row r="150" spans="1:1" x14ac:dyDescent="0.25">
      <c r="A150" cm="1">
        <f t="array" ref="A150">IF(avgAges[Column145]=21,21,avgAges[Column145]/10)</f>
        <v>29.5</v>
      </c>
    </row>
    <row r="151" spans="1:1" x14ac:dyDescent="0.25">
      <c r="A151" cm="1">
        <f t="array" ref="A151">IF(avgAges[Column146]=21,21,avgAges[Column146]/10)</f>
        <v>39.5</v>
      </c>
    </row>
    <row r="152" spans="1:1" x14ac:dyDescent="0.25">
      <c r="A152" cm="1">
        <f t="array" ref="A152">IF(avgAges[Column147]=21,21,avgAges[Column147]/10)</f>
        <v>29.5</v>
      </c>
    </row>
    <row r="153" spans="1:1" x14ac:dyDescent="0.25">
      <c r="A153" cm="1">
        <f t="array" ref="A153">IF(avgAges[Column148]=21,21,avgAges[Column148]/10)</f>
        <v>29.5</v>
      </c>
    </row>
    <row r="154" spans="1:1" x14ac:dyDescent="0.25">
      <c r="A154" cm="1">
        <f t="array" ref="A154">IF(avgAges[Column149]=21,21,avgAges[Column149]/10)</f>
        <v>29.5</v>
      </c>
    </row>
    <row r="155" spans="1:1" x14ac:dyDescent="0.25">
      <c r="A155" cm="1">
        <f t="array" ref="A155">IF(avgAges[Column150]=21,21,avgAges[Column150]/10)</f>
        <v>29.5</v>
      </c>
    </row>
    <row r="156" spans="1:1" x14ac:dyDescent="0.25">
      <c r="A156" cm="1">
        <f t="array" ref="A156">IF(avgAges[Column151]=21,21,avgAges[Column151]/10)</f>
        <v>39.5</v>
      </c>
    </row>
    <row r="157" spans="1:1" x14ac:dyDescent="0.25">
      <c r="A157" cm="1">
        <f t="array" ref="A157">IF(avgAges[Column152]=21,21,avgAges[Column152]/10)</f>
        <v>29.5</v>
      </c>
    </row>
    <row r="158" spans="1:1" x14ac:dyDescent="0.25">
      <c r="A158" cm="1">
        <f t="array" ref="A158">IF(avgAges[Column153]=21,21,avgAges[Column153]/10)</f>
        <v>39.5</v>
      </c>
    </row>
    <row r="159" spans="1:1" x14ac:dyDescent="0.25">
      <c r="A159" cm="1">
        <f t="array" ref="A159">IF(avgAges[Column154]=21,21,avgAges[Column154]/10)</f>
        <v>39.5</v>
      </c>
    </row>
    <row r="160" spans="1:1" x14ac:dyDescent="0.25">
      <c r="A160" cm="1">
        <f t="array" ref="A160">IF(avgAges[Column155]=21,21,avgAges[Column155]/10)</f>
        <v>29.5</v>
      </c>
    </row>
    <row r="161" spans="1:1" x14ac:dyDescent="0.25">
      <c r="A161" cm="1">
        <f t="array" ref="A161">IF(avgAges[Column156]=21,21,avgAges[Column156]/10)</f>
        <v>29.5</v>
      </c>
    </row>
    <row r="162" spans="1:1" x14ac:dyDescent="0.25">
      <c r="A162" cm="1">
        <f t="array" ref="A162">IF(avgAges[Column157]=21,21,avgAges[Column157]/10)</f>
        <v>29.5</v>
      </c>
    </row>
    <row r="163" spans="1:1" x14ac:dyDescent="0.25">
      <c r="A163" cm="1">
        <f t="array" ref="A163">IF(avgAges[Column158]=21,21,avgAges[Column158]/10)</f>
        <v>29.5</v>
      </c>
    </row>
    <row r="164" spans="1:1" x14ac:dyDescent="0.25">
      <c r="A164" cm="1">
        <f t="array" ref="A164">IF(avgAges[Column159]=21,21,avgAges[Column159]/10)</f>
        <v>29.5</v>
      </c>
    </row>
    <row r="165" spans="1:1" x14ac:dyDescent="0.25">
      <c r="A165" cm="1">
        <f t="array" ref="A165">IF(avgAges[Column160]=21,21,avgAges[Column160]/10)</f>
        <v>39.5</v>
      </c>
    </row>
    <row r="166" spans="1:1" x14ac:dyDescent="0.25">
      <c r="A166" cm="1">
        <f t="array" ref="A166">IF(avgAges[Column161]=21,21,avgAges[Column161]/10)</f>
        <v>29.5</v>
      </c>
    </row>
    <row r="167" spans="1:1" x14ac:dyDescent="0.25">
      <c r="A167" cm="1">
        <f t="array" ref="A167">IF(avgAges[Column162]=21,21,avgAges[Column162]/10)</f>
        <v>39.5</v>
      </c>
    </row>
    <row r="168" spans="1:1" x14ac:dyDescent="0.25">
      <c r="A168" cm="1">
        <f t="array" ref="A168">IF(avgAges[Column163]=21,21,avgAges[Column163]/10)</f>
        <v>29.5</v>
      </c>
    </row>
    <row r="169" spans="1:1" x14ac:dyDescent="0.25">
      <c r="A169" cm="1">
        <f t="array" ref="A169">IF(avgAges[Column164]=21,21,avgAges[Column164]/10)</f>
        <v>29.5</v>
      </c>
    </row>
    <row r="170" spans="1:1" x14ac:dyDescent="0.25">
      <c r="A170" cm="1">
        <f t="array" ref="A170">IF(avgAges[Column165]=21,21,avgAges[Column165]/10)</f>
        <v>29.5</v>
      </c>
    </row>
    <row r="171" spans="1:1" x14ac:dyDescent="0.25">
      <c r="A171" cm="1">
        <f t="array" ref="A171">IF(avgAges[Column166]=21,21,avgAges[Column166]/10)</f>
        <v>29.5</v>
      </c>
    </row>
    <row r="172" spans="1:1" x14ac:dyDescent="0.25">
      <c r="A172" cm="1">
        <f t="array" ref="A172">IF(avgAges[Column167]=21,21,avgAges[Column167]/10)</f>
        <v>21</v>
      </c>
    </row>
    <row r="173" spans="1:1" x14ac:dyDescent="0.25">
      <c r="A173" cm="1">
        <f t="array" ref="A173">IF(avgAges[Column168]=21,21,avgAges[Column168]/10)</f>
        <v>29.5</v>
      </c>
    </row>
    <row r="174" spans="1:1" x14ac:dyDescent="0.25">
      <c r="A174" cm="1">
        <f t="array" ref="A174">IF(avgAges[Column169]=21,21,avgAges[Column169]/10)</f>
        <v>49.5</v>
      </c>
    </row>
    <row r="175" spans="1:1" x14ac:dyDescent="0.25">
      <c r="A175" cm="1">
        <f t="array" ref="A175">IF(avgAges[Column170]=21,21,avgAges[Column170]/10)</f>
        <v>29.5</v>
      </c>
    </row>
    <row r="176" spans="1:1" x14ac:dyDescent="0.25">
      <c r="A176" cm="1">
        <f t="array" ref="A176">IF(avgAges[Column171]=21,21,avgAges[Column171]/10)</f>
        <v>39.5</v>
      </c>
    </row>
    <row r="177" spans="1:1" x14ac:dyDescent="0.25">
      <c r="A177" cm="1">
        <f t="array" ref="A177">IF(avgAges[Column172]=21,21,avgAges[Column172]/10)</f>
        <v>49.5</v>
      </c>
    </row>
    <row r="178" spans="1:1" x14ac:dyDescent="0.25">
      <c r="A178" cm="1">
        <f t="array" ref="A178">IF(avgAges[Column173]=21,21,avgAges[Column173]/10)</f>
        <v>21</v>
      </c>
    </row>
    <row r="179" spans="1:1" x14ac:dyDescent="0.25">
      <c r="A179" cm="1">
        <f t="array" ref="A179">IF(avgAges[Column174]=21,21,avgAges[Column174]/10)</f>
        <v>29.5</v>
      </c>
    </row>
    <row r="180" spans="1:1" x14ac:dyDescent="0.25">
      <c r="A180" cm="1">
        <f t="array" ref="A180">IF(avgAges[Column175]=21,21,avgAges[Column175]/10)</f>
        <v>29.5</v>
      </c>
    </row>
    <row r="181" spans="1:1" x14ac:dyDescent="0.25">
      <c r="A181" cm="1">
        <f t="array" ref="A181">IF(avgAges[Column176]=21,21,avgAges[Column176]/10)</f>
        <v>29.5</v>
      </c>
    </row>
    <row r="182" spans="1:1" x14ac:dyDescent="0.25">
      <c r="A182" cm="1">
        <f t="array" ref="A182">IF(avgAges[Column177]=21,21,avgAges[Column177]/10)</f>
        <v>29.5</v>
      </c>
    </row>
    <row r="183" spans="1:1" x14ac:dyDescent="0.25">
      <c r="A183" cm="1">
        <f t="array" ref="A183">IF(avgAges[Column178]=21,21,avgAges[Column178]/10)</f>
        <v>29.5</v>
      </c>
    </row>
    <row r="184" spans="1:1" x14ac:dyDescent="0.25">
      <c r="A184" cm="1">
        <f t="array" ref="A184">IF(avgAges[Column179]=21,21,avgAges[Column179]/10)</f>
        <v>39.5</v>
      </c>
    </row>
    <row r="185" spans="1:1" x14ac:dyDescent="0.25">
      <c r="A185" cm="1">
        <f t="array" ref="A185">IF(avgAges[Column180]=21,21,avgAges[Column180]/10)</f>
        <v>39.5</v>
      </c>
    </row>
    <row r="186" spans="1:1" x14ac:dyDescent="0.25">
      <c r="A186" cm="1">
        <f t="array" ref="A186">IF(avgAges[Column181]=21,21,avgAges[Column181]/10)</f>
        <v>29.5</v>
      </c>
    </row>
    <row r="187" spans="1:1" x14ac:dyDescent="0.25">
      <c r="A187" cm="1">
        <f t="array" ref="A187">IF(avgAges[Column182]=21,21,avgAges[Column182]/10)</f>
        <v>29.5</v>
      </c>
    </row>
    <row r="188" spans="1:1" x14ac:dyDescent="0.25">
      <c r="A188" cm="1">
        <f t="array" ref="A188">IF(avgAges[Column183]=21,21,avgAges[Column183]/10)</f>
        <v>39.5</v>
      </c>
    </row>
    <row r="189" spans="1:1" x14ac:dyDescent="0.25">
      <c r="A189" cm="1">
        <f t="array" ref="A189">IF(avgAges[Column184]=21,21,avgAges[Column184]/10)</f>
        <v>49.5</v>
      </c>
    </row>
    <row r="190" spans="1:1" x14ac:dyDescent="0.25">
      <c r="A190" cm="1">
        <f t="array" ref="A190">IF(avgAges[Column185]=21,21,avgAges[Column185]/10)</f>
        <v>29.5</v>
      </c>
    </row>
    <row r="191" spans="1:1" x14ac:dyDescent="0.25">
      <c r="A191" cm="1">
        <f t="array" ref="A191">IF(avgAges[Column186]=21,21,avgAges[Column186]/10)</f>
        <v>49.5</v>
      </c>
    </row>
    <row r="192" spans="1:1" x14ac:dyDescent="0.25">
      <c r="A192" cm="1">
        <f t="array" ref="A192">IF(avgAges[Column187]=21,21,avgAges[Column187]/10)</f>
        <v>39.5</v>
      </c>
    </row>
    <row r="193" spans="1:1" x14ac:dyDescent="0.25">
      <c r="A193" cm="1">
        <f t="array" ref="A193">IF(avgAges[Column188]=21,21,avgAges[Column188]/10)</f>
        <v>39.5</v>
      </c>
    </row>
    <row r="194" spans="1:1" x14ac:dyDescent="0.25">
      <c r="A194" cm="1">
        <f t="array" ref="A194">IF(avgAges[Column189]=21,21,avgAges[Column189]/10)</f>
        <v>29.5</v>
      </c>
    </row>
    <row r="195" spans="1:1" x14ac:dyDescent="0.25">
      <c r="A195" cm="1">
        <f t="array" ref="A195">IF(avgAges[Column190]=21,21,avgAges[Column190]/10)</f>
        <v>39.5</v>
      </c>
    </row>
    <row r="196" spans="1:1" x14ac:dyDescent="0.25">
      <c r="A196" cm="1">
        <f t="array" ref="A196">IF(avgAges[Column191]=21,21,avgAges[Column191]/10)</f>
        <v>39.5</v>
      </c>
    </row>
    <row r="197" spans="1:1" x14ac:dyDescent="0.25">
      <c r="A197" cm="1">
        <f t="array" ref="A197">IF(avgAges[Column192]=21,21,avgAges[Column192]/10)</f>
        <v>29.5</v>
      </c>
    </row>
    <row r="198" spans="1:1" x14ac:dyDescent="0.25">
      <c r="A198" cm="1">
        <f t="array" ref="A198">IF(avgAges[Column193]=21,21,avgAges[Column193]/10)</f>
        <v>29.5</v>
      </c>
    </row>
    <row r="199" spans="1:1" x14ac:dyDescent="0.25">
      <c r="A199" cm="1">
        <f t="array" ref="A199">IF(avgAges[Column194]=21,21,avgAges[Column194]/10)</f>
        <v>39.5</v>
      </c>
    </row>
    <row r="200" spans="1:1" x14ac:dyDescent="0.25">
      <c r="A200" cm="1">
        <f t="array" ref="A200">IF(avgAges[Column195]=21,21,avgAges[Column195]/10)</f>
        <v>29.5</v>
      </c>
    </row>
    <row r="201" spans="1:1" x14ac:dyDescent="0.25">
      <c r="A201" cm="1">
        <f t="array" ref="A201">IF(avgAges[Column196]=21,21,avgAges[Column196]/10)</f>
        <v>39.5</v>
      </c>
    </row>
    <row r="202" spans="1:1" x14ac:dyDescent="0.25">
      <c r="A202" cm="1">
        <f t="array" ref="A202">IF(avgAges[Column197]=21,21,avgAges[Column197]/10)</f>
        <v>21</v>
      </c>
    </row>
    <row r="203" spans="1:1" x14ac:dyDescent="0.25">
      <c r="A203" cm="1">
        <f t="array" ref="A203">IF(avgAges[Column198]=21,21,avgAges[Column198]/10)</f>
        <v>39.5</v>
      </c>
    </row>
    <row r="204" spans="1:1" x14ac:dyDescent="0.25">
      <c r="A204" cm="1">
        <f t="array" ref="A204">IF(avgAges[Column199]=21,21,avgAges[Column199]/10)</f>
        <v>39.5</v>
      </c>
    </row>
    <row r="205" spans="1:1" x14ac:dyDescent="0.25">
      <c r="A205" cm="1">
        <f t="array" ref="A205">IF(avgAges[Column200]=21,21,avgAges[Column200]/10)</f>
        <v>29.5</v>
      </c>
    </row>
    <row r="206" spans="1:1" x14ac:dyDescent="0.25">
      <c r="A206" cm="1">
        <f t="array" ref="A206">IF(avgAges[Column201]=21,21,avgAges[Column201]/10)</f>
        <v>29.5</v>
      </c>
    </row>
    <row r="207" spans="1:1" x14ac:dyDescent="0.25">
      <c r="A207" cm="1">
        <f t="array" ref="A207">IF(avgAges[Column202]=21,21,avgAges[Column202]/10)</f>
        <v>21</v>
      </c>
    </row>
    <row r="208" spans="1:1" x14ac:dyDescent="0.25">
      <c r="A208" cm="1">
        <f t="array" ref="A208">IF(avgAges[Column203]=21,21,avgAges[Column203]/10)</f>
        <v>29.5</v>
      </c>
    </row>
    <row r="209" spans="1:1" x14ac:dyDescent="0.25">
      <c r="A209" cm="1">
        <f t="array" ref="A209">IF(avgAges[Column204]=21,21,avgAges[Column204]/10)</f>
        <v>39.5</v>
      </c>
    </row>
    <row r="210" spans="1:1" x14ac:dyDescent="0.25">
      <c r="A210" cm="1">
        <f t="array" ref="A210">IF(avgAges[Column205]=21,21,avgAges[Column205]/10)</f>
        <v>59.5</v>
      </c>
    </row>
    <row r="211" spans="1:1" x14ac:dyDescent="0.25">
      <c r="A211" cm="1">
        <f t="array" ref="A211">IF(avgAges[Column206]=21,21,avgAges[Column206]/10)</f>
        <v>39.5</v>
      </c>
    </row>
    <row r="212" spans="1:1" x14ac:dyDescent="0.25">
      <c r="A212" cm="1">
        <f t="array" ref="A212">IF(avgAges[Column207]=21,21,avgAges[Column207]/10)</f>
        <v>21</v>
      </c>
    </row>
    <row r="213" spans="1:1" x14ac:dyDescent="0.25">
      <c r="A213" cm="1">
        <f t="array" ref="A213">IF(avgAges[Column208]=21,21,avgAges[Column208]/10)</f>
        <v>21</v>
      </c>
    </row>
    <row r="214" spans="1:1" x14ac:dyDescent="0.25">
      <c r="A214" cm="1">
        <f t="array" ref="A214">IF(avgAges[Column209]=21,21,avgAges[Column209]/10)</f>
        <v>39.5</v>
      </c>
    </row>
    <row r="215" spans="1:1" x14ac:dyDescent="0.25">
      <c r="A215" cm="1">
        <f t="array" ref="A215">IF(avgAges[Column210]=21,21,avgAges[Column210]/10)</f>
        <v>39.5</v>
      </c>
    </row>
    <row r="216" spans="1:1" x14ac:dyDescent="0.25">
      <c r="A216" cm="1">
        <f t="array" ref="A216">IF(avgAges[Column211]=21,21,avgAges[Column211]/10)</f>
        <v>29.5</v>
      </c>
    </row>
    <row r="217" spans="1:1" x14ac:dyDescent="0.25">
      <c r="A217" cm="1">
        <f t="array" ref="A217">IF(avgAges[Column212]=21,21,avgAges[Column212]/10)</f>
        <v>29.5</v>
      </c>
    </row>
    <row r="218" spans="1:1" x14ac:dyDescent="0.25">
      <c r="A218" cm="1">
        <f t="array" ref="A218">IF(avgAges[Column213]=21,21,avgAges[Column213]/10)</f>
        <v>39.5</v>
      </c>
    </row>
    <row r="219" spans="1:1" x14ac:dyDescent="0.25">
      <c r="A219" cm="1">
        <f t="array" ref="A219">IF(avgAges[Column214]=21,21,avgAges[Column214]/10)</f>
        <v>29.5</v>
      </c>
    </row>
    <row r="220" spans="1:1" x14ac:dyDescent="0.25">
      <c r="A220" cm="1">
        <f t="array" ref="A220">IF(avgAges[Column215]=21,21,avgAges[Column215]/10)</f>
        <v>29.5</v>
      </c>
    </row>
    <row r="221" spans="1:1" x14ac:dyDescent="0.25">
      <c r="A221" cm="1">
        <f t="array" ref="A221">IF(avgAges[Column216]=21,21,avgAges[Column216]/10)</f>
        <v>39.5</v>
      </c>
    </row>
    <row r="222" spans="1:1" x14ac:dyDescent="0.25">
      <c r="A222" cm="1">
        <f t="array" ref="A222">IF(avgAges[Column217]=21,21,avgAges[Column217]/10)</f>
        <v>39.5</v>
      </c>
    </row>
    <row r="223" spans="1:1" x14ac:dyDescent="0.25">
      <c r="A223" cm="1">
        <f t="array" ref="A223">IF(avgAges[Column218]=21,21,avgAges[Column218]/10)</f>
        <v>49.5</v>
      </c>
    </row>
    <row r="224" spans="1:1" x14ac:dyDescent="0.25">
      <c r="A224" cm="1">
        <f t="array" ref="A224">IF(avgAges[Column219]=21,21,avgAges[Column219]/10)</f>
        <v>29.5</v>
      </c>
    </row>
    <row r="225" spans="1:1" x14ac:dyDescent="0.25">
      <c r="A225" cm="1">
        <f t="array" ref="A225">IF(avgAges[Column220]=21,21,avgAges[Column220]/10)</f>
        <v>29.5</v>
      </c>
    </row>
    <row r="226" spans="1:1" x14ac:dyDescent="0.25">
      <c r="A226" cm="1">
        <f t="array" ref="A226">IF(avgAges[Column221]=21,21,avgAges[Column221]/10)</f>
        <v>29.5</v>
      </c>
    </row>
    <row r="227" spans="1:1" x14ac:dyDescent="0.25">
      <c r="A227" cm="1">
        <f t="array" ref="A227">IF(avgAges[Column222]=21,21,avgAges[Column222]/10)</f>
        <v>29.5</v>
      </c>
    </row>
    <row r="228" spans="1:1" x14ac:dyDescent="0.25">
      <c r="A228" cm="1">
        <f t="array" ref="A228">IF(avgAges[Column223]=21,21,avgAges[Column223]/10)</f>
        <v>21</v>
      </c>
    </row>
    <row r="229" spans="1:1" x14ac:dyDescent="0.25">
      <c r="A229" cm="1">
        <f t="array" ref="A229">IF(avgAges[Column224]=21,21,avgAges[Column224]/10)</f>
        <v>49.5</v>
      </c>
    </row>
    <row r="230" spans="1:1" x14ac:dyDescent="0.25">
      <c r="A230" cm="1">
        <f t="array" ref="A230">IF(avgAges[Column225]=21,21,avgAges[Column225]/10)</f>
        <v>39.5</v>
      </c>
    </row>
    <row r="231" spans="1:1" x14ac:dyDescent="0.25">
      <c r="A231" cm="1">
        <f t="array" ref="A231">IF(avgAges[Column226]=21,21,avgAges[Column226]/10)</f>
        <v>29.5</v>
      </c>
    </row>
    <row r="232" spans="1:1" x14ac:dyDescent="0.25">
      <c r="A232" cm="1">
        <f t="array" ref="A232">IF(avgAges[Column227]=21,21,avgAges[Column227]/10)</f>
        <v>29.5</v>
      </c>
    </row>
    <row r="233" spans="1:1" x14ac:dyDescent="0.25">
      <c r="A233" cm="1">
        <f t="array" ref="A233">IF(avgAges[Column228]=21,21,avgAges[Column228]/10)</f>
        <v>29.5</v>
      </c>
    </row>
    <row r="234" spans="1:1" x14ac:dyDescent="0.25">
      <c r="A234" cm="1">
        <f t="array" ref="A234">IF(avgAges[Column229]=21,21,avgAges[Column229]/10)</f>
        <v>21</v>
      </c>
    </row>
    <row r="235" spans="1:1" x14ac:dyDescent="0.25">
      <c r="A235" cm="1">
        <f t="array" ref="A235">IF(avgAges[Column230]=21,21,avgAges[Column230]/10)</f>
        <v>49.5</v>
      </c>
    </row>
    <row r="236" spans="1:1" x14ac:dyDescent="0.25">
      <c r="A236" cm="1">
        <f t="array" ref="A236">IF(avgAges[Column231]=21,21,avgAges[Column231]/10)</f>
        <v>49.5</v>
      </c>
    </row>
    <row r="237" spans="1:1" x14ac:dyDescent="0.25">
      <c r="A237" cm="1">
        <f t="array" ref="A237">IF(avgAges[Column232]=21,21,avgAges[Column232]/10)</f>
        <v>49.5</v>
      </c>
    </row>
    <row r="238" spans="1:1" x14ac:dyDescent="0.25">
      <c r="A238" cm="1">
        <f t="array" ref="A238">IF(avgAges[Column233]=21,21,avgAges[Column233]/10)</f>
        <v>39.5</v>
      </c>
    </row>
    <row r="239" spans="1:1" x14ac:dyDescent="0.25">
      <c r="A239" cm="1">
        <f t="array" ref="A239">IF(avgAges[Column234]=21,21,avgAges[Column234]/10)</f>
        <v>21</v>
      </c>
    </row>
    <row r="240" spans="1:1" x14ac:dyDescent="0.25">
      <c r="A240" cm="1">
        <f t="array" ref="A240">IF(avgAges[Column235]=21,21,avgAges[Column235]/10)</f>
        <v>29.5</v>
      </c>
    </row>
    <row r="241" spans="1:1" x14ac:dyDescent="0.25">
      <c r="A241" cm="1">
        <f t="array" ref="A241">IF(avgAges[Column236]=21,21,avgAges[Column236]/10)</f>
        <v>29.5</v>
      </c>
    </row>
    <row r="242" spans="1:1" x14ac:dyDescent="0.25">
      <c r="A242" cm="1">
        <f t="array" ref="A242">IF(avgAges[Column237]=21,21,avgAges[Column237]/10)</f>
        <v>21</v>
      </c>
    </row>
    <row r="243" spans="1:1" x14ac:dyDescent="0.25">
      <c r="A243" cm="1">
        <f t="array" ref="A243">IF(avgAges[Column238]=21,21,avgAges[Column238]/10)</f>
        <v>29.5</v>
      </c>
    </row>
    <row r="244" spans="1:1" x14ac:dyDescent="0.25">
      <c r="A244" cm="1">
        <f t="array" ref="A244">IF(avgAges[Column239]=21,21,avgAges[Column239]/10)</f>
        <v>29.5</v>
      </c>
    </row>
    <row r="245" spans="1:1" x14ac:dyDescent="0.25">
      <c r="A245" cm="1">
        <f t="array" ref="A245">IF(avgAges[Column240]=21,21,avgAges[Column240]/10)</f>
        <v>39.5</v>
      </c>
    </row>
    <row r="246" spans="1:1" x14ac:dyDescent="0.25">
      <c r="A246" cm="1">
        <f t="array" ref="A246">IF(avgAges[Column241]=21,21,avgAges[Column241]/10)</f>
        <v>39.5</v>
      </c>
    </row>
    <row r="247" spans="1:1" x14ac:dyDescent="0.25">
      <c r="A247" cm="1">
        <f t="array" ref="A247">IF(avgAges[Column242]=21,21,avgAges[Column242]/10)</f>
        <v>29.5</v>
      </c>
    </row>
    <row r="248" spans="1:1" x14ac:dyDescent="0.25">
      <c r="A248" cm="1">
        <f t="array" ref="A248">IF(avgAges[Column243]=21,21,avgAges[Column243]/10)</f>
        <v>29.5</v>
      </c>
    </row>
    <row r="249" spans="1:1" x14ac:dyDescent="0.25">
      <c r="A249" cm="1">
        <f t="array" ref="A249">IF(avgAges[Column244]=21,21,avgAges[Column244]/10)</f>
        <v>39.5</v>
      </c>
    </row>
    <row r="250" spans="1:1" x14ac:dyDescent="0.25">
      <c r="A250" cm="1">
        <f t="array" ref="A250">IF(avgAges[Column245]=21,21,avgAges[Column245]/10)</f>
        <v>49.5</v>
      </c>
    </row>
    <row r="251" spans="1:1" x14ac:dyDescent="0.25">
      <c r="A251" cm="1">
        <f t="array" ref="A251">IF(avgAges[Column246]=21,21,avgAges[Column246]/10)</f>
        <v>21</v>
      </c>
    </row>
    <row r="252" spans="1:1" x14ac:dyDescent="0.25">
      <c r="A252" cm="1">
        <f t="array" ref="A252">IF(avgAges[Column247]=21,21,avgAges[Column247]/10)</f>
        <v>29.5</v>
      </c>
    </row>
    <row r="253" spans="1:1" x14ac:dyDescent="0.25">
      <c r="A253" cm="1">
        <f t="array" ref="A253">IF(avgAges[Column248]=21,21,avgAges[Column248]/10)</f>
        <v>21</v>
      </c>
    </row>
    <row r="254" spans="1:1" x14ac:dyDescent="0.25">
      <c r="A254" cm="1">
        <f t="array" ref="A254">IF(avgAges[Column249]=21,21,avgAges[Column249]/10)</f>
        <v>21</v>
      </c>
    </row>
    <row r="255" spans="1:1" x14ac:dyDescent="0.25">
      <c r="A255" cm="1">
        <f t="array" ref="A255">IF(avgAges[Column250]=21,21,avgAges[Column250]/10)</f>
        <v>39.5</v>
      </c>
    </row>
    <row r="256" spans="1:1" x14ac:dyDescent="0.25">
      <c r="A256" cm="1">
        <f t="array" ref="A256">IF(avgAges[Column251]=21,21,avgAges[Column251]/10)</f>
        <v>21</v>
      </c>
    </row>
    <row r="257" spans="1:1" x14ac:dyDescent="0.25">
      <c r="A257" cm="1">
        <f t="array" ref="A257">IF(avgAges[Column252]=21,21,avgAges[Column252]/10)</f>
        <v>29.5</v>
      </c>
    </row>
    <row r="258" spans="1:1" x14ac:dyDescent="0.25">
      <c r="A258" cm="1">
        <f t="array" ref="A258">IF(avgAges[Column253]=21,21,avgAges[Column253]/10)</f>
        <v>29.5</v>
      </c>
    </row>
    <row r="259" spans="1:1" x14ac:dyDescent="0.25">
      <c r="A259" cm="1">
        <f t="array" ref="A259">IF(avgAges[Column254]=21,21,avgAges[Column254]/10)</f>
        <v>21</v>
      </c>
    </row>
    <row r="260" spans="1:1" x14ac:dyDescent="0.25">
      <c r="A260" cm="1">
        <f t="array" ref="A260">IF(avgAges[Column255]=21,21,avgAges[Column255]/10)</f>
        <v>29.5</v>
      </c>
    </row>
    <row r="261" spans="1:1" x14ac:dyDescent="0.25">
      <c r="A261" cm="1">
        <f t="array" ref="A261">IF(avgAges[Column256]=21,21,avgAges[Column256]/10)</f>
        <v>39.5</v>
      </c>
    </row>
    <row r="262" spans="1:1" x14ac:dyDescent="0.25">
      <c r="A262" cm="1">
        <f t="array" ref="A262">IF(avgAges[Column257]=21,21,avgAges[Column257]/10)</f>
        <v>39.5</v>
      </c>
    </row>
    <row r="263" spans="1:1" x14ac:dyDescent="0.25">
      <c r="A263" cm="1">
        <f t="array" ref="A263">IF(avgAges[Column258]=21,21,avgAges[Column258]/10)</f>
        <v>39.5</v>
      </c>
    </row>
    <row r="264" spans="1:1" x14ac:dyDescent="0.25">
      <c r="A264" cm="1">
        <f t="array" ref="A264">IF(avgAges[Column259]=21,21,avgAges[Column259]/10)</f>
        <v>29.5</v>
      </c>
    </row>
    <row r="265" spans="1:1" x14ac:dyDescent="0.25">
      <c r="A265" cm="1">
        <f t="array" ref="A265">IF(avgAges[Column260]=21,21,avgAges[Column260]/10)</f>
        <v>29.5</v>
      </c>
    </row>
    <row r="266" spans="1:1" x14ac:dyDescent="0.25">
      <c r="A266" cm="1">
        <f t="array" ref="A266">IF(avgAges[Column261]=21,21,avgAges[Column261]/10)</f>
        <v>29.5</v>
      </c>
    </row>
    <row r="267" spans="1:1" x14ac:dyDescent="0.25">
      <c r="A267" cm="1">
        <f t="array" ref="A267">IF(avgAges[Column262]=21,21,avgAges[Column262]/10)</f>
        <v>29.5</v>
      </c>
    </row>
    <row r="268" spans="1:1" x14ac:dyDescent="0.25">
      <c r="A268" cm="1">
        <f t="array" ref="A268">IF(avgAges[Column263]=21,21,avgAges[Column263]/10)</f>
        <v>29.5</v>
      </c>
    </row>
    <row r="269" spans="1:1" x14ac:dyDescent="0.25">
      <c r="A269" cm="1">
        <f t="array" ref="A269">IF(avgAges[Column264]=21,21,avgAges[Column264]/10)</f>
        <v>21</v>
      </c>
    </row>
    <row r="270" spans="1:1" x14ac:dyDescent="0.25">
      <c r="A270" cm="1">
        <f t="array" ref="A270">IF(avgAges[Column265]=21,21,avgAges[Column265]/10)</f>
        <v>59.5</v>
      </c>
    </row>
    <row r="271" spans="1:1" x14ac:dyDescent="0.25">
      <c r="A271" cm="1">
        <f t="array" ref="A271">IF(avgAges[Column266]=21,21,avgAges[Column266]/10)</f>
        <v>29.5</v>
      </c>
    </row>
    <row r="272" spans="1:1" x14ac:dyDescent="0.25">
      <c r="A272" cm="1">
        <f t="array" ref="A272">IF(avgAges[Column267]=21,21,avgAges[Column267]/10)</f>
        <v>29.5</v>
      </c>
    </row>
    <row r="273" spans="1:1" x14ac:dyDescent="0.25">
      <c r="A273" cm="1">
        <f t="array" ref="A273">IF(avgAges[Column268]=21,21,avgAges[Column268]/10)</f>
        <v>49.5</v>
      </c>
    </row>
    <row r="274" spans="1:1" x14ac:dyDescent="0.25">
      <c r="A274" cm="1">
        <f t="array" ref="A274">IF(avgAges[Column269]=21,21,avgAges[Column269]/10)</f>
        <v>29.5</v>
      </c>
    </row>
    <row r="275" spans="1:1" x14ac:dyDescent="0.25">
      <c r="A275" cm="1">
        <f t="array" ref="A275">IF(avgAges[Column270]=21,21,avgAges[Column270]/10)</f>
        <v>39.5</v>
      </c>
    </row>
    <row r="276" spans="1:1" x14ac:dyDescent="0.25">
      <c r="A276" cm="1">
        <f t="array" ref="A276">IF(avgAges[Column271]=21,21,avgAges[Column271]/10)</f>
        <v>29.5</v>
      </c>
    </row>
    <row r="277" spans="1:1" x14ac:dyDescent="0.25">
      <c r="A277" cm="1">
        <f t="array" ref="A277">IF(avgAges[Column272]=21,21,avgAges[Column272]/10)</f>
        <v>29.5</v>
      </c>
    </row>
    <row r="278" spans="1:1" x14ac:dyDescent="0.25">
      <c r="A278" cm="1">
        <f t="array" ref="A278">IF(avgAges[Column273]=21,21,avgAges[Column273]/10)</f>
        <v>29.5</v>
      </c>
    </row>
    <row r="279" spans="1:1" x14ac:dyDescent="0.25">
      <c r="A279" cm="1">
        <f t="array" ref="A279">IF(avgAges[Column274]=21,21,avgAges[Column274]/10)</f>
        <v>39.5</v>
      </c>
    </row>
    <row r="280" spans="1:1" x14ac:dyDescent="0.25">
      <c r="A280" cm="1">
        <f t="array" ref="A280">IF(avgAges[Column275]=21,21,avgAges[Column275]/10)</f>
        <v>29.5</v>
      </c>
    </row>
    <row r="281" spans="1:1" x14ac:dyDescent="0.25">
      <c r="A281" cm="1">
        <f t="array" ref="A281">IF(avgAges[Column276]=21,21,avgAges[Column276]/10)</f>
        <v>49.5</v>
      </c>
    </row>
    <row r="282" spans="1:1" x14ac:dyDescent="0.25">
      <c r="A282" cm="1">
        <f t="array" ref="A282">IF(avgAges[Column277]=21,21,avgAges[Column277]/10)</f>
        <v>49.5</v>
      </c>
    </row>
    <row r="283" spans="1:1" x14ac:dyDescent="0.25">
      <c r="A283" cm="1">
        <f t="array" ref="A283">IF(avgAges[Column278]=21,21,avgAges[Column278]/10)</f>
        <v>39.5</v>
      </c>
    </row>
    <row r="284" spans="1:1" x14ac:dyDescent="0.25">
      <c r="A284" cm="1">
        <f t="array" ref="A284">IF(avgAges[Column279]=21,21,avgAges[Column279]/10)</f>
        <v>29.5</v>
      </c>
    </row>
    <row r="285" spans="1:1" x14ac:dyDescent="0.25">
      <c r="A285" cm="1">
        <f t="array" ref="A285">IF(avgAges[Column280]=21,21,avgAges[Column280]/10)</f>
        <v>29.5</v>
      </c>
    </row>
    <row r="286" spans="1:1" x14ac:dyDescent="0.25">
      <c r="A286" cm="1">
        <f t="array" ref="A286">IF(avgAges[Column281]=21,21,avgAges[Column281]/10)</f>
        <v>39.5</v>
      </c>
    </row>
    <row r="287" spans="1:1" x14ac:dyDescent="0.25">
      <c r="A287" cm="1">
        <f t="array" ref="A287">IF(avgAges[Column282]=21,21,avgAges[Column282]/10)</f>
        <v>29.5</v>
      </c>
    </row>
    <row r="288" spans="1:1" x14ac:dyDescent="0.25">
      <c r="A288" cm="1">
        <f t="array" ref="A288">IF(avgAges[Column283]=21,21,avgAges[Column283]/10)</f>
        <v>39.5</v>
      </c>
    </row>
    <row r="289" spans="1:1" x14ac:dyDescent="0.25">
      <c r="A289" cm="1">
        <f t="array" ref="A289">IF(avgAges[Column284]=21,21,avgAges[Column284]/10)</f>
        <v>29.5</v>
      </c>
    </row>
    <row r="290" spans="1:1" x14ac:dyDescent="0.25">
      <c r="A290" cm="1">
        <f t="array" ref="A290">IF(avgAges[Column285]=21,21,avgAges[Column285]/10)</f>
        <v>29.5</v>
      </c>
    </row>
    <row r="291" spans="1:1" x14ac:dyDescent="0.25">
      <c r="A291" cm="1">
        <f t="array" ref="A291">IF(avgAges[Column286]=21,21,avgAges[Column286]/10)</f>
        <v>29.5</v>
      </c>
    </row>
    <row r="292" spans="1:1" x14ac:dyDescent="0.25">
      <c r="A292" cm="1">
        <f t="array" ref="A292">IF(avgAges[Column287]=21,21,avgAges[Column287]/10)</f>
        <v>39.5</v>
      </c>
    </row>
    <row r="293" spans="1:1" x14ac:dyDescent="0.25">
      <c r="A293" cm="1">
        <f t="array" ref="A293">IF(avgAges[Column288]=21,21,avgAges[Column288]/10)</f>
        <v>39.5</v>
      </c>
    </row>
    <row r="294" spans="1:1" x14ac:dyDescent="0.25">
      <c r="A294" cm="1">
        <f t="array" ref="A294">IF(avgAges[Column289]=21,21,avgAges[Column289]/10)</f>
        <v>29.5</v>
      </c>
    </row>
    <row r="295" spans="1:1" x14ac:dyDescent="0.25">
      <c r="A295" cm="1">
        <f t="array" ref="A295">IF(avgAges[Column290]=21,21,avgAges[Column290]/10)</f>
        <v>29.5</v>
      </c>
    </row>
    <row r="296" spans="1:1" x14ac:dyDescent="0.25">
      <c r="A296" cm="1">
        <f t="array" ref="A296">IF(avgAges[Column291]=21,21,avgAges[Column291]/10)</f>
        <v>39.5</v>
      </c>
    </row>
    <row r="297" spans="1:1" x14ac:dyDescent="0.25">
      <c r="A297" cm="1">
        <f t="array" ref="A297">IF(avgAges[Column292]=21,21,avgAges[Column292]/10)</f>
        <v>29.5</v>
      </c>
    </row>
    <row r="298" spans="1:1" x14ac:dyDescent="0.25">
      <c r="A298" cm="1">
        <f t="array" ref="A298">IF(avgAges[Column293]=21,21,avgAges[Column293]/10)</f>
        <v>29.5</v>
      </c>
    </row>
    <row r="299" spans="1:1" x14ac:dyDescent="0.25">
      <c r="A299" cm="1">
        <f t="array" ref="A299">IF(avgAges[Column294]=21,21,avgAges[Column294]/10)</f>
        <v>39.5</v>
      </c>
    </row>
    <row r="300" spans="1:1" x14ac:dyDescent="0.25">
      <c r="A300" cm="1">
        <f t="array" ref="A300">IF(avgAges[Column295]=21,21,avgAges[Column295]/10)</f>
        <v>29.5</v>
      </c>
    </row>
    <row r="301" spans="1:1" x14ac:dyDescent="0.25">
      <c r="A301" cm="1">
        <f t="array" ref="A301">IF(avgAges[Column296]=21,21,avgAges[Column296]/10)</f>
        <v>29.5</v>
      </c>
    </row>
    <row r="302" spans="1:1" x14ac:dyDescent="0.25">
      <c r="A302" cm="1">
        <f t="array" ref="A302">IF(avgAges[Column297]=21,21,avgAges[Column297]/10)</f>
        <v>39.5</v>
      </c>
    </row>
    <row r="303" spans="1:1" x14ac:dyDescent="0.25">
      <c r="A303" cm="1">
        <f t="array" ref="A303">IF(avgAges[Column298]=21,21,avgAges[Column298]/10)</f>
        <v>39.5</v>
      </c>
    </row>
    <row r="304" spans="1:1" x14ac:dyDescent="0.25">
      <c r="A304" cm="1">
        <f t="array" ref="A304">IF(avgAges[Column299]=21,21,avgAges[Column299]/10)</f>
        <v>39.5</v>
      </c>
    </row>
    <row r="305" spans="1:1" x14ac:dyDescent="0.25">
      <c r="A305" cm="1">
        <f t="array" ref="A305">IF(avgAges[Column300]=21,21,avgAges[Column300]/10)</f>
        <v>39.5</v>
      </c>
    </row>
    <row r="306" spans="1:1" x14ac:dyDescent="0.25">
      <c r="A306" cm="1">
        <f t="array" ref="A306">IF(avgAges[Column301]=21,21,avgAges[Column301]/10)</f>
        <v>49.5</v>
      </c>
    </row>
    <row r="307" spans="1:1" x14ac:dyDescent="0.25">
      <c r="A307" cm="1">
        <f t="array" ref="A307">IF(avgAges[Column302]=21,21,avgAges[Column302]/10)</f>
        <v>29.5</v>
      </c>
    </row>
    <row r="308" spans="1:1" x14ac:dyDescent="0.25">
      <c r="A308" cm="1">
        <f t="array" ref="A308">IF(avgAges[Column303]=21,21,avgAges[Column303]/10)</f>
        <v>39.5</v>
      </c>
    </row>
    <row r="309" spans="1:1" x14ac:dyDescent="0.25">
      <c r="A309" cm="1">
        <f t="array" ref="A309">IF(avgAges[Column304]=21,21,avgAges[Column304]/10)</f>
        <v>29.5</v>
      </c>
    </row>
    <row r="310" spans="1:1" x14ac:dyDescent="0.25">
      <c r="A310" cm="1">
        <f t="array" ref="A310">IF(avgAges[Column305]=21,21,avgAges[Column305]/10)</f>
        <v>39.5</v>
      </c>
    </row>
    <row r="311" spans="1:1" x14ac:dyDescent="0.25">
      <c r="A311" cm="1">
        <f t="array" ref="A311">IF(avgAges[Column306]=21,21,avgAges[Column306]/10)</f>
        <v>49.5</v>
      </c>
    </row>
    <row r="312" spans="1:1" x14ac:dyDescent="0.25">
      <c r="A312" cm="1">
        <f t="array" ref="A312">IF(avgAges[Column307]=21,21,avgAges[Column307]/10)</f>
        <v>29.5</v>
      </c>
    </row>
    <row r="313" spans="1:1" x14ac:dyDescent="0.25">
      <c r="A313" cm="1">
        <f t="array" ref="A313">IF(avgAges[Column308]=21,21,avgAges[Column308]/10)</f>
        <v>49.5</v>
      </c>
    </row>
    <row r="314" spans="1:1" x14ac:dyDescent="0.25">
      <c r="A314" cm="1">
        <f t="array" ref="A314">IF(avgAges[Column309]=21,21,avgAges[Column309]/10)</f>
        <v>39.5</v>
      </c>
    </row>
    <row r="315" spans="1:1" x14ac:dyDescent="0.25">
      <c r="A315" cm="1">
        <f t="array" ref="A315">IF(avgAges[Column310]=21,21,avgAges[Column310]/10)</f>
        <v>29.5</v>
      </c>
    </row>
    <row r="316" spans="1:1" x14ac:dyDescent="0.25">
      <c r="A316" cm="1">
        <f t="array" ref="A316">IF(avgAges[Column311]=21,21,avgAges[Column311]/10)</f>
        <v>39.5</v>
      </c>
    </row>
    <row r="317" spans="1:1" x14ac:dyDescent="0.25">
      <c r="A317" cm="1">
        <f t="array" ref="A317">IF(avgAges[Column312]=21,21,avgAges[Column312]/10)</f>
        <v>29.5</v>
      </c>
    </row>
    <row r="318" spans="1:1" x14ac:dyDescent="0.25">
      <c r="A318" cm="1">
        <f t="array" ref="A318">IF(avgAges[Column313]=21,21,avgAges[Column313]/10)</f>
        <v>29.5</v>
      </c>
    </row>
    <row r="319" spans="1:1" x14ac:dyDescent="0.25">
      <c r="A319" cm="1">
        <f t="array" ref="A319">IF(avgAges[Column314]=21,21,avgAges[Column314]/10)</f>
        <v>39.5</v>
      </c>
    </row>
    <row r="320" spans="1:1" x14ac:dyDescent="0.25">
      <c r="A320" cm="1">
        <f t="array" ref="A320">IF(avgAges[Column315]=21,21,avgAges[Column315]/10)</f>
        <v>29.5</v>
      </c>
    </row>
    <row r="321" spans="1:1" x14ac:dyDescent="0.25">
      <c r="A321" cm="1">
        <f t="array" ref="A321">IF(avgAges[Column316]=21,21,avgAges[Column316]/10)</f>
        <v>29.5</v>
      </c>
    </row>
    <row r="322" spans="1:1" x14ac:dyDescent="0.25">
      <c r="A322" cm="1">
        <f t="array" ref="A322">IF(avgAges[Column317]=21,21,avgAges[Column317]/10)</f>
        <v>29.5</v>
      </c>
    </row>
    <row r="323" spans="1:1" x14ac:dyDescent="0.25">
      <c r="A323" cm="1">
        <f t="array" ref="A323">IF(avgAges[Column318]=21,21,avgAges[Column318]/10)</f>
        <v>39.5</v>
      </c>
    </row>
    <row r="324" spans="1:1" x14ac:dyDescent="0.25">
      <c r="A324" cm="1">
        <f t="array" ref="A324">IF(avgAges[Column319]=21,21,avgAges[Column319]/10)</f>
        <v>49.5</v>
      </c>
    </row>
    <row r="325" spans="1:1" x14ac:dyDescent="0.25">
      <c r="A325" cm="1">
        <f t="array" ref="A325">IF(avgAges[Column320]=21,21,avgAges[Column320]/10)</f>
        <v>29.5</v>
      </c>
    </row>
    <row r="326" spans="1:1" x14ac:dyDescent="0.25">
      <c r="A326" cm="1">
        <f t="array" ref="A326">IF(avgAges[Column321]=21,21,avgAges[Column321]/10)</f>
        <v>39.5</v>
      </c>
    </row>
    <row r="327" spans="1:1" x14ac:dyDescent="0.25">
      <c r="A327" cm="1">
        <f t="array" ref="A327">IF(avgAges[Column322]=21,21,avgAges[Column322]/10)</f>
        <v>29.5</v>
      </c>
    </row>
    <row r="328" spans="1:1" x14ac:dyDescent="0.25">
      <c r="A328" cm="1">
        <f t="array" ref="A328">IF(avgAges[Column323]=21,21,avgAges[Column323]/10)</f>
        <v>39.5</v>
      </c>
    </row>
    <row r="329" spans="1:1" x14ac:dyDescent="0.25">
      <c r="A329" cm="1">
        <f t="array" ref="A329">IF(avgAges[Column324]=21,21,avgAges[Column324]/10)</f>
        <v>39.5</v>
      </c>
    </row>
    <row r="330" spans="1:1" x14ac:dyDescent="0.25">
      <c r="A330" cm="1">
        <f t="array" ref="A330">IF(avgAges[Column325]=21,21,avgAges[Column325]/10)</f>
        <v>29.5</v>
      </c>
    </row>
    <row r="331" spans="1:1" x14ac:dyDescent="0.25">
      <c r="A331" cm="1">
        <f t="array" ref="A331">IF(avgAges[Column326]=21,21,avgAges[Column326]/10)</f>
        <v>39.5</v>
      </c>
    </row>
    <row r="332" spans="1:1" x14ac:dyDescent="0.25">
      <c r="A332" cm="1">
        <f t="array" ref="A332">IF(avgAges[Column327]=21,21,avgAges[Column327]/10)</f>
        <v>39.5</v>
      </c>
    </row>
    <row r="333" spans="1:1" x14ac:dyDescent="0.25">
      <c r="A333" cm="1">
        <f t="array" ref="A333">IF(avgAges[Column328]=21,21,avgAges[Column328]/10)</f>
        <v>29.5</v>
      </c>
    </row>
    <row r="334" spans="1:1" x14ac:dyDescent="0.25">
      <c r="A334" cm="1">
        <f t="array" ref="A334">IF(avgAges[Column329]=21,21,avgAges[Column329]/10)</f>
        <v>29.5</v>
      </c>
    </row>
    <row r="335" spans="1:1" x14ac:dyDescent="0.25">
      <c r="A335" cm="1">
        <f t="array" ref="A335">IF(avgAges[Column330]=21,21,avgAges[Column330]/10)</f>
        <v>49.5</v>
      </c>
    </row>
    <row r="336" spans="1:1" x14ac:dyDescent="0.25">
      <c r="A336" cm="1">
        <f t="array" ref="A336">IF(avgAges[Column331]=21,21,avgAges[Column331]/10)</f>
        <v>29.5</v>
      </c>
    </row>
    <row r="337" spans="1:1" x14ac:dyDescent="0.25">
      <c r="A337" cm="1">
        <f t="array" ref="A337">IF(avgAges[Column332]=21,21,avgAges[Column332]/10)</f>
        <v>29.5</v>
      </c>
    </row>
    <row r="338" spans="1:1" x14ac:dyDescent="0.25">
      <c r="A338" cm="1">
        <f t="array" ref="A338">IF(avgAges[Column333]=21,21,avgAges[Column333]/10)</f>
        <v>29.5</v>
      </c>
    </row>
    <row r="339" spans="1:1" x14ac:dyDescent="0.25">
      <c r="A339" cm="1">
        <f t="array" ref="A339">IF(avgAges[Column334]=21,21,avgAges[Column334]/10)</f>
        <v>29.5</v>
      </c>
    </row>
    <row r="340" spans="1:1" x14ac:dyDescent="0.25">
      <c r="A340" cm="1">
        <f t="array" ref="A340">IF(avgAges[Column335]=21,21,avgAges[Column335]/10)</f>
        <v>29.5</v>
      </c>
    </row>
    <row r="341" spans="1:1" x14ac:dyDescent="0.25">
      <c r="A341" cm="1">
        <f t="array" ref="A341">IF(avgAges[Column336]=21,21,avgAges[Column336]/10)</f>
        <v>39.5</v>
      </c>
    </row>
    <row r="342" spans="1:1" x14ac:dyDescent="0.25">
      <c r="A342" cm="1">
        <f t="array" ref="A342">IF(avgAges[Column337]=21,21,avgAges[Column337]/10)</f>
        <v>21</v>
      </c>
    </row>
    <row r="343" spans="1:1" x14ac:dyDescent="0.25">
      <c r="A343" cm="1">
        <f t="array" ref="A343">IF(avgAges[Column338]=21,21,avgAges[Column338]/10)</f>
        <v>29.5</v>
      </c>
    </row>
    <row r="344" spans="1:1" x14ac:dyDescent="0.25">
      <c r="A344" cm="1">
        <f t="array" ref="A344">IF(avgAges[Column339]=21,21,avgAges[Column339]/10)</f>
        <v>29.5</v>
      </c>
    </row>
    <row r="345" spans="1:1" x14ac:dyDescent="0.25">
      <c r="A345" cm="1">
        <f t="array" ref="A345">IF(avgAges[Column340]=21,21,avgAges[Column340]/10)</f>
        <v>29.5</v>
      </c>
    </row>
    <row r="346" spans="1:1" x14ac:dyDescent="0.25">
      <c r="A346" cm="1">
        <f t="array" ref="A346">IF(avgAges[Column341]=21,21,avgAges[Column341]/10)</f>
        <v>39.5</v>
      </c>
    </row>
    <row r="347" spans="1:1" x14ac:dyDescent="0.25">
      <c r="A347" cm="1">
        <f t="array" ref="A347">IF(avgAges[Column342]=21,21,avgAges[Column342]/10)</f>
        <v>29.5</v>
      </c>
    </row>
    <row r="348" spans="1:1" x14ac:dyDescent="0.25">
      <c r="A348" cm="1">
        <f t="array" ref="A348">IF(avgAges[Column343]=21,21,avgAges[Column343]/10)</f>
        <v>21</v>
      </c>
    </row>
    <row r="349" spans="1:1" x14ac:dyDescent="0.25">
      <c r="A349" cm="1">
        <f t="array" ref="A349">IF(avgAges[Column344]=21,21,avgAges[Column344]/10)</f>
        <v>29.5</v>
      </c>
    </row>
    <row r="350" spans="1:1" x14ac:dyDescent="0.25">
      <c r="A350" cm="1">
        <f t="array" ref="A350">IF(avgAges[Column345]=21,21,avgAges[Column345]/10)</f>
        <v>39.5</v>
      </c>
    </row>
    <row r="351" spans="1:1" x14ac:dyDescent="0.25">
      <c r="A351" cm="1">
        <f t="array" ref="A351">IF(avgAges[Column346]=21,21,avgAges[Column346]/10)</f>
        <v>29.5</v>
      </c>
    </row>
    <row r="352" spans="1:1" x14ac:dyDescent="0.25">
      <c r="A352" cm="1">
        <f t="array" ref="A352">IF(avgAges[Column347]=21,21,avgAges[Column347]/10)</f>
        <v>39.5</v>
      </c>
    </row>
    <row r="353" spans="1:1" x14ac:dyDescent="0.25">
      <c r="A353" cm="1">
        <f t="array" ref="A353">IF(avgAges[Column348]=21,21,avgAges[Column348]/10)</f>
        <v>29.5</v>
      </c>
    </row>
    <row r="354" spans="1:1" x14ac:dyDescent="0.25">
      <c r="A354" cm="1">
        <f t="array" ref="A354">IF(avgAges[Column349]=21,21,avgAges[Column349]/10)</f>
        <v>21</v>
      </c>
    </row>
    <row r="355" spans="1:1" x14ac:dyDescent="0.25">
      <c r="A355" cm="1">
        <f t="array" ref="A355">IF(avgAges[Column350]=21,21,avgAges[Column350]/10)</f>
        <v>39.5</v>
      </c>
    </row>
    <row r="356" spans="1:1" x14ac:dyDescent="0.25">
      <c r="A356" cm="1">
        <f t="array" ref="A356">IF(avgAges[Column351]=21,21,avgAges[Column351]/10)</f>
        <v>29.5</v>
      </c>
    </row>
    <row r="357" spans="1:1" x14ac:dyDescent="0.25">
      <c r="A357" cm="1">
        <f t="array" ref="A357">IF(avgAges[Column352]=21,21,avgAges[Column352]/10)</f>
        <v>39.5</v>
      </c>
    </row>
    <row r="358" spans="1:1" x14ac:dyDescent="0.25">
      <c r="A358" cm="1">
        <f t="array" ref="A358">IF(avgAges[Column353]=21,21,avgAges[Column353]/10)</f>
        <v>49.5</v>
      </c>
    </row>
    <row r="359" spans="1:1" x14ac:dyDescent="0.25">
      <c r="A359" cm="1">
        <f t="array" ref="A359">IF(avgAges[Column354]=21,21,avgAges[Column354]/10)</f>
        <v>39.5</v>
      </c>
    </row>
    <row r="360" spans="1:1" x14ac:dyDescent="0.25">
      <c r="A360" cm="1">
        <f t="array" ref="A360">IF(avgAges[Column355]=21,21,avgAges[Column355]/10)</f>
        <v>39.5</v>
      </c>
    </row>
    <row r="361" spans="1:1" x14ac:dyDescent="0.25">
      <c r="A361" cm="1">
        <f t="array" ref="A361">IF(avgAges[Column356]=21,21,avgAges[Column356]/10)</f>
        <v>39.5</v>
      </c>
    </row>
    <row r="362" spans="1:1" x14ac:dyDescent="0.25">
      <c r="A362" cm="1">
        <f t="array" ref="A362">IF(avgAges[Column357]=21,21,avgAges[Column357]/10)</f>
        <v>39.5</v>
      </c>
    </row>
    <row r="363" spans="1:1" x14ac:dyDescent="0.25">
      <c r="A363" cm="1">
        <f t="array" ref="A363">IF(avgAges[Column358]=21,21,avgAges[Column358]/10)</f>
        <v>39.5</v>
      </c>
    </row>
    <row r="364" spans="1:1" x14ac:dyDescent="0.25">
      <c r="A364" cm="1">
        <f t="array" ref="A364">IF(avgAges[Column359]=21,21,avgAges[Column359]/10)</f>
        <v>39.5</v>
      </c>
    </row>
    <row r="365" spans="1:1" x14ac:dyDescent="0.25">
      <c r="A365" cm="1">
        <f t="array" ref="A365">IF(avgAges[Column360]=21,21,avgAges[Column360]/10)</f>
        <v>49.5</v>
      </c>
    </row>
    <row r="366" spans="1:1" x14ac:dyDescent="0.25">
      <c r="A366" cm="1">
        <f t="array" ref="A366">IF(avgAges[Column361]=21,21,avgAges[Column361]/10)</f>
        <v>29.5</v>
      </c>
    </row>
    <row r="367" spans="1:1" x14ac:dyDescent="0.25">
      <c r="A367" cm="1">
        <f t="array" ref="A367">IF(avgAges[Column362]=21,21,avgAges[Column362]/10)</f>
        <v>39.5</v>
      </c>
    </row>
    <row r="368" spans="1:1" x14ac:dyDescent="0.25">
      <c r="A368" cm="1">
        <f t="array" ref="A368">IF(avgAges[Column363]=21,21,avgAges[Column363]/10)</f>
        <v>39.5</v>
      </c>
    </row>
    <row r="369" spans="1:1" x14ac:dyDescent="0.25">
      <c r="A369" cm="1">
        <f t="array" ref="A369">IF(avgAges[Column364]=21,21,avgAges[Column364]/10)</f>
        <v>29.5</v>
      </c>
    </row>
    <row r="370" spans="1:1" x14ac:dyDescent="0.25">
      <c r="A370" cm="1">
        <f t="array" ref="A370">IF(avgAges[Column365]=21,21,avgAges[Column365]/10)</f>
        <v>29.5</v>
      </c>
    </row>
    <row r="371" spans="1:1" x14ac:dyDescent="0.25">
      <c r="A371" cm="1">
        <f t="array" ref="A371">IF(avgAges[Column366]=21,21,avgAges[Column366]/10)</f>
        <v>39.5</v>
      </c>
    </row>
    <row r="372" spans="1:1" x14ac:dyDescent="0.25">
      <c r="A372" cm="1">
        <f t="array" ref="A372">IF(avgAges[Column367]=21,21,avgAges[Column367]/10)</f>
        <v>29.5</v>
      </c>
    </row>
    <row r="373" spans="1:1" x14ac:dyDescent="0.25">
      <c r="A373" cm="1">
        <f t="array" ref="A373">IF(avgAges[Column368]=21,21,avgAges[Column368]/10)</f>
        <v>49.5</v>
      </c>
    </row>
    <row r="374" spans="1:1" x14ac:dyDescent="0.25">
      <c r="A374" cm="1">
        <f t="array" ref="A374">IF(avgAges[Column369]=21,21,avgAges[Column369]/10)</f>
        <v>59.5</v>
      </c>
    </row>
    <row r="375" spans="1:1" x14ac:dyDescent="0.25">
      <c r="A375" cm="1">
        <f t="array" ref="A375">IF(avgAges[Column370]=21,21,avgAges[Column370]/10)</f>
        <v>49.5</v>
      </c>
    </row>
    <row r="376" spans="1:1" x14ac:dyDescent="0.25">
      <c r="A376" cm="1">
        <f t="array" ref="A376">IF(avgAges[Column371]=21,21,avgAges[Column371]/10)</f>
        <v>49.5</v>
      </c>
    </row>
    <row r="377" spans="1:1" x14ac:dyDescent="0.25">
      <c r="A377" cm="1">
        <f t="array" ref="A377">IF(avgAges[Column372]=21,21,avgAges[Column372]/10)</f>
        <v>39.5</v>
      </c>
    </row>
    <row r="378" spans="1:1" x14ac:dyDescent="0.25">
      <c r="A378" cm="1">
        <f t="array" ref="A378">IF(avgAges[Column373]=21,21,avgAges[Column373]/10)</f>
        <v>29.5</v>
      </c>
    </row>
    <row r="379" spans="1:1" x14ac:dyDescent="0.25">
      <c r="A379" cm="1">
        <f t="array" ref="A379">IF(avgAges[Column374]=21,21,avgAges[Column374]/10)</f>
        <v>39.5</v>
      </c>
    </row>
    <row r="380" spans="1:1" x14ac:dyDescent="0.25">
      <c r="A380" cm="1">
        <f t="array" ref="A380">IF(avgAges[Column375]=21,21,avgAges[Column375]/10)</f>
        <v>39.5</v>
      </c>
    </row>
    <row r="381" spans="1:1" x14ac:dyDescent="0.25">
      <c r="A381" cm="1">
        <f t="array" ref="A381">IF(avgAges[Column376]=21,21,avgAges[Column376]/10)</f>
        <v>39.5</v>
      </c>
    </row>
    <row r="382" spans="1:1" x14ac:dyDescent="0.25">
      <c r="A382" cm="1">
        <f t="array" ref="A382">IF(avgAges[Column377]=21,21,avgAges[Column377]/10)</f>
        <v>29.5</v>
      </c>
    </row>
    <row r="383" spans="1:1" x14ac:dyDescent="0.25">
      <c r="A383" cm="1">
        <f t="array" ref="A383">IF(avgAges[Column378]=21,21,avgAges[Column378]/10)</f>
        <v>39.5</v>
      </c>
    </row>
    <row r="384" spans="1:1" x14ac:dyDescent="0.25">
      <c r="A384" cm="1">
        <f t="array" ref="A384">IF(avgAges[Column379]=21,21,avgAges[Column379]/10)</f>
        <v>39.5</v>
      </c>
    </row>
    <row r="385" spans="1:1" x14ac:dyDescent="0.25">
      <c r="A385" cm="1">
        <f t="array" ref="A385">IF(avgAges[Column380]=21,21,avgAges[Column380]/10)</f>
        <v>39.5</v>
      </c>
    </row>
    <row r="386" spans="1:1" x14ac:dyDescent="0.25">
      <c r="A386" cm="1">
        <f t="array" ref="A386">IF(avgAges[Column381]=21,21,avgAges[Column381]/10)</f>
        <v>39.5</v>
      </c>
    </row>
    <row r="387" spans="1:1" x14ac:dyDescent="0.25">
      <c r="A387" cm="1">
        <f t="array" ref="A387">IF(avgAges[Column382]=21,21,avgAges[Column382]/10)</f>
        <v>39.5</v>
      </c>
    </row>
    <row r="388" spans="1:1" x14ac:dyDescent="0.25">
      <c r="A388" cm="1">
        <f t="array" ref="A388">IF(avgAges[Column383]=21,21,avgAges[Column383]/10)</f>
        <v>39.5</v>
      </c>
    </row>
    <row r="389" spans="1:1" x14ac:dyDescent="0.25">
      <c r="A389" cm="1">
        <f t="array" ref="A389">IF(avgAges[Column384]=21,21,avgAges[Column384]/10)</f>
        <v>39.5</v>
      </c>
    </row>
    <row r="390" spans="1:1" x14ac:dyDescent="0.25">
      <c r="A390" cm="1">
        <f t="array" ref="A390">IF(avgAges[Column385]=21,21,avgAges[Column385]/10)</f>
        <v>21</v>
      </c>
    </row>
    <row r="391" spans="1:1" x14ac:dyDescent="0.25">
      <c r="A391" cm="1">
        <f t="array" ref="A391">IF(avgAges[Column386]=21,21,avgAges[Column386]/10)</f>
        <v>29.5</v>
      </c>
    </row>
    <row r="392" spans="1:1" x14ac:dyDescent="0.25">
      <c r="A392" cm="1">
        <f t="array" ref="A392">IF(avgAges[Column387]=21,21,avgAges[Column387]/10)</f>
        <v>39.5</v>
      </c>
    </row>
    <row r="393" spans="1:1" x14ac:dyDescent="0.25">
      <c r="A393" cm="1">
        <f t="array" ref="A393">IF(avgAges[Column388]=21,21,avgAges[Column388]/10)</f>
        <v>29.5</v>
      </c>
    </row>
    <row r="394" spans="1:1" x14ac:dyDescent="0.25">
      <c r="A394" cm="1">
        <f t="array" ref="A394">IF(avgAges[Column389]=21,21,avgAges[Column389]/10)</f>
        <v>49.5</v>
      </c>
    </row>
    <row r="395" spans="1:1" x14ac:dyDescent="0.25">
      <c r="A395" cm="1">
        <f t="array" ref="A395">IF(avgAges[Column390]=21,21,avgAges[Column390]/10)</f>
        <v>29.5</v>
      </c>
    </row>
    <row r="396" spans="1:1" x14ac:dyDescent="0.25">
      <c r="A396" cm="1">
        <f t="array" ref="A396">IF(avgAges[Column391]=21,21,avgAges[Column391]/10)</f>
        <v>39.5</v>
      </c>
    </row>
    <row r="397" spans="1:1" x14ac:dyDescent="0.25">
      <c r="A397" cm="1">
        <f t="array" ref="A397">IF(avgAges[Column392]=21,21,avgAges[Column392]/10)</f>
        <v>39.5</v>
      </c>
    </row>
    <row r="398" spans="1:1" x14ac:dyDescent="0.25">
      <c r="A398" cm="1">
        <f t="array" ref="A398">IF(avgAges[Column393]=21,21,avgAges[Column393]/10)</f>
        <v>29.5</v>
      </c>
    </row>
    <row r="399" spans="1:1" x14ac:dyDescent="0.25">
      <c r="A399" cm="1">
        <f t="array" ref="A399">IF(avgAges[Column394]=21,21,avgAges[Column394]/10)</f>
        <v>39.5</v>
      </c>
    </row>
    <row r="400" spans="1:1" x14ac:dyDescent="0.25">
      <c r="A400" cm="1">
        <f t="array" ref="A400">IF(avgAges[Column395]=21,21,avgAges[Column395]/10)</f>
        <v>29.5</v>
      </c>
    </row>
    <row r="401" spans="1:1" x14ac:dyDescent="0.25">
      <c r="A401" cm="1">
        <f t="array" ref="A401">IF(avgAges[Column396]=21,21,avgAges[Column396]/10)</f>
        <v>49.5</v>
      </c>
    </row>
    <row r="402" spans="1:1" x14ac:dyDescent="0.25">
      <c r="A402" cm="1">
        <f t="array" ref="A402">IF(avgAges[Column397]=21,21,avgAges[Column397]/10)</f>
        <v>49.5</v>
      </c>
    </row>
    <row r="403" spans="1:1" x14ac:dyDescent="0.25">
      <c r="A403" cm="1">
        <f t="array" ref="A403">IF(avgAges[Column398]=21,21,avgAges[Column398]/10)</f>
        <v>21</v>
      </c>
    </row>
    <row r="404" spans="1:1" x14ac:dyDescent="0.25">
      <c r="A404" cm="1">
        <f t="array" ref="A404">IF(avgAges[Column399]=21,21,avgAges[Column399]/10)</f>
        <v>49.5</v>
      </c>
    </row>
    <row r="405" spans="1:1" x14ac:dyDescent="0.25">
      <c r="A405" cm="1">
        <f t="array" ref="A405">IF(avgAges[Column400]=21,21,avgAges[Column400]/10)</f>
        <v>29.5</v>
      </c>
    </row>
    <row r="406" spans="1:1" x14ac:dyDescent="0.25">
      <c r="A406" cm="1">
        <f t="array" ref="A406">IF(avgAges[Column401]=21,21,avgAges[Column401]/10)</f>
        <v>49.5</v>
      </c>
    </row>
    <row r="407" spans="1:1" x14ac:dyDescent="0.25">
      <c r="A407" cm="1">
        <f t="array" ref="A407">IF(avgAges[Column402]=21,21,avgAges[Column402]/10)</f>
        <v>29.5</v>
      </c>
    </row>
    <row r="408" spans="1:1" x14ac:dyDescent="0.25">
      <c r="A408" cm="1">
        <f t="array" ref="A408">IF(avgAges[Column403]=21,21,avgAges[Column403]/10)</f>
        <v>29.5</v>
      </c>
    </row>
    <row r="409" spans="1:1" x14ac:dyDescent="0.25">
      <c r="A409" cm="1">
        <f t="array" ref="A409">IF(avgAges[Column404]=21,21,avgAges[Column404]/10)</f>
        <v>29.5</v>
      </c>
    </row>
    <row r="410" spans="1:1" x14ac:dyDescent="0.25">
      <c r="A410" cm="1">
        <f t="array" ref="A410">IF(avgAges[Column405]=21,21,avgAges[Column405]/10)</f>
        <v>49.5</v>
      </c>
    </row>
    <row r="411" spans="1:1" x14ac:dyDescent="0.25">
      <c r="A411" cm="1">
        <f t="array" ref="A411">IF(avgAges[Column406]=21,21,avgAges[Column406]/10)</f>
        <v>29.5</v>
      </c>
    </row>
    <row r="412" spans="1:1" x14ac:dyDescent="0.25">
      <c r="A412" cm="1">
        <f t="array" ref="A412">IF(avgAges[Column407]=21,21,avgAges[Column407]/10)</f>
        <v>39.5</v>
      </c>
    </row>
    <row r="413" spans="1:1" x14ac:dyDescent="0.25">
      <c r="A413" cm="1">
        <f t="array" ref="A413">IF(avgAges[Column408]=21,21,avgAges[Column408]/10)</f>
        <v>21</v>
      </c>
    </row>
    <row r="414" spans="1:1" x14ac:dyDescent="0.25">
      <c r="A414" cm="1">
        <f t="array" ref="A414">IF(avgAges[Column409]=21,21,avgAges[Column409]/10)</f>
        <v>29.5</v>
      </c>
    </row>
    <row r="415" spans="1:1" x14ac:dyDescent="0.25">
      <c r="A415" cm="1">
        <f t="array" ref="A415">IF(avgAges[Column410]=21,21,avgAges[Column410]/10)</f>
        <v>39.5</v>
      </c>
    </row>
    <row r="416" spans="1:1" x14ac:dyDescent="0.25">
      <c r="A416" cm="1">
        <f t="array" ref="A416">IF(avgAges[Column411]=21,21,avgAges[Column411]/10)</f>
        <v>29.5</v>
      </c>
    </row>
    <row r="417" spans="1:1" x14ac:dyDescent="0.25">
      <c r="A417" cm="1">
        <f t="array" ref="A417">IF(avgAges[Column412]=21,21,avgAges[Column412]/10)</f>
        <v>29.5</v>
      </c>
    </row>
    <row r="418" spans="1:1" x14ac:dyDescent="0.25">
      <c r="A418" cm="1">
        <f t="array" ref="A418">IF(avgAges[Column413]=21,21,avgAges[Column413]/10)</f>
        <v>21</v>
      </c>
    </row>
    <row r="419" spans="1:1" x14ac:dyDescent="0.25">
      <c r="A419" cm="1">
        <f t="array" ref="A419">IF(avgAges[Column414]=21,21,avgAges[Column414]/10)</f>
        <v>21</v>
      </c>
    </row>
    <row r="420" spans="1:1" x14ac:dyDescent="0.25">
      <c r="A420" cm="1">
        <f t="array" ref="A420">IF(avgAges[Column415]=21,21,avgAges[Column415]/10)</f>
        <v>29.5</v>
      </c>
    </row>
    <row r="421" spans="1:1" x14ac:dyDescent="0.25">
      <c r="A421" cm="1">
        <f t="array" ref="A421">IF(avgAges[Column416]=21,21,avgAges[Column416]/10)</f>
        <v>39.5</v>
      </c>
    </row>
    <row r="422" spans="1:1" x14ac:dyDescent="0.25">
      <c r="A422" cm="1">
        <f t="array" ref="A422">IF(avgAges[Column417]=21,21,avgAges[Column417]/10)</f>
        <v>49.5</v>
      </c>
    </row>
    <row r="423" spans="1:1" x14ac:dyDescent="0.25">
      <c r="A423" cm="1">
        <f t="array" ref="A423">IF(avgAges[Column418]=21,21,avgAges[Column418]/10)</f>
        <v>39.5</v>
      </c>
    </row>
    <row r="424" spans="1:1" x14ac:dyDescent="0.25">
      <c r="A424" cm="1">
        <f t="array" ref="A424">IF(avgAges[Column419]=21,21,avgAges[Column419]/10)</f>
        <v>59.5</v>
      </c>
    </row>
    <row r="425" spans="1:1" x14ac:dyDescent="0.25">
      <c r="A425" cm="1">
        <f t="array" ref="A425">IF(avgAges[Column420]=21,21,avgAges[Column420]/10)</f>
        <v>39.5</v>
      </c>
    </row>
    <row r="426" spans="1:1" x14ac:dyDescent="0.25">
      <c r="A426" cm="1">
        <f t="array" ref="A426">IF(avgAges[Column421]=21,21,avgAges[Column421]/10)</f>
        <v>39.5</v>
      </c>
    </row>
    <row r="427" spans="1:1" x14ac:dyDescent="0.25">
      <c r="A427" cm="1">
        <f t="array" ref="A427">IF(avgAges[Column422]=21,21,avgAges[Column422]/10)</f>
        <v>29.5</v>
      </c>
    </row>
    <row r="428" spans="1:1" x14ac:dyDescent="0.25">
      <c r="A428" cm="1">
        <f t="array" ref="A428">IF(avgAges[Column423]=21,21,avgAges[Column423]/10)</f>
        <v>59.5</v>
      </c>
    </row>
    <row r="429" spans="1:1" x14ac:dyDescent="0.25">
      <c r="A429" cm="1">
        <f t="array" ref="A429">IF(avgAges[Column424]=21,21,avgAges[Column424]/10)</f>
        <v>49.5</v>
      </c>
    </row>
    <row r="430" spans="1:1" x14ac:dyDescent="0.25">
      <c r="A430" cm="1">
        <f t="array" ref="A430">IF(avgAges[Column425]=21,21,avgAges[Column425]/10)</f>
        <v>29.5</v>
      </c>
    </row>
    <row r="431" spans="1:1" x14ac:dyDescent="0.25">
      <c r="A431" cm="1">
        <f t="array" ref="A431">IF(avgAges[Column426]=21,21,avgAges[Column426]/10)</f>
        <v>39.5</v>
      </c>
    </row>
    <row r="432" spans="1:1" x14ac:dyDescent="0.25">
      <c r="A432" cm="1">
        <f t="array" ref="A432">IF(avgAges[Column427]=21,21,avgAges[Column427]/10)</f>
        <v>39.5</v>
      </c>
    </row>
    <row r="433" spans="1:1" x14ac:dyDescent="0.25">
      <c r="A433" cm="1">
        <f t="array" ref="A433">IF(avgAges[Column428]=21,21,avgAges[Column428]/10)</f>
        <v>39.5</v>
      </c>
    </row>
    <row r="434" spans="1:1" x14ac:dyDescent="0.25">
      <c r="A434" cm="1">
        <f t="array" ref="A434">IF(avgAges[Column429]=21,21,avgAges[Column429]/10)</f>
        <v>29.5</v>
      </c>
    </row>
    <row r="435" spans="1:1" x14ac:dyDescent="0.25">
      <c r="A435" cm="1">
        <f t="array" ref="A435">IF(avgAges[Column430]=21,21,avgAges[Column430]/10)</f>
        <v>39.5</v>
      </c>
    </row>
    <row r="436" spans="1:1" x14ac:dyDescent="0.25">
      <c r="A436" cm="1">
        <f t="array" ref="A436">IF(avgAges[Column431]=21,21,avgAges[Column431]/10)</f>
        <v>49.5</v>
      </c>
    </row>
    <row r="437" spans="1:1" x14ac:dyDescent="0.25">
      <c r="A437" cm="1">
        <f t="array" ref="A437">IF(avgAges[Column432]=21,21,avgAges[Column432]/10)</f>
        <v>39.5</v>
      </c>
    </row>
    <row r="438" spans="1:1" x14ac:dyDescent="0.25">
      <c r="A438" cm="1">
        <f t="array" ref="A438">IF(avgAges[Column433]=21,21,avgAges[Column433]/10)</f>
        <v>21</v>
      </c>
    </row>
    <row r="439" spans="1:1" x14ac:dyDescent="0.25">
      <c r="A439" cm="1">
        <f t="array" ref="A439">IF(avgAges[Column434]=21,21,avgAges[Column434]/10)</f>
        <v>39.5</v>
      </c>
    </row>
    <row r="440" spans="1:1" x14ac:dyDescent="0.25">
      <c r="A440" cm="1">
        <f t="array" ref="A440">IF(avgAges[Column435]=21,21,avgAges[Column435]/10)</f>
        <v>29.5</v>
      </c>
    </row>
    <row r="441" spans="1:1" x14ac:dyDescent="0.25">
      <c r="A441" cm="1">
        <f t="array" ref="A441">IF(avgAges[Column436]=21,21,avgAges[Column436]/10)</f>
        <v>59.5</v>
      </c>
    </row>
    <row r="442" spans="1:1" x14ac:dyDescent="0.25">
      <c r="A442" cm="1">
        <f t="array" ref="A442">IF(avgAges[Column437]=21,21,avgAges[Column437]/10)</f>
        <v>49.5</v>
      </c>
    </row>
    <row r="443" spans="1:1" x14ac:dyDescent="0.25">
      <c r="A443" cm="1">
        <f t="array" ref="A443">IF(avgAges[Column438]=21,21,avgAges[Column438]/10)</f>
        <v>39.5</v>
      </c>
    </row>
    <row r="444" spans="1:1" x14ac:dyDescent="0.25">
      <c r="A444" cm="1">
        <f t="array" ref="A444">IF(avgAges[Column439]=21,21,avgAges[Column439]/10)</f>
        <v>29.5</v>
      </c>
    </row>
    <row r="445" spans="1:1" x14ac:dyDescent="0.25">
      <c r="A445" cm="1">
        <f t="array" ref="A445">IF(avgAges[Column440]=21,21,avgAges[Column440]/10)</f>
        <v>29.5</v>
      </c>
    </row>
    <row r="446" spans="1:1" x14ac:dyDescent="0.25">
      <c r="A446" cm="1">
        <f t="array" ref="A446">IF(avgAges[Column441]=21,21,avgAges[Column441]/10)</f>
        <v>29.5</v>
      </c>
    </row>
    <row r="447" spans="1:1" x14ac:dyDescent="0.25">
      <c r="A447" cm="1">
        <f t="array" ref="A447">IF(avgAges[Column442]=21,21,avgAges[Column442]/10)</f>
        <v>29.5</v>
      </c>
    </row>
    <row r="448" spans="1:1" x14ac:dyDescent="0.25">
      <c r="A448" cm="1">
        <f t="array" ref="A448">IF(avgAges[Column443]=21,21,avgAges[Column443]/10)</f>
        <v>39.5</v>
      </c>
    </row>
    <row r="449" spans="1:1" x14ac:dyDescent="0.25">
      <c r="A449" cm="1">
        <f t="array" ref="A449">IF(avgAges[Column444]=21,21,avgAges[Column444]/10)</f>
        <v>39.5</v>
      </c>
    </row>
    <row r="450" spans="1:1" x14ac:dyDescent="0.25">
      <c r="A450" cm="1">
        <f t="array" ref="A450">IF(avgAges[Column445]=21,21,avgAges[Column445]/10)</f>
        <v>39.5</v>
      </c>
    </row>
    <row r="451" spans="1:1" x14ac:dyDescent="0.25">
      <c r="A451" cm="1">
        <f t="array" ref="A451">IF(avgAges[Column446]=21,21,avgAges[Column446]/10)</f>
        <v>39.5</v>
      </c>
    </row>
    <row r="452" spans="1:1" x14ac:dyDescent="0.25">
      <c r="A452" cm="1">
        <f t="array" ref="A452">IF(avgAges[Column447]=21,21,avgAges[Column447]/10)</f>
        <v>39.5</v>
      </c>
    </row>
    <row r="453" spans="1:1" x14ac:dyDescent="0.25">
      <c r="A453" cm="1">
        <f t="array" ref="A453">IF(avgAges[Column448]=21,21,avgAges[Column448]/10)</f>
        <v>29.5</v>
      </c>
    </row>
    <row r="454" spans="1:1" x14ac:dyDescent="0.25">
      <c r="A454" cm="1">
        <f t="array" ref="A454">IF(avgAges[Column449]=21,21,avgAges[Column449]/10)</f>
        <v>49.5</v>
      </c>
    </row>
    <row r="455" spans="1:1" x14ac:dyDescent="0.25">
      <c r="A455" cm="1">
        <f t="array" ref="A455">IF(avgAges[Column450]=21,21,avgAges[Column450]/10)</f>
        <v>29.5</v>
      </c>
    </row>
    <row r="456" spans="1:1" x14ac:dyDescent="0.25">
      <c r="A456" cm="1">
        <f t="array" ref="A456">IF(avgAges[Column451]=21,21,avgAges[Column451]/10)</f>
        <v>39.5</v>
      </c>
    </row>
    <row r="457" spans="1:1" x14ac:dyDescent="0.25">
      <c r="A457" cm="1">
        <f t="array" ref="A457">IF(avgAges[Column452]=21,21,avgAges[Column452]/10)</f>
        <v>39.5</v>
      </c>
    </row>
    <row r="458" spans="1:1" x14ac:dyDescent="0.25">
      <c r="A458" cm="1">
        <f t="array" ref="A458">IF(avgAges[Column453]=21,21,avgAges[Column453]/10)</f>
        <v>49.5</v>
      </c>
    </row>
    <row r="459" spans="1:1" x14ac:dyDescent="0.25">
      <c r="A459" cm="1">
        <f t="array" ref="A459">IF(avgAges[Column454]=21,21,avgAges[Column454]/10)</f>
        <v>39.5</v>
      </c>
    </row>
    <row r="460" spans="1:1" x14ac:dyDescent="0.25">
      <c r="A460" cm="1">
        <f t="array" ref="A460">IF(avgAges[Column455]=21,21,avgAges[Column455]/10)</f>
        <v>29.5</v>
      </c>
    </row>
    <row r="461" spans="1:1" x14ac:dyDescent="0.25">
      <c r="A461" cm="1">
        <f t="array" ref="A461">IF(avgAges[Column456]=21,21,avgAges[Column456]/10)</f>
        <v>29.5</v>
      </c>
    </row>
    <row r="462" spans="1:1" x14ac:dyDescent="0.25">
      <c r="A462" cm="1">
        <f t="array" ref="A462">IF(avgAges[Column457]=21,21,avgAges[Column457]/10)</f>
        <v>29.5</v>
      </c>
    </row>
    <row r="463" spans="1:1" x14ac:dyDescent="0.25">
      <c r="A463" cm="1">
        <f t="array" ref="A463">IF(avgAges[Column458]=21,21,avgAges[Column458]/10)</f>
        <v>29.5</v>
      </c>
    </row>
    <row r="464" spans="1:1" x14ac:dyDescent="0.25">
      <c r="A464" cm="1">
        <f t="array" ref="A464">IF(avgAges[Column459]=21,21,avgAges[Column459]/10)</f>
        <v>39.5</v>
      </c>
    </row>
    <row r="465" spans="1:1" x14ac:dyDescent="0.25">
      <c r="A465" cm="1">
        <f t="array" ref="A465">IF(avgAges[Column460]=21,21,avgAges[Column460]/10)</f>
        <v>39.5</v>
      </c>
    </row>
    <row r="466" spans="1:1" x14ac:dyDescent="0.25">
      <c r="A466" cm="1">
        <f t="array" ref="A466">IF(avgAges[Column461]=21,21,avgAges[Column461]/10)</f>
        <v>39.5</v>
      </c>
    </row>
    <row r="467" spans="1:1" x14ac:dyDescent="0.25">
      <c r="A467" cm="1">
        <f t="array" ref="A467">IF(avgAges[Column462]=21,21,avgAges[Column462]/10)</f>
        <v>29.5</v>
      </c>
    </row>
    <row r="468" spans="1:1" x14ac:dyDescent="0.25">
      <c r="A468" cm="1">
        <f t="array" ref="A468">IF(avgAges[Column463]=21,21,avgAges[Column463]/10)</f>
        <v>49.5</v>
      </c>
    </row>
    <row r="469" spans="1:1" x14ac:dyDescent="0.25">
      <c r="A469" cm="1">
        <f t="array" ref="A469">IF(avgAges[Column464]=21,21,avgAges[Column464]/10)</f>
        <v>39.5</v>
      </c>
    </row>
    <row r="470" spans="1:1" x14ac:dyDescent="0.25">
      <c r="A470" cm="1">
        <f t="array" ref="A470">IF(avgAges[Column465]=21,21,avgAges[Column465]/10)</f>
        <v>29.5</v>
      </c>
    </row>
    <row r="471" spans="1:1" x14ac:dyDescent="0.25">
      <c r="A471" cm="1">
        <f t="array" ref="A471">IF(avgAges[Column466]=21,21,avgAges[Column466]/10)</f>
        <v>29.5</v>
      </c>
    </row>
    <row r="472" spans="1:1" x14ac:dyDescent="0.25">
      <c r="A472" cm="1">
        <f t="array" ref="A472">IF(avgAges[Column467]=21,21,avgAges[Column467]/10)</f>
        <v>21</v>
      </c>
    </row>
    <row r="473" spans="1:1" x14ac:dyDescent="0.25">
      <c r="A473" cm="1">
        <f t="array" ref="A473">IF(avgAges[Column468]=21,21,avgAges[Column468]/10)</f>
        <v>49.5</v>
      </c>
    </row>
    <row r="474" spans="1:1" x14ac:dyDescent="0.25">
      <c r="A474" cm="1">
        <f t="array" ref="A474">IF(avgAges[Column469]=21,21,avgAges[Column469]/10)</f>
        <v>39.5</v>
      </c>
    </row>
    <row r="475" spans="1:1" x14ac:dyDescent="0.25">
      <c r="A475" cm="1">
        <f t="array" ref="A475">IF(avgAges[Column470]=21,21,avgAges[Column470]/10)</f>
        <v>29.5</v>
      </c>
    </row>
    <row r="476" spans="1:1" x14ac:dyDescent="0.25">
      <c r="A476" cm="1">
        <f t="array" ref="A476">IF(avgAges[Column471]=21,21,avgAges[Column471]/10)</f>
        <v>39.5</v>
      </c>
    </row>
    <row r="477" spans="1:1" x14ac:dyDescent="0.25">
      <c r="A477" cm="1">
        <f t="array" ref="A477">IF(avgAges[Column472]=21,21,avgAges[Column472]/10)</f>
        <v>39.5</v>
      </c>
    </row>
    <row r="478" spans="1:1" x14ac:dyDescent="0.25">
      <c r="A478" cm="1">
        <f t="array" ref="A478">IF(avgAges[Column473]=21,21,avgAges[Column473]/10)</f>
        <v>39.5</v>
      </c>
    </row>
    <row r="479" spans="1:1" x14ac:dyDescent="0.25">
      <c r="A479" cm="1">
        <f t="array" ref="A479">IF(avgAges[Column474]=21,21,avgAges[Column474]/10)</f>
        <v>39.5</v>
      </c>
    </row>
    <row r="480" spans="1:1" x14ac:dyDescent="0.25">
      <c r="A480" cm="1">
        <f t="array" ref="A480">IF(avgAges[Column475]=21,21,avgAges[Column475]/10)</f>
        <v>49.5</v>
      </c>
    </row>
    <row r="481" spans="1:1" x14ac:dyDescent="0.25">
      <c r="A481" cm="1">
        <f t="array" ref="A481">IF(avgAges[Column476]=21,21,avgAges[Column476]/10)</f>
        <v>21</v>
      </c>
    </row>
    <row r="482" spans="1:1" x14ac:dyDescent="0.25">
      <c r="A482" cm="1">
        <f t="array" ref="A482">IF(avgAges[Column477]=21,21,avgAges[Column477]/10)</f>
        <v>29.5</v>
      </c>
    </row>
    <row r="483" spans="1:1" x14ac:dyDescent="0.25">
      <c r="A483" cm="1">
        <f t="array" ref="A483">IF(avgAges[Column478]=21,21,avgAges[Column478]/10)</f>
        <v>21</v>
      </c>
    </row>
    <row r="484" spans="1:1" x14ac:dyDescent="0.25">
      <c r="A484" cm="1">
        <f t="array" ref="A484">IF(avgAges[Column479]=21,21,avgAges[Column479]/10)</f>
        <v>21</v>
      </c>
    </row>
    <row r="485" spans="1:1" x14ac:dyDescent="0.25">
      <c r="A485" cm="1">
        <f t="array" ref="A485">IF(avgAges[Column480]=21,21,avgAges[Column480]/10)</f>
        <v>29.5</v>
      </c>
    </row>
    <row r="486" spans="1:1" x14ac:dyDescent="0.25">
      <c r="A486" cm="1">
        <f t="array" ref="A486">IF(avgAges[Column481]=21,21,avgAges[Column481]/10)</f>
        <v>29.5</v>
      </c>
    </row>
    <row r="487" spans="1:1" x14ac:dyDescent="0.25">
      <c r="A487" cm="1">
        <f t="array" ref="A487">IF(avgAges[Column482]=21,21,avgAges[Column482]/10)</f>
        <v>21</v>
      </c>
    </row>
    <row r="488" spans="1:1" x14ac:dyDescent="0.25">
      <c r="A488" cm="1">
        <f t="array" ref="A488">IF(avgAges[Column483]=21,21,avgAges[Column483]/10)</f>
        <v>59.5</v>
      </c>
    </row>
    <row r="489" spans="1:1" x14ac:dyDescent="0.25">
      <c r="A489" cm="1">
        <f t="array" ref="A489">IF(avgAges[Column484]=21,21,avgAges[Column484]/10)</f>
        <v>21</v>
      </c>
    </row>
    <row r="490" spans="1:1" x14ac:dyDescent="0.25">
      <c r="A490" cm="1">
        <f t="array" ref="A490">IF(avgAges[Column485]=21,21,avgAges[Column485]/10)</f>
        <v>21</v>
      </c>
    </row>
    <row r="491" spans="1:1" x14ac:dyDescent="0.25">
      <c r="A491" cm="1">
        <f t="array" ref="A491">IF(avgAges[Column486]=21,21,avgAges[Column486]/10)</f>
        <v>29.5</v>
      </c>
    </row>
    <row r="492" spans="1:1" x14ac:dyDescent="0.25">
      <c r="A492" cm="1">
        <f t="array" ref="A492">IF(avgAges[Column487]=21,21,avgAges[Column487]/10)</f>
        <v>39.5</v>
      </c>
    </row>
    <row r="493" spans="1:1" x14ac:dyDescent="0.25">
      <c r="A493" cm="1">
        <f t="array" ref="A493">IF(avgAges[Column488]=21,21,avgAges[Column488]/10)</f>
        <v>39.5</v>
      </c>
    </row>
    <row r="494" spans="1:1" x14ac:dyDescent="0.25">
      <c r="A494" cm="1">
        <f t="array" ref="A494">IF(avgAges[Column489]=21,21,avgAges[Column489]/10)</f>
        <v>39.5</v>
      </c>
    </row>
    <row r="495" spans="1:1" x14ac:dyDescent="0.25">
      <c r="A495" cm="1">
        <f t="array" ref="A495">IF(avgAges[Column490]=21,21,avgAges[Column490]/10)</f>
        <v>29.5</v>
      </c>
    </row>
    <row r="496" spans="1:1" x14ac:dyDescent="0.25">
      <c r="A496" cm="1">
        <f t="array" ref="A496">IF(avgAges[Column491]=21,21,avgAges[Column491]/10)</f>
        <v>21</v>
      </c>
    </row>
    <row r="497" spans="1:1" x14ac:dyDescent="0.25">
      <c r="A497" cm="1">
        <f t="array" ref="A497">IF(avgAges[Column492]=21,21,avgAges[Column492]/10)</f>
        <v>29.5</v>
      </c>
    </row>
    <row r="498" spans="1:1" x14ac:dyDescent="0.25">
      <c r="A498" cm="1">
        <f t="array" ref="A498">IF(avgAges[Column493]=21,21,avgAges[Column493]/10)</f>
        <v>29.5</v>
      </c>
    </row>
    <row r="499" spans="1:1" x14ac:dyDescent="0.25">
      <c r="A499" cm="1">
        <f t="array" ref="A499">IF(avgAges[Column494]=21,21,avgAges[Column494]/10)</f>
        <v>21</v>
      </c>
    </row>
    <row r="500" spans="1:1" x14ac:dyDescent="0.25">
      <c r="A500" cm="1">
        <f t="array" ref="A500">IF(avgAges[Column495]=21,21,avgAges[Column495]/10)</f>
        <v>49.5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2DCD4-559B-463F-81B7-8472EAF1DC16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53CFCF-95BE-457B-94EE-59F2144262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avgAges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2023-03-21T17:18:52Z</dcterms:created>
  <dcterms:modified xsi:type="dcterms:W3CDTF">2023-03-21T17:27:20Z</dcterms:modified>
</cp:coreProperties>
</file>