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t_ga\Downloads\DESAFIO EXCEL - Ferramenta Investimento\"/>
    </mc:Choice>
  </mc:AlternateContent>
  <xr:revisionPtr revIDLastSave="0" documentId="13_ncr:1_{3F3E6AF3-58FD-4564-B317-C9948060FADD}" xr6:coauthVersionLast="47" xr6:coauthVersionMax="47" xr10:uidLastSave="{00000000-0000-0000-0000-000000000000}"/>
  <bookViews>
    <workbookView xWindow="-120" yWindow="-120" windowWidth="29040" windowHeight="15840" tabRatio="0" xr2:uid="{A28CD314-60B3-4EE5-8D49-BE9717B7E478}"/>
  </bookViews>
  <sheets>
    <sheet name="Simulador de Investimento" sheetId="1" r:id="rId1"/>
    <sheet name="CHAVE CONFIG" sheetId="2" r:id="rId2"/>
  </sheets>
  <definedNames>
    <definedName name="aporte">'Simulador de Investimento'!$E$17</definedName>
    <definedName name="patrimonio">'Simulador de Investimento'!$E$20</definedName>
    <definedName name="qtd_anos">'Simulador de Investimento'!$E$18</definedName>
    <definedName name="rendimento_carteira">'Simulador de Investimento'!$E$13</definedName>
    <definedName name="salario">'Simulador de Investimento'!$E$12</definedName>
    <definedName name="sugestao_investimento">'Simulador de Investimento'!$E$14</definedName>
    <definedName name="taxa_mensal">'Simulador de Investimento'!$E$19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D31" i="1"/>
  <c r="D13" i="1"/>
  <c r="D12" i="1"/>
  <c r="D19" i="1"/>
  <c r="D18" i="1"/>
  <c r="D17" i="1"/>
  <c r="D25" i="1"/>
  <c r="E25" i="1" s="1"/>
  <c r="D26" i="1"/>
  <c r="E26" i="1" s="1"/>
  <c r="D27" i="1"/>
  <c r="E27" i="1" s="1"/>
  <c r="D28" i="1"/>
  <c r="E28" i="1" s="1"/>
  <c r="D24" i="1"/>
  <c r="E24" i="1" s="1"/>
  <c r="D36" i="1"/>
  <c r="D37" i="1"/>
  <c r="D38" i="1"/>
  <c r="D39" i="1"/>
  <c r="D40" i="1"/>
  <c r="D35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3" i="2"/>
  <c r="E32" i="1"/>
  <c r="E20" i="1"/>
  <c r="E21" i="1" s="1"/>
  <c r="H4" i="2"/>
  <c r="E39" i="1" l="1"/>
  <c r="E38" i="1"/>
  <c r="E37" i="1"/>
  <c r="E36" i="1"/>
  <c r="E35" i="1"/>
  <c r="E40" i="1"/>
  <c r="E41" i="1" l="1"/>
</calcChain>
</file>

<file path=xl/sharedStrings.xml><?xml version="1.0" encoding="utf-8"?>
<sst xmlns="http://schemas.openxmlformats.org/spreadsheetml/2006/main" count="79" uniqueCount="43">
  <si>
    <t>Quanto é os dividendos mensais?</t>
  </si>
  <si>
    <t>Criar um simulador simples de investimento</t>
  </si>
  <si>
    <t>INVESTIMENTO MENSAL</t>
  </si>
  <si>
    <t>CENÁRIOS</t>
  </si>
  <si>
    <t>Dividendo</t>
  </si>
  <si>
    <t>Rendimento Carteira</t>
  </si>
  <si>
    <t>PERFIL</t>
  </si>
  <si>
    <t>Valor a ser investido por MÊS</t>
  </si>
  <si>
    <t>TIPOS DE FII</t>
  </si>
  <si>
    <t>Percentual Sugerido</t>
  </si>
  <si>
    <t>Valores</t>
  </si>
  <si>
    <t>TIJOLO</t>
  </si>
  <si>
    <t>PAPEL</t>
  </si>
  <si>
    <t>HIBRIDOS</t>
  </si>
  <si>
    <t>FOFs</t>
  </si>
  <si>
    <t>DESENVOLVIMENTO</t>
  </si>
  <si>
    <t>HOTELARIAS</t>
  </si>
  <si>
    <t>Conservador</t>
  </si>
  <si>
    <t>CHAVE</t>
  </si>
  <si>
    <t>Moderado</t>
  </si>
  <si>
    <t>Agressivo</t>
  </si>
  <si>
    <t>%</t>
  </si>
  <si>
    <t>Agressivo-TIJOLO</t>
  </si>
  <si>
    <t>Sugestão de investimento (30%)</t>
  </si>
  <si>
    <t>VALOR TOTAL</t>
  </si>
  <si>
    <t>Retorno em 2 anos</t>
  </si>
  <si>
    <t>Aporte Mensal</t>
  </si>
  <si>
    <t>Investimento Anual</t>
  </si>
  <si>
    <t>Taxa de rendimento mensal em %</t>
  </si>
  <si>
    <t>Quanto de Patrimonio acumulado terei? (R$)</t>
  </si>
  <si>
    <t>Visualização da Ferramenta</t>
  </si>
  <si>
    <t>Informar avisos</t>
  </si>
  <si>
    <t>Retorno em 5 anos</t>
  </si>
  <si>
    <t>Retorno em 10 anos</t>
  </si>
  <si>
    <t>Retorno em 20 anos</t>
  </si>
  <si>
    <t>Retorno em 30 anos</t>
  </si>
  <si>
    <t>Linha do Tempo do investimento</t>
  </si>
  <si>
    <r>
      <t xml:space="preserve">DIO </t>
    </r>
    <r>
      <rPr>
        <b/>
        <i/>
        <sz val="10"/>
        <color theme="9" tint="0.59999389629810485"/>
        <rFont val="Segoe UI Light"/>
        <family val="2"/>
      </rPr>
      <t>student excel project</t>
    </r>
  </si>
  <si>
    <t>Update date: 20/06/2025 12:00:00</t>
  </si>
  <si>
    <t>INICIALIZAÇÃO</t>
  </si>
  <si>
    <t>Salário Mensal</t>
  </si>
  <si>
    <t>PERFIL DE INVESTIMENTO</t>
  </si>
  <si>
    <t>Sugestão de investimento por Tipos de FII's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</si>
</sst>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12"/>
      <color theme="0"/>
      <name val="Segoe UI"/>
      <family val="2"/>
    </font>
    <font>
      <b/>
      <sz val="16"/>
      <color theme="0"/>
      <name val="Verdana"/>
      <family val="2"/>
    </font>
    <font>
      <sz val="12"/>
      <color theme="1"/>
      <name val="Verdana"/>
      <family val="2"/>
    </font>
    <font>
      <b/>
      <sz val="12"/>
      <color rgb="FF9C5700"/>
      <name val="Segoe UI"/>
      <family val="2"/>
    </font>
    <font>
      <b/>
      <sz val="12"/>
      <name val="Segoe UI"/>
      <family val="2"/>
    </font>
    <font>
      <sz val="12"/>
      <color theme="0"/>
      <name val="Segoe UI"/>
      <family val="2"/>
    </font>
    <font>
      <b/>
      <sz val="20"/>
      <color rgb="FF9C5700"/>
      <name val="Segoe UI"/>
      <family val="2"/>
    </font>
    <font>
      <b/>
      <i/>
      <sz val="12"/>
      <color rgb="FFC00000"/>
      <name val="Segoe UI"/>
      <family val="2"/>
    </font>
    <font>
      <b/>
      <i/>
      <sz val="12"/>
      <color theme="1"/>
      <name val="Segoe UI"/>
      <family val="2"/>
    </font>
    <font>
      <b/>
      <sz val="12"/>
      <color theme="9" tint="0.39997558519241921"/>
      <name val="Segoe UI"/>
      <family val="2"/>
    </font>
    <font>
      <b/>
      <sz val="18"/>
      <color rgb="FF9C5700"/>
      <name val="Segoe UI"/>
      <family val="2"/>
    </font>
    <font>
      <b/>
      <sz val="18"/>
      <color theme="0"/>
      <name val="Verdana"/>
      <family val="2"/>
    </font>
    <font>
      <b/>
      <sz val="12"/>
      <color rgb="FFFF0000"/>
      <name val="Segoe UI"/>
      <family val="2"/>
    </font>
    <font>
      <b/>
      <sz val="10"/>
      <color theme="9" tint="0.59999389629810485"/>
      <name val="Segoe UI Light"/>
      <family val="2"/>
    </font>
    <font>
      <b/>
      <i/>
      <sz val="10"/>
      <color theme="9" tint="0.59999389629810485"/>
      <name val="Segoe UI Light"/>
      <family val="2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71">
    <border>
      <left/>
      <right/>
      <top/>
      <bottom/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 style="medium">
        <color theme="2"/>
      </right>
      <top style="medium">
        <color theme="9" tint="-0.249977111117893"/>
      </top>
      <bottom style="medium">
        <color theme="2"/>
      </bottom>
      <diagonal/>
    </border>
    <border>
      <left style="medium">
        <color theme="2"/>
      </left>
      <right style="medium">
        <color theme="2"/>
      </right>
      <top style="medium">
        <color theme="9" tint="-0.249977111117893"/>
      </top>
      <bottom style="medium">
        <color theme="2"/>
      </bottom>
      <diagonal/>
    </border>
    <border>
      <left style="medium">
        <color theme="2"/>
      </left>
      <right style="medium">
        <color theme="9" tint="-0.249977111117893"/>
      </right>
      <top style="medium">
        <color theme="9" tint="-0.249977111117893"/>
      </top>
      <bottom style="medium">
        <color theme="2"/>
      </bottom>
      <diagonal/>
    </border>
    <border>
      <left style="medium">
        <color theme="9" tint="-0.249977111117893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theme="2"/>
      </left>
      <right style="medium">
        <color theme="9" tint="-0.249977111117893"/>
      </right>
      <top style="medium">
        <color theme="2"/>
      </top>
      <bottom style="medium">
        <color theme="2"/>
      </bottom>
      <diagonal/>
    </border>
    <border>
      <left style="medium">
        <color theme="9" tint="-0.249977111117893"/>
      </left>
      <right style="medium">
        <color theme="2"/>
      </right>
      <top style="medium">
        <color theme="2"/>
      </top>
      <bottom style="medium">
        <color theme="9" tint="-0.249977111117893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9" tint="-0.249977111117893"/>
      </bottom>
      <diagonal/>
    </border>
    <border>
      <left style="medium">
        <color theme="2"/>
      </left>
      <right style="medium">
        <color theme="9" tint="-0.249977111117893"/>
      </right>
      <top style="medium">
        <color theme="2"/>
      </top>
      <bottom style="medium">
        <color theme="9" tint="-0.249977111117893"/>
      </bottom>
      <diagonal/>
    </border>
    <border>
      <left style="medium">
        <color theme="5" tint="-0.249977111117893"/>
      </left>
      <right/>
      <top style="medium">
        <color theme="5" tint="-0.249977111117893"/>
      </top>
      <bottom style="medium">
        <color theme="5" tint="-0.249977111117893"/>
      </bottom>
      <diagonal/>
    </border>
    <border>
      <left/>
      <right/>
      <top style="medium">
        <color theme="5" tint="-0.249977111117893"/>
      </top>
      <bottom style="medium">
        <color theme="5" tint="-0.249977111117893"/>
      </bottom>
      <diagonal/>
    </border>
    <border>
      <left/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/>
      <right/>
      <top style="medium">
        <color theme="9" tint="-0.249977111117893"/>
      </top>
      <bottom style="medium">
        <color theme="9" tint="-0.249977111117893"/>
      </bottom>
      <diagonal/>
    </border>
    <border>
      <left style="medium">
        <color theme="0" tint="-4.9989318521683403E-2"/>
      </left>
      <right style="medium">
        <color theme="5" tint="-0.249977111117893"/>
      </right>
      <top style="medium">
        <color theme="5" tint="-0.249977111117893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5" tint="-0.249977111117893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5" tint="-0.249977111117893"/>
      </right>
      <top style="medium">
        <color theme="0" tint="-4.9989318521683403E-2"/>
      </top>
      <bottom style="medium">
        <color theme="5" tint="-0.249977111117893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9" tint="-0.249977111117893"/>
      </right>
      <top style="medium">
        <color theme="9" tint="-0.249977111117893"/>
      </top>
      <bottom style="medium">
        <color theme="0" tint="-0.24994659260841701"/>
      </bottom>
      <diagonal/>
    </border>
    <border>
      <left style="medium">
        <color theme="9" tint="-0.249977111117893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9" tint="-0.249977111117893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9" tint="-0.249977111117893"/>
      </left>
      <right style="medium">
        <color theme="0" tint="-0.24994659260841701"/>
      </right>
      <top style="medium">
        <color theme="0" tint="-0.24994659260841701"/>
      </top>
      <bottom style="medium">
        <color theme="9" tint="-0.249977111117893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9" tint="-0.249977111117893"/>
      </bottom>
      <diagonal/>
    </border>
    <border>
      <left style="medium">
        <color theme="0" tint="-0.24994659260841701"/>
      </left>
      <right style="medium">
        <color theme="9" tint="-0.249977111117893"/>
      </right>
      <top style="medium">
        <color theme="0" tint="-0.24994659260841701"/>
      </top>
      <bottom style="medium">
        <color theme="9" tint="-0.249977111117893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9" tint="-0.249977111117893"/>
      </top>
      <bottom style="medium">
        <color theme="0" tint="-0.24994659260841701"/>
      </bottom>
      <diagonal/>
    </border>
    <border>
      <left/>
      <right/>
      <top/>
      <bottom style="thick">
        <color theme="9" tint="-0.24994659260841701"/>
      </bottom>
      <diagonal/>
    </border>
    <border>
      <left style="medium">
        <color theme="9" tint="-0.249977111117893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5" tint="-0.249977111117893"/>
      </left>
      <right/>
      <top style="medium">
        <color theme="0" tint="-4.9989318521683403E-2"/>
      </top>
      <bottom style="medium">
        <color theme="5" tint="-0.249977111117893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theme="5" tint="-0.249977111117893"/>
      </bottom>
      <diagonal/>
    </border>
    <border>
      <left style="medium">
        <color theme="5" tint="-0.249977111117893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5" tint="-0.249977111117893"/>
      </left>
      <right/>
      <top style="medium">
        <color theme="5" tint="-0.249977111117893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medium">
        <color theme="5" tint="-0.249977111117893"/>
      </top>
      <bottom style="medium">
        <color theme="0" tint="-4.9989318521683403E-2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/>
      <diagonal/>
    </border>
    <border>
      <left/>
      <right/>
      <top style="medium">
        <color theme="9" tint="-0.24994659260841701"/>
      </top>
      <bottom/>
      <diagonal/>
    </border>
    <border>
      <left/>
      <right style="medium">
        <color theme="9" tint="-0.24994659260841701"/>
      </right>
      <top style="medium">
        <color theme="9" tint="-0.24994659260841701"/>
      </top>
      <bottom/>
      <diagonal/>
    </border>
    <border>
      <left style="medium">
        <color theme="9" tint="-0.24994659260841701"/>
      </left>
      <right/>
      <top/>
      <bottom/>
      <diagonal/>
    </border>
    <border>
      <left/>
      <right style="medium">
        <color theme="9" tint="-0.24994659260841701"/>
      </right>
      <top/>
      <bottom/>
      <diagonal/>
    </border>
    <border>
      <left style="medium">
        <color theme="9" tint="-0.24994659260841701"/>
      </left>
      <right/>
      <top/>
      <bottom style="medium">
        <color theme="9" tint="-0.24994659260841701"/>
      </bottom>
      <diagonal/>
    </border>
    <border>
      <left/>
      <right/>
      <top/>
      <bottom style="medium">
        <color theme="9" tint="-0.24994659260841701"/>
      </bottom>
      <diagonal/>
    </border>
    <border>
      <left/>
      <right style="medium">
        <color theme="9" tint="-0.24994659260841701"/>
      </right>
      <top/>
      <bottom style="medium">
        <color theme="9" tint="-0.24994659260841701"/>
      </bottom>
      <diagonal/>
    </border>
    <border>
      <left style="medium">
        <color theme="5" tint="-0.24994659260841701"/>
      </left>
      <right/>
      <top style="medium">
        <color theme="5" tint="-0.24994659260841701"/>
      </top>
      <bottom/>
      <diagonal/>
    </border>
    <border>
      <left/>
      <right style="medium">
        <color theme="5" tint="-0.24994659260841701"/>
      </right>
      <top style="medium">
        <color theme="5" tint="-0.24994659260841701"/>
      </top>
      <bottom/>
      <diagonal/>
    </border>
    <border>
      <left style="medium">
        <color theme="5" tint="-0.24994659260841701"/>
      </left>
      <right/>
      <top/>
      <bottom/>
      <diagonal/>
    </border>
    <border>
      <left/>
      <right style="medium">
        <color theme="5" tint="-0.24994659260841701"/>
      </right>
      <top/>
      <bottom/>
      <diagonal/>
    </border>
    <border>
      <left style="medium">
        <color theme="5" tint="-0.24994659260841701"/>
      </left>
      <right/>
      <top/>
      <bottom style="medium">
        <color theme="5" tint="-0.24994659260841701"/>
      </bottom>
      <diagonal/>
    </border>
    <border>
      <left/>
      <right/>
      <top/>
      <bottom style="medium">
        <color theme="5" tint="-0.24994659260841701"/>
      </bottom>
      <diagonal/>
    </border>
    <border>
      <left/>
      <right style="medium">
        <color theme="5" tint="-0.24994659260841701"/>
      </right>
      <top/>
      <bottom style="medium">
        <color theme="5" tint="-0.24994659260841701"/>
      </bottom>
      <diagonal/>
    </border>
    <border>
      <left/>
      <right/>
      <top style="medium">
        <color theme="5" tint="-0.24994659260841701"/>
      </top>
      <bottom/>
      <diagonal/>
    </border>
    <border>
      <left style="medium">
        <color theme="0" tint="-0.14996795556505021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06"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8" fontId="4" fillId="4" borderId="5" xfId="0" applyNumberFormat="1" applyFont="1" applyFill="1" applyBorder="1" applyAlignment="1">
      <alignment horizontal="center" vertical="center"/>
    </xf>
    <xf numFmtId="8" fontId="4" fillId="4" borderId="6" xfId="0" applyNumberFormat="1" applyFont="1" applyFill="1" applyBorder="1" applyAlignment="1">
      <alignment horizontal="center" vertical="center"/>
    </xf>
    <xf numFmtId="8" fontId="4" fillId="4" borderId="8" xfId="0" applyNumberFormat="1" applyFont="1" applyFill="1" applyBorder="1" applyAlignment="1">
      <alignment horizontal="center" vertical="center"/>
    </xf>
    <xf numFmtId="8" fontId="4" fillId="4" borderId="9" xfId="0" applyNumberFormat="1" applyFont="1" applyFill="1" applyBorder="1" applyAlignment="1">
      <alignment horizontal="center" vertical="center"/>
    </xf>
    <xf numFmtId="8" fontId="4" fillId="4" borderId="11" xfId="0" applyNumberFormat="1" applyFont="1" applyFill="1" applyBorder="1" applyAlignment="1">
      <alignment horizontal="center" vertical="center"/>
    </xf>
    <xf numFmtId="8" fontId="4" fillId="4" borderId="12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 indent="3"/>
    </xf>
    <xf numFmtId="0" fontId="3" fillId="4" borderId="7" xfId="0" applyFont="1" applyFill="1" applyBorder="1" applyAlignment="1">
      <alignment horizontal="left" vertical="center" indent="3"/>
    </xf>
    <xf numFmtId="0" fontId="3" fillId="4" borderId="10" xfId="0" applyFont="1" applyFill="1" applyBorder="1" applyAlignment="1">
      <alignment horizontal="left" vertical="center" indent="3"/>
    </xf>
    <xf numFmtId="0" fontId="6" fillId="3" borderId="3" xfId="0" applyFont="1" applyFill="1" applyBorder="1" applyAlignment="1">
      <alignment vertical="center"/>
    </xf>
    <xf numFmtId="0" fontId="7" fillId="5" borderId="15" xfId="0" applyFont="1" applyFill="1" applyBorder="1" applyAlignment="1">
      <alignment horizontal="left" vertical="center"/>
    </xf>
    <xf numFmtId="8" fontId="4" fillId="4" borderId="23" xfId="0" applyNumberFormat="1" applyFont="1" applyFill="1" applyBorder="1" applyAlignment="1">
      <alignment horizontal="center" vertical="center"/>
    </xf>
    <xf numFmtId="8" fontId="4" fillId="4" borderId="26" xfId="0" applyNumberFormat="1" applyFont="1" applyFill="1" applyBorder="1" applyAlignment="1">
      <alignment horizontal="center" vertical="center"/>
    </xf>
    <xf numFmtId="0" fontId="2" fillId="2" borderId="0" xfId="3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9" fontId="3" fillId="0" borderId="0" xfId="2" applyFont="1" applyAlignment="1">
      <alignment horizontal="center" vertical="center"/>
    </xf>
    <xf numFmtId="9" fontId="3" fillId="0" borderId="27" xfId="2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2" fillId="2" borderId="0" xfId="2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9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164" fontId="5" fillId="6" borderId="0" xfId="0" applyNumberFormat="1" applyFont="1" applyFill="1" applyAlignment="1">
      <alignment horizontal="left" vertical="center"/>
    </xf>
    <xf numFmtId="164" fontId="9" fillId="4" borderId="19" xfId="0" applyNumberFormat="1" applyFont="1" applyFill="1" applyBorder="1" applyAlignment="1">
      <alignment horizontal="left" vertical="center" indent="3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8" fillId="2" borderId="33" xfId="3" applyFont="1" applyBorder="1" applyAlignment="1">
      <alignment horizontal="left" vertical="center"/>
    </xf>
    <xf numFmtId="0" fontId="8" fillId="2" borderId="35" xfId="3" applyFont="1" applyBorder="1" applyAlignment="1">
      <alignment horizontal="left" vertical="center"/>
    </xf>
    <xf numFmtId="0" fontId="8" fillId="2" borderId="36" xfId="3" applyFont="1" applyBorder="1" applyAlignment="1">
      <alignment horizontal="left" vertical="center"/>
    </xf>
    <xf numFmtId="0" fontId="8" fillId="2" borderId="37" xfId="3" applyFont="1" applyBorder="1" applyAlignment="1">
      <alignment horizontal="left" vertical="center"/>
    </xf>
    <xf numFmtId="0" fontId="8" fillId="2" borderId="38" xfId="3" applyFont="1" applyBorder="1" applyAlignment="1">
      <alignment horizontal="left" vertical="center"/>
    </xf>
    <xf numFmtId="0" fontId="8" fillId="2" borderId="39" xfId="3" applyFont="1" applyBorder="1" applyAlignment="1">
      <alignment horizontal="left" vertical="center"/>
    </xf>
    <xf numFmtId="0" fontId="8" fillId="2" borderId="40" xfId="3" applyFont="1" applyBorder="1" applyAlignment="1">
      <alignment horizontal="left" vertical="center"/>
    </xf>
    <xf numFmtId="0" fontId="8" fillId="7" borderId="33" xfId="3" applyFont="1" applyFill="1" applyBorder="1" applyAlignment="1">
      <alignment horizontal="left" vertical="center"/>
    </xf>
    <xf numFmtId="0" fontId="8" fillId="7" borderId="34" xfId="3" applyFont="1" applyFill="1" applyBorder="1" applyAlignment="1">
      <alignment horizontal="left" vertical="center"/>
    </xf>
    <xf numFmtId="0" fontId="8" fillId="7" borderId="35" xfId="3" applyFont="1" applyFill="1" applyBorder="1" applyAlignment="1">
      <alignment horizontal="left" vertical="center"/>
    </xf>
    <xf numFmtId="0" fontId="8" fillId="7" borderId="38" xfId="3" applyFont="1" applyFill="1" applyBorder="1" applyAlignment="1">
      <alignment horizontal="left" vertical="center"/>
    </xf>
    <xf numFmtId="0" fontId="8" fillId="7" borderId="40" xfId="3" applyFont="1" applyFill="1" applyBorder="1" applyAlignment="1">
      <alignment horizontal="left" vertical="center"/>
    </xf>
    <xf numFmtId="0" fontId="8" fillId="7" borderId="0" xfId="3" applyFont="1" applyFill="1" applyBorder="1" applyAlignment="1">
      <alignment horizontal="left" vertical="center"/>
    </xf>
    <xf numFmtId="0" fontId="8" fillId="7" borderId="36" xfId="3" applyFont="1" applyFill="1" applyBorder="1" applyAlignment="1">
      <alignment horizontal="left" vertical="center"/>
    </xf>
    <xf numFmtId="0" fontId="8" fillId="7" borderId="37" xfId="3" applyFont="1" applyFill="1" applyBorder="1" applyAlignment="1">
      <alignment horizontal="left" vertical="center"/>
    </xf>
    <xf numFmtId="0" fontId="8" fillId="7" borderId="39" xfId="3" applyFont="1" applyFill="1" applyBorder="1" applyAlignment="1">
      <alignment horizontal="left" vertical="center"/>
    </xf>
    <xf numFmtId="0" fontId="4" fillId="4" borderId="41" xfId="0" applyFont="1" applyFill="1" applyBorder="1" applyAlignment="1">
      <alignment horizontal="left" vertical="center" indent="3"/>
    </xf>
    <xf numFmtId="0" fontId="3" fillId="8" borderId="0" xfId="0" applyFont="1" applyFill="1" applyAlignment="1">
      <alignment horizontal="left" vertical="center"/>
    </xf>
    <xf numFmtId="0" fontId="3" fillId="8" borderId="43" xfId="0" applyFont="1" applyFill="1" applyBorder="1" applyAlignment="1">
      <alignment horizontal="left" vertical="center"/>
    </xf>
    <xf numFmtId="0" fontId="12" fillId="4" borderId="42" xfId="0" applyFont="1" applyFill="1" applyBorder="1" applyAlignment="1">
      <alignment horizontal="right" vertical="center"/>
    </xf>
    <xf numFmtId="0" fontId="4" fillId="4" borderId="44" xfId="0" applyFont="1" applyFill="1" applyBorder="1" applyAlignment="1">
      <alignment horizontal="left" vertical="center" indent="3"/>
    </xf>
    <xf numFmtId="0" fontId="12" fillId="4" borderId="45" xfId="0" applyFont="1" applyFill="1" applyBorder="1" applyAlignment="1">
      <alignment horizontal="right" vertical="center"/>
    </xf>
    <xf numFmtId="0" fontId="8" fillId="2" borderId="28" xfId="3" applyFont="1" applyBorder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4" fillId="4" borderId="48" xfId="0" applyFont="1" applyFill="1" applyBorder="1" applyAlignment="1">
      <alignment horizontal="left" vertical="center" indent="3"/>
    </xf>
    <xf numFmtId="0" fontId="4" fillId="4" borderId="50" xfId="0" applyFont="1" applyFill="1" applyBorder="1" applyAlignment="1">
      <alignment horizontal="left" vertical="center" indent="3"/>
    </xf>
    <xf numFmtId="0" fontId="12" fillId="4" borderId="51" xfId="0" applyFont="1" applyFill="1" applyBorder="1" applyAlignment="1">
      <alignment horizontal="right" vertical="center" indent="1"/>
    </xf>
    <xf numFmtId="0" fontId="12" fillId="4" borderId="49" xfId="0" applyFont="1" applyFill="1" applyBorder="1" applyAlignment="1">
      <alignment horizontal="right" vertical="center" indent="1"/>
    </xf>
    <xf numFmtId="0" fontId="11" fillId="2" borderId="0" xfId="3" applyFont="1" applyBorder="1" applyAlignment="1">
      <alignment vertical="top"/>
    </xf>
    <xf numFmtId="0" fontId="4" fillId="10" borderId="31" xfId="0" applyFont="1" applyFill="1" applyBorder="1" applyAlignment="1">
      <alignment horizontal="left" vertical="center" indent="2"/>
    </xf>
    <xf numFmtId="0" fontId="3" fillId="10" borderId="27" xfId="0" applyFont="1" applyFill="1" applyBorder="1" applyAlignment="1">
      <alignment horizontal="left" vertical="center"/>
    </xf>
    <xf numFmtId="164" fontId="4" fillId="10" borderId="32" xfId="0" applyNumberFormat="1" applyFont="1" applyFill="1" applyBorder="1" applyAlignment="1">
      <alignment horizontal="left" vertical="center"/>
    </xf>
    <xf numFmtId="0" fontId="6" fillId="3" borderId="52" xfId="0" applyFont="1" applyFill="1" applyBorder="1" applyAlignment="1">
      <alignment vertical="center"/>
    </xf>
    <xf numFmtId="0" fontId="6" fillId="3" borderId="54" xfId="0" applyFont="1" applyFill="1" applyBorder="1" applyAlignment="1">
      <alignment vertical="center"/>
    </xf>
    <xf numFmtId="0" fontId="6" fillId="0" borderId="39" xfId="0" applyFont="1" applyBorder="1" applyAlignment="1">
      <alignment vertical="center"/>
    </xf>
    <xf numFmtId="0" fontId="6" fillId="8" borderId="55" xfId="0" applyFont="1" applyFill="1" applyBorder="1" applyAlignment="1">
      <alignment vertical="center"/>
    </xf>
    <xf numFmtId="0" fontId="6" fillId="8" borderId="0" xfId="0" applyFont="1" applyFill="1" applyAlignment="1">
      <alignment vertical="center"/>
    </xf>
    <xf numFmtId="0" fontId="6" fillId="8" borderId="56" xfId="0" applyFont="1" applyFill="1" applyBorder="1" applyAlignment="1">
      <alignment vertical="center"/>
    </xf>
    <xf numFmtId="0" fontId="6" fillId="8" borderId="57" xfId="0" applyFont="1" applyFill="1" applyBorder="1" applyAlignment="1">
      <alignment vertical="center"/>
    </xf>
    <xf numFmtId="0" fontId="6" fillId="8" borderId="58" xfId="0" applyFont="1" applyFill="1" applyBorder="1" applyAlignment="1">
      <alignment vertical="center"/>
    </xf>
    <xf numFmtId="0" fontId="6" fillId="8" borderId="59" xfId="0" applyFont="1" applyFill="1" applyBorder="1" applyAlignment="1">
      <alignment vertical="center"/>
    </xf>
    <xf numFmtId="0" fontId="3" fillId="5" borderId="60" xfId="0" applyFont="1" applyFill="1" applyBorder="1" applyAlignment="1">
      <alignment horizontal="left" vertical="center"/>
    </xf>
    <xf numFmtId="0" fontId="3" fillId="5" borderId="61" xfId="0" applyFont="1" applyFill="1" applyBorder="1" applyAlignment="1">
      <alignment horizontal="left" vertical="center"/>
    </xf>
    <xf numFmtId="0" fontId="3" fillId="5" borderId="62" xfId="0" applyFont="1" applyFill="1" applyBorder="1" applyAlignment="1">
      <alignment horizontal="left" vertical="center"/>
    </xf>
    <xf numFmtId="0" fontId="3" fillId="5" borderId="63" xfId="0" applyFont="1" applyFill="1" applyBorder="1" applyAlignment="1">
      <alignment horizontal="left" vertical="center"/>
    </xf>
    <xf numFmtId="0" fontId="3" fillId="5" borderId="64" xfId="0" applyFont="1" applyFill="1" applyBorder="1" applyAlignment="1">
      <alignment horizontal="left" vertical="center"/>
    </xf>
    <xf numFmtId="0" fontId="3" fillId="5" borderId="65" xfId="0" applyFont="1" applyFill="1" applyBorder="1" applyAlignment="1">
      <alignment horizontal="left" vertical="center"/>
    </xf>
    <xf numFmtId="0" fontId="3" fillId="5" borderId="66" xfId="0" applyFont="1" applyFill="1" applyBorder="1" applyAlignment="1">
      <alignment horizontal="left" vertical="center"/>
    </xf>
    <xf numFmtId="0" fontId="14" fillId="8" borderId="0" xfId="0" applyFont="1" applyFill="1" applyAlignment="1">
      <alignment horizontal="left" vertical="center"/>
    </xf>
    <xf numFmtId="164" fontId="3" fillId="0" borderId="17" xfId="0" applyNumberFormat="1" applyFont="1" applyBorder="1" applyAlignment="1" applyProtection="1">
      <alignment horizontal="center" vertical="center"/>
      <protection locked="0"/>
    </xf>
    <xf numFmtId="10" fontId="3" fillId="0" borderId="18" xfId="2" applyNumberFormat="1" applyFont="1" applyFill="1" applyBorder="1" applyAlignment="1" applyProtection="1">
      <alignment horizontal="center" vertical="center"/>
      <protection locked="0"/>
    </xf>
    <xf numFmtId="164" fontId="4" fillId="0" borderId="21" xfId="1" applyNumberFormat="1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horizontal="center" vertical="center"/>
      <protection locked="0"/>
    </xf>
    <xf numFmtId="10" fontId="4" fillId="0" borderId="23" xfId="2" applyNumberFormat="1" applyFont="1" applyBorder="1" applyAlignment="1" applyProtection="1">
      <alignment horizontal="center" vertical="center"/>
      <protection locked="0"/>
    </xf>
    <xf numFmtId="0" fontId="8" fillId="2" borderId="30" xfId="3" applyFont="1" applyBorder="1" applyAlignment="1" applyProtection="1">
      <alignment horizontal="left" vertical="center"/>
      <protection locked="0"/>
    </xf>
    <xf numFmtId="0" fontId="16" fillId="3" borderId="1" xfId="0" applyFont="1" applyFill="1" applyBorder="1" applyAlignment="1">
      <alignment horizontal="center" vertical="center"/>
    </xf>
    <xf numFmtId="0" fontId="17" fillId="2" borderId="29" xfId="3" applyFont="1" applyBorder="1" applyAlignment="1">
      <alignment horizontal="right" vertical="center"/>
    </xf>
    <xf numFmtId="0" fontId="18" fillId="8" borderId="0" xfId="0" applyFont="1" applyFill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0" fontId="15" fillId="2" borderId="34" xfId="3" applyFont="1" applyBorder="1" applyAlignment="1">
      <alignment horizontal="center"/>
    </xf>
    <xf numFmtId="0" fontId="16" fillId="3" borderId="53" xfId="0" applyFont="1" applyFill="1" applyBorder="1" applyAlignment="1">
      <alignment horizontal="center" vertical="center"/>
    </xf>
    <xf numFmtId="0" fontId="16" fillId="5" borderId="67" xfId="0" applyFont="1" applyFill="1" applyBorder="1" applyAlignment="1">
      <alignment horizontal="center" vertical="center"/>
    </xf>
    <xf numFmtId="0" fontId="13" fillId="9" borderId="68" xfId="0" applyFont="1" applyFill="1" applyBorder="1" applyAlignment="1" applyProtection="1">
      <alignment horizontal="center" vertical="center"/>
      <protection locked="0"/>
    </xf>
    <xf numFmtId="0" fontId="13" fillId="9" borderId="69" xfId="0" applyFont="1" applyFill="1" applyBorder="1" applyAlignment="1" applyProtection="1">
      <alignment horizontal="center" vertical="center"/>
      <protection locked="0"/>
    </xf>
    <xf numFmtId="0" fontId="13" fillId="9" borderId="70" xfId="0" applyFont="1" applyFill="1" applyBorder="1" applyAlignment="1" applyProtection="1">
      <alignment horizontal="center" vertical="center"/>
      <protection locked="0"/>
    </xf>
    <xf numFmtId="0" fontId="4" fillId="4" borderId="46" xfId="0" applyFont="1" applyFill="1" applyBorder="1" applyAlignment="1">
      <alignment horizontal="left" vertical="center" indent="3"/>
    </xf>
    <xf numFmtId="0" fontId="4" fillId="4" borderId="47" xfId="0" applyFont="1" applyFill="1" applyBorder="1" applyAlignment="1">
      <alignment horizontal="left" vertical="center" indent="3"/>
    </xf>
    <xf numFmtId="0" fontId="16" fillId="5" borderId="13" xfId="0" applyFont="1" applyFill="1" applyBorder="1" applyAlignment="1">
      <alignment horizontal="center" vertical="center"/>
    </xf>
    <xf numFmtId="0" fontId="16" fillId="5" borderId="14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left" vertical="center" indent="3"/>
    </xf>
    <xf numFmtId="0" fontId="4" fillId="4" borderId="25" xfId="0" applyFont="1" applyFill="1" applyBorder="1" applyAlignment="1">
      <alignment horizontal="left" vertical="center" indent="3"/>
    </xf>
    <xf numFmtId="0" fontId="4" fillId="4" borderId="22" xfId="0" applyFont="1" applyFill="1" applyBorder="1" applyAlignment="1">
      <alignment horizontal="left" vertical="center" indent="3"/>
    </xf>
    <xf numFmtId="0" fontId="4" fillId="4" borderId="20" xfId="0" applyFont="1" applyFill="1" applyBorder="1" applyAlignment="1">
      <alignment horizontal="left" vertical="center" indent="3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164" formatCode="&quot;R$&quot;\ #,##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13" formatCode="0%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left" vertical="center" textRotation="0" wrapText="0" indent="0" justifyLastLine="0" shrinkToFit="0" readingOrder="0"/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fill>
        <patternFill patternType="solid">
          <fgColor indexed="64"/>
          <bgColor theme="1" tint="0.249977111117893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6D1"/>
      <color rgb="FFFFF2BD"/>
      <color rgb="FFEAF8E4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'Simulador de Investimento'!$E$34</c:f>
              <c:strCache>
                <c:ptCount val="1"/>
                <c:pt idx="0">
                  <c:v>Valores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F89-4F85-945C-571A23584A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F89-4F85-945C-571A23584A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F89-4F85-945C-571A23584A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F89-4F85-945C-571A23584A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F89-4F85-945C-571A23584A4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F89-4F85-945C-571A23584A44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F89-4F85-945C-571A23584A44}"/>
                </c:ext>
              </c:extLst>
            </c:dLbl>
            <c:spPr>
              <a:noFill/>
              <a:ln>
                <a:noFill/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8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'Simulador de Investimento'!$C$35:$C$40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'Simulador de Investimento'!$E$35:$E$40</c:f>
              <c:numCache>
                <c:formatCode>"R$"\ #,##0.00</c:formatCode>
                <c:ptCount val="6"/>
                <c:pt idx="0">
                  <c:v>430</c:v>
                </c:pt>
                <c:pt idx="1">
                  <c:v>86</c:v>
                </c:pt>
                <c:pt idx="2">
                  <c:v>43</c:v>
                </c:pt>
                <c:pt idx="3">
                  <c:v>43</c:v>
                </c:pt>
                <c:pt idx="4">
                  <c:v>172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BC-4AAF-BE07-C9299055471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'Simulador de Investimento'!$D$34</c15:sqref>
                        </c15:formulaRef>
                      </c:ext>
                    </c:extLst>
                    <c:strCache>
                      <c:ptCount val="1"/>
                      <c:pt idx="0">
                        <c:v>Percentual Sugerido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9F89-4F85-945C-571A23584A4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9F89-4F85-945C-571A23584A4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9F89-4F85-945C-571A23584A4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9F89-4F85-945C-571A23584A44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9F89-4F85-945C-571A23584A44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9F89-4F85-945C-571A23584A44}"/>
                    </c:ext>
                  </c:extLst>
                </c:dPt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ormulaRef>
                          <c15:sqref>'Simulador de Investimento'!$C$35:$C$40</c15:sqref>
                        </c15:formulaRef>
                      </c:ext>
                    </c:extLst>
                    <c:strCache>
                      <c:ptCount val="6"/>
                      <c:pt idx="0">
                        <c:v>PAPEL</c:v>
                      </c:pt>
                      <c:pt idx="1">
                        <c:v>TIJOLO</c:v>
                      </c:pt>
                      <c:pt idx="2">
                        <c:v>HIBRIDOS</c:v>
                      </c:pt>
                      <c:pt idx="3">
                        <c:v>FOFs</c:v>
                      </c:pt>
                      <c:pt idx="4">
                        <c:v>DESENVOLVIMENTO</c:v>
                      </c:pt>
                      <c:pt idx="5">
                        <c:v>HOTELARIAS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'Simulador de Investimento'!$D$35:$D$40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0.5</c:v>
                      </c:pt>
                      <c:pt idx="1">
                        <c:v>0.1</c:v>
                      </c:pt>
                      <c:pt idx="2">
                        <c:v>0.05</c:v>
                      </c:pt>
                      <c:pt idx="3">
                        <c:v>0.05</c:v>
                      </c:pt>
                      <c:pt idx="4">
                        <c:v>0.2</c:v>
                      </c:pt>
                      <c:pt idx="5">
                        <c:v>0.1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BBC-4AAF-BE07-C9299055471A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4.0831590308597537E-2"/>
          <c:y val="0.11874717019929049"/>
          <c:w val="0.34867159536162667"/>
          <c:h val="0.75151861852342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'Simulador de Investimento'!$C$24:$C$28</c:f>
              <c:strCache>
                <c:ptCount val="5"/>
                <c:pt idx="0">
                  <c:v>Retorno em 2 anos</c:v>
                </c:pt>
                <c:pt idx="1">
                  <c:v>Retorno em 5 anos</c:v>
                </c:pt>
                <c:pt idx="2">
                  <c:v>Retorno em 10 anos</c:v>
                </c:pt>
                <c:pt idx="3">
                  <c:v>Retorno em 20 anos</c:v>
                </c:pt>
                <c:pt idx="4">
                  <c:v>Retorno em 30 anos</c:v>
                </c:pt>
              </c:strCache>
            </c:strRef>
          </c:cat>
          <c:val>
            <c:numRef>
              <c:f>'Simulador de Investimento'!$D$24:$D$28</c:f>
              <c:numCache>
                <c:formatCode>"R$"#,##0.00_);[Red]\("R$"#,##0.00\)</c:formatCode>
                <c:ptCount val="5"/>
                <c:pt idx="0">
                  <c:v>23415.759475974886</c:v>
                </c:pt>
                <c:pt idx="1">
                  <c:v>72048.146038699371</c:v>
                </c:pt>
                <c:pt idx="2">
                  <c:v>209224.4227759481</c:v>
                </c:pt>
                <c:pt idx="3">
                  <c:v>967670.6240834893</c:v>
                </c:pt>
                <c:pt idx="4">
                  <c:v>3717065.9033040544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5-425B-A723-13013C92C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43606672"/>
        <c:axId val="1443607152"/>
        <c:axId val="0"/>
      </c:bar3DChart>
      <c:catAx>
        <c:axId val="144360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1443607152"/>
        <c:crosses val="autoZero"/>
        <c:auto val="1"/>
        <c:lblAlgn val="ctr"/>
        <c:lblOffset val="100"/>
        <c:noMultiLvlLbl val="0"/>
      </c:catAx>
      <c:valAx>
        <c:axId val="144360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144360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19050" cap="flat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239110</xdr:colOff>
      <xdr:row>1</xdr:row>
      <xdr:rowOff>0</xdr:rowOff>
    </xdr:from>
    <xdr:to>
      <xdr:col>4</xdr:col>
      <xdr:colOff>1383589</xdr:colOff>
      <xdr:row>8</xdr:row>
      <xdr:rowOff>28575</xdr:rowOff>
    </xdr:to>
    <xdr:pic>
      <xdr:nvPicPr>
        <xdr:cNvPr id="11" name="Imagem 10" descr="Placa azul com letras brancas&#10;&#10;O conteúdo gerado por IA pode estar incorreto.">
          <a:extLst>
            <a:ext uri="{FF2B5EF4-FFF2-40B4-BE49-F238E27FC236}">
              <a16:creationId xmlns:a16="http://schemas.microsoft.com/office/drawing/2014/main" id="{3C19370C-3E87-9F4A-12D2-CD6937FAE9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250" b="81875" l="538" r="95629">
                      <a14:foregroundMark x1="14929" y1="69375" x2="4035" y2="55000"/>
                      <a14:foregroundMark x1="4035" y1="55000" x2="10827" y2="16875"/>
                      <a14:foregroundMark x1="10827" y1="16875" x2="23403" y2="16563"/>
                      <a14:foregroundMark x1="23403" y1="16563" x2="46469" y2="23125"/>
                      <a14:foregroundMark x1="46469" y1="23125" x2="77875" y2="13438"/>
                      <a14:foregroundMark x1="77875" y1="13438" x2="86752" y2="19063"/>
                      <a14:foregroundMark x1="86752" y1="19063" x2="92535" y2="51875"/>
                      <a14:foregroundMark x1="92535" y1="51875" x2="73907" y2="71875"/>
                      <a14:foregroundMark x1="73907" y1="71875" x2="14122" y2="66250"/>
                      <a14:foregroundMark x1="7061" y1="71875" x2="3833" y2="16875"/>
                      <a14:foregroundMark x1="3833" y1="16875" x2="4169" y2="8438"/>
                      <a14:foregroundMark x1="2623" y1="4063" x2="4237" y2="12500"/>
                      <a14:foregroundMark x1="1748" y1="6563" x2="22529" y2="19063"/>
                      <a14:foregroundMark x1="22529" y1="19063" x2="19233" y2="36250"/>
                      <a14:foregroundMark x1="19502" y1="49688" x2="11701" y2="40313"/>
                      <a14:foregroundMark x1="43443" y1="55625" x2="24277" y2="35000"/>
                      <a14:foregroundMark x1="24277" y1="35000" x2="36180" y2="53125"/>
                      <a14:foregroundMark x1="36180" y1="53125" x2="53194" y2="45313"/>
                      <a14:foregroundMark x1="93611" y1="71250" x2="95427" y2="4688"/>
                      <a14:foregroundMark x1="93880" y1="3750" x2="95562" y2="2813"/>
                      <a14:foregroundMark x1="91863" y1="4375" x2="82784" y2="2813"/>
                      <a14:foregroundMark x1="2152" y1="80313" x2="12307" y2="79688"/>
                      <a14:foregroundMark x1="12307" y1="79688" x2="13719" y2="80313"/>
                      <a14:foregroundMark x1="672" y1="40000" x2="672" y2="13750"/>
                      <a14:foregroundMark x1="3968" y1="3750" x2="14459" y2="4375"/>
                      <a14:foregroundMark x1="9280" y1="2813" x2="24277" y2="4375"/>
                      <a14:foregroundMark x1="24277" y1="4375" x2="35911" y2="1250"/>
                      <a14:foregroundMark x1="35911" y1="1250" x2="38332" y2="2813"/>
                      <a14:foregroundMark x1="38063" y1="80313" x2="43463" y2="80492"/>
                      <a14:foregroundMark x1="14660" y1="79375" x2="26833" y2="79688"/>
                      <a14:foregroundMark x1="26833" y1="79688" x2="35709" y2="79375"/>
                      <a14:foregroundMark x1="35709" y1="79375" x2="42165" y2="80313"/>
                      <a14:foregroundMark x1="51918" y1="79189" x2="71296" y2="80564"/>
                      <a14:foregroundMark x1="43578" y1="78750" x2="46141" y2="79589"/>
                      <a14:foregroundMark x1="44452" y1="79063" x2="53732" y2="80313"/>
                      <a14:foregroundMark x1="89576" y1="78750" x2="93037" y2="79048"/>
                      <a14:foregroundMark x1="87223" y1="79375" x2="89644" y2="79375"/>
                      <a14:foregroundMark x1="93477" y1="79063" x2="95629" y2="64063"/>
                      <a14:foregroundMark x1="94168" y1="78465" x2="94322" y2="77955"/>
                      <a14:foregroundMark x1="92401" y1="79375" x2="93088" y2="79375"/>
                      <a14:backgroundMark x1="76530" y1="82188" x2="86753" y2="82801"/>
                      <a14:backgroundMark x1="70948" y1="83125" x2="76933" y2="82813"/>
                      <a14:backgroundMark x1="43107" y1="83125" x2="43898" y2="83037"/>
                      <a14:backgroundMark x1="94956" y1="80625" x2="94687" y2="80625"/>
                      <a14:backgroundMark x1="94553" y1="80938" x2="93477" y2="81875"/>
                      <a14:backgroundMark x1="94284" y1="81875" x2="95763" y2="81250"/>
                      <a14:backgroundMark x1="94284" y1="82500" x2="94620" y2="80313"/>
                      <a14:backgroundMark x1="94149" y1="81563" x2="95293" y2="79688"/>
                    </a14:backgroundRemoval>
                  </a14:imgEffect>
                </a14:imgLayer>
              </a14:imgProps>
            </a:ext>
          </a:extLst>
        </a:blip>
        <a:srcRect r="3658" b="17739"/>
        <a:stretch/>
      </xdr:blipFill>
      <xdr:spPr bwMode="auto">
        <a:xfrm>
          <a:off x="359541" y="229914"/>
          <a:ext cx="8856914" cy="163797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9</xdr:col>
      <xdr:colOff>11963</xdr:colOff>
      <xdr:row>32</xdr:row>
      <xdr:rowOff>11184</xdr:rowOff>
    </xdr:from>
    <xdr:to>
      <xdr:col>11</xdr:col>
      <xdr:colOff>2176352</xdr:colOff>
      <xdr:row>45</xdr:row>
      <xdr:rowOff>215972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BFC211-D6E8-6A6B-460D-B8FDE256B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250658</xdr:colOff>
      <xdr:row>16</xdr:row>
      <xdr:rowOff>98096</xdr:rowOff>
    </xdr:from>
    <xdr:to>
      <xdr:col>12</xdr:col>
      <xdr:colOff>64576</xdr:colOff>
      <xdr:row>28</xdr:row>
      <xdr:rowOff>117584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4F1CDC-91DE-EDE0-3B13-220F9F255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38094F-5D68-4918-B12B-88286A5B38EA}" name="Tabela1" displayName="Tabela1" ref="C34:E41" totalsRowShown="0" headerRowDxfId="4" tableBorderDxfId="3">
  <autoFilter ref="C34:E41" xr:uid="{8238094F-5D68-4918-B12B-88286A5B38EA}"/>
  <tableColumns count="3">
    <tableColumn id="1" xr3:uid="{496A1F06-77DB-4E5C-9668-1992E0FF1067}" name="TIPOS DE FII" dataDxfId="2"/>
    <tableColumn id="2" xr3:uid="{F628C072-0170-48C0-A61D-E06F8D145E66}" name="Percentual Sugerido" dataDxfId="1"/>
    <tableColumn id="3" xr3:uid="{4024DEE2-D00D-460B-AA47-2CC42504938E}" name="Valores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05299-DF17-4E39-97D5-2D7D4DECDF41}">
  <sheetPr>
    <tabColor theme="9" tint="0.79998168889431442"/>
  </sheetPr>
  <dimension ref="A1:P47"/>
  <sheetViews>
    <sheetView showGridLines="0" showRowColHeaders="0" tabSelected="1" zoomScale="90" zoomScaleNormal="90" workbookViewId="0">
      <selection activeCell="E12" sqref="E12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8" customHeight="1" x14ac:dyDescent="0.25"/>
  <cols>
    <col min="1" max="1" width="1.85546875" style="1" customWidth="1"/>
    <col min="2" max="2" width="4.5703125" style="1" customWidth="1"/>
    <col min="3" max="4" width="55.5703125" style="1" customWidth="1"/>
    <col min="5" max="5" width="22.7109375" style="1" customWidth="1"/>
    <col min="6" max="9" width="4.5703125" style="1" customWidth="1"/>
    <col min="10" max="10" width="32.85546875" style="1" customWidth="1"/>
    <col min="11" max="11" width="8" style="1" customWidth="1"/>
    <col min="12" max="12" width="32.85546875" style="1" customWidth="1"/>
    <col min="13" max="13" width="4.5703125" style="1" customWidth="1"/>
    <col min="14" max="14" width="5.7109375" style="1" customWidth="1"/>
    <col min="15" max="16" width="5.7109375" style="1" hidden="1" customWidth="1"/>
    <col min="17" max="17" width="9.140625" style="1" hidden="1" customWidth="1"/>
    <col min="18" max="16384" width="9.140625" style="1" hidden="1"/>
  </cols>
  <sheetData>
    <row r="1" spans="3:13" s="47" customFormat="1" ht="18" customHeight="1" x14ac:dyDescent="0.25"/>
    <row r="2" spans="3:13" s="47" customFormat="1" ht="18" customHeight="1" x14ac:dyDescent="0.25">
      <c r="J2" s="78"/>
      <c r="K2" s="78"/>
      <c r="L2" s="78"/>
    </row>
    <row r="3" spans="3:13" s="47" customFormat="1" ht="18" customHeight="1" x14ac:dyDescent="0.25">
      <c r="J3" s="78"/>
      <c r="K3" s="78"/>
      <c r="L3" s="78"/>
    </row>
    <row r="4" spans="3:13" s="47" customFormat="1" ht="18" customHeight="1" x14ac:dyDescent="0.25">
      <c r="J4" s="78"/>
      <c r="K4" s="78"/>
      <c r="L4" s="78"/>
    </row>
    <row r="5" spans="3:13" s="47" customFormat="1" ht="18" customHeight="1" x14ac:dyDescent="0.25">
      <c r="J5" s="78"/>
      <c r="K5" s="78"/>
      <c r="L5" s="78"/>
    </row>
    <row r="6" spans="3:13" s="47" customFormat="1" ht="18" customHeight="1" x14ac:dyDescent="0.25">
      <c r="J6" s="78"/>
      <c r="K6" s="78"/>
      <c r="L6" s="78"/>
    </row>
    <row r="7" spans="3:13" s="47" customFormat="1" ht="18" customHeight="1" x14ac:dyDescent="0.25">
      <c r="J7" s="87" t="s">
        <v>37</v>
      </c>
      <c r="K7" s="78"/>
      <c r="L7" s="78"/>
    </row>
    <row r="8" spans="3:13" s="47" customFormat="1" ht="18" customHeight="1" x14ac:dyDescent="0.25">
      <c r="J8" s="88" t="s">
        <v>38</v>
      </c>
      <c r="K8" s="78"/>
      <c r="L8" s="78"/>
    </row>
    <row r="9" spans="3:13" s="48" customFormat="1" ht="18" customHeight="1" thickBot="1" x14ac:dyDescent="0.3"/>
    <row r="10" spans="3:13" ht="18" customHeight="1" thickTop="1" thickBot="1" x14ac:dyDescent="0.3">
      <c r="C10" s="28" t="s">
        <v>1</v>
      </c>
    </row>
    <row r="11" spans="3:13" ht="36" customHeight="1" thickBot="1" x14ac:dyDescent="0.3">
      <c r="C11" s="97" t="s">
        <v>39</v>
      </c>
      <c r="D11" s="98"/>
      <c r="E11" s="13"/>
      <c r="I11" s="71"/>
      <c r="J11" s="91" t="s">
        <v>30</v>
      </c>
      <c r="K11" s="91"/>
      <c r="L11" s="91"/>
      <c r="M11" s="72"/>
    </row>
    <row r="12" spans="3:13" ht="18" customHeight="1" thickBot="1" x14ac:dyDescent="0.3">
      <c r="C12" s="55" t="s">
        <v>40</v>
      </c>
      <c r="D12" s="56" t="str">
        <f>IF(AND($J$12="Informar avisos",salario=""),"Insira seu Salário","")</f>
        <v/>
      </c>
      <c r="E12" s="79">
        <v>2000</v>
      </c>
      <c r="I12" s="73"/>
      <c r="J12" s="92" t="s">
        <v>31</v>
      </c>
      <c r="K12" s="93"/>
      <c r="L12" s="94"/>
      <c r="M12" s="74"/>
    </row>
    <row r="13" spans="3:13" ht="18" customHeight="1" thickBot="1" x14ac:dyDescent="0.3">
      <c r="C13" s="54" t="s">
        <v>5</v>
      </c>
      <c r="D13" s="57" t="str">
        <f>IF(AND($J$12="Informar avisos",rendimento_carteira=""),"Confirme o rendimento de Carteira","")</f>
        <v/>
      </c>
      <c r="E13" s="80">
        <v>6.0000000000000001E-3</v>
      </c>
      <c r="I13" s="75"/>
      <c r="J13" s="76"/>
      <c r="K13" s="76"/>
      <c r="L13" s="76"/>
      <c r="M13" s="77"/>
    </row>
    <row r="14" spans="3:13" ht="18" customHeight="1" thickBot="1" x14ac:dyDescent="0.3">
      <c r="C14" s="95" t="s">
        <v>23</v>
      </c>
      <c r="D14" s="96"/>
      <c r="E14" s="27">
        <f>salario*30%</f>
        <v>600</v>
      </c>
    </row>
    <row r="15" spans="3:13" ht="18" customHeight="1" thickBot="1" x14ac:dyDescent="0.3"/>
    <row r="16" spans="3:13" ht="36" customHeight="1" thickBot="1" x14ac:dyDescent="0.3">
      <c r="C16" s="99" t="s">
        <v>2</v>
      </c>
      <c r="D16" s="100"/>
      <c r="E16" s="12"/>
      <c r="I16" s="62"/>
      <c r="J16" s="90" t="s">
        <v>36</v>
      </c>
      <c r="K16" s="90"/>
      <c r="L16" s="90"/>
      <c r="M16" s="63"/>
    </row>
    <row r="17" spans="2:13" ht="18" customHeight="1" thickBot="1" x14ac:dyDescent="0.3">
      <c r="C17" s="46" t="s">
        <v>26</v>
      </c>
      <c r="D17" s="49" t="str">
        <f>IF(AND($J$12="Informar avisos",aporte=""),"Insira quanto devo investir por Mês? →","")</f>
        <v/>
      </c>
      <c r="E17" s="81">
        <v>860</v>
      </c>
      <c r="I17" s="65"/>
      <c r="J17" s="66"/>
      <c r="K17" s="66"/>
      <c r="L17" s="66"/>
      <c r="M17" s="67"/>
    </row>
    <row r="18" spans="2:13" ht="18" customHeight="1" thickBot="1" x14ac:dyDescent="0.3">
      <c r="C18" s="50" t="s">
        <v>27</v>
      </c>
      <c r="D18" s="51" t="str">
        <f>IF(AND($J$12="Informar avisos",qtd_anos=""),"Insira quantos anos tenho que investir? →","")</f>
        <v/>
      </c>
      <c r="E18" s="82">
        <v>5</v>
      </c>
      <c r="I18" s="65"/>
      <c r="J18" s="66"/>
      <c r="K18" s="66"/>
      <c r="L18" s="66"/>
      <c r="M18" s="67"/>
    </row>
    <row r="19" spans="2:13" ht="18" customHeight="1" thickBot="1" x14ac:dyDescent="0.3">
      <c r="C19" s="50" t="s">
        <v>28</v>
      </c>
      <c r="D19" s="51" t="str">
        <f>IF(AND($J$12="Informar avisos",taxa_mensal=""),"Confirme o percentual (1,079%)→","")</f>
        <v/>
      </c>
      <c r="E19" s="83">
        <v>1.0789999999999999E-2</v>
      </c>
      <c r="I19" s="65"/>
      <c r="J19" s="66"/>
      <c r="K19" s="66"/>
      <c r="L19" s="66"/>
      <c r="M19" s="67"/>
    </row>
    <row r="20" spans="2:13" ht="18" customHeight="1" thickBot="1" x14ac:dyDescent="0.3">
      <c r="C20" s="104" t="s">
        <v>29</v>
      </c>
      <c r="D20" s="105"/>
      <c r="E20" s="14">
        <f>FV(taxa_mensal,qtd_anos*12,aporte*-1)</f>
        <v>72048.146038699371</v>
      </c>
      <c r="I20" s="65"/>
      <c r="J20" s="66"/>
      <c r="K20" s="66"/>
      <c r="L20" s="66"/>
      <c r="M20" s="67"/>
    </row>
    <row r="21" spans="2:13" ht="18" customHeight="1" thickBot="1" x14ac:dyDescent="0.3">
      <c r="C21" s="102" t="s">
        <v>0</v>
      </c>
      <c r="D21" s="103"/>
      <c r="E21" s="15">
        <f>patrimonio*rendimento_carteira</f>
        <v>432.28887623219623</v>
      </c>
      <c r="I21" s="65"/>
      <c r="J21" s="66"/>
      <c r="K21" s="66"/>
      <c r="L21" s="66"/>
      <c r="M21" s="67"/>
    </row>
    <row r="22" spans="2:13" ht="18" customHeight="1" thickBot="1" x14ac:dyDescent="0.3">
      <c r="I22" s="65"/>
      <c r="J22" s="66"/>
      <c r="K22" s="66"/>
      <c r="L22" s="66"/>
      <c r="M22" s="67"/>
    </row>
    <row r="23" spans="2:13" ht="36" customHeight="1" thickBot="1" x14ac:dyDescent="0.3">
      <c r="C23" s="99" t="s">
        <v>3</v>
      </c>
      <c r="D23" s="101"/>
      <c r="E23" s="85" t="s">
        <v>4</v>
      </c>
      <c r="I23" s="65"/>
      <c r="J23" s="66"/>
      <c r="K23" s="66"/>
      <c r="L23" s="66"/>
      <c r="M23" s="67"/>
    </row>
    <row r="24" spans="2:13" ht="18" customHeight="1" thickBot="1" x14ac:dyDescent="0.3">
      <c r="B24" s="29">
        <v>2</v>
      </c>
      <c r="C24" s="9" t="s">
        <v>25</v>
      </c>
      <c r="D24" s="3">
        <f>FV($E$19,$B24*12,$E$17*-1)</f>
        <v>23415.759475974886</v>
      </c>
      <c r="E24" s="4">
        <f>$D24*rendimento_carteira</f>
        <v>140.49455685584931</v>
      </c>
      <c r="I24" s="65"/>
      <c r="J24" s="66"/>
      <c r="K24" s="66"/>
      <c r="L24" s="66"/>
      <c r="M24" s="67"/>
    </row>
    <row r="25" spans="2:13" ht="18" customHeight="1" thickBot="1" x14ac:dyDescent="0.3">
      <c r="B25" s="29">
        <v>5</v>
      </c>
      <c r="C25" s="10" t="s">
        <v>32</v>
      </c>
      <c r="D25" s="5">
        <f t="shared" ref="D25:D28" si="0">FV($E$19,$B25*12,$E$17*-1)</f>
        <v>72048.146038699371</v>
      </c>
      <c r="E25" s="6">
        <f>$D25*rendimento_carteira</f>
        <v>432.28887623219623</v>
      </c>
      <c r="I25" s="65"/>
      <c r="J25" s="66"/>
      <c r="K25" s="66"/>
      <c r="L25" s="66"/>
      <c r="M25" s="67"/>
    </row>
    <row r="26" spans="2:13" ht="18" customHeight="1" thickBot="1" x14ac:dyDescent="0.3">
      <c r="B26" s="29">
        <v>10</v>
      </c>
      <c r="C26" s="10" t="s">
        <v>33</v>
      </c>
      <c r="D26" s="5">
        <f t="shared" si="0"/>
        <v>209224.4227759481</v>
      </c>
      <c r="E26" s="6">
        <f>$D26*rendimento_carteira</f>
        <v>1255.3465366556886</v>
      </c>
      <c r="I26" s="65"/>
      <c r="J26" s="66"/>
      <c r="K26" s="66"/>
      <c r="L26" s="66"/>
      <c r="M26" s="67"/>
    </row>
    <row r="27" spans="2:13" ht="18" customHeight="1" thickBot="1" x14ac:dyDescent="0.3">
      <c r="B27" s="29">
        <v>20</v>
      </c>
      <c r="C27" s="10" t="s">
        <v>34</v>
      </c>
      <c r="D27" s="5">
        <f t="shared" si="0"/>
        <v>967670.6240834893</v>
      </c>
      <c r="E27" s="6">
        <f>$D27*rendimento_carteira</f>
        <v>5806.0237445009361</v>
      </c>
      <c r="I27" s="65"/>
      <c r="J27" s="66"/>
      <c r="K27" s="66"/>
      <c r="L27" s="66"/>
      <c r="M27" s="67"/>
    </row>
    <row r="28" spans="2:13" ht="18" customHeight="1" thickBot="1" x14ac:dyDescent="0.3">
      <c r="B28" s="29">
        <v>30</v>
      </c>
      <c r="C28" s="11" t="s">
        <v>35</v>
      </c>
      <c r="D28" s="7">
        <f t="shared" si="0"/>
        <v>3717065.9033040544</v>
      </c>
      <c r="E28" s="8">
        <f>$D28*rendimento_carteira</f>
        <v>22302.395419824326</v>
      </c>
      <c r="I28" s="65"/>
      <c r="J28" s="66"/>
      <c r="K28" s="66"/>
      <c r="L28" s="66"/>
      <c r="M28" s="67"/>
    </row>
    <row r="29" spans="2:13" ht="18" customHeight="1" thickBot="1" x14ac:dyDescent="0.3">
      <c r="I29" s="68"/>
      <c r="J29" s="69"/>
      <c r="K29" s="69"/>
      <c r="L29" s="69"/>
      <c r="M29" s="70"/>
    </row>
    <row r="30" spans="2:13" ht="36" customHeight="1" thickBot="1" x14ac:dyDescent="0.3">
      <c r="I30" s="64"/>
      <c r="J30" s="64"/>
      <c r="K30" s="64"/>
      <c r="L30" s="64"/>
      <c r="M30" s="64"/>
    </row>
    <row r="31" spans="2:13" ht="36" customHeight="1" x14ac:dyDescent="0.45">
      <c r="C31" s="52" t="s">
        <v>41</v>
      </c>
      <c r="D31" s="86" t="str">
        <f>IF(AND($J$12="Informar avisos",$E$31=""),"Selecione um perfil dessa lista →","")</f>
        <v/>
      </c>
      <c r="E31" s="84" t="s">
        <v>20</v>
      </c>
      <c r="I31" s="30"/>
      <c r="J31" s="89" t="s">
        <v>42</v>
      </c>
      <c r="K31" s="89"/>
      <c r="L31" s="89"/>
      <c r="M31" s="31"/>
    </row>
    <row r="32" spans="2:13" ht="18" customHeight="1" thickBot="1" x14ac:dyDescent="0.3">
      <c r="C32" s="59" t="s">
        <v>7</v>
      </c>
      <c r="D32" s="60"/>
      <c r="E32" s="61">
        <f>aporte</f>
        <v>860</v>
      </c>
      <c r="I32" s="32"/>
      <c r="J32" s="58"/>
      <c r="K32" s="58"/>
      <c r="L32" s="58"/>
      <c r="M32" s="33"/>
    </row>
    <row r="33" spans="3:13" ht="18" customHeight="1" x14ac:dyDescent="0.25">
      <c r="I33" s="32"/>
      <c r="J33" s="37"/>
      <c r="K33" s="38"/>
      <c r="L33" s="39"/>
      <c r="M33" s="33"/>
    </row>
    <row r="34" spans="3:13" ht="22.5" customHeight="1" x14ac:dyDescent="0.25">
      <c r="C34" s="22" t="s">
        <v>8</v>
      </c>
      <c r="D34" s="22" t="s">
        <v>9</v>
      </c>
      <c r="E34" s="22" t="s">
        <v>10</v>
      </c>
      <c r="I34" s="32"/>
      <c r="J34" s="43"/>
      <c r="K34" s="42"/>
      <c r="L34" s="44"/>
      <c r="M34" s="33"/>
    </row>
    <row r="35" spans="3:13" ht="18" customHeight="1" x14ac:dyDescent="0.25">
      <c r="C35" s="53" t="s">
        <v>12</v>
      </c>
      <c r="D35" s="23">
        <f>VLOOKUP($E$31&amp;"-"&amp;C35,'CHAVE CONFIG'!$A:$D,4,FALSE)</f>
        <v>0.5</v>
      </c>
      <c r="E35" s="24">
        <f t="shared" ref="E35:E40" si="1">D35*$E$32</f>
        <v>430</v>
      </c>
      <c r="I35" s="32"/>
      <c r="J35" s="43"/>
      <c r="K35" s="42"/>
      <c r="L35" s="44"/>
      <c r="M35" s="33"/>
    </row>
    <row r="36" spans="3:13" ht="18" customHeight="1" x14ac:dyDescent="0.25">
      <c r="C36" s="53" t="s">
        <v>11</v>
      </c>
      <c r="D36" s="23">
        <f>VLOOKUP($E$31&amp;"-"&amp;C36,'CHAVE CONFIG'!$A:$D,4,FALSE)</f>
        <v>0.1</v>
      </c>
      <c r="E36" s="24">
        <f t="shared" si="1"/>
        <v>86</v>
      </c>
      <c r="I36" s="32"/>
      <c r="J36" s="43"/>
      <c r="K36" s="42"/>
      <c r="L36" s="44"/>
      <c r="M36" s="33"/>
    </row>
    <row r="37" spans="3:13" ht="18" customHeight="1" x14ac:dyDescent="0.25">
      <c r="C37" s="53" t="s">
        <v>13</v>
      </c>
      <c r="D37" s="23">
        <f>VLOOKUP($E$31&amp;"-"&amp;C37,'CHAVE CONFIG'!$A:$D,4,FALSE)</f>
        <v>0.05</v>
      </c>
      <c r="E37" s="24">
        <f t="shared" si="1"/>
        <v>43</v>
      </c>
      <c r="I37" s="32"/>
      <c r="J37" s="43"/>
      <c r="K37" s="42"/>
      <c r="L37" s="44"/>
      <c r="M37" s="33"/>
    </row>
    <row r="38" spans="3:13" ht="18" customHeight="1" x14ac:dyDescent="0.25">
      <c r="C38" s="53" t="s">
        <v>14</v>
      </c>
      <c r="D38" s="23">
        <f>VLOOKUP($E$31&amp;"-"&amp;C38,'CHAVE CONFIG'!$A:$D,4,FALSE)</f>
        <v>0.05</v>
      </c>
      <c r="E38" s="24">
        <f t="shared" si="1"/>
        <v>43</v>
      </c>
      <c r="I38" s="32"/>
      <c r="J38" s="43"/>
      <c r="K38" s="42"/>
      <c r="L38" s="44"/>
      <c r="M38" s="33"/>
    </row>
    <row r="39" spans="3:13" ht="18" customHeight="1" x14ac:dyDescent="0.25">
      <c r="C39" s="53" t="s">
        <v>15</v>
      </c>
      <c r="D39" s="23">
        <f>VLOOKUP($E$31&amp;"-"&amp;C39,'CHAVE CONFIG'!$A:$D,4,FALSE)</f>
        <v>0.2</v>
      </c>
      <c r="E39" s="24">
        <f t="shared" si="1"/>
        <v>172</v>
      </c>
      <c r="I39" s="32"/>
      <c r="J39" s="43"/>
      <c r="K39" s="42"/>
      <c r="L39" s="44"/>
      <c r="M39" s="33"/>
    </row>
    <row r="40" spans="3:13" ht="18" customHeight="1" x14ac:dyDescent="0.25">
      <c r="C40" s="53" t="s">
        <v>16</v>
      </c>
      <c r="D40" s="23">
        <f>VLOOKUP($E$31&amp;"-"&amp;C40,'CHAVE CONFIG'!$A:$D,4,FALSE)</f>
        <v>0.1</v>
      </c>
      <c r="E40" s="24">
        <f t="shared" si="1"/>
        <v>86</v>
      </c>
      <c r="I40" s="32"/>
      <c r="J40" s="43"/>
      <c r="K40" s="42"/>
      <c r="L40" s="44"/>
      <c r="M40" s="33"/>
    </row>
    <row r="41" spans="3:13" ht="22.5" customHeight="1" x14ac:dyDescent="0.25">
      <c r="C41" s="25" t="s">
        <v>24</v>
      </c>
      <c r="D41" s="22"/>
      <c r="E41" s="26">
        <f>SUM(E35:E40)</f>
        <v>860</v>
      </c>
      <c r="I41" s="32"/>
      <c r="J41" s="43"/>
      <c r="K41" s="42"/>
      <c r="L41" s="44"/>
      <c r="M41" s="33"/>
    </row>
    <row r="42" spans="3:13" ht="18" customHeight="1" x14ac:dyDescent="0.25">
      <c r="I42" s="32"/>
      <c r="J42" s="43"/>
      <c r="K42" s="42"/>
      <c r="L42" s="44"/>
      <c r="M42" s="33"/>
    </row>
    <row r="43" spans="3:13" ht="18" customHeight="1" x14ac:dyDescent="0.25">
      <c r="I43" s="32"/>
      <c r="J43" s="43"/>
      <c r="K43" s="42"/>
      <c r="L43" s="44"/>
      <c r="M43" s="33"/>
    </row>
    <row r="44" spans="3:13" ht="18" customHeight="1" x14ac:dyDescent="0.25">
      <c r="I44" s="32"/>
      <c r="J44" s="43"/>
      <c r="K44" s="42"/>
      <c r="L44" s="44"/>
      <c r="M44" s="33"/>
    </row>
    <row r="45" spans="3:13" ht="18" customHeight="1" x14ac:dyDescent="0.25">
      <c r="I45" s="32"/>
      <c r="J45" s="43"/>
      <c r="K45" s="42"/>
      <c r="L45" s="44"/>
      <c r="M45" s="33"/>
    </row>
    <row r="46" spans="3:13" ht="18" customHeight="1" thickBot="1" x14ac:dyDescent="0.3">
      <c r="I46" s="32"/>
      <c r="J46" s="40"/>
      <c r="K46" s="45"/>
      <c r="L46" s="41"/>
      <c r="M46" s="33"/>
    </row>
    <row r="47" spans="3:13" ht="18" customHeight="1" thickBot="1" x14ac:dyDescent="0.3">
      <c r="I47" s="34"/>
      <c r="J47" s="35"/>
      <c r="K47" s="35"/>
      <c r="L47" s="35"/>
      <c r="M47" s="36"/>
    </row>
  </sheetData>
  <sheetProtection sheet="1" objects="1" scenarios="1"/>
  <mergeCells count="10">
    <mergeCell ref="J31:L31"/>
    <mergeCell ref="J16:L16"/>
    <mergeCell ref="J11:L11"/>
    <mergeCell ref="J12:L12"/>
    <mergeCell ref="C14:D14"/>
    <mergeCell ref="C11:D11"/>
    <mergeCell ref="C16:D16"/>
    <mergeCell ref="C23:D23"/>
    <mergeCell ref="C21:D21"/>
    <mergeCell ref="C20:D20"/>
  </mergeCells>
  <dataValidations count="2">
    <dataValidation type="list" allowBlank="1" showInputMessage="1" showErrorMessage="1" sqref="E31" xr:uid="{9D5BA53B-0AFA-4E32-BEEF-B49F811D4A1E}">
      <formula1>"Conservador,Moderado,Agressivo"</formula1>
    </dataValidation>
    <dataValidation type="list" showInputMessage="1" showErrorMessage="1" errorTitle="Aviso de Visualização" error="Verifique se foi selecionado uma das opções na caixa de &quot;Visualização da Ferramenta&quot;:_x000a__x000a_1. Informar avisos_x000a_2. Simples" sqref="J12:L12" xr:uid="{805C82D4-7F8A-46AA-B51B-5BCB19270B1A}">
      <formula1>"Informar avisos, Simples"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0D2D0-2BE9-4BFF-BEB7-A2DC59D0E10E}">
  <sheetPr>
    <tabColor theme="1" tint="0.14999847407452621"/>
  </sheetPr>
  <dimension ref="A2:H20"/>
  <sheetViews>
    <sheetView showGridLines="0" showRowColHeaders="0" workbookViewId="0">
      <selection activeCell="G22" sqref="G22"/>
    </sheetView>
  </sheetViews>
  <sheetFormatPr defaultRowHeight="17.25" x14ac:dyDescent="0.25"/>
  <cols>
    <col min="1" max="1" width="36.5703125" style="1" bestFit="1" customWidth="1"/>
    <col min="2" max="2" width="17.85546875" style="1" bestFit="1" customWidth="1"/>
    <col min="3" max="3" width="22.5703125" style="1" bestFit="1" customWidth="1"/>
    <col min="4" max="4" width="21.7109375" style="1" bestFit="1" customWidth="1"/>
    <col min="5" max="6" width="9.140625" style="1"/>
    <col min="7" max="7" width="16.85546875" style="1" bestFit="1" customWidth="1"/>
    <col min="8" max="16384" width="9.140625" style="1"/>
  </cols>
  <sheetData>
    <row r="2" spans="1:8" x14ac:dyDescent="0.25">
      <c r="A2" s="2" t="s">
        <v>18</v>
      </c>
      <c r="B2" s="2" t="s">
        <v>6</v>
      </c>
      <c r="C2" s="2" t="s">
        <v>8</v>
      </c>
      <c r="D2" s="20" t="s">
        <v>9</v>
      </c>
    </row>
    <row r="3" spans="1:8" x14ac:dyDescent="0.25">
      <c r="A3" s="1" t="str">
        <f>B3&amp;"-"&amp;C3</f>
        <v>Conservador-PAPEL</v>
      </c>
      <c r="B3" s="1" t="s">
        <v>17</v>
      </c>
      <c r="C3" s="1" t="s">
        <v>12</v>
      </c>
      <c r="D3" s="18">
        <v>0.3</v>
      </c>
      <c r="H3" s="1" t="s">
        <v>21</v>
      </c>
    </row>
    <row r="4" spans="1:8" x14ac:dyDescent="0.25">
      <c r="A4" s="1" t="str">
        <f t="shared" ref="A4:A20" si="0">B4&amp;"-"&amp;C4</f>
        <v>Conservador-TIJOLO</v>
      </c>
      <c r="B4" s="1" t="s">
        <v>17</v>
      </c>
      <c r="C4" s="1" t="s">
        <v>11</v>
      </c>
      <c r="D4" s="18">
        <v>0.5</v>
      </c>
      <c r="G4" s="16" t="s">
        <v>22</v>
      </c>
      <c r="H4" s="21">
        <f>VLOOKUP(G4,$A$3:$D$20,4,FALSE)</f>
        <v>0.1</v>
      </c>
    </row>
    <row r="5" spans="1:8" x14ac:dyDescent="0.25">
      <c r="A5" s="1" t="str">
        <f t="shared" si="0"/>
        <v>Conservador-HIBRIDOS</v>
      </c>
      <c r="B5" s="1" t="s">
        <v>17</v>
      </c>
      <c r="C5" s="1" t="s">
        <v>13</v>
      </c>
      <c r="D5" s="18">
        <v>0.1</v>
      </c>
    </row>
    <row r="6" spans="1:8" x14ac:dyDescent="0.25">
      <c r="A6" s="1" t="str">
        <f t="shared" si="0"/>
        <v>Conservador-FOFs</v>
      </c>
      <c r="B6" s="1" t="s">
        <v>17</v>
      </c>
      <c r="C6" s="1" t="s">
        <v>14</v>
      </c>
      <c r="D6" s="18">
        <v>0.1</v>
      </c>
    </row>
    <row r="7" spans="1:8" x14ac:dyDescent="0.25">
      <c r="A7" s="1" t="str">
        <f t="shared" si="0"/>
        <v>Conservador-DESENVOLVIMENTO</v>
      </c>
      <c r="B7" s="1" t="s">
        <v>17</v>
      </c>
      <c r="C7" s="1" t="s">
        <v>15</v>
      </c>
      <c r="D7" s="18">
        <v>0</v>
      </c>
    </row>
    <row r="8" spans="1:8" ht="18" thickBot="1" x14ac:dyDescent="0.3">
      <c r="A8" s="17" t="str">
        <f t="shared" si="0"/>
        <v>Conservador-HOTELARIAS</v>
      </c>
      <c r="B8" s="17" t="s">
        <v>17</v>
      </c>
      <c r="C8" s="17" t="s">
        <v>16</v>
      </c>
      <c r="D8" s="19">
        <v>0</v>
      </c>
    </row>
    <row r="9" spans="1:8" x14ac:dyDescent="0.25">
      <c r="A9" s="1" t="str">
        <f t="shared" si="0"/>
        <v>Moderado-PAPEL</v>
      </c>
      <c r="B9" s="1" t="s">
        <v>19</v>
      </c>
      <c r="C9" s="1" t="s">
        <v>12</v>
      </c>
      <c r="D9" s="18">
        <v>0.32</v>
      </c>
    </row>
    <row r="10" spans="1:8" x14ac:dyDescent="0.25">
      <c r="A10" s="1" t="str">
        <f t="shared" si="0"/>
        <v>Moderado-TIJOLO</v>
      </c>
      <c r="B10" s="1" t="s">
        <v>19</v>
      </c>
      <c r="C10" s="1" t="s">
        <v>11</v>
      </c>
      <c r="D10" s="18">
        <v>0.35</v>
      </c>
    </row>
    <row r="11" spans="1:8" x14ac:dyDescent="0.25">
      <c r="A11" s="1" t="str">
        <f t="shared" si="0"/>
        <v>Moderado-HIBRIDOS</v>
      </c>
      <c r="B11" s="1" t="s">
        <v>19</v>
      </c>
      <c r="C11" s="1" t="s">
        <v>13</v>
      </c>
      <c r="D11" s="18">
        <v>0.08</v>
      </c>
    </row>
    <row r="12" spans="1:8" x14ac:dyDescent="0.25">
      <c r="A12" s="1" t="str">
        <f t="shared" si="0"/>
        <v>Moderado-FOFs</v>
      </c>
      <c r="B12" s="1" t="s">
        <v>19</v>
      </c>
      <c r="C12" s="1" t="s">
        <v>14</v>
      </c>
      <c r="D12" s="18">
        <v>0.05</v>
      </c>
    </row>
    <row r="13" spans="1:8" x14ac:dyDescent="0.25">
      <c r="A13" s="1" t="str">
        <f t="shared" si="0"/>
        <v>Moderado-DESENVOLVIMENTO</v>
      </c>
      <c r="B13" s="1" t="s">
        <v>19</v>
      </c>
      <c r="C13" s="1" t="s">
        <v>15</v>
      </c>
      <c r="D13" s="18">
        <v>0.1</v>
      </c>
    </row>
    <row r="14" spans="1:8" ht="18" thickBot="1" x14ac:dyDescent="0.3">
      <c r="A14" s="17" t="str">
        <f t="shared" si="0"/>
        <v>Moderado-HOTELARIAS</v>
      </c>
      <c r="B14" s="17" t="s">
        <v>19</v>
      </c>
      <c r="C14" s="17" t="s">
        <v>16</v>
      </c>
      <c r="D14" s="19">
        <v>0.1</v>
      </c>
    </row>
    <row r="15" spans="1:8" x14ac:dyDescent="0.25">
      <c r="A15" s="1" t="str">
        <f t="shared" si="0"/>
        <v>Agressivo-PAPEL</v>
      </c>
      <c r="B15" s="1" t="s">
        <v>20</v>
      </c>
      <c r="C15" s="1" t="s">
        <v>12</v>
      </c>
      <c r="D15" s="18">
        <v>0.5</v>
      </c>
    </row>
    <row r="16" spans="1:8" x14ac:dyDescent="0.25">
      <c r="A16" s="1" t="str">
        <f t="shared" si="0"/>
        <v>Agressivo-TIJOLO</v>
      </c>
      <c r="B16" s="1" t="s">
        <v>20</v>
      </c>
      <c r="C16" s="1" t="s">
        <v>11</v>
      </c>
      <c r="D16" s="18">
        <v>0.1</v>
      </c>
    </row>
    <row r="17" spans="1:4" x14ac:dyDescent="0.25">
      <c r="A17" s="1" t="str">
        <f t="shared" si="0"/>
        <v>Agressivo-HIBRIDOS</v>
      </c>
      <c r="B17" s="1" t="s">
        <v>20</v>
      </c>
      <c r="C17" s="1" t="s">
        <v>13</v>
      </c>
      <c r="D17" s="18">
        <v>0.05</v>
      </c>
    </row>
    <row r="18" spans="1:4" x14ac:dyDescent="0.25">
      <c r="A18" s="1" t="str">
        <f t="shared" si="0"/>
        <v>Agressivo-FOFs</v>
      </c>
      <c r="B18" s="1" t="s">
        <v>20</v>
      </c>
      <c r="C18" s="1" t="s">
        <v>14</v>
      </c>
      <c r="D18" s="18">
        <v>0.05</v>
      </c>
    </row>
    <row r="19" spans="1:4" x14ac:dyDescent="0.25">
      <c r="A19" s="1" t="str">
        <f t="shared" si="0"/>
        <v>Agressivo-DESENVOLVIMENTO</v>
      </c>
      <c r="B19" s="1" t="s">
        <v>20</v>
      </c>
      <c r="C19" s="1" t="s">
        <v>15</v>
      </c>
      <c r="D19" s="18">
        <v>0.2</v>
      </c>
    </row>
    <row r="20" spans="1:4" x14ac:dyDescent="0.25">
      <c r="A20" s="1" t="str">
        <f t="shared" si="0"/>
        <v>Agressivo-HOTELARIAS</v>
      </c>
      <c r="B20" s="1" t="s">
        <v>20</v>
      </c>
      <c r="C20" s="1" t="s">
        <v>16</v>
      </c>
      <c r="D20" s="18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Simulador de Investimento</vt:lpstr>
      <vt:lpstr>CHAVE CONFIG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Torrico</dc:creator>
  <cp:lastModifiedBy>Gabriel Torrico</cp:lastModifiedBy>
  <dcterms:created xsi:type="dcterms:W3CDTF">2025-06-02T23:36:55Z</dcterms:created>
  <dcterms:modified xsi:type="dcterms:W3CDTF">2025-06-20T23:35:56Z</dcterms:modified>
</cp:coreProperties>
</file>