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Bad Sales, Average Sales, Good " sheetId="3" r:id="rId6"/>
  </sheets>
  <definedNames/>
  <calcPr/>
</workbook>
</file>

<file path=xl/sharedStrings.xml><?xml version="1.0" encoding="utf-8"?>
<sst xmlns="http://schemas.openxmlformats.org/spreadsheetml/2006/main" count="75" uniqueCount="49">
  <si>
    <t>Cost of keg</t>
  </si>
  <si>
    <t>Units per keg</t>
  </si>
  <si>
    <t>I inserted this picture a reference for potential cost in switching beers -- you have to reprint menus</t>
  </si>
  <si>
    <t>Sales Price per unit</t>
  </si>
  <si>
    <t>The selection I made -- such as paper stock and quanity -- are representative of what the menus at Fitz actually are</t>
  </si>
  <si>
    <t>Gross Sales per keg</t>
  </si>
  <si>
    <t>Profit per keg</t>
  </si>
  <si>
    <t>Month</t>
  </si>
  <si>
    <t>Units Sold</t>
  </si>
  <si>
    <t>B</t>
  </si>
  <si>
    <t>A</t>
  </si>
  <si>
    <t>G</t>
  </si>
  <si>
    <t>E</t>
  </si>
  <si>
    <t>Max sale:</t>
  </si>
  <si>
    <t>Min Sale:</t>
  </si>
  <si>
    <t>State Space:</t>
  </si>
  <si>
    <t>If switch</t>
  </si>
  <si>
    <t>Excellent:</t>
  </si>
  <si>
    <t>260.76 - 301</t>
  </si>
  <si>
    <t>Good:</t>
  </si>
  <si>
    <t>220.51 - 260.75</t>
  </si>
  <si>
    <t>Average:</t>
  </si>
  <si>
    <t>180.26 - 220.50</t>
  </si>
  <si>
    <t>Bad:</t>
  </si>
  <si>
    <t>140 - 180.25</t>
  </si>
  <si>
    <t>Quartiles</t>
  </si>
  <si>
    <t>Bad Sales</t>
  </si>
  <si>
    <t>Average Sales</t>
  </si>
  <si>
    <t>Good Sales</t>
  </si>
  <si>
    <t>Excellent Sales</t>
  </si>
  <si>
    <t>BS</t>
  </si>
  <si>
    <t>AS</t>
  </si>
  <si>
    <t>GS</t>
  </si>
  <si>
    <t>ES</t>
  </si>
  <si>
    <t>P-Matrix:</t>
  </si>
  <si>
    <t>To</t>
  </si>
  <si>
    <t>From</t>
  </si>
  <si>
    <t>BS, AS, GS, ES</t>
  </si>
  <si>
    <t>Starting Point</t>
  </si>
  <si>
    <t>Outcomes</t>
  </si>
  <si>
    <t>Total</t>
  </si>
  <si>
    <t>BS:</t>
  </si>
  <si>
    <t>1, 1, 2, 2</t>
  </si>
  <si>
    <t xml:space="preserve">AS: </t>
  </si>
  <si>
    <t>1,1,1,1</t>
  </si>
  <si>
    <t xml:space="preserve">GS: </t>
  </si>
  <si>
    <t>2, 1, 0, 1</t>
  </si>
  <si>
    <t>1, 2, 2, 1</t>
  </si>
  <si>
    <t>Inverse Chronological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</si>
</sst>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"/>
    <numFmt numFmtId="166" formatCode="#,##0.000"/>
    <numFmt numFmtId="167" formatCode="0.00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D16D6A"/>
        <bgColor rgb="FFD16D6A"/>
      </patternFill>
    </fill>
    <fill>
      <patternFill patternType="solid">
        <fgColor rgb="FFB4A7D6"/>
        <bgColor rgb="FFB4A7D6"/>
      </patternFill>
    </fill>
    <fill>
      <patternFill patternType="solid">
        <fgColor rgb="FFAAC1F0"/>
        <bgColor rgb="FFAAC1F0"/>
      </patternFill>
    </fill>
    <fill>
      <patternFill patternType="solid">
        <fgColor rgb="FFE06666"/>
        <bgColor rgb="FFE06666"/>
      </patternFill>
    </fill>
    <fill>
      <patternFill patternType="solid">
        <fgColor rgb="FFB2A7D2"/>
        <bgColor rgb="FFB2A7D2"/>
      </patternFill>
    </fill>
    <fill>
      <patternFill patternType="solid">
        <fgColor rgb="FFC5DFCF"/>
        <bgColor rgb="FFC5DFCF"/>
      </patternFill>
    </fill>
    <fill>
      <patternFill patternType="solid">
        <fgColor rgb="FFBFE0CE"/>
        <bgColor rgb="FFBFE0CE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0" fontId="2" numFmtId="4" xfId="0" applyBorder="1" applyFont="1" applyNumberFormat="1"/>
    <xf borderId="0" fillId="0" fontId="2" numFmtId="0" xfId="0" applyFont="1"/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5" fontId="1" numFmtId="0" xfId="0" applyAlignment="1" applyFont="1">
      <alignment horizontal="right" vertical="bottom"/>
    </xf>
    <xf borderId="0" fillId="3" fontId="2" numFmtId="0" xfId="0" applyAlignment="1" applyFont="1">
      <alignment readingOrder="0"/>
    </xf>
    <xf borderId="0" fillId="0" fontId="2" numFmtId="2" xfId="0" applyFont="1" applyNumberFormat="1"/>
    <xf borderId="0" fillId="0" fontId="2" numFmtId="4" xfId="0" applyFont="1" applyNumberFormat="1"/>
    <xf borderId="0" fillId="0" fontId="1" numFmtId="0" xfId="0" applyAlignment="1" applyFont="1">
      <alignment shrinkToFit="0" vertical="bottom" wrapText="0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6" fontId="1" numFmtId="2" xfId="0" applyAlignment="1" applyFill="1" applyFont="1" applyNumberFormat="1">
      <alignment horizontal="right" vertical="bottom"/>
    </xf>
    <xf borderId="0" fillId="7" fontId="1" numFmtId="165" xfId="0" applyAlignment="1" applyFill="1" applyFont="1" applyNumberFormat="1">
      <alignment vertical="bottom"/>
    </xf>
    <xf borderId="0" fillId="8" fontId="1" numFmtId="0" xfId="0" applyAlignment="1" applyFill="1" applyFont="1">
      <alignment horizontal="right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horizontal="right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11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12" fontId="1" numFmtId="0" xfId="0" applyAlignment="1" applyFill="1" applyFont="1">
      <alignment vertical="bottom"/>
    </xf>
    <xf borderId="0" fillId="13" fontId="1" numFmtId="0" xfId="0" applyAlignment="1" applyFill="1" applyFont="1">
      <alignment horizontal="right" vertical="bottom"/>
    </xf>
    <xf borderId="0" fillId="14" fontId="1" numFmtId="0" xfId="0" applyAlignment="1" applyFill="1" applyFont="1">
      <alignment horizontal="right" vertical="bottom"/>
    </xf>
    <xf borderId="0" fillId="13" fontId="3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13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685800</xdr:colOff>
      <xdr:row>0</xdr:row>
      <xdr:rowOff>123825</xdr:rowOff>
    </xdr:from>
    <xdr:ext cx="9601200" cy="5410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17</xdr:row>
      <xdr:rowOff>47625</xdr:rowOff>
    </xdr:from>
    <xdr:ext cx="6781800" cy="1809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5210175" cy="3933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0</v>
      </c>
      <c r="B1" s="2">
        <v>189.0</v>
      </c>
      <c r="C1" s="1"/>
    </row>
    <row r="2">
      <c r="A2" s="1" t="s">
        <v>1</v>
      </c>
      <c r="B2" s="3">
        <v>141.0</v>
      </c>
      <c r="C2" s="1"/>
      <c r="I2" s="4" t="s">
        <v>2</v>
      </c>
    </row>
    <row r="3">
      <c r="A3" s="1" t="s">
        <v>3</v>
      </c>
      <c r="B3" s="2">
        <v>7.0</v>
      </c>
      <c r="C3" s="1"/>
      <c r="I3" s="4" t="s">
        <v>4</v>
      </c>
    </row>
    <row r="4">
      <c r="A4" s="1" t="s">
        <v>5</v>
      </c>
      <c r="B4" s="2">
        <f>B3*B2</f>
        <v>987</v>
      </c>
      <c r="C4" s="1"/>
    </row>
    <row r="5">
      <c r="A5" s="1" t="s">
        <v>6</v>
      </c>
      <c r="B5" s="2">
        <f>B4-B1</f>
        <v>798</v>
      </c>
      <c r="C5" s="1"/>
    </row>
    <row r="6">
      <c r="A6" s="5"/>
      <c r="B6" s="1"/>
      <c r="C6" s="1"/>
    </row>
    <row r="7">
      <c r="A7" s="1" t="s">
        <v>7</v>
      </c>
      <c r="B7" s="1" t="s">
        <v>8</v>
      </c>
      <c r="C7" s="1"/>
    </row>
    <row r="8">
      <c r="A8" s="6">
        <v>45008.0</v>
      </c>
      <c r="B8" s="3">
        <v>219.0</v>
      </c>
      <c r="C8" s="1"/>
    </row>
    <row r="9">
      <c r="A9" s="6">
        <v>44980.0</v>
      </c>
      <c r="B9" s="3">
        <v>166.0</v>
      </c>
      <c r="C9" s="1"/>
    </row>
    <row r="10">
      <c r="A10" s="6">
        <v>44949.0</v>
      </c>
      <c r="B10" s="3">
        <v>205.0</v>
      </c>
      <c r="C10" s="1"/>
    </row>
    <row r="11">
      <c r="A11" s="6">
        <v>45282.0</v>
      </c>
      <c r="B11" s="3">
        <v>281.0</v>
      </c>
      <c r="C11" s="1"/>
    </row>
    <row r="12">
      <c r="A12" s="6">
        <v>45252.0</v>
      </c>
      <c r="B12" s="3">
        <v>191.0</v>
      </c>
      <c r="C12" s="1"/>
    </row>
    <row r="13">
      <c r="A13" s="6">
        <v>45221.0</v>
      </c>
      <c r="B13" s="3">
        <v>186.0</v>
      </c>
      <c r="C13" s="1"/>
    </row>
    <row r="14">
      <c r="A14" s="6">
        <v>45191.0</v>
      </c>
      <c r="B14" s="3">
        <v>234.0</v>
      </c>
      <c r="C14" s="1"/>
    </row>
    <row r="15">
      <c r="A15" s="6">
        <v>45160.0</v>
      </c>
      <c r="B15" s="3">
        <v>195.0</v>
      </c>
      <c r="C15" s="1"/>
    </row>
    <row r="16">
      <c r="A16" s="6">
        <v>45129.0</v>
      </c>
      <c r="B16" s="3">
        <v>238.0</v>
      </c>
      <c r="C16" s="1"/>
    </row>
    <row r="17">
      <c r="A17" s="6">
        <v>45099.0</v>
      </c>
      <c r="B17" s="3">
        <v>165.0</v>
      </c>
      <c r="C17" s="1"/>
    </row>
    <row r="18">
      <c r="A18" s="6">
        <v>45068.0</v>
      </c>
      <c r="B18" s="3">
        <v>169.0</v>
      </c>
      <c r="C18" s="1"/>
    </row>
    <row r="19">
      <c r="A19" s="6">
        <v>45038.0</v>
      </c>
      <c r="B19" s="3">
        <v>301.0</v>
      </c>
      <c r="C19" s="1"/>
    </row>
    <row r="20">
      <c r="A20" s="6">
        <v>45007.0</v>
      </c>
      <c r="B20" s="3">
        <v>223.0</v>
      </c>
      <c r="C20" s="1"/>
    </row>
    <row r="21">
      <c r="A21" s="6">
        <v>44979.0</v>
      </c>
      <c r="B21" s="3">
        <v>171.0</v>
      </c>
      <c r="C21" s="1"/>
    </row>
    <row r="22">
      <c r="A22" s="6">
        <v>44948.0</v>
      </c>
      <c r="B22" s="3">
        <v>193.0</v>
      </c>
      <c r="C22" s="1"/>
    </row>
    <row r="23">
      <c r="A23" s="6">
        <v>45281.0</v>
      </c>
      <c r="B23" s="3">
        <v>140.0</v>
      </c>
      <c r="C23" s="1"/>
    </row>
    <row r="24">
      <c r="A24" s="6">
        <v>45251.0</v>
      </c>
      <c r="B24" s="3">
        <v>204.0</v>
      </c>
      <c r="C24" s="1"/>
    </row>
    <row r="25">
      <c r="A25" s="6">
        <v>45220.0</v>
      </c>
      <c r="B25" s="3">
        <v>235.0</v>
      </c>
      <c r="C25" s="1"/>
    </row>
    <row r="26">
      <c r="A26" s="6">
        <v>45190.0</v>
      </c>
      <c r="B26" s="3">
        <v>202.0</v>
      </c>
      <c r="C26" s="1"/>
      <c r="L26" s="4">
        <v>118.42</v>
      </c>
    </row>
    <row r="27">
      <c r="A27" s="6">
        <v>45190.0</v>
      </c>
      <c r="B27" s="3">
        <v>236.0</v>
      </c>
      <c r="C27" s="1"/>
    </row>
    <row r="28">
      <c r="A28" s="6">
        <v>45128.0</v>
      </c>
      <c r="B28" s="3">
        <v>243.0</v>
      </c>
      <c r="C28" s="1"/>
    </row>
    <row r="29">
      <c r="A29" s="6">
        <v>45098.0</v>
      </c>
      <c r="B29" s="3">
        <v>154.0</v>
      </c>
      <c r="C29" s="1"/>
    </row>
    <row r="30">
      <c r="A30" s="1"/>
      <c r="B30" s="1"/>
      <c r="C3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38"/>
  </cols>
  <sheetData>
    <row r="1">
      <c r="A1" s="1" t="s">
        <v>0</v>
      </c>
      <c r="B1" s="2">
        <v>189.0</v>
      </c>
    </row>
    <row r="2">
      <c r="A2" s="1" t="s">
        <v>1</v>
      </c>
      <c r="B2" s="3">
        <v>141.0</v>
      </c>
      <c r="I2" s="7" t="s">
        <v>9</v>
      </c>
      <c r="J2" s="7" t="s">
        <v>10</v>
      </c>
      <c r="K2" s="7" t="s">
        <v>11</v>
      </c>
      <c r="L2" s="7" t="s">
        <v>12</v>
      </c>
    </row>
    <row r="3">
      <c r="A3" s="1" t="s">
        <v>3</v>
      </c>
      <c r="B3" s="2">
        <v>7.0</v>
      </c>
      <c r="H3" s="4" t="s">
        <v>9</v>
      </c>
      <c r="I3" s="8">
        <f>1/6</f>
        <v>0.1666666667</v>
      </c>
      <c r="J3" s="8">
        <f>1/3</f>
        <v>0.3333333333</v>
      </c>
      <c r="K3" s="8">
        <f>1/2</f>
        <v>0.5</v>
      </c>
      <c r="L3" s="8">
        <v>0.0</v>
      </c>
      <c r="M3" s="9">
        <f t="shared" ref="M3:M6" si="1">SUM(I3:L3)</f>
        <v>1</v>
      </c>
    </row>
    <row r="4">
      <c r="A4" s="1" t="s">
        <v>5</v>
      </c>
      <c r="B4" s="2">
        <f>B3*B2</f>
        <v>987</v>
      </c>
      <c r="H4" s="4" t="s">
        <v>10</v>
      </c>
      <c r="I4" s="8">
        <f>3/7</f>
        <v>0.4285714286</v>
      </c>
      <c r="J4" s="8">
        <f>1/7</f>
        <v>0.1428571429</v>
      </c>
      <c r="K4" s="8">
        <f>2/7</f>
        <v>0.2857142857</v>
      </c>
      <c r="L4" s="8">
        <f>1/7</f>
        <v>0.1428571429</v>
      </c>
      <c r="M4" s="9">
        <f t="shared" si="1"/>
        <v>1</v>
      </c>
    </row>
    <row r="5">
      <c r="A5" s="1" t="s">
        <v>6</v>
      </c>
      <c r="B5" s="2">
        <f>B4-B1</f>
        <v>798</v>
      </c>
      <c r="H5" s="4" t="s">
        <v>11</v>
      </c>
      <c r="I5" s="8">
        <v>0.0</v>
      </c>
      <c r="J5" s="8">
        <f>4/6</f>
        <v>0.6666666667</v>
      </c>
      <c r="K5" s="8">
        <f t="shared" ref="K5:L5" si="2">1/6</f>
        <v>0.1666666667</v>
      </c>
      <c r="L5" s="8">
        <f t="shared" si="2"/>
        <v>0.1666666667</v>
      </c>
      <c r="M5" s="9">
        <f t="shared" si="1"/>
        <v>1</v>
      </c>
    </row>
    <row r="6">
      <c r="A6" s="5"/>
      <c r="B6" s="1"/>
      <c r="H6" s="4" t="s">
        <v>12</v>
      </c>
      <c r="I6" s="10">
        <f t="shared" ref="I6:J6" si="3">1/2</f>
        <v>0.5</v>
      </c>
      <c r="J6" s="10">
        <f t="shared" si="3"/>
        <v>0.5</v>
      </c>
      <c r="K6" s="8">
        <v>0.0</v>
      </c>
      <c r="L6" s="8">
        <v>0.0</v>
      </c>
      <c r="M6" s="9">
        <f t="shared" si="1"/>
        <v>1</v>
      </c>
    </row>
    <row r="7">
      <c r="A7" s="1" t="s">
        <v>7</v>
      </c>
      <c r="B7" s="1" t="s">
        <v>8</v>
      </c>
      <c r="D7" s="4" t="s">
        <v>13</v>
      </c>
      <c r="E7" s="11">
        <f>MAX(B8:B29)</f>
        <v>301</v>
      </c>
    </row>
    <row r="8">
      <c r="A8" s="6">
        <v>45008.0</v>
      </c>
      <c r="B8" s="12">
        <v>219.0</v>
      </c>
      <c r="D8" s="4" t="s">
        <v>14</v>
      </c>
      <c r="E8" s="11">
        <f>MIN(B8:B29)</f>
        <v>140</v>
      </c>
    </row>
    <row r="9">
      <c r="A9" s="6">
        <v>44980.0</v>
      </c>
      <c r="B9" s="13">
        <v>166.0</v>
      </c>
    </row>
    <row r="10">
      <c r="A10" s="6">
        <v>44949.0</v>
      </c>
      <c r="B10" s="12">
        <v>205.0</v>
      </c>
      <c r="D10" s="4" t="s">
        <v>15</v>
      </c>
      <c r="H10" s="4" t="s">
        <v>16</v>
      </c>
    </row>
    <row r="11">
      <c r="A11" s="6">
        <v>45282.0</v>
      </c>
      <c r="B11" s="14">
        <v>281.0</v>
      </c>
      <c r="E11" s="15" t="s">
        <v>17</v>
      </c>
      <c r="F11" s="4" t="s">
        <v>18</v>
      </c>
      <c r="G11" s="11">
        <f>((260.76+301)/2)*4</f>
        <v>1123.52</v>
      </c>
      <c r="H11" s="11">
        <f t="shared" ref="H11:H12" si="4">((260.76+301)/2)*4-188.4</f>
        <v>935.12</v>
      </c>
      <c r="I11" s="7"/>
      <c r="J11" s="7"/>
      <c r="K11" s="7"/>
      <c r="L11" s="7"/>
    </row>
    <row r="12">
      <c r="A12" s="6">
        <v>45252.0</v>
      </c>
      <c r="B12" s="12">
        <v>191.0</v>
      </c>
      <c r="E12" s="16" t="s">
        <v>19</v>
      </c>
      <c r="F12" s="4" t="s">
        <v>20</v>
      </c>
      <c r="G12" s="11">
        <f>((220.51+260.75)/2)*4</f>
        <v>962.52</v>
      </c>
      <c r="H12" s="4">
        <f t="shared" si="4"/>
        <v>935.12</v>
      </c>
      <c r="I12" s="9"/>
      <c r="J12" s="9"/>
      <c r="K12" s="9"/>
      <c r="L12" s="9"/>
      <c r="M12" s="9"/>
    </row>
    <row r="13">
      <c r="A13" s="6">
        <v>45221.0</v>
      </c>
      <c r="B13" s="12">
        <v>186.0</v>
      </c>
      <c r="E13" s="17" t="s">
        <v>21</v>
      </c>
      <c r="F13" s="4" t="s">
        <v>22</v>
      </c>
      <c r="G13" s="11">
        <f>4*((180.26+220.5)/2)</f>
        <v>801.52</v>
      </c>
      <c r="H13" s="11">
        <f>((220.51+260.75)/2)*4-188.4</f>
        <v>774.12</v>
      </c>
      <c r="I13" s="9"/>
      <c r="J13" s="9"/>
      <c r="K13" s="9"/>
      <c r="L13" s="9"/>
      <c r="M13" s="9"/>
    </row>
    <row r="14">
      <c r="A14" s="6">
        <v>45191.0</v>
      </c>
      <c r="B14" s="18">
        <v>234.0</v>
      </c>
      <c r="E14" s="19" t="s">
        <v>23</v>
      </c>
      <c r="F14" s="4" t="s">
        <v>24</v>
      </c>
      <c r="G14" s="20">
        <f>((140+180.25)/2)*4</f>
        <v>640.5</v>
      </c>
      <c r="H14" s="11">
        <f>4*((180.26+220.5)/2)-188.4</f>
        <v>613.12</v>
      </c>
      <c r="I14" s="9"/>
      <c r="J14" s="9"/>
      <c r="K14" s="9"/>
      <c r="L14" s="9"/>
      <c r="M14" s="9"/>
    </row>
    <row r="15">
      <c r="A15" s="6">
        <v>45160.0</v>
      </c>
      <c r="B15" s="12">
        <v>195.0</v>
      </c>
      <c r="I15" s="21"/>
      <c r="J15" s="21"/>
      <c r="K15" s="9"/>
      <c r="L15" s="9"/>
      <c r="M15" s="9"/>
    </row>
    <row r="16">
      <c r="A16" s="6">
        <v>45129.0</v>
      </c>
      <c r="B16" s="18">
        <v>238.0</v>
      </c>
    </row>
    <row r="17">
      <c r="A17" s="6">
        <v>45099.0</v>
      </c>
      <c r="B17" s="13">
        <v>165.0</v>
      </c>
    </row>
    <row r="18">
      <c r="A18" s="6">
        <v>45068.0</v>
      </c>
      <c r="B18" s="13">
        <v>169.0</v>
      </c>
    </row>
    <row r="19">
      <c r="A19" s="6">
        <v>45038.0</v>
      </c>
      <c r="B19" s="14">
        <v>301.0</v>
      </c>
    </row>
    <row r="20">
      <c r="A20" s="6">
        <v>45007.0</v>
      </c>
      <c r="B20" s="18">
        <v>223.0</v>
      </c>
    </row>
    <row r="21">
      <c r="A21" s="6">
        <v>44979.0</v>
      </c>
      <c r="B21" s="13">
        <v>171.0</v>
      </c>
    </row>
    <row r="22">
      <c r="A22" s="6">
        <v>44948.0</v>
      </c>
      <c r="B22" s="12">
        <v>193.0</v>
      </c>
    </row>
    <row r="23">
      <c r="A23" s="6">
        <v>45281.0</v>
      </c>
      <c r="B23" s="13">
        <v>140.0</v>
      </c>
    </row>
    <row r="24">
      <c r="A24" s="6">
        <v>45251.0</v>
      </c>
      <c r="B24" s="12">
        <v>204.0</v>
      </c>
    </row>
    <row r="25">
      <c r="A25" s="6">
        <v>45220.0</v>
      </c>
      <c r="B25" s="18">
        <v>235.0</v>
      </c>
    </row>
    <row r="26">
      <c r="A26" s="6">
        <v>45190.0</v>
      </c>
      <c r="B26" s="12">
        <v>202.0</v>
      </c>
    </row>
    <row r="27">
      <c r="A27" s="6">
        <v>45190.0</v>
      </c>
      <c r="B27" s="18">
        <v>236.0</v>
      </c>
    </row>
    <row r="28">
      <c r="A28" s="6">
        <v>45128.0</v>
      </c>
      <c r="B28" s="18">
        <v>243.0</v>
      </c>
    </row>
    <row r="29">
      <c r="A29" s="6">
        <v>45098.0</v>
      </c>
      <c r="B29" s="13">
        <v>154.0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</v>
      </c>
      <c r="B1" s="3">
        <v>141.0</v>
      </c>
      <c r="C1" s="1"/>
      <c r="D1" s="1"/>
      <c r="E1" s="1"/>
      <c r="F1" s="1"/>
      <c r="G1" s="1"/>
      <c r="H1" s="1"/>
      <c r="I1" s="22" t="s">
        <v>2</v>
      </c>
      <c r="J1" s="1"/>
      <c r="K1" s="1"/>
      <c r="L1" s="1"/>
      <c r="M1" s="1"/>
      <c r="N1" s="1"/>
      <c r="O1" s="1"/>
      <c r="P1" s="1"/>
      <c r="Q1" s="1"/>
      <c r="R1" s="1"/>
    </row>
    <row r="2">
      <c r="A2" s="1" t="s">
        <v>3</v>
      </c>
      <c r="B2" s="2">
        <v>7.0</v>
      </c>
      <c r="C2" s="1"/>
      <c r="D2" s="1"/>
      <c r="E2" s="1"/>
      <c r="F2" s="1"/>
      <c r="G2" s="1"/>
      <c r="H2" s="1"/>
      <c r="I2" s="22" t="s">
        <v>4</v>
      </c>
      <c r="J2" s="1"/>
      <c r="K2" s="1"/>
      <c r="L2" s="1"/>
      <c r="M2" s="1"/>
      <c r="N2" s="1"/>
      <c r="O2" s="1"/>
      <c r="P2" s="1"/>
      <c r="Q2" s="1"/>
      <c r="R2" s="1"/>
    </row>
    <row r="3">
      <c r="A3" s="1" t="s">
        <v>5</v>
      </c>
      <c r="B3" s="2">
        <f>B2*B1</f>
        <v>987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 t="s">
        <v>6</v>
      </c>
      <c r="B4" s="2">
        <f>Sheet1!B5</f>
        <v>798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1"/>
      <c r="B6" s="2"/>
      <c r="C6" s="1"/>
      <c r="D6" s="1"/>
      <c r="E6" s="23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>
      <c r="A7" s="5"/>
      <c r="B7" s="1"/>
      <c r="C7" s="1"/>
      <c r="D7" s="1"/>
      <c r="E7" s="24" t="s">
        <v>25</v>
      </c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5" t="s">
        <v>7</v>
      </c>
      <c r="B8" s="1" t="s">
        <v>8</v>
      </c>
      <c r="C8" s="1"/>
      <c r="D8" s="25">
        <v>0.0</v>
      </c>
      <c r="E8" s="26">
        <f>QUARTILE($B$9:$B$30,1)</f>
        <v>174.75</v>
      </c>
      <c r="F8" s="27" t="s">
        <v>26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6">
        <v>45008.0</v>
      </c>
      <c r="B9" s="28">
        <v>219.0</v>
      </c>
      <c r="C9" s="1"/>
      <c r="D9" s="25">
        <v>174.75</v>
      </c>
      <c r="E9" s="3">
        <f>QUARTILE($B$9:$B$30,2)</f>
        <v>203</v>
      </c>
      <c r="F9" s="29" t="s">
        <v>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>
      <c r="A10" s="6">
        <v>44980.0</v>
      </c>
      <c r="B10" s="30">
        <v>166.0</v>
      </c>
      <c r="C10" s="31"/>
      <c r="D10" s="25">
        <v>203.0</v>
      </c>
      <c r="E10" s="32">
        <f>QUARTILE($B$9:$B$30,3)</f>
        <v>234.75</v>
      </c>
      <c r="F10" s="33" t="s">
        <v>28</v>
      </c>
      <c r="G10" s="1"/>
      <c r="H10" s="34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>
      <c r="A11" s="6">
        <v>44949.0</v>
      </c>
      <c r="B11" s="28">
        <v>205.0</v>
      </c>
      <c r="C11" s="31"/>
      <c r="D11" s="25">
        <v>234.75</v>
      </c>
      <c r="E11" s="32">
        <f>QUARTILE($B$9:$B$30,4)</f>
        <v>301</v>
      </c>
      <c r="F11" s="35" t="s">
        <v>29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6">
        <v>45282.0</v>
      </c>
      <c r="B12" s="36">
        <v>281.0</v>
      </c>
      <c r="C12" s="31"/>
      <c r="D12" s="1"/>
      <c r="E12" s="1"/>
      <c r="F12" s="1" t="s">
        <v>30</v>
      </c>
      <c r="G12" s="1" t="s">
        <v>31</v>
      </c>
      <c r="H12" s="1" t="s">
        <v>32</v>
      </c>
      <c r="I12" s="1" t="s">
        <v>33</v>
      </c>
      <c r="J12" s="1"/>
      <c r="K12" s="1"/>
      <c r="L12" s="1"/>
      <c r="M12" s="1"/>
      <c r="N12" s="1"/>
      <c r="O12" s="1"/>
      <c r="P12" s="1"/>
      <c r="Q12" s="1"/>
      <c r="R12" s="1"/>
    </row>
    <row r="13">
      <c r="A13" s="6">
        <v>45252.0</v>
      </c>
      <c r="B13" s="37">
        <v>191.0</v>
      </c>
      <c r="C13" s="31"/>
      <c r="D13" s="25" t="s">
        <v>34</v>
      </c>
      <c r="E13" s="34" t="s">
        <v>30</v>
      </c>
      <c r="F13" s="3">
        <f t="shared" ref="F13:G13" si="1">1/6</f>
        <v>0.1666666667</v>
      </c>
      <c r="G13" s="3">
        <f t="shared" si="1"/>
        <v>0.1666666667</v>
      </c>
      <c r="H13" s="3">
        <f t="shared" ref="H13:I13" si="2">2/6</f>
        <v>0.3333333333</v>
      </c>
      <c r="I13" s="3">
        <f t="shared" si="2"/>
        <v>0.3333333333</v>
      </c>
      <c r="J13" s="1">
        <f t="shared" ref="J13:J16" si="4">SUM(F13:I13)</f>
        <v>1</v>
      </c>
      <c r="K13" s="1"/>
      <c r="L13" s="1"/>
      <c r="M13" s="1"/>
      <c r="N13" s="1"/>
      <c r="O13" s="1"/>
      <c r="P13" s="1"/>
      <c r="Q13" s="1"/>
      <c r="R13" s="1"/>
    </row>
    <row r="14">
      <c r="A14" s="6">
        <v>45221.0</v>
      </c>
      <c r="B14" s="37">
        <v>186.0</v>
      </c>
      <c r="C14" s="1"/>
      <c r="D14" s="1"/>
      <c r="E14" s="1" t="s">
        <v>31</v>
      </c>
      <c r="F14" s="3">
        <f t="shared" ref="F14:I14" si="3">1/4</f>
        <v>0.25</v>
      </c>
      <c r="G14" s="3">
        <f t="shared" si="3"/>
        <v>0.25</v>
      </c>
      <c r="H14" s="3">
        <f t="shared" si="3"/>
        <v>0.25</v>
      </c>
      <c r="I14" s="3">
        <f t="shared" si="3"/>
        <v>0.25</v>
      </c>
      <c r="J14" s="1">
        <f t="shared" si="4"/>
        <v>1</v>
      </c>
      <c r="K14" s="1"/>
      <c r="L14" s="1"/>
      <c r="M14" s="1"/>
      <c r="N14" s="1"/>
      <c r="O14" s="1"/>
      <c r="P14" s="1"/>
      <c r="Q14" s="1"/>
      <c r="R14" s="1"/>
    </row>
    <row r="15">
      <c r="A15" s="6">
        <v>45191.0</v>
      </c>
      <c r="B15" s="28">
        <v>234.0</v>
      </c>
      <c r="C15" s="1"/>
      <c r="D15" s="1"/>
      <c r="E15" s="1" t="s">
        <v>32</v>
      </c>
      <c r="F15" s="3">
        <f>2/4</f>
        <v>0.5</v>
      </c>
      <c r="G15" s="3">
        <f>1/4</f>
        <v>0.25</v>
      </c>
      <c r="H15" s="3">
        <v>0.0</v>
      </c>
      <c r="I15" s="3">
        <f>1/4</f>
        <v>0.25</v>
      </c>
      <c r="J15" s="1">
        <f t="shared" si="4"/>
        <v>1</v>
      </c>
      <c r="K15" s="1"/>
      <c r="L15" s="1"/>
      <c r="M15" s="1"/>
      <c r="N15" s="1"/>
      <c r="O15" s="1"/>
      <c r="P15" s="1"/>
      <c r="Q15" s="1"/>
      <c r="R15" s="1"/>
    </row>
    <row r="16">
      <c r="A16" s="6">
        <v>45160.0</v>
      </c>
      <c r="B16" s="37">
        <v>195.0</v>
      </c>
      <c r="C16" s="1"/>
      <c r="D16" s="1"/>
      <c r="E16" s="1" t="s">
        <v>33</v>
      </c>
      <c r="F16" s="3">
        <f>1/6</f>
        <v>0.1666666667</v>
      </c>
      <c r="G16" s="3">
        <f t="shared" ref="G16:H16" si="5">2/6</f>
        <v>0.3333333333</v>
      </c>
      <c r="H16" s="3">
        <f t="shared" si="5"/>
        <v>0.3333333333</v>
      </c>
      <c r="I16" s="3">
        <f>1/6</f>
        <v>0.1666666667</v>
      </c>
      <c r="J16" s="1">
        <f t="shared" si="4"/>
        <v>1</v>
      </c>
      <c r="K16" s="1"/>
      <c r="L16" s="1"/>
      <c r="M16" s="1"/>
      <c r="N16" s="1"/>
      <c r="O16" s="1"/>
      <c r="P16" s="1"/>
      <c r="Q16" s="1"/>
      <c r="R16" s="1"/>
    </row>
    <row r="17">
      <c r="A17" s="6">
        <v>45129.0</v>
      </c>
      <c r="B17" s="38">
        <v>238.0</v>
      </c>
      <c r="C17" s="25" t="s">
        <v>35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6">
        <v>45099.0</v>
      </c>
      <c r="B18" s="30">
        <v>165.0</v>
      </c>
      <c r="C18" s="25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6">
        <v>45068.0</v>
      </c>
      <c r="B19" s="30">
        <v>169.0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6">
        <v>45038.0</v>
      </c>
      <c r="B20" s="36">
        <v>301.0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6">
        <v>45007.0</v>
      </c>
      <c r="B21" s="28">
        <v>223.0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6">
        <v>44979.0</v>
      </c>
      <c r="B22" s="30">
        <v>171.0</v>
      </c>
      <c r="C22" s="1"/>
      <c r="D22" s="1"/>
      <c r="E22" s="25" t="s">
        <v>37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6">
        <v>44948.0</v>
      </c>
      <c r="B23" s="37">
        <v>193.0</v>
      </c>
      <c r="C23" s="1"/>
      <c r="D23" s="25" t="s">
        <v>38</v>
      </c>
      <c r="E23" s="25" t="s">
        <v>39</v>
      </c>
      <c r="F23" s="25" t="s">
        <v>40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>
      <c r="A24" s="6">
        <v>45281.0</v>
      </c>
      <c r="B24" s="30">
        <v>140.0</v>
      </c>
      <c r="C24" s="1"/>
      <c r="D24" s="1" t="s">
        <v>41</v>
      </c>
      <c r="E24" s="1" t="s">
        <v>42</v>
      </c>
      <c r="F24" s="39">
        <v>7.0</v>
      </c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>
      <c r="A25" s="6">
        <v>45251.0</v>
      </c>
      <c r="B25" s="28">
        <v>204.0</v>
      </c>
      <c r="C25" s="1"/>
      <c r="D25" s="1" t="s">
        <v>43</v>
      </c>
      <c r="E25" s="1" t="s">
        <v>44</v>
      </c>
      <c r="F25" s="3">
        <v>4.0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>
      <c r="A26" s="6">
        <v>45220.0</v>
      </c>
      <c r="B26" s="36">
        <v>235.0</v>
      </c>
      <c r="C26" s="1"/>
      <c r="D26" s="1" t="s">
        <v>45</v>
      </c>
      <c r="E26" s="1" t="s">
        <v>46</v>
      </c>
      <c r="F26" s="3">
        <v>4.0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6">
        <v>45190.0</v>
      </c>
      <c r="B27" s="37">
        <v>202.0</v>
      </c>
      <c r="C27" s="1"/>
      <c r="D27" s="1" t="s">
        <v>33</v>
      </c>
      <c r="E27" s="25" t="s">
        <v>47</v>
      </c>
      <c r="F27" s="39">
        <v>6.0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6">
        <v>45190.0</v>
      </c>
      <c r="B28" s="36">
        <v>236.0</v>
      </c>
      <c r="C28" s="1"/>
      <c r="D28" s="1"/>
      <c r="E28" s="1"/>
      <c r="F28" s="3">
        <f>sum(F24:F27)</f>
        <v>21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6">
        <v>45128.0</v>
      </c>
      <c r="B29" s="40">
        <v>243.0</v>
      </c>
      <c r="C29" s="25" t="s">
        <v>35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6">
        <v>45098.0</v>
      </c>
      <c r="B30" s="30">
        <v>154.0</v>
      </c>
      <c r="C30" s="25" t="s">
        <v>36</v>
      </c>
      <c r="D30" s="1"/>
      <c r="E30" s="1"/>
      <c r="F30" s="1"/>
      <c r="G30" s="1"/>
      <c r="H30" s="1"/>
      <c r="I30" s="1"/>
    </row>
    <row r="31">
      <c r="A31" s="4" t="s">
        <v>48</v>
      </c>
    </row>
  </sheetData>
  <drawing r:id="rId1"/>
</worksheet>
</file>