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Escritorio\"/>
    </mc:Choice>
  </mc:AlternateContent>
  <xr:revisionPtr revIDLastSave="0" documentId="8_{BD8886AC-770C-4C24-AE95-AA6264A7A242}" xr6:coauthVersionLast="47" xr6:coauthVersionMax="47" xr10:uidLastSave="{00000000-0000-0000-0000-000000000000}"/>
  <bookViews>
    <workbookView xWindow="-120" yWindow="-120" windowWidth="29040" windowHeight="15840" activeTab="5" xr2:uid="{F8168494-4F86-4260-B496-E4C04E296AD6}"/>
  </bookViews>
  <sheets>
    <sheet name="Datos no agrupados" sheetId="1" r:id="rId1"/>
    <sheet name="Datos Agrupados " sheetId="2" r:id="rId2"/>
    <sheet name="Probabilidad" sheetId="5" r:id="rId3"/>
    <sheet name="Tecnica de Conteo" sheetId="6" r:id="rId4"/>
    <sheet name="Dis. Pro. Dis." sheetId="7" r:id="rId5"/>
    <sheet name="Dis. Pro Ac." sheetId="8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7" l="1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H28" i="7"/>
  <c r="H15" i="7"/>
  <c r="F21" i="6"/>
  <c r="I14" i="6"/>
  <c r="E15" i="6"/>
  <c r="E14" i="6"/>
  <c r="H27" i="5"/>
  <c r="F27" i="5"/>
  <c r="J27" i="5" s="1"/>
  <c r="H22" i="5"/>
  <c r="F22" i="5"/>
  <c r="J22" i="5" s="1"/>
  <c r="L10" i="5"/>
  <c r="L8" i="5"/>
  <c r="L9" i="5"/>
  <c r="L7" i="5"/>
  <c r="K10" i="5"/>
  <c r="G10" i="5"/>
  <c r="H10" i="5"/>
  <c r="I10" i="5"/>
  <c r="J10" i="5"/>
  <c r="F10" i="5"/>
  <c r="M36" i="2"/>
  <c r="Y19" i="2"/>
  <c r="Y20" i="2"/>
  <c r="Y21" i="2"/>
  <c r="Y22" i="2"/>
  <c r="Y23" i="2"/>
  <c r="Y24" i="2"/>
  <c r="X19" i="2"/>
  <c r="X20" i="2"/>
  <c r="X21" i="2"/>
  <c r="X22" i="2"/>
  <c r="X23" i="2"/>
  <c r="X24" i="2"/>
  <c r="Y18" i="2"/>
  <c r="X18" i="2"/>
  <c r="W19" i="2"/>
  <c r="W20" i="2"/>
  <c r="W21" i="2"/>
  <c r="W22" i="2"/>
  <c r="W23" i="2"/>
  <c r="W24" i="2"/>
  <c r="W18" i="2"/>
  <c r="V26" i="2"/>
  <c r="V28" i="2" s="1"/>
  <c r="V25" i="2"/>
  <c r="V19" i="2"/>
  <c r="P36" i="2" s="1"/>
  <c r="T36" i="2" s="1"/>
  <c r="V20" i="2"/>
  <c r="V21" i="2"/>
  <c r="V22" i="2"/>
  <c r="V23" i="2"/>
  <c r="V24" i="2"/>
  <c r="V18" i="2"/>
  <c r="U18" i="2"/>
  <c r="S18" i="2"/>
  <c r="T18" i="2"/>
  <c r="M41" i="2"/>
  <c r="M48" i="2"/>
  <c r="M47" i="2"/>
  <c r="L37" i="2" l="1"/>
  <c r="P31" i="2"/>
  <c r="M31" i="2"/>
  <c r="U26" i="2"/>
  <c r="U25" i="2"/>
  <c r="U19" i="2"/>
  <c r="U20" i="2"/>
  <c r="U21" i="2"/>
  <c r="U22" i="2"/>
  <c r="U23" i="2"/>
  <c r="U24" i="2"/>
  <c r="T23" i="2"/>
  <c r="T24" i="2"/>
  <c r="T22" i="2"/>
  <c r="T19" i="2"/>
  <c r="T20" i="2"/>
  <c r="T21" i="2"/>
  <c r="S19" i="2"/>
  <c r="S20" i="2"/>
  <c r="S21" i="2"/>
  <c r="S22" i="2"/>
  <c r="S23" i="2"/>
  <c r="S24" i="2"/>
  <c r="R19" i="2"/>
  <c r="R20" i="2"/>
  <c r="R21" i="2"/>
  <c r="R22" i="2"/>
  <c r="R23" i="2"/>
  <c r="R24" i="2"/>
  <c r="R18" i="2"/>
  <c r="Q26" i="2" l="1"/>
  <c r="Q25" i="2"/>
  <c r="N25" i="2"/>
  <c r="Q24" i="2"/>
  <c r="Q19" i="2"/>
  <c r="Q20" i="2"/>
  <c r="Q21" i="2"/>
  <c r="Q22" i="2"/>
  <c r="Q23" i="2"/>
  <c r="Q18" i="2"/>
  <c r="P19" i="2"/>
  <c r="P20" i="2"/>
  <c r="P21" i="2"/>
  <c r="P22" i="2"/>
  <c r="P23" i="2"/>
  <c r="P24" i="2"/>
  <c r="P18" i="2"/>
  <c r="O20" i="2"/>
  <c r="O21" i="2"/>
  <c r="O22" i="2"/>
  <c r="O23" i="2" s="1"/>
  <c r="O24" i="2" s="1"/>
  <c r="O19" i="2"/>
  <c r="O18" i="2"/>
  <c r="N18" i="2" a="1"/>
  <c r="N18" i="2" s="1"/>
  <c r="M19" i="2"/>
  <c r="L20" i="2" s="1"/>
  <c r="M20" i="2" s="1"/>
  <c r="L21" i="2" s="1"/>
  <c r="M21" i="2" s="1"/>
  <c r="L22" i="2" s="1"/>
  <c r="M22" i="2" s="1"/>
  <c r="L23" i="2" s="1"/>
  <c r="M23" i="2" s="1"/>
  <c r="L24" i="2" s="1"/>
  <c r="M24" i="2" s="1"/>
  <c r="M18" i="2"/>
  <c r="L19" i="2" s="1"/>
  <c r="AD12" i="2"/>
  <c r="AD11" i="2"/>
  <c r="AD10" i="2"/>
  <c r="AD9" i="2"/>
  <c r="AD8" i="2"/>
  <c r="AD7" i="2"/>
  <c r="J31" i="1"/>
  <c r="F9" i="2"/>
  <c r="H60" i="1"/>
  <c r="H59" i="1"/>
  <c r="J40" i="1"/>
  <c r="J44" i="1" s="1"/>
  <c r="I35" i="1"/>
  <c r="I22" i="1"/>
  <c r="H16" i="1"/>
  <c r="I30" i="2"/>
  <c r="I64" i="1"/>
  <c r="I27" i="2"/>
  <c r="I28" i="2"/>
  <c r="I25" i="2"/>
  <c r="I23" i="2"/>
  <c r="I24" i="2"/>
  <c r="N21" i="2" l="1"/>
  <c r="N23" i="2"/>
  <c r="N19" i="2"/>
  <c r="N24" i="2"/>
  <c r="N20" i="2"/>
  <c r="N22" i="2"/>
  <c r="I16" i="1"/>
  <c r="H55" i="1" l="1"/>
  <c r="H54" i="1"/>
  <c r="H53" i="1"/>
  <c r="G47" i="1"/>
  <c r="H26" i="1"/>
</calcChain>
</file>

<file path=xl/sharedStrings.xml><?xml version="1.0" encoding="utf-8"?>
<sst xmlns="http://schemas.openxmlformats.org/spreadsheetml/2006/main" count="110" uniqueCount="88">
  <si>
    <t>Columna1</t>
  </si>
  <si>
    <t>Media</t>
  </si>
  <si>
    <t xml:space="preserve">Mediana </t>
  </si>
  <si>
    <t>𝑀𝐸 =</t>
  </si>
  <si>
    <t>Moda</t>
  </si>
  <si>
    <t>Mo</t>
  </si>
  <si>
    <t>Amplitud</t>
  </si>
  <si>
    <t>R=</t>
  </si>
  <si>
    <t>xmax- xmin=</t>
  </si>
  <si>
    <t>Varianza</t>
  </si>
  <si>
    <t>Desviación estándar</t>
  </si>
  <si>
    <t>Coeficiente de variación</t>
  </si>
  <si>
    <t>CV=</t>
  </si>
  <si>
    <t>Promedio</t>
  </si>
  <si>
    <t>Cuartiles</t>
  </si>
  <si>
    <t>Qk=</t>
  </si>
  <si>
    <t>Q</t>
  </si>
  <si>
    <t>q</t>
  </si>
  <si>
    <t xml:space="preserve">Percentiles </t>
  </si>
  <si>
    <t>Pk</t>
  </si>
  <si>
    <t>P</t>
  </si>
  <si>
    <t>p</t>
  </si>
  <si>
    <t xml:space="preserve">Curtosis </t>
  </si>
  <si>
    <t>K=</t>
  </si>
  <si>
    <t>Error típico</t>
  </si>
  <si>
    <t>Mediana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</si>
  <si>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</si>
  <si>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</si>
  <si>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</si>
  <si>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</si>
  <si>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</si>
  <si>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</si>
  <si>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</si>
  <si>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</si>
  <si>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</si>
  <si>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 xml:space="preserve">Cuatiles </t>
  </si>
  <si>
    <t xml:space="preserve">Persentiles </t>
  </si>
  <si>
    <t xml:space="preserve">intervalos </t>
  </si>
  <si>
    <t>fr.abs.simple</t>
  </si>
  <si>
    <t>fr.abs.Acumulada</t>
  </si>
  <si>
    <t>marca de clase</t>
  </si>
  <si>
    <t>fx</t>
  </si>
  <si>
    <t>media</t>
  </si>
  <si>
    <t>X-XPROM</t>
  </si>
  <si>
    <t>|X-XPROM|</t>
  </si>
  <si>
    <t>f|X-XPROM|</t>
  </si>
  <si>
    <t>f(X-XPROM)^2</t>
  </si>
  <si>
    <t>fx^2</t>
  </si>
  <si>
    <t>(X-XPROM)^2</t>
  </si>
  <si>
    <t>100-0=</t>
  </si>
  <si>
    <t xml:space="preserve">Numero de datos </t>
  </si>
  <si>
    <t>Valor maximo Xmax</t>
  </si>
  <si>
    <t>Valor minimo</t>
  </si>
  <si>
    <t xml:space="preserve">Numero de Intervalos </t>
  </si>
  <si>
    <t>desv</t>
  </si>
  <si>
    <t>media=</t>
  </si>
  <si>
    <t>Amplitud=</t>
  </si>
  <si>
    <t>mediana=</t>
  </si>
  <si>
    <t>desviación media =</t>
  </si>
  <si>
    <t>Desviacion estandar=</t>
  </si>
  <si>
    <t>Moda=</t>
  </si>
  <si>
    <t>=</t>
  </si>
  <si>
    <t>d1</t>
  </si>
  <si>
    <t>d2</t>
  </si>
  <si>
    <t>Duolingo</t>
  </si>
  <si>
    <t>Memrise</t>
  </si>
  <si>
    <t>HelloTalk</t>
  </si>
  <si>
    <t>Busuu</t>
  </si>
  <si>
    <t>Babbel</t>
  </si>
  <si>
    <t>Ing. en Tecnologías de la Información</t>
  </si>
  <si>
    <t>Ing. en Software</t>
  </si>
  <si>
    <t>Ing. en Mecatrónica</t>
  </si>
  <si>
    <t xml:space="preserve">Ninguno </t>
  </si>
  <si>
    <t>+</t>
  </si>
  <si>
    <t>Total</t>
  </si>
  <si>
    <t>¿Cuál es la probabilidad de que un estudiante seleccionado al azar este subscrito a Duolingo o Memrise?</t>
  </si>
  <si>
    <t>P(Duolingo U  Mermriese+)=</t>
  </si>
  <si>
    <t>¿Cuál es la probabilidad de que un estudiante seleccionado al azar este subscrito a Hello Talk o Babbel?</t>
  </si>
  <si>
    <t>P(Hello Talk  U Babbel)=</t>
  </si>
  <si>
    <t xml:space="preserve">Datos NO Agrupados </t>
  </si>
  <si>
    <t xml:space="preserve">Tabla </t>
  </si>
  <si>
    <t>n=</t>
  </si>
  <si>
    <t>r=</t>
  </si>
  <si>
    <t>n</t>
  </si>
  <si>
    <t>Prefieren Duolingo</t>
  </si>
  <si>
    <t>N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</si>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</sst>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"/>
    <numFmt numFmtId="176" formatCode="0.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rgb="FF434343"/>
      <name val="Roboto"/>
    </font>
    <font>
      <sz val="8"/>
      <name val="Calibri"/>
      <family val="2"/>
      <scheme val="minor"/>
    </font>
    <font>
      <sz val="10.5"/>
      <color rgb="FF20212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202124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horizontal="center" vertical="center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0" xfId="0" applyFont="1" applyBorder="1" applyAlignment="1">
      <alignment horizontal="center" vertical="center"/>
    </xf>
    <xf numFmtId="0" fontId="3" fillId="0" borderId="6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/>
    <xf numFmtId="0" fontId="4" fillId="0" borderId="6" xfId="0" applyFont="1" applyBorder="1"/>
    <xf numFmtId="2" fontId="1" fillId="0" borderId="7" xfId="0" applyNumberFormat="1" applyFont="1" applyBorder="1"/>
    <xf numFmtId="0" fontId="1" fillId="0" borderId="10" xfId="0" applyFont="1" applyBorder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2" fontId="0" fillId="0" borderId="11" xfId="0" applyNumberFormat="1" applyBorder="1"/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12" xfId="0" applyFont="1" applyFill="1" applyBorder="1" applyAlignment="1">
      <alignment horizontal="centerContinuous"/>
    </xf>
    <xf numFmtId="1" fontId="0" fillId="0" borderId="1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0" fillId="0" borderId="0" xfId="0" applyNumberFormat="1"/>
    <xf numFmtId="0" fontId="6" fillId="2" borderId="13" xfId="0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 indent="2"/>
    </xf>
    <xf numFmtId="174" fontId="8" fillId="0" borderId="0" xfId="0" applyNumberFormat="1" applyFont="1" applyAlignment="1">
      <alignment horizontal="left" vertical="center" indent="2"/>
    </xf>
    <xf numFmtId="174" fontId="10" fillId="5" borderId="1" xfId="0" applyNumberFormat="1" applyFont="1" applyFill="1" applyBorder="1" applyAlignment="1">
      <alignment horizontal="center"/>
    </xf>
    <xf numFmtId="174" fontId="10" fillId="12" borderId="1" xfId="0" applyNumberFormat="1" applyFont="1" applyFill="1" applyBorder="1" applyAlignment="1">
      <alignment horizontal="center"/>
    </xf>
    <xf numFmtId="174" fontId="10" fillId="4" borderId="1" xfId="0" applyNumberFormat="1" applyFont="1" applyFill="1" applyBorder="1" applyAlignment="1">
      <alignment horizontal="center"/>
    </xf>
    <xf numFmtId="174" fontId="10" fillId="7" borderId="1" xfId="0" applyNumberFormat="1" applyFont="1" applyFill="1" applyBorder="1" applyAlignment="1">
      <alignment horizontal="center"/>
    </xf>
    <xf numFmtId="174" fontId="10" fillId="8" borderId="1" xfId="0" applyNumberFormat="1" applyFont="1" applyFill="1" applyBorder="1" applyAlignment="1">
      <alignment horizontal="center"/>
    </xf>
    <xf numFmtId="174" fontId="10" fillId="9" borderId="1" xfId="0" applyNumberFormat="1" applyFont="1" applyFill="1" applyBorder="1" applyAlignment="1">
      <alignment horizontal="center"/>
    </xf>
    <xf numFmtId="174" fontId="10" fillId="10" borderId="1" xfId="0" applyNumberFormat="1" applyFont="1" applyFill="1" applyBorder="1" applyAlignment="1">
      <alignment horizontal="center"/>
    </xf>
    <xf numFmtId="174" fontId="10" fillId="11" borderId="1" xfId="0" applyNumberFormat="1" applyFont="1" applyFill="1" applyBorder="1" applyAlignment="1">
      <alignment horizontal="center"/>
    </xf>
    <xf numFmtId="0" fontId="0" fillId="0" borderId="0" xfId="0" applyFill="1"/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0" borderId="1" xfId="0" applyFont="1" applyBorder="1"/>
    <xf numFmtId="0" fontId="1" fillId="13" borderId="1" xfId="0" applyFont="1" applyFill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3" fillId="0" borderId="14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10" xfId="0" applyFont="1" applyBorder="1" applyAlignment="1">
      <alignment vertical="center"/>
    </xf>
    <xf numFmtId="0" fontId="13" fillId="0" borderId="14" xfId="0" applyFont="1" applyBorder="1"/>
    <xf numFmtId="0" fontId="13" fillId="0" borderId="11" xfId="0" applyFont="1" applyBorder="1"/>
    <xf numFmtId="2" fontId="0" fillId="15" borderId="0" xfId="0" applyNumberFormat="1" applyFill="1" applyAlignment="1">
      <alignment horizontal="center"/>
    </xf>
    <xf numFmtId="0" fontId="1" fillId="16" borderId="3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/>
    <xf numFmtId="0" fontId="14" fillId="15" borderId="1" xfId="0" applyFont="1" applyFill="1" applyBorder="1" applyAlignment="1">
      <alignment horizontal="center"/>
    </xf>
    <xf numFmtId="0" fontId="14" fillId="14" borderId="1" xfId="0" applyFont="1" applyFill="1" applyBorder="1"/>
    <xf numFmtId="0" fontId="10" fillId="0" borderId="1" xfId="0" applyFont="1" applyBorder="1" applyAlignment="1">
      <alignment horizontal="center"/>
    </xf>
    <xf numFmtId="0" fontId="14" fillId="14" borderId="1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176" fontId="1" fillId="17" borderId="0" xfId="0" applyNumberFormat="1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578047535724695E-2"/>
          <c:y val="2.4411198600174978E-2"/>
          <c:w val="0.87252843394575674"/>
          <c:h val="0.848007699037620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[1]dist_prob_cont!$A$33:$A$45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</c:numCache>
            </c:numRef>
          </c:xVal>
          <c:yVal>
            <c:numRef>
              <c:f>[1]dist_prob_cont!$B$33:$B$45</c:f>
              <c:numCache>
                <c:formatCode>General</c:formatCode>
                <c:ptCount val="13"/>
                <c:pt idx="0">
                  <c:v>4.4318484119380075E-3</c:v>
                </c:pt>
                <c:pt idx="1">
                  <c:v>1.752830049356854E-2</c:v>
                </c:pt>
                <c:pt idx="2">
                  <c:v>5.3990966513188063E-2</c:v>
                </c:pt>
                <c:pt idx="3">
                  <c:v>0.12951759566589174</c:v>
                </c:pt>
                <c:pt idx="4">
                  <c:v>0.24197072451914337</c:v>
                </c:pt>
                <c:pt idx="5">
                  <c:v>0.35206532676429952</c:v>
                </c:pt>
                <c:pt idx="6">
                  <c:v>0.3989422804014327</c:v>
                </c:pt>
                <c:pt idx="7">
                  <c:v>0.35206532676429952</c:v>
                </c:pt>
                <c:pt idx="8">
                  <c:v>0.24197072451914337</c:v>
                </c:pt>
                <c:pt idx="9">
                  <c:v>0.12951759566589174</c:v>
                </c:pt>
                <c:pt idx="10">
                  <c:v>5.3990966513188063E-2</c:v>
                </c:pt>
                <c:pt idx="11">
                  <c:v>1.752830049356854E-2</c:v>
                </c:pt>
                <c:pt idx="12">
                  <c:v>4.4318484119380075E-3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29-4C1C-9F2F-A366B6456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2472"/>
        <c:axId val="400183696"/>
      </c:scatterChart>
      <c:valAx>
        <c:axId val="203452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0183696"/>
        <c:crosses val="autoZero"/>
        <c:crossBetween val="midCat"/>
      </c:valAx>
      <c:valAx>
        <c:axId val="4001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452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[1]dist_prob_cont!$B$66:$B$81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[1]dist_prob_cont!$C$66:$C$81</c:f>
              <c:numCache>
                <c:formatCode>General</c:formatCode>
                <c:ptCount val="16"/>
                <c:pt idx="0">
                  <c:v>0</c:v>
                </c:pt>
                <c:pt idx="1">
                  <c:v>0.63212055882855767</c:v>
                </c:pt>
                <c:pt idx="2">
                  <c:v>0.8646647167633873</c:v>
                </c:pt>
                <c:pt idx="3">
                  <c:v>0.95021293163213605</c:v>
                </c:pt>
                <c:pt idx="4">
                  <c:v>0.98168436111126578</c:v>
                </c:pt>
                <c:pt idx="5">
                  <c:v>0.99326205300091452</c:v>
                </c:pt>
                <c:pt idx="6">
                  <c:v>0.99752124782333362</c:v>
                </c:pt>
                <c:pt idx="7">
                  <c:v>0.99908811803444553</c:v>
                </c:pt>
                <c:pt idx="8">
                  <c:v>0.99966453737209748</c:v>
                </c:pt>
                <c:pt idx="9">
                  <c:v>0.99987659019591335</c:v>
                </c:pt>
                <c:pt idx="10">
                  <c:v>0.99995460007023751</c:v>
                </c:pt>
                <c:pt idx="11">
                  <c:v>0.99998329829920973</c:v>
                </c:pt>
                <c:pt idx="12">
                  <c:v>0.99999385578764666</c:v>
                </c:pt>
                <c:pt idx="13">
                  <c:v>0.99999773967059302</c:v>
                </c:pt>
                <c:pt idx="14">
                  <c:v>0.9999991684712809</c:v>
                </c:pt>
                <c:pt idx="15">
                  <c:v>0.99999969409767953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75-4845-82E4-81590C37F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431392"/>
        <c:axId val="503431000"/>
      </c:scatterChart>
      <c:valAx>
        <c:axId val="50343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3431000"/>
        <c:crosses val="autoZero"/>
        <c:crossBetween val="midCat"/>
      </c:valAx>
      <c:valAx>
        <c:axId val="50343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343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tmp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99646</xdr:colOff>
      <xdr:row>14</xdr:row>
      <xdr:rowOff>164124</xdr:rowOff>
    </xdr:from>
    <xdr:ext cx="476028" cy="41101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CCEB7B3-F78B-0646-B6CE-45A5A8320499}"/>
                </a:ext>
              </a:extLst>
            </xdr:cNvPr>
            <xdr:cNvSpPr txBox="1"/>
          </xdr:nvSpPr>
          <xdr:spPr>
            <a:xfrm>
              <a:off x="4671646" y="2838451"/>
              <a:ext cx="476028" cy="411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C" sz="1800" b="1"/>
                <a:t>x=</a:t>
              </a:r>
              <a14:m>
                <m:oMath xmlns:m="http://schemas.openxmlformats.org/officeDocument/2006/math">
                  <m:f>
                    <m:fPr>
                      <m:ctrlPr>
                        <a:rPr lang="es-EC" sz="18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s-EC" sz="1800" b="1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s-ES" sz="18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</m:nary>
                    </m:num>
                    <m:den>
                      <m:r>
                        <a:rPr lang="es-ES" sz="1800" b="1" i="1">
                          <a:latin typeface="Cambria Math" panose="02040503050406030204" pitchFamily="18" charset="0"/>
                        </a:rPr>
                        <m:t>𝒏</m:t>
                      </m:r>
                    </m:den>
                  </m:f>
                </m:oMath>
              </a14:m>
              <a:endParaRPr lang="es-EC" sz="1800" b="1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CCEB7B3-F78B-0646-B6CE-45A5A8320499}"/>
                </a:ext>
              </a:extLst>
            </xdr:cNvPr>
            <xdr:cNvSpPr txBox="1"/>
          </xdr:nvSpPr>
          <xdr:spPr>
            <a:xfrm>
              <a:off x="4671646" y="2838451"/>
              <a:ext cx="476028" cy="411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C" sz="1800" b="1"/>
                <a:t>x=</a:t>
              </a:r>
              <a:r>
                <a:rPr lang="es-EC" sz="1800" b="1" i="0">
                  <a:latin typeface="Cambria Math" panose="02040503050406030204" pitchFamily="18" charset="0"/>
                </a:rPr>
                <a:t>(∑▒</a:t>
              </a:r>
              <a:r>
                <a:rPr lang="es-ES" sz="1800" b="1" i="0">
                  <a:latin typeface="Cambria Math" panose="02040503050406030204" pitchFamily="18" charset="0"/>
                </a:rPr>
                <a:t>𝒙</a:t>
              </a:r>
              <a:r>
                <a:rPr lang="es-EC" sz="1800" b="1" i="0">
                  <a:latin typeface="Cambria Math" panose="02040503050406030204" pitchFamily="18" charset="0"/>
                </a:rPr>
                <a:t>)/</a:t>
              </a:r>
              <a:r>
                <a:rPr lang="es-ES" sz="1800" b="1" i="0">
                  <a:latin typeface="Cambria Math" panose="02040503050406030204" pitchFamily="18" charset="0"/>
                </a:rPr>
                <a:t>𝒏</a:t>
              </a:r>
              <a:endParaRPr lang="es-EC" sz="1800" b="1"/>
            </a:p>
          </xdr:txBody>
        </xdr:sp>
      </mc:Fallback>
    </mc:AlternateContent>
    <xdr:clientData/>
  </xdr:oneCellAnchor>
  <xdr:oneCellAnchor>
    <xdr:from>
      <xdr:col>6</xdr:col>
      <xdr:colOff>674810</xdr:colOff>
      <xdr:row>20</xdr:row>
      <xdr:rowOff>132617</xdr:rowOff>
    </xdr:from>
    <xdr:ext cx="959094" cy="6660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4E223E0-0813-6081-1FBB-2F2E8649F8B5}"/>
                </a:ext>
              </a:extLst>
            </xdr:cNvPr>
            <xdr:cNvSpPr txBox="1"/>
          </xdr:nvSpPr>
          <xdr:spPr>
            <a:xfrm>
              <a:off x="5246810" y="3964598"/>
              <a:ext cx="959094" cy="6660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s-EC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𝑥𝑛</m:t>
                            </m:r>
                          </m:num>
                          <m:den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𝑥𝑚</m:t>
                            </m:r>
                          </m:num>
                          <m:den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</m:oMath>
                </m:oMathPara>
              </a14:m>
              <a:endParaRPr lang="es-EC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4E223E0-0813-6081-1FBB-2F2E8649F8B5}"/>
                </a:ext>
              </a:extLst>
            </xdr:cNvPr>
            <xdr:cNvSpPr txBox="1"/>
          </xdr:nvSpPr>
          <xdr:spPr>
            <a:xfrm>
              <a:off x="5246810" y="3964598"/>
              <a:ext cx="959094" cy="6660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EC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𝑥𝑛</a:t>
              </a:r>
              <a:r>
                <a:rPr lang="es-EC" sz="1100" b="0" i="0">
                  <a:latin typeface="Cambria Math" panose="02040503050406030204" pitchFamily="18" charset="0"/>
                </a:rPr>
                <a:t>/</a:t>
              </a:r>
              <a:r>
                <a:rPr lang="es-ES" sz="1100" b="0" i="0">
                  <a:latin typeface="Cambria Math" panose="02040503050406030204" pitchFamily="18" charset="0"/>
                </a:rPr>
                <a:t>2+𝑥𝑚/2+1</a:t>
              </a:r>
              <a:r>
                <a:rPr lang="es-EC" sz="1100" b="0" i="0">
                  <a:latin typeface="Cambria Math" panose="02040503050406030204" pitchFamily="18" charset="0"/>
                </a:rPr>
                <a:t>)/</a:t>
              </a:r>
              <a:r>
                <a:rPr lang="es-ES" sz="1100" b="0" i="0">
                  <a:latin typeface="Cambria Math" panose="02040503050406030204" pitchFamily="18" charset="0"/>
                </a:rPr>
                <a:t>1</a:t>
              </a:r>
              <a:endParaRPr lang="es-EC" sz="1100"/>
            </a:p>
          </xdr:txBody>
        </xdr:sp>
      </mc:Fallback>
    </mc:AlternateContent>
    <xdr:clientData/>
  </xdr:oneCellAnchor>
  <xdr:oneCellAnchor>
    <xdr:from>
      <xdr:col>6</xdr:col>
      <xdr:colOff>197827</xdr:colOff>
      <xdr:row>33</xdr:row>
      <xdr:rowOff>183173</xdr:rowOff>
    </xdr:from>
    <xdr:ext cx="329711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B8F8124-235B-23B1-51E8-BD298EC89796}"/>
                </a:ext>
              </a:extLst>
            </xdr:cNvPr>
            <xdr:cNvSpPr txBox="1"/>
          </xdr:nvSpPr>
          <xdr:spPr>
            <a:xfrm>
              <a:off x="4769827" y="6535615"/>
              <a:ext cx="32971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EC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C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𝝈</m:t>
                      </m:r>
                    </m:e>
                    <m:sup>
                      <m:r>
                        <a:rPr lang="es-ES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𝟐</m:t>
                      </m:r>
                    </m:sup>
                  </m:sSup>
                </m:oMath>
              </a14:m>
              <a:r>
                <a:rPr lang="es-EC" sz="1100" b="1"/>
                <a:t>=</a:t>
              </a:r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B8F8124-235B-23B1-51E8-BD298EC89796}"/>
                </a:ext>
              </a:extLst>
            </xdr:cNvPr>
            <xdr:cNvSpPr txBox="1"/>
          </xdr:nvSpPr>
          <xdr:spPr>
            <a:xfrm>
              <a:off x="4769827" y="6535615"/>
              <a:ext cx="32971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C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𝝈^</a:t>
              </a:r>
              <a:r>
                <a:rPr lang="es-E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  <a:r>
                <a:rPr lang="es-EC" sz="1100" b="1"/>
                <a:t>=</a:t>
              </a:r>
            </a:p>
          </xdr:txBody>
        </xdr:sp>
      </mc:Fallback>
    </mc:AlternateContent>
    <xdr:clientData/>
  </xdr:oneCellAnchor>
  <xdr:oneCellAnchor>
    <xdr:from>
      <xdr:col>6</xdr:col>
      <xdr:colOff>682137</xdr:colOff>
      <xdr:row>33</xdr:row>
      <xdr:rowOff>168519</xdr:rowOff>
    </xdr:from>
    <xdr:ext cx="878497" cy="3397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25DFC5E-95E2-5A4F-C5A4-EE8D5BBE96D5}"/>
                </a:ext>
              </a:extLst>
            </xdr:cNvPr>
            <xdr:cNvSpPr txBox="1"/>
          </xdr:nvSpPr>
          <xdr:spPr>
            <a:xfrm>
              <a:off x="5254137" y="6528288"/>
              <a:ext cx="878497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EC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EC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25DFC5E-95E2-5A4F-C5A4-EE8D5BBE96D5}"/>
                </a:ext>
              </a:extLst>
            </xdr:cNvPr>
            <xdr:cNvSpPr txBox="1"/>
          </xdr:nvSpPr>
          <xdr:spPr>
            <a:xfrm>
              <a:off x="5254137" y="6528288"/>
              <a:ext cx="878497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C" sz="1100" i="0">
                  <a:latin typeface="Cambria Math" panose="02040503050406030204" pitchFamily="18" charset="0"/>
                </a:rPr>
                <a:t>(∑▒〖</a:t>
              </a:r>
              <a:r>
                <a:rPr lang="es-ES" sz="1100" b="0" i="0">
                  <a:latin typeface="Cambria Math" panose="02040503050406030204" pitchFamily="18" charset="0"/>
                </a:rPr>
                <a:t>(𝑥−𝑥^2)</a:t>
              </a:r>
              <a:r>
                <a:rPr lang="es-EC" sz="1100" b="0" i="0">
                  <a:latin typeface="Cambria Math" panose="02040503050406030204" pitchFamily="18" charset="0"/>
                </a:rPr>
                <a:t>〗)/(</a:t>
              </a:r>
              <a:r>
                <a:rPr lang="es-ES" sz="1100" b="0" i="0">
                  <a:latin typeface="Cambria Math" panose="02040503050406030204" pitchFamily="18" charset="0"/>
                </a:rPr>
                <a:t>𝑛−1</a:t>
              </a:r>
              <a:r>
                <a:rPr lang="es-EC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=</a:t>
              </a:r>
              <a:endParaRPr lang="es-EC" sz="1100"/>
            </a:p>
          </xdr:txBody>
        </xdr:sp>
      </mc:Fallback>
    </mc:AlternateContent>
    <xdr:clientData/>
  </xdr:oneCellAnchor>
  <xdr:oneCellAnchor>
    <xdr:from>
      <xdr:col>7</xdr:col>
      <xdr:colOff>315058</xdr:colOff>
      <xdr:row>39</xdr:row>
      <xdr:rowOff>14654</xdr:rowOff>
    </xdr:from>
    <xdr:ext cx="329711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AC7EFB8-5D72-4686-B369-D215FE5EAE67}"/>
                </a:ext>
              </a:extLst>
            </xdr:cNvPr>
            <xdr:cNvSpPr txBox="1"/>
          </xdr:nvSpPr>
          <xdr:spPr>
            <a:xfrm>
              <a:off x="5649058" y="7532077"/>
              <a:ext cx="32971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EC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C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𝝈</m:t>
                      </m:r>
                    </m:e>
                    <m:sup>
                      <m:r>
                        <a:rPr lang="es-ES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𝟐</m:t>
                      </m:r>
                    </m:sup>
                  </m:sSup>
                </m:oMath>
              </a14:m>
              <a:r>
                <a:rPr lang="es-EC" sz="1100" b="1"/>
                <a:t>=</a:t>
              </a:r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AC7EFB8-5D72-4686-B369-D215FE5EAE67}"/>
                </a:ext>
              </a:extLst>
            </xdr:cNvPr>
            <xdr:cNvSpPr txBox="1"/>
          </xdr:nvSpPr>
          <xdr:spPr>
            <a:xfrm>
              <a:off x="5649058" y="7532077"/>
              <a:ext cx="32971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C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𝝈^</a:t>
              </a:r>
              <a:r>
                <a:rPr lang="es-E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  <a:r>
                <a:rPr lang="es-EC" sz="1100" b="1"/>
                <a:t>=</a:t>
              </a:r>
            </a:p>
          </xdr:txBody>
        </xdr:sp>
      </mc:Fallback>
    </mc:AlternateContent>
    <xdr:clientData/>
  </xdr:oneCellAnchor>
  <xdr:oneCellAnchor>
    <xdr:from>
      <xdr:col>8</xdr:col>
      <xdr:colOff>14653</xdr:colOff>
      <xdr:row>38</xdr:row>
      <xdr:rowOff>168519</xdr:rowOff>
    </xdr:from>
    <xdr:ext cx="1098305" cy="2638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BC07290-84EE-4117-A3B0-0639530F2930}"/>
                </a:ext>
              </a:extLst>
            </xdr:cNvPr>
            <xdr:cNvSpPr txBox="1"/>
          </xdr:nvSpPr>
          <xdr:spPr>
            <a:xfrm>
              <a:off x="6110653" y="7495442"/>
              <a:ext cx="1098305" cy="263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C" sz="1100"/>
                <a:t>(</a:t>
              </a:r>
              <a14:m>
                <m:oMath xmlns:m="http://schemas.openxmlformats.org/officeDocument/2006/math">
                  <m:f>
                    <m:fPr>
                      <m:ctrlPr>
                        <a:rPr lang="es-EC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s-EC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s-ES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s-ES" sz="11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s-E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p>
                            <m:sSupPr>
                              <m:ctrlPr>
                                <a:rPr lang="es-ES" sz="11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p>
                              <m:r>
                                <a:rPr lang="es-E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  <m:r>
                            <a:rPr lang="es-ES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</m:nary>
                    </m:num>
                    <m:den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s-ES" sz="1100" b="0" i="1">
                          <a:latin typeface="Cambria Math" panose="02040503050406030204" pitchFamily="18" charset="0"/>
                        </a:rPr>
                        <m:t>−1</m:t>
                      </m:r>
                    </m:den>
                  </m:f>
                  <m:r>
                    <a:rPr lang="es-ES" sz="1100" b="0" i="1">
                      <a:latin typeface="Cambria Math" panose="02040503050406030204" pitchFamily="18" charset="0"/>
                    </a:rPr>
                    <m:t>)</m:t>
                  </m:r>
                  <m:f>
                    <m:fPr>
                      <m:type m:val="skw"/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s-ES" sz="1100" b="0" i="1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endParaRPr lang="es-EC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BC07290-84EE-4117-A3B0-0639530F2930}"/>
                </a:ext>
              </a:extLst>
            </xdr:cNvPr>
            <xdr:cNvSpPr txBox="1"/>
          </xdr:nvSpPr>
          <xdr:spPr>
            <a:xfrm>
              <a:off x="6110653" y="7495442"/>
              <a:ext cx="1098305" cy="263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C" sz="1100"/>
                <a:t>(</a:t>
              </a:r>
              <a:r>
                <a:rPr lang="es-EC" sz="1100" i="0">
                  <a:latin typeface="Cambria Math" panose="02040503050406030204" pitchFamily="18" charset="0"/>
                </a:rPr>
                <a:t>(∑▒〖</a:t>
              </a:r>
              <a:r>
                <a:rPr lang="es-ES" sz="1100" b="0" i="0">
                  <a:latin typeface="Cambria Math" panose="02040503050406030204" pitchFamily="18" charset="0"/>
                </a:rPr>
                <a:t>(𝑥−𝑥^2)</a:t>
              </a:r>
              <a:r>
                <a:rPr lang="es-EC" sz="1100" b="0" i="0">
                  <a:latin typeface="Cambria Math" panose="02040503050406030204" pitchFamily="18" charset="0"/>
                </a:rPr>
                <a:t>〗)/(</a:t>
              </a:r>
              <a:r>
                <a:rPr lang="es-ES" sz="1100" b="0" i="0">
                  <a:latin typeface="Cambria Math" panose="02040503050406030204" pitchFamily="18" charset="0"/>
                </a:rPr>
                <a:t>𝑛−1</a:t>
              </a:r>
              <a:r>
                <a:rPr lang="es-EC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)1⁄2=</a:t>
              </a:r>
              <a:endParaRPr lang="es-EC" sz="1100"/>
            </a:p>
          </xdr:txBody>
        </xdr:sp>
      </mc:Fallback>
    </mc:AlternateContent>
    <xdr:clientData/>
  </xdr:oneCellAnchor>
  <xdr:oneCellAnchor>
    <xdr:from>
      <xdr:col>8</xdr:col>
      <xdr:colOff>249115</xdr:colOff>
      <xdr:row>43</xdr:row>
      <xdr:rowOff>39403</xdr:rowOff>
    </xdr:from>
    <xdr:ext cx="389388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30846729-7DBB-C9D9-6894-B1D7C77C81E8}"/>
                </a:ext>
              </a:extLst>
            </xdr:cNvPr>
            <xdr:cNvSpPr txBox="1"/>
          </xdr:nvSpPr>
          <xdr:spPr>
            <a:xfrm rot="10800000" flipV="1">
              <a:off x="6345115" y="8333480"/>
              <a:ext cx="389388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EC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C" sz="12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num>
                    <m:den>
                      <m:r>
                        <a:rPr lang="es-ES" sz="1200" b="0" i="1">
                          <a:latin typeface="Cambria Math" panose="02040503050406030204" pitchFamily="18" charset="0"/>
                        </a:rPr>
                        <m:t>𝑋</m:t>
                      </m:r>
                    </m:den>
                  </m:f>
                </m:oMath>
              </a14:m>
              <a:r>
                <a:rPr lang="es-EC" sz="1200"/>
                <a:t>=</a:t>
              </a:r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30846729-7DBB-C9D9-6894-B1D7C77C81E8}"/>
                </a:ext>
              </a:extLst>
            </xdr:cNvPr>
            <xdr:cNvSpPr txBox="1"/>
          </xdr:nvSpPr>
          <xdr:spPr>
            <a:xfrm rot="10800000" flipV="1">
              <a:off x="6345115" y="8333480"/>
              <a:ext cx="389388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s-EC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</a:t>
              </a:r>
              <a:r>
                <a:rPr lang="es-ES" sz="1200" b="0" i="0">
                  <a:latin typeface="Cambria Math" panose="02040503050406030204" pitchFamily="18" charset="0"/>
                </a:rPr>
                <a:t>𝑋</a:t>
              </a:r>
              <a:r>
                <a:rPr lang="es-EC" sz="1200"/>
                <a:t>=</a:t>
              </a:r>
            </a:p>
          </xdr:txBody>
        </xdr:sp>
      </mc:Fallback>
    </mc:AlternateContent>
    <xdr:clientData/>
  </xdr:oneCellAnchor>
  <xdr:oneCellAnchor>
    <xdr:from>
      <xdr:col>7</xdr:col>
      <xdr:colOff>81329</xdr:colOff>
      <xdr:row>49</xdr:row>
      <xdr:rowOff>8060</xdr:rowOff>
    </xdr:from>
    <xdr:ext cx="560474" cy="3213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8480112A-2DDB-C4DB-5DC7-45FA724DB6B4}"/>
                </a:ext>
              </a:extLst>
            </xdr:cNvPr>
            <xdr:cNvSpPr txBox="1"/>
          </xdr:nvSpPr>
          <xdr:spPr>
            <a:xfrm>
              <a:off x="5415329" y="9467118"/>
              <a:ext cx="560474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+1)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s-EC" sz="110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8480112A-2DDB-C4DB-5DC7-45FA724DB6B4}"/>
                </a:ext>
              </a:extLst>
            </xdr:cNvPr>
            <xdr:cNvSpPr txBox="1"/>
          </xdr:nvSpPr>
          <xdr:spPr>
            <a:xfrm>
              <a:off x="5415329" y="9467118"/>
              <a:ext cx="560474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C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(𝑛+1)𝑘</a:t>
              </a:r>
              <a:r>
                <a:rPr lang="es-EC" sz="1100" b="0" i="0">
                  <a:latin typeface="Cambria Math" panose="02040503050406030204" pitchFamily="18" charset="0"/>
                </a:rPr>
                <a:t>)/</a:t>
              </a:r>
              <a:r>
                <a:rPr lang="es-ES" sz="1100" b="0" i="0">
                  <a:latin typeface="Cambria Math" panose="02040503050406030204" pitchFamily="18" charset="0"/>
                </a:rPr>
                <a:t>4</a:t>
              </a:r>
              <a:endParaRPr lang="es-EC" sz="1100"/>
            </a:p>
          </xdr:txBody>
        </xdr:sp>
      </mc:Fallback>
    </mc:AlternateContent>
    <xdr:clientData/>
  </xdr:oneCellAnchor>
  <xdr:oneCellAnchor>
    <xdr:from>
      <xdr:col>7</xdr:col>
      <xdr:colOff>102577</xdr:colOff>
      <xdr:row>55</xdr:row>
      <xdr:rowOff>190499</xdr:rowOff>
    </xdr:from>
    <xdr:ext cx="560474" cy="3213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2F827A9-5415-4BAB-BD27-4E97A7F9169D}"/>
                </a:ext>
              </a:extLst>
            </xdr:cNvPr>
            <xdr:cNvSpPr txBox="1"/>
          </xdr:nvSpPr>
          <xdr:spPr>
            <a:xfrm>
              <a:off x="5436577" y="10807211"/>
              <a:ext cx="560474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+1)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s-EC" sz="110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2F827A9-5415-4BAB-BD27-4E97A7F9169D}"/>
                </a:ext>
              </a:extLst>
            </xdr:cNvPr>
            <xdr:cNvSpPr txBox="1"/>
          </xdr:nvSpPr>
          <xdr:spPr>
            <a:xfrm>
              <a:off x="5436577" y="10807211"/>
              <a:ext cx="560474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C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(𝑛+1)𝑘</a:t>
              </a:r>
              <a:r>
                <a:rPr lang="es-EC" sz="1100" b="0" i="0">
                  <a:latin typeface="Cambria Math" panose="02040503050406030204" pitchFamily="18" charset="0"/>
                </a:rPr>
                <a:t>)/</a:t>
              </a:r>
              <a:r>
                <a:rPr lang="es-ES" sz="1100" b="0" i="0">
                  <a:latin typeface="Cambria Math" panose="02040503050406030204" pitchFamily="18" charset="0"/>
                </a:rPr>
                <a:t>4</a:t>
              </a:r>
              <a:endParaRPr lang="es-EC" sz="1100"/>
            </a:p>
          </xdr:txBody>
        </xdr:sp>
      </mc:Fallback>
    </mc:AlternateContent>
    <xdr:clientData/>
  </xdr:oneCellAnchor>
  <xdr:oneCellAnchor>
    <xdr:from>
      <xdr:col>7</xdr:col>
      <xdr:colOff>30041</xdr:colOff>
      <xdr:row>62</xdr:row>
      <xdr:rowOff>52022</xdr:rowOff>
    </xdr:from>
    <xdr:ext cx="728084" cy="4562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429B3671-16C6-B2A1-54F4-A1B4FC17EE56}"/>
                </a:ext>
              </a:extLst>
            </xdr:cNvPr>
            <xdr:cNvSpPr txBox="1"/>
          </xdr:nvSpPr>
          <xdr:spPr>
            <a:xfrm>
              <a:off x="5364041" y="12024214"/>
              <a:ext cx="728084" cy="45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s-EC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s-EC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90</m:t>
                            </m:r>
                          </m:sub>
                        </m:s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EC" sz="11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429B3671-16C6-B2A1-54F4-A1B4FC17EE56}"/>
                </a:ext>
              </a:extLst>
            </xdr:cNvPr>
            <xdr:cNvSpPr txBox="1"/>
          </xdr:nvSpPr>
          <xdr:spPr>
            <a:xfrm>
              <a:off x="5364041" y="12024214"/>
              <a:ext cx="728084" cy="456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C" sz="110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1</a:t>
              </a:r>
              <a:r>
                <a:rPr lang="es-EC" sz="1100" b="0" i="0">
                  <a:latin typeface="Cambria Math" panose="02040503050406030204" pitchFamily="18" charset="0"/>
                </a:rPr>
                <a:t>/</a:t>
              </a:r>
              <a:r>
                <a:rPr lang="es-ES" sz="1100" b="0" i="0">
                  <a:latin typeface="Cambria Math" panose="02040503050406030204" pitchFamily="18" charset="0"/>
                </a:rPr>
                <a:t>2(𝑄_3−𝑄_1)</a:t>
              </a:r>
              <a:r>
                <a:rPr lang="es-EC" sz="1100" b="0" i="0">
                  <a:latin typeface="Cambria Math" panose="02040503050406030204" pitchFamily="18" charset="0"/>
                </a:rPr>
                <a:t>)/(</a:t>
              </a:r>
              <a:r>
                <a:rPr lang="es-ES" sz="1100" b="0" i="0">
                  <a:latin typeface="Cambria Math" panose="02040503050406030204" pitchFamily="18" charset="0"/>
                </a:rPr>
                <a:t>𝑃</a:t>
              </a:r>
              <a:r>
                <a:rPr lang="es-EC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90−𝑃_10</a:t>
              </a:r>
              <a:r>
                <a:rPr lang="es-EC" sz="1100" b="0" i="0">
                  <a:latin typeface="Cambria Math" panose="02040503050406030204" pitchFamily="18" charset="0"/>
                </a:rPr>
                <a:t> )</a:t>
              </a:r>
              <a:endParaRPr lang="es-EC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66114</xdr:colOff>
      <xdr:row>31</xdr:row>
      <xdr:rowOff>65554</xdr:rowOff>
    </xdr:from>
    <xdr:to>
      <xdr:col>12</xdr:col>
      <xdr:colOff>148096</xdr:colOff>
      <xdr:row>33</xdr:row>
      <xdr:rowOff>133723</xdr:rowOff>
    </xdr:to>
    <xdr:pic>
      <xdr:nvPicPr>
        <xdr:cNvPr id="2" name="Imagen 1" descr="Recorte de pantalla">
          <a:extLst>
            <a:ext uri="{FF2B5EF4-FFF2-40B4-BE49-F238E27FC236}">
              <a16:creationId xmlns:a16="http://schemas.microsoft.com/office/drawing/2014/main" id="{517183E6-97A4-4834-8584-593547707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1214" y="5999629"/>
          <a:ext cx="748732" cy="449169"/>
        </a:xfrm>
        <a:prstGeom prst="rect">
          <a:avLst/>
        </a:prstGeom>
      </xdr:spPr>
    </xdr:pic>
    <xdr:clientData/>
  </xdr:twoCellAnchor>
  <xdr:twoCellAnchor editAs="oneCell">
    <xdr:from>
      <xdr:col>11</xdr:col>
      <xdr:colOff>17930</xdr:colOff>
      <xdr:row>37</xdr:row>
      <xdr:rowOff>26894</xdr:rowOff>
    </xdr:from>
    <xdr:to>
      <xdr:col>13</xdr:col>
      <xdr:colOff>408377</xdr:colOff>
      <xdr:row>39</xdr:row>
      <xdr:rowOff>156028</xdr:rowOff>
    </xdr:to>
    <xdr:pic>
      <xdr:nvPicPr>
        <xdr:cNvPr id="3" name="Imagen 2" descr="Recorte de pantalla">
          <a:extLst>
            <a:ext uri="{FF2B5EF4-FFF2-40B4-BE49-F238E27FC236}">
              <a16:creationId xmlns:a16="http://schemas.microsoft.com/office/drawing/2014/main" id="{9A0BA7BC-7B6C-49F6-A336-894C0EBD0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930" y="8027894"/>
          <a:ext cx="1657272" cy="510134"/>
        </a:xfrm>
        <a:prstGeom prst="rect">
          <a:avLst/>
        </a:prstGeom>
      </xdr:spPr>
    </xdr:pic>
    <xdr:clientData/>
  </xdr:twoCellAnchor>
  <xdr:twoCellAnchor editAs="oneCell">
    <xdr:from>
      <xdr:col>11</xdr:col>
      <xdr:colOff>16809</xdr:colOff>
      <xdr:row>42</xdr:row>
      <xdr:rowOff>8964</xdr:rowOff>
    </xdr:from>
    <xdr:to>
      <xdr:col>13</xdr:col>
      <xdr:colOff>414877</xdr:colOff>
      <xdr:row>44</xdr:row>
      <xdr:rowOff>84754</xdr:rowOff>
    </xdr:to>
    <xdr:pic>
      <xdr:nvPicPr>
        <xdr:cNvPr id="4" name="Imagen 3" descr="Recorte de pantalla">
          <a:extLst>
            <a:ext uri="{FF2B5EF4-FFF2-40B4-BE49-F238E27FC236}">
              <a16:creationId xmlns:a16="http://schemas.microsoft.com/office/drawing/2014/main" id="{5AD8EFD1-8BD9-4E76-B549-CFF77A33D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1909" y="8038539"/>
          <a:ext cx="1664893" cy="456790"/>
        </a:xfrm>
        <a:prstGeom prst="rect">
          <a:avLst/>
        </a:prstGeom>
      </xdr:spPr>
    </xdr:pic>
    <xdr:clientData/>
  </xdr:twoCellAnchor>
  <xdr:twoCellAnchor editAs="oneCell">
    <xdr:from>
      <xdr:col>14</xdr:col>
      <xdr:colOff>341780</xdr:colOff>
      <xdr:row>31</xdr:row>
      <xdr:rowOff>166968</xdr:rowOff>
    </xdr:from>
    <xdr:to>
      <xdr:col>15</xdr:col>
      <xdr:colOff>892674</xdr:colOff>
      <xdr:row>33</xdr:row>
      <xdr:rowOff>79138</xdr:rowOff>
    </xdr:to>
    <xdr:pic>
      <xdr:nvPicPr>
        <xdr:cNvPr id="5" name="Imagen 4" descr="Recorte de pantalla">
          <a:extLst>
            <a:ext uri="{FF2B5EF4-FFF2-40B4-BE49-F238E27FC236}">
              <a16:creationId xmlns:a16="http://schemas.microsoft.com/office/drawing/2014/main" id="{F513CAF6-330B-4319-9E90-7A67E729A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9030" y="6796368"/>
          <a:ext cx="1417669" cy="293170"/>
        </a:xfrm>
        <a:prstGeom prst="rect">
          <a:avLst/>
        </a:prstGeom>
      </xdr:spPr>
    </xdr:pic>
    <xdr:clientData/>
  </xdr:twoCellAnchor>
  <xdr:twoCellAnchor editAs="oneCell">
    <xdr:from>
      <xdr:col>14</xdr:col>
      <xdr:colOff>370915</xdr:colOff>
      <xdr:row>36</xdr:row>
      <xdr:rowOff>151840</xdr:rowOff>
    </xdr:from>
    <xdr:to>
      <xdr:col>15</xdr:col>
      <xdr:colOff>810635</xdr:colOff>
      <xdr:row>39</xdr:row>
      <xdr:rowOff>139784</xdr:rowOff>
    </xdr:to>
    <xdr:pic>
      <xdr:nvPicPr>
        <xdr:cNvPr id="6" name="Imagen 5" descr="Recorte de pantalla">
          <a:extLst>
            <a:ext uri="{FF2B5EF4-FFF2-40B4-BE49-F238E27FC236}">
              <a16:creationId xmlns:a16="http://schemas.microsoft.com/office/drawing/2014/main" id="{9A7AD27E-2183-4E91-A43F-D8FF23C0B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8165" y="7733740"/>
          <a:ext cx="1306495" cy="5594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314325</xdr:colOff>
      <xdr:row>30</xdr:row>
      <xdr:rowOff>19050</xdr:rowOff>
    </xdr:from>
    <xdr:ext cx="161519" cy="3315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AF58C5A-BD82-64EE-3B51-CF22295BCB22}"/>
                </a:ext>
              </a:extLst>
            </xdr:cNvPr>
            <xdr:cNvSpPr txBox="1"/>
          </xdr:nvSpPr>
          <xdr:spPr>
            <a:xfrm>
              <a:off x="6248400" y="6029325"/>
              <a:ext cx="161519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latin typeface="Cambria Math" panose="02040503050406030204" pitchFamily="18" charset="0"/>
                          </a:rPr>
                        </m:ctrlPr>
                      </m:fPr>
                      <m:num/>
                      <m:den/>
                    </m:f>
                  </m:oMath>
                </m:oMathPara>
              </a14:m>
              <a:endParaRPr lang="es-EC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AF58C5A-BD82-64EE-3B51-CF22295BCB22}"/>
                </a:ext>
              </a:extLst>
            </xdr:cNvPr>
            <xdr:cNvSpPr txBox="1"/>
          </xdr:nvSpPr>
          <xdr:spPr>
            <a:xfrm>
              <a:off x="6248400" y="6029325"/>
              <a:ext cx="161519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C" sz="1100" i="0">
                  <a:latin typeface="Cambria Math" panose="02040503050406030204" pitchFamily="18" charset="0"/>
                </a:rPr>
                <a:t>/</a:t>
              </a:r>
              <a:endParaRPr lang="es-EC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2</xdr:row>
      <xdr:rowOff>28574</xdr:rowOff>
    </xdr:from>
    <xdr:to>
      <xdr:col>10</xdr:col>
      <xdr:colOff>247649</xdr:colOff>
      <xdr:row>5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F40E2B6-CAB7-482F-A850-3ADD85B5FA45}"/>
            </a:ext>
          </a:extLst>
        </xdr:cNvPr>
        <xdr:cNvSpPr txBox="1"/>
      </xdr:nvSpPr>
      <xdr:spPr>
        <a:xfrm>
          <a:off x="1552574" y="409574"/>
          <a:ext cx="6315075" cy="714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estudiante</a:t>
          </a:r>
          <a:r>
            <a:rPr lang="es-E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prueba va a utilizar  una de las  plataforma de idiomas</a:t>
          </a:r>
          <a:r>
            <a:rPr lang="es-E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aprender</a:t>
          </a:r>
          <a:r>
            <a:rPr lang="es-E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idioma</a:t>
          </a:r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tiene tiempo para aprender</a:t>
          </a:r>
          <a:r>
            <a:rPr lang="es-E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s-E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idiomas </a:t>
          </a:r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 total y desea elegir entre un cátalo combinado de las distintas plataformas para idiomas que exiten.</a:t>
          </a:r>
          <a:endParaRPr lang="es-ES" sz="1200"/>
        </a:p>
      </xdr:txBody>
    </xdr:sp>
    <xdr:clientData/>
  </xdr:twoCellAnchor>
  <xdr:twoCellAnchor editAs="oneCell">
    <xdr:from>
      <xdr:col>5</xdr:col>
      <xdr:colOff>495300</xdr:colOff>
      <xdr:row>13</xdr:row>
      <xdr:rowOff>38100</xdr:rowOff>
    </xdr:from>
    <xdr:to>
      <xdr:col>7</xdr:col>
      <xdr:colOff>113597</xdr:colOff>
      <xdr:row>15</xdr:row>
      <xdr:rowOff>137160</xdr:rowOff>
    </xdr:to>
    <xdr:pic>
      <xdr:nvPicPr>
        <xdr:cNvPr id="3" name="Imagen 2" descr="Recorte de pantalla">
          <a:extLst>
            <a:ext uri="{FF2B5EF4-FFF2-40B4-BE49-F238E27FC236}">
              <a16:creationId xmlns:a16="http://schemas.microsoft.com/office/drawing/2014/main" id="{2FBE7F8D-09FE-48D4-8AF2-CADD5A0D7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2657475"/>
          <a:ext cx="1142297" cy="480060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16</xdr:row>
      <xdr:rowOff>47625</xdr:rowOff>
    </xdr:from>
    <xdr:to>
      <xdr:col>10</xdr:col>
      <xdr:colOff>26670</xdr:colOff>
      <xdr:row>18</xdr:row>
      <xdr:rowOff>55245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C5C9A36-C72E-4705-B2D9-14B79EDE552A}"/>
            </a:ext>
          </a:extLst>
        </xdr:cNvPr>
        <xdr:cNvSpPr txBox="1"/>
      </xdr:nvSpPr>
      <xdr:spPr>
        <a:xfrm>
          <a:off x="1562100" y="3238500"/>
          <a:ext cx="6122670" cy="38862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desea organizar a 20 estudiantes de 150 para que puedan aprender</a:t>
          </a:r>
          <a:r>
            <a:rPr lang="es-E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un idimama en especifico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s-ES" sz="1100"/>
        </a:p>
      </xdr:txBody>
    </xdr:sp>
    <xdr:clientData/>
  </xdr:twoCellAnchor>
  <xdr:twoCellAnchor editAs="oneCell">
    <xdr:from>
      <xdr:col>3</xdr:col>
      <xdr:colOff>66675</xdr:colOff>
      <xdr:row>19</xdr:row>
      <xdr:rowOff>142875</xdr:rowOff>
    </xdr:from>
    <xdr:to>
      <xdr:col>4</xdr:col>
      <xdr:colOff>363855</xdr:colOff>
      <xdr:row>22</xdr:row>
      <xdr:rowOff>81915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7480783-2A9F-4D6A-B625-5D6CF747477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3905250"/>
          <a:ext cx="1059180" cy="510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255270</xdr:colOff>
      <xdr:row>6</xdr:row>
      <xdr:rowOff>99060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BD2B0BA-D80F-40AF-80C3-37DD2A53CFA4}"/>
            </a:ext>
          </a:extLst>
        </xdr:cNvPr>
        <xdr:cNvSpPr txBox="1"/>
      </xdr:nvSpPr>
      <xdr:spPr>
        <a:xfrm>
          <a:off x="1524000" y="381000"/>
          <a:ext cx="558927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Distribución binomial </a:t>
          </a: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un total de 25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sabe que 4 prefieren Duolingo, determine la probabilidad de que:</a:t>
          </a: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Exactamente 2 prefieran Duolingo.</a:t>
          </a:r>
        </a:p>
        <a:p>
          <a:endParaRPr lang="es-ES" sz="1100"/>
        </a:p>
      </xdr:txBody>
    </xdr:sp>
    <xdr:clientData/>
  </xdr:twoCellAnchor>
  <xdr:oneCellAnchor>
    <xdr:from>
      <xdr:col>2</xdr:col>
      <xdr:colOff>95250</xdr:colOff>
      <xdr:row>14</xdr:row>
      <xdr:rowOff>9525</xdr:rowOff>
    </xdr:from>
    <xdr:ext cx="4349332" cy="2585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0B8B6E9-B7E8-F554-2F8F-20EC63EA7A9B}"/>
                </a:ext>
              </a:extLst>
            </xdr:cNvPr>
            <xdr:cNvSpPr txBox="1"/>
          </xdr:nvSpPr>
          <xdr:spPr>
            <a:xfrm>
              <a:off x="1619250" y="2676525"/>
              <a:ext cx="4349332" cy="258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EC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C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C" sz="1600" b="0" i="1">
                        <a:latin typeface="Cambria Math" panose="02040503050406030204" pitchFamily="18" charset="0"/>
                      </a:rPr>
                      <m:t>𝑛𝐶𝑥</m:t>
                    </m:r>
                    <m:r>
                      <a:rPr lang="es-EC" sz="16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EC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EC" sz="16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EC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EC" sz="1600" b="0" i="1">
                        <a:latin typeface="Cambria Math" panose="02040503050406030204" pitchFamily="18" charset="0"/>
                      </a:rPr>
                      <m:t>=25</m:t>
                    </m:r>
                    <m:r>
                      <a:rPr lang="es-EC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C" sz="16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EC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0,2</m:t>
                        </m:r>
                      </m:e>
                      <m:sup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C" sz="16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EC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0,8</m:t>
                        </m:r>
                      </m:e>
                      <m:sup>
                        <m:r>
                          <a:rPr lang="es-EC" sz="1600" b="0" i="1">
                            <a:latin typeface="Cambria Math" panose="02040503050406030204" pitchFamily="18" charset="0"/>
                          </a:rPr>
                          <m:t>25−2</m:t>
                        </m:r>
                      </m:sup>
                    </m:sSup>
                    <m:r>
                      <a:rPr lang="es-EC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EC" sz="16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0B8B6E9-B7E8-F554-2F8F-20EC63EA7A9B}"/>
                </a:ext>
              </a:extLst>
            </xdr:cNvPr>
            <xdr:cNvSpPr txBox="1"/>
          </xdr:nvSpPr>
          <xdr:spPr>
            <a:xfrm>
              <a:off x="1619250" y="2676525"/>
              <a:ext cx="4349332" cy="258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C" sz="1600" b="0" i="0">
                  <a:latin typeface="Cambria Math" panose="02040503050406030204" pitchFamily="18" charset="0"/>
                </a:rPr>
                <a:t>𝑃(𝑥)=𝑛𝐶𝑥∗𝑝^𝑥∗𝑝^(𝑛−𝑥)=25𝐶∗〖0,2〗^2∗〖0,8〗^(25−2)=</a:t>
              </a:r>
              <a:endParaRPr lang="es-EC" sz="1600"/>
            </a:p>
          </xdr:txBody>
        </xdr:sp>
      </mc:Fallback>
    </mc:AlternateContent>
    <xdr:clientData/>
  </xdr:oneCellAnchor>
  <xdr:twoCellAnchor>
    <xdr:from>
      <xdr:col>1</xdr:col>
      <xdr:colOff>761999</xdr:colOff>
      <xdr:row>19</xdr:row>
      <xdr:rowOff>66675</xdr:rowOff>
    </xdr:from>
    <xdr:to>
      <xdr:col>8</xdr:col>
      <xdr:colOff>685800</xdr:colOff>
      <xdr:row>25</xdr:row>
      <xdr:rowOff>19050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83B35F3-1086-4F12-81BE-89FD743FF8DA}"/>
            </a:ext>
          </a:extLst>
        </xdr:cNvPr>
        <xdr:cNvSpPr txBox="1"/>
      </xdr:nvSpPr>
      <xdr:spPr>
        <a:xfrm>
          <a:off x="1523999" y="3686175"/>
          <a:ext cx="5905501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Distribución hipergeometrica</a:t>
          </a: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un total de 35 estudiantes se sabe que 9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consumen plataformas para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aprender un idioma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Se toma una muestra de 10 estudiantes. Determine la probabilidad de que:</a:t>
          </a: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*Exactamente 2 no consuman plataformas para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aprender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idiomas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*Exactamente 5 consuman plataformas para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aprender idiomas 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  <xdr:oneCellAnchor>
    <xdr:from>
      <xdr:col>5</xdr:col>
      <xdr:colOff>95250</xdr:colOff>
      <xdr:row>26</xdr:row>
      <xdr:rowOff>85725</xdr:rowOff>
    </xdr:from>
    <xdr:ext cx="1257780" cy="3469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4223971-AABA-1245-73C9-A8CC965E8DFD}"/>
                </a:ext>
              </a:extLst>
            </xdr:cNvPr>
            <xdr:cNvSpPr txBox="1"/>
          </xdr:nvSpPr>
          <xdr:spPr>
            <a:xfrm>
              <a:off x="4552950" y="5038725"/>
              <a:ext cx="1257780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2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EC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s-EC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C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9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2∗26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8</m:t>
                        </m:r>
                      </m:num>
                      <m:den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35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s-EC" sz="12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4223971-AABA-1245-73C9-A8CC965E8DFD}"/>
                </a:ext>
              </a:extLst>
            </xdr:cNvPr>
            <xdr:cNvSpPr txBox="1"/>
          </xdr:nvSpPr>
          <xdr:spPr>
            <a:xfrm>
              <a:off x="4552950" y="5038725"/>
              <a:ext cx="1257780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C" sz="1200" b="0" i="0">
                  <a:latin typeface="Cambria Math" panose="02040503050406030204" pitchFamily="18" charset="0"/>
                </a:rPr>
                <a:t>𝑃(2)=(9𝑐2∗26𝑐8)/35𝑐10</a:t>
              </a:r>
              <a:endParaRPr lang="es-EC" sz="1200"/>
            </a:p>
          </xdr:txBody>
        </xdr:sp>
      </mc:Fallback>
    </mc:AlternateContent>
    <xdr:clientData/>
  </xdr:oneCellAnchor>
  <xdr:oneCellAnchor>
    <xdr:from>
      <xdr:col>5</xdr:col>
      <xdr:colOff>76200</xdr:colOff>
      <xdr:row>37</xdr:row>
      <xdr:rowOff>0</xdr:rowOff>
    </xdr:from>
    <xdr:ext cx="1342996" cy="3507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6DF30B50-75D4-4A15-9DBC-8A0CBC964A15}"/>
                </a:ext>
              </a:extLst>
            </xdr:cNvPr>
            <xdr:cNvSpPr txBox="1"/>
          </xdr:nvSpPr>
          <xdr:spPr>
            <a:xfrm>
              <a:off x="4533900" y="7048500"/>
              <a:ext cx="1342996" cy="3507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2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EC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s-EC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C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9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5∗26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10</m:t>
                        </m:r>
                      </m:num>
                      <m:den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35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s-EC" sz="12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s-EC" sz="12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6DF30B50-75D4-4A15-9DBC-8A0CBC964A15}"/>
                </a:ext>
              </a:extLst>
            </xdr:cNvPr>
            <xdr:cNvSpPr txBox="1"/>
          </xdr:nvSpPr>
          <xdr:spPr>
            <a:xfrm>
              <a:off x="4533900" y="7048500"/>
              <a:ext cx="1342996" cy="3507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C" sz="1200" b="0" i="0">
                  <a:latin typeface="Cambria Math" panose="02040503050406030204" pitchFamily="18" charset="0"/>
                </a:rPr>
                <a:t>𝑃(2)=(9𝑐5∗26𝑐10)/35𝑐10</a:t>
              </a:r>
              <a:endParaRPr lang="es-EC" sz="12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36</xdr:row>
      <xdr:rowOff>0</xdr:rowOff>
    </xdr:from>
    <xdr:to>
      <xdr:col>11</xdr:col>
      <xdr:colOff>102870</xdr:colOff>
      <xdr:row>42</xdr:row>
      <xdr:rowOff>68580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B4BF5A6-D8B7-4FC4-989E-F7B6CC19E05B}"/>
            </a:ext>
          </a:extLst>
        </xdr:cNvPr>
        <xdr:cNvSpPr txBox="1"/>
      </xdr:nvSpPr>
      <xdr:spPr>
        <a:xfrm>
          <a:off x="1619250" y="6858000"/>
          <a:ext cx="6865620" cy="121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Distribución uniforme </a:t>
          </a: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sabe que el tiempo que un estudiante consume Duolingo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de 30 a 40 minutos, este ejercicio experimenta una distribución uniforme.</a:t>
          </a: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*un estudiante ingresa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las plataformas de aprende idiomas Duoligo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 y 35 minutos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*un estudiante ingrasa a las plataformas de Babbel mas de 32 minutos</a:t>
          </a:r>
        </a:p>
        <a:p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  <xdr:twoCellAnchor>
    <xdr:from>
      <xdr:col>3</xdr:col>
      <xdr:colOff>0</xdr:colOff>
      <xdr:row>43</xdr:row>
      <xdr:rowOff>190499</xdr:rowOff>
    </xdr:from>
    <xdr:to>
      <xdr:col>6</xdr:col>
      <xdr:colOff>168852</xdr:colOff>
      <xdr:row>46</xdr:row>
      <xdr:rowOff>47624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8A0F14-8A17-421A-BADE-705807B70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381999"/>
          <a:ext cx="2454852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57149</xdr:colOff>
      <xdr:row>47</xdr:row>
      <xdr:rowOff>76199</xdr:rowOff>
    </xdr:from>
    <xdr:to>
      <xdr:col>6</xdr:col>
      <xdr:colOff>157594</xdr:colOff>
      <xdr:row>50</xdr:row>
      <xdr:rowOff>9524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0910A6-EB09-4A3A-98AA-F4BD79A87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49" y="9029699"/>
          <a:ext cx="238644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11</xdr:col>
      <xdr:colOff>430305</xdr:colOff>
      <xdr:row>61</xdr:row>
      <xdr:rowOff>35858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6F209E19-8870-468B-8F63-406E62BCA95A}"/>
                </a:ext>
              </a:extLst>
            </xdr:cNvPr>
            <xdr:cNvSpPr txBox="1"/>
          </xdr:nvSpPr>
          <xdr:spPr>
            <a:xfrm>
              <a:off x="2286000" y="10096500"/>
              <a:ext cx="6526305" cy="155985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El promedio que utiliza un estudiante la observa la  plataforma de</a:t>
              </a:r>
              <a:r>
                <a:rPr lang="es-E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duolingo 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es de 4 horas con una desviación de 1.5 horas.</a:t>
              </a:r>
            </a:p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*determine la probabilidad de que utilice entre 2 y 3 horas.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1=</m:t>
                    </m:r>
                    <m:f>
                      <m:fPr>
                        <m:ctrlP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2−4</m:t>
                        </m:r>
                      </m:num>
                      <m:den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1.5</m:t>
                        </m:r>
                      </m:den>
                    </m:f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−1.33=0.4082</m:t>
                    </m:r>
                  </m:oMath>
                </m:oMathPara>
              </a14:m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2=</m:t>
                    </m:r>
                    <m:f>
                      <m:fPr>
                        <m:ctrlP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3−4</m:t>
                        </m:r>
                      </m:num>
                      <m:den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1.5</m:t>
                        </m:r>
                      </m:den>
                    </m:f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−0.67=0.2486</m:t>
                    </m:r>
                  </m:oMath>
                </m:oMathPara>
              </a14:m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2≤</m:t>
                        </m:r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≤3</m:t>
                        </m:r>
                      </m:e>
                    </m:d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=0.4082−0.2486=0.1596</m:t>
                    </m:r>
                  </m:oMath>
                </m:oMathPara>
              </a14:m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6F209E19-8870-468B-8F63-406E62BCA95A}"/>
                </a:ext>
              </a:extLst>
            </xdr:cNvPr>
            <xdr:cNvSpPr txBox="1"/>
          </xdr:nvSpPr>
          <xdr:spPr>
            <a:xfrm>
              <a:off x="2286000" y="10096500"/>
              <a:ext cx="6526305" cy="155985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El promedio que utiliza un estudiante la observa la  plataforma de</a:t>
              </a:r>
              <a:r>
                <a:rPr lang="es-E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duolingo 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es de 4 horas con una desviación de 1.5 horas.</a:t>
              </a:r>
            </a:p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*determine la probabilidad de que utilice entre 2 y 3 horas.</a:t>
              </a:r>
            </a:p>
            <a:p>
              <a:pPr/>
              <a:r>
                <a:rPr lang="es-E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𝑍1=(2−4)/1.5=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−1.33=0.4082</a:t>
              </a:r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E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𝑍2=(3−4)/1.5=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−0.67=0.2486</a:t>
              </a:r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E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𝑃(2≤𝑥≤3)=0.4082−0.2486=0.1596</a:t>
              </a:r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/>
            </a:p>
          </xdr:txBody>
        </xdr:sp>
      </mc:Fallback>
    </mc:AlternateContent>
    <xdr:clientData/>
  </xdr:twoCellAnchor>
  <xdr:twoCellAnchor>
    <xdr:from>
      <xdr:col>7</xdr:col>
      <xdr:colOff>104775</xdr:colOff>
      <xdr:row>63</xdr:row>
      <xdr:rowOff>0</xdr:rowOff>
    </xdr:from>
    <xdr:to>
      <xdr:col>12</xdr:col>
      <xdr:colOff>683895</xdr:colOff>
      <xdr:row>78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EEC2DB9-EFDB-42B3-AFA0-996B4E74D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81</xdr:row>
      <xdr:rowOff>0</xdr:rowOff>
    </xdr:from>
    <xdr:to>
      <xdr:col>11</xdr:col>
      <xdr:colOff>591670</xdr:colOff>
      <xdr:row>90</xdr:row>
      <xdr:rowOff>89647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179F628B-C308-416A-A837-E5BD8FAF7D86}"/>
                </a:ext>
              </a:extLst>
            </xdr:cNvPr>
            <xdr:cNvSpPr txBox="1"/>
          </xdr:nvSpPr>
          <xdr:spPr>
            <a:xfrm>
              <a:off x="2286000" y="15430500"/>
              <a:ext cx="6687670" cy="180414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Distribución Exponencial </a:t>
              </a:r>
            </a:p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Se sabe que algunos estudiantes se dedican a ver</a:t>
              </a:r>
              <a:r>
                <a:rPr lang="es-E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la plataforma Hello Talk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durante una media de 20 minutos. Este ejercicio tiene una distribución exponencial </a:t>
              </a:r>
            </a:p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*Ven menos de 60 minutos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𝛾</m:t>
                    </m:r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</m:t>
                        </m:r>
                      </m:den>
                    </m:f>
                  </m:oMath>
                </m:oMathPara>
              </a14:m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</m:t>
                    </m:r>
                    <m:sSup>
                      <m:sSupPr>
                        <m:ctrlP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f>
                          <m:fPr>
                            <m:ctrlPr>
                              <a:rPr lang="es-ES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ES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num>
                          <m:den>
                            <m:r>
                              <a:rPr lang="es-ES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20</m:t>
                            </m:r>
                          </m:den>
                        </m:f>
                        <m:r>
                          <a:rPr lang="es-E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∗60</m:t>
                        </m:r>
                      </m:sup>
                    </m:sSup>
                    <m:r>
                      <a:rPr lang="es-E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=1−0.0498=0.95</m:t>
                    </m:r>
                  </m:oMath>
                </m:oMathPara>
              </a14:m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endParaRPr lang="es-ES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179F628B-C308-416A-A837-E5BD8FAF7D86}"/>
                </a:ext>
              </a:extLst>
            </xdr:cNvPr>
            <xdr:cNvSpPr txBox="1"/>
          </xdr:nvSpPr>
          <xdr:spPr>
            <a:xfrm>
              <a:off x="2286000" y="15430500"/>
              <a:ext cx="6687670" cy="180414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Distribución Exponencial </a:t>
              </a:r>
            </a:p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Se sabe que algunos estudiantes se dedican a ver</a:t>
              </a:r>
              <a:r>
                <a:rPr lang="es-E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la plataforma Hello Talk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durante una media de 20 minutos. Este ejercicio tiene una distribución exponencial </a:t>
              </a:r>
            </a:p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*Ven menos de 60 minutos</a:t>
              </a:r>
            </a:p>
            <a:p>
              <a:pPr/>
              <a:r>
                <a:rPr lang="es-E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𝛾=1/20</a:t>
              </a:r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E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𝑃(𝑥)=1−𝑒^((−1)/20∗60)=1−0.0498=0.95</a:t>
              </a:r>
              <a:endParaRPr lang="es-E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endParaRPr lang="es-ES" sz="1100"/>
            </a:p>
          </xdr:txBody>
        </xdr:sp>
      </mc:Fallback>
    </mc:AlternateContent>
    <xdr:clientData/>
  </xdr:twoCellAnchor>
  <xdr:twoCellAnchor>
    <xdr:from>
      <xdr:col>6</xdr:col>
      <xdr:colOff>228600</xdr:colOff>
      <xdr:row>92</xdr:row>
      <xdr:rowOff>133350</xdr:rowOff>
    </xdr:from>
    <xdr:to>
      <xdr:col>12</xdr:col>
      <xdr:colOff>67235</xdr:colOff>
      <xdr:row>107</xdr:row>
      <xdr:rowOff>187139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691830C-B43E-4F59-BC67-4055B154A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n\Downloads\Salazar_proa&#241;o_jhoan_sebastian_excel.xlsx" TargetMode="External"/><Relationship Id="rId1" Type="http://schemas.openxmlformats.org/officeDocument/2006/relationships/externalLinkPath" Target="file:///C:\Users\marin\Downloads\Salazar_proa&#241;o_jhoan_sebastian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no agrupados"/>
      <sheetName val="datos agrupados"/>
      <sheetName val="probabilidad"/>
      <sheetName val="tecnicas_conteo"/>
      <sheetName val="dist_prob_disc"/>
      <sheetName val="dist_prob_cont"/>
    </sheetNames>
    <sheetDataSet>
      <sheetData sheetId="0"/>
      <sheetData sheetId="1"/>
      <sheetData sheetId="2"/>
      <sheetData sheetId="3"/>
      <sheetData sheetId="4"/>
      <sheetData sheetId="5">
        <row r="33">
          <cell r="A33">
            <v>1</v>
          </cell>
          <cell r="B33">
            <v>4.4318484119380075E-3</v>
          </cell>
        </row>
        <row r="34">
          <cell r="A34">
            <v>1.5</v>
          </cell>
          <cell r="B34">
            <v>1.752830049356854E-2</v>
          </cell>
        </row>
        <row r="35">
          <cell r="A35">
            <v>2</v>
          </cell>
          <cell r="B35">
            <v>5.3990966513188063E-2</v>
          </cell>
        </row>
        <row r="36">
          <cell r="A36">
            <v>2.5</v>
          </cell>
          <cell r="B36">
            <v>0.12951759566589174</v>
          </cell>
        </row>
        <row r="37">
          <cell r="A37">
            <v>3</v>
          </cell>
          <cell r="B37">
            <v>0.24197072451914337</v>
          </cell>
        </row>
        <row r="38">
          <cell r="A38">
            <v>3.5</v>
          </cell>
          <cell r="B38">
            <v>0.35206532676429952</v>
          </cell>
        </row>
        <row r="39">
          <cell r="A39">
            <v>4</v>
          </cell>
          <cell r="B39">
            <v>0.3989422804014327</v>
          </cell>
        </row>
        <row r="40">
          <cell r="A40">
            <v>4.5</v>
          </cell>
          <cell r="B40">
            <v>0.35206532676429952</v>
          </cell>
        </row>
        <row r="41">
          <cell r="A41">
            <v>5</v>
          </cell>
          <cell r="B41">
            <v>0.24197072451914337</v>
          </cell>
        </row>
        <row r="42">
          <cell r="A42">
            <v>5.5</v>
          </cell>
          <cell r="B42">
            <v>0.12951759566589174</v>
          </cell>
        </row>
        <row r="43">
          <cell r="A43">
            <v>6</v>
          </cell>
          <cell r="B43">
            <v>5.3990966513188063E-2</v>
          </cell>
        </row>
        <row r="44">
          <cell r="A44">
            <v>6.5</v>
          </cell>
          <cell r="B44">
            <v>1.752830049356854E-2</v>
          </cell>
        </row>
        <row r="45">
          <cell r="A45">
            <v>7</v>
          </cell>
          <cell r="B45">
            <v>4.4318484119380075E-3</v>
          </cell>
        </row>
        <row r="66">
          <cell r="B66">
            <v>0</v>
          </cell>
          <cell r="C66">
            <v>0</v>
          </cell>
        </row>
        <row r="67">
          <cell r="B67">
            <v>1</v>
          </cell>
          <cell r="C67">
            <v>0.63212055882855767</v>
          </cell>
        </row>
        <row r="68">
          <cell r="B68">
            <v>2</v>
          </cell>
          <cell r="C68">
            <v>0.8646647167633873</v>
          </cell>
        </row>
        <row r="69">
          <cell r="B69">
            <v>3</v>
          </cell>
          <cell r="C69">
            <v>0.95021293163213605</v>
          </cell>
        </row>
        <row r="70">
          <cell r="B70">
            <v>4</v>
          </cell>
          <cell r="C70">
            <v>0.98168436111126578</v>
          </cell>
        </row>
        <row r="71">
          <cell r="B71">
            <v>5</v>
          </cell>
          <cell r="C71">
            <v>0.99326205300091452</v>
          </cell>
        </row>
        <row r="72">
          <cell r="B72">
            <v>6</v>
          </cell>
          <cell r="C72">
            <v>0.99752124782333362</v>
          </cell>
        </row>
        <row r="73">
          <cell r="B73">
            <v>7</v>
          </cell>
          <cell r="C73">
            <v>0.99908811803444553</v>
          </cell>
        </row>
        <row r="74">
          <cell r="B74">
            <v>8</v>
          </cell>
          <cell r="C74">
            <v>0.99966453737209748</v>
          </cell>
        </row>
        <row r="75">
          <cell r="B75">
            <v>9</v>
          </cell>
          <cell r="C75">
            <v>0.99987659019591335</v>
          </cell>
        </row>
        <row r="76">
          <cell r="B76">
            <v>10</v>
          </cell>
          <cell r="C76">
            <v>0.99995460007023751</v>
          </cell>
        </row>
        <row r="77">
          <cell r="B77">
            <v>11</v>
          </cell>
          <cell r="C77">
            <v>0.99998329829920973</v>
          </cell>
        </row>
        <row r="78">
          <cell r="B78">
            <v>12</v>
          </cell>
          <cell r="C78">
            <v>0.99999385578764666</v>
          </cell>
        </row>
        <row r="79">
          <cell r="B79">
            <v>13</v>
          </cell>
          <cell r="C79">
            <v>0.99999773967059302</v>
          </cell>
        </row>
        <row r="80">
          <cell r="B80">
            <v>14</v>
          </cell>
          <cell r="C80">
            <v>0.9999991684712809</v>
          </cell>
        </row>
        <row r="81">
          <cell r="B81">
            <v>15</v>
          </cell>
          <cell r="C81">
            <v>0.99999969409767953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00A4-0EB8-4705-9200-6BB0AA40CC6B}">
  <dimension ref="B2:P65"/>
  <sheetViews>
    <sheetView topLeftCell="A58" zoomScale="130" zoomScaleNormal="130" workbookViewId="0">
      <selection activeCell="J40" sqref="J40"/>
    </sheetView>
  </sheetViews>
  <sheetFormatPr baseColWidth="10" defaultRowHeight="15" x14ac:dyDescent="0.25"/>
  <cols>
    <col min="9" max="9" width="13.140625" customWidth="1"/>
    <col min="10" max="10" width="11.85546875" bestFit="1" customWidth="1"/>
  </cols>
  <sheetData>
    <row r="2" spans="2:16" x14ac:dyDescent="0.25">
      <c r="B2" s="2">
        <v>15</v>
      </c>
      <c r="C2" s="2">
        <v>90.5</v>
      </c>
      <c r="D2" s="2">
        <v>50.4</v>
      </c>
      <c r="E2" s="2">
        <v>10</v>
      </c>
      <c r="F2" s="2">
        <v>0</v>
      </c>
      <c r="G2" s="2">
        <v>85</v>
      </c>
      <c r="H2" s="2">
        <v>85.7</v>
      </c>
      <c r="I2" s="2">
        <v>79.900000000000006</v>
      </c>
      <c r="J2" s="2">
        <v>60</v>
      </c>
      <c r="K2" s="2">
        <v>70</v>
      </c>
      <c r="L2" s="2">
        <v>83.4</v>
      </c>
      <c r="M2" s="2">
        <v>15.6</v>
      </c>
      <c r="N2" s="2">
        <v>1</v>
      </c>
      <c r="O2" s="2">
        <v>50</v>
      </c>
      <c r="P2" s="2">
        <v>80.099999999999994</v>
      </c>
    </row>
    <row r="3" spans="2:16" x14ac:dyDescent="0.25">
      <c r="B3" s="2">
        <v>80.5</v>
      </c>
      <c r="C3" s="2">
        <v>80</v>
      </c>
      <c r="D3" s="2">
        <v>80.7</v>
      </c>
      <c r="E3" s="2">
        <v>80.400000000000006</v>
      </c>
      <c r="F3" s="2">
        <v>90</v>
      </c>
      <c r="G3" s="2">
        <v>50</v>
      </c>
      <c r="H3" s="2">
        <v>70</v>
      </c>
      <c r="I3" s="2">
        <v>70</v>
      </c>
      <c r="J3" s="2">
        <v>30</v>
      </c>
      <c r="K3" s="2">
        <v>90</v>
      </c>
      <c r="L3" s="2">
        <v>50</v>
      </c>
      <c r="M3" s="2">
        <v>65</v>
      </c>
      <c r="N3" s="2">
        <v>50</v>
      </c>
      <c r="O3" s="2">
        <v>83.5</v>
      </c>
      <c r="P3" s="2">
        <v>20</v>
      </c>
    </row>
    <row r="4" spans="2:16" x14ac:dyDescent="0.25">
      <c r="B4" s="2">
        <v>50</v>
      </c>
      <c r="C4" s="2">
        <v>70</v>
      </c>
      <c r="D4" s="2">
        <v>60</v>
      </c>
      <c r="E4" s="2">
        <v>50</v>
      </c>
      <c r="F4" s="2">
        <v>50.3</v>
      </c>
      <c r="G4" s="2">
        <v>40</v>
      </c>
      <c r="H4" s="2">
        <v>100</v>
      </c>
      <c r="I4" s="2">
        <v>80</v>
      </c>
      <c r="J4" s="2">
        <v>60</v>
      </c>
      <c r="K4" s="2">
        <v>60.58</v>
      </c>
      <c r="L4" s="2">
        <v>71.099999999999994</v>
      </c>
      <c r="M4" s="2">
        <v>60</v>
      </c>
      <c r="N4" s="2">
        <v>50.5</v>
      </c>
      <c r="O4" s="2">
        <v>92.5</v>
      </c>
      <c r="P4" s="2">
        <v>18</v>
      </c>
    </row>
    <row r="5" spans="2:16" x14ac:dyDescent="0.25">
      <c r="B5" s="2">
        <v>50</v>
      </c>
      <c r="C5" s="2">
        <v>90</v>
      </c>
      <c r="D5" s="2">
        <v>9.5</v>
      </c>
      <c r="E5" s="2">
        <v>70.3</v>
      </c>
      <c r="F5" s="2">
        <v>50</v>
      </c>
      <c r="G5" s="2">
        <v>27.2</v>
      </c>
      <c r="H5" s="2">
        <v>85</v>
      </c>
      <c r="I5" s="2">
        <v>10</v>
      </c>
      <c r="J5" s="2">
        <v>30.5</v>
      </c>
      <c r="K5" s="2">
        <v>90</v>
      </c>
      <c r="L5" s="2">
        <v>56.1</v>
      </c>
      <c r="M5" s="2">
        <v>75</v>
      </c>
      <c r="N5" s="2">
        <v>80.5</v>
      </c>
      <c r="O5" s="2">
        <v>80.8</v>
      </c>
      <c r="P5" s="2">
        <v>15</v>
      </c>
    </row>
    <row r="6" spans="2:16" x14ac:dyDescent="0.25">
      <c r="B6" s="2">
        <v>70</v>
      </c>
      <c r="C6" s="2">
        <v>55</v>
      </c>
      <c r="D6" s="65">
        <v>80.2</v>
      </c>
      <c r="E6" s="2">
        <v>76.3</v>
      </c>
      <c r="F6" s="2">
        <v>80</v>
      </c>
      <c r="G6" s="2">
        <v>50</v>
      </c>
      <c r="H6" s="2">
        <v>55</v>
      </c>
      <c r="I6" s="2">
        <v>70</v>
      </c>
      <c r="J6" s="2">
        <v>86</v>
      </c>
      <c r="K6" s="2">
        <v>90.1</v>
      </c>
      <c r="L6" s="2">
        <v>20</v>
      </c>
      <c r="M6" s="2">
        <v>70</v>
      </c>
      <c r="N6" s="2">
        <v>75</v>
      </c>
      <c r="O6" s="2">
        <v>80</v>
      </c>
      <c r="P6" s="2">
        <v>60</v>
      </c>
    </row>
    <row r="7" spans="2:16" x14ac:dyDescent="0.25">
      <c r="B7" s="2">
        <v>70.3</v>
      </c>
      <c r="C7" s="2">
        <v>90</v>
      </c>
      <c r="D7" s="2">
        <v>85.5</v>
      </c>
      <c r="E7" s="2">
        <v>90</v>
      </c>
      <c r="F7" s="2">
        <v>5</v>
      </c>
      <c r="G7" s="2">
        <v>50</v>
      </c>
      <c r="H7" s="2">
        <v>60</v>
      </c>
      <c r="I7" s="2">
        <v>60</v>
      </c>
      <c r="J7" s="2">
        <v>80.5</v>
      </c>
      <c r="K7" s="2">
        <v>80</v>
      </c>
      <c r="L7" s="2">
        <v>50</v>
      </c>
      <c r="M7" s="2">
        <v>75.7</v>
      </c>
      <c r="N7" s="2">
        <v>78.5</v>
      </c>
      <c r="O7" s="2">
        <v>89</v>
      </c>
      <c r="P7" s="2">
        <v>65</v>
      </c>
    </row>
    <row r="8" spans="2:16" x14ac:dyDescent="0.25">
      <c r="B8" s="2">
        <v>80</v>
      </c>
      <c r="C8" s="2">
        <v>85.4</v>
      </c>
      <c r="D8" s="2">
        <v>70.2</v>
      </c>
      <c r="E8" s="2">
        <v>40.5</v>
      </c>
      <c r="F8" s="2">
        <v>72.900000000000006</v>
      </c>
      <c r="G8" s="2">
        <v>100</v>
      </c>
      <c r="H8" s="2">
        <v>75</v>
      </c>
      <c r="I8" s="2">
        <v>75.5</v>
      </c>
      <c r="J8" s="2">
        <v>15</v>
      </c>
      <c r="K8" s="2">
        <v>6.41</v>
      </c>
      <c r="L8" s="2">
        <v>50</v>
      </c>
      <c r="M8" s="2">
        <v>50.9</v>
      </c>
      <c r="N8" s="2">
        <v>80</v>
      </c>
      <c r="O8" s="2">
        <v>65.5</v>
      </c>
      <c r="P8" s="2">
        <v>50</v>
      </c>
    </row>
    <row r="9" spans="2:16" x14ac:dyDescent="0.25">
      <c r="B9" s="2">
        <v>25</v>
      </c>
      <c r="C9" s="2">
        <v>50</v>
      </c>
      <c r="D9" s="2">
        <v>81.3</v>
      </c>
      <c r="E9" s="2">
        <v>50</v>
      </c>
      <c r="F9" s="2">
        <v>0</v>
      </c>
      <c r="G9" s="2">
        <v>70.8</v>
      </c>
      <c r="H9" s="2">
        <v>79.8</v>
      </c>
      <c r="I9" s="2">
        <v>45.6</v>
      </c>
      <c r="J9" s="2">
        <v>30</v>
      </c>
      <c r="K9" s="2">
        <v>50.9</v>
      </c>
      <c r="L9" s="2">
        <v>83.4</v>
      </c>
      <c r="M9" s="2">
        <v>70.5</v>
      </c>
      <c r="N9" s="2">
        <v>81.5</v>
      </c>
      <c r="O9" s="2">
        <v>80</v>
      </c>
      <c r="P9" s="2">
        <v>50</v>
      </c>
    </row>
    <row r="10" spans="2:16" x14ac:dyDescent="0.25">
      <c r="B10" s="2">
        <v>92</v>
      </c>
      <c r="C10" s="2">
        <v>75</v>
      </c>
      <c r="D10" s="2">
        <v>70.8</v>
      </c>
      <c r="E10" s="2">
        <v>40</v>
      </c>
      <c r="F10" s="2">
        <v>90</v>
      </c>
      <c r="G10" s="2">
        <v>40.1</v>
      </c>
      <c r="H10" s="2">
        <v>83.2</v>
      </c>
      <c r="I10" s="2">
        <v>41.2</v>
      </c>
      <c r="J10" s="2">
        <v>60</v>
      </c>
      <c r="K10" s="2">
        <v>50</v>
      </c>
      <c r="L10" s="2">
        <v>83.4</v>
      </c>
      <c r="M10" s="2">
        <v>64.7</v>
      </c>
      <c r="N10" s="2">
        <v>80</v>
      </c>
      <c r="O10" s="2">
        <v>70</v>
      </c>
      <c r="P10" s="2">
        <v>76.400000000000006</v>
      </c>
    </row>
    <row r="11" spans="2:16" x14ac:dyDescent="0.25">
      <c r="B11" s="2">
        <v>51.3</v>
      </c>
      <c r="C11" s="2">
        <v>70.2</v>
      </c>
      <c r="D11" s="2">
        <v>50</v>
      </c>
      <c r="E11" s="2">
        <v>50</v>
      </c>
      <c r="F11" s="2">
        <v>51</v>
      </c>
      <c r="G11" s="2">
        <v>60.6</v>
      </c>
      <c r="H11" s="2">
        <v>79.900000000000006</v>
      </c>
      <c r="I11" s="2">
        <v>50</v>
      </c>
      <c r="J11" s="2">
        <v>90</v>
      </c>
      <c r="K11" s="2">
        <v>80</v>
      </c>
      <c r="L11" s="2">
        <v>40.5</v>
      </c>
      <c r="M11" s="2">
        <v>80.5</v>
      </c>
      <c r="N11" s="2">
        <v>43.7</v>
      </c>
      <c r="O11" s="2">
        <v>68</v>
      </c>
      <c r="P11" s="2">
        <v>50.8</v>
      </c>
    </row>
    <row r="14" spans="2:16" ht="15.75" thickBot="1" x14ac:dyDescent="0.3"/>
    <row r="15" spans="2:16" x14ac:dyDescent="0.25">
      <c r="F15" s="20"/>
      <c r="G15" s="21"/>
      <c r="H15" s="21"/>
      <c r="I15" s="22"/>
    </row>
    <row r="16" spans="2:16" ht="15.75" thickBot="1" x14ac:dyDescent="0.3">
      <c r="F16" s="23" t="s">
        <v>1</v>
      </c>
      <c r="G16" s="24"/>
      <c r="H16" s="25">
        <f>'Datos Agrupados '!F9</f>
        <v>9246.0899999999983</v>
      </c>
      <c r="I16" s="26">
        <f>'Datos Agrupados '!F9/'Datos Agrupados '!F10</f>
        <v>61.640599999999992</v>
      </c>
    </row>
    <row r="17" spans="6:10" x14ac:dyDescent="0.25">
      <c r="F17" s="23"/>
      <c r="G17" s="24"/>
      <c r="H17" s="27">
        <v>150</v>
      </c>
      <c r="I17" s="26"/>
    </row>
    <row r="18" spans="6:10" ht="15.75" thickBot="1" x14ac:dyDescent="0.3">
      <c r="F18" s="28"/>
      <c r="G18" s="29"/>
      <c r="H18" s="29"/>
      <c r="I18" s="30"/>
    </row>
    <row r="20" spans="6:10" ht="15.75" thickBot="1" x14ac:dyDescent="0.3"/>
    <row r="21" spans="6:10" x14ac:dyDescent="0.25">
      <c r="F21" s="20"/>
      <c r="G21" s="21"/>
      <c r="H21" s="21"/>
      <c r="I21" s="22"/>
    </row>
    <row r="22" spans="6:10" x14ac:dyDescent="0.25">
      <c r="F22" s="17" t="s">
        <v>2</v>
      </c>
      <c r="G22" s="31" t="s">
        <v>3</v>
      </c>
      <c r="H22" s="24"/>
      <c r="I22" s="26">
        <f>MEDIAN(B2:P11)</f>
        <v>70</v>
      </c>
    </row>
    <row r="23" spans="6:10" x14ac:dyDescent="0.25">
      <c r="F23" s="32"/>
      <c r="G23" s="31"/>
      <c r="H23" s="24"/>
      <c r="I23" s="26"/>
    </row>
    <row r="24" spans="6:10" ht="15.75" thickBot="1" x14ac:dyDescent="0.3">
      <c r="F24" s="28"/>
      <c r="G24" s="29"/>
      <c r="H24" s="29"/>
      <c r="I24" s="30"/>
    </row>
    <row r="25" spans="6:10" ht="15.75" thickBot="1" x14ac:dyDescent="0.3"/>
    <row r="26" spans="6:10" x14ac:dyDescent="0.25">
      <c r="F26" s="5"/>
      <c r="G26" s="37"/>
      <c r="H26" s="39">
        <f>MODE(B2:P11)</f>
        <v>50</v>
      </c>
    </row>
    <row r="27" spans="6:10" x14ac:dyDescent="0.25">
      <c r="F27" s="15" t="s">
        <v>4</v>
      </c>
      <c r="G27" s="35" t="s">
        <v>5</v>
      </c>
      <c r="H27" s="16"/>
    </row>
    <row r="28" spans="6:10" ht="15.75" thickBot="1" x14ac:dyDescent="0.3">
      <c r="F28" s="10"/>
      <c r="G28" s="36"/>
      <c r="H28" s="38"/>
    </row>
    <row r="30" spans="6:10" ht="15.75" thickBot="1" x14ac:dyDescent="0.3"/>
    <row r="31" spans="6:10" x14ac:dyDescent="0.25">
      <c r="F31" s="40" t="s">
        <v>6</v>
      </c>
      <c r="G31" s="41" t="s">
        <v>7</v>
      </c>
      <c r="H31" s="42" t="s">
        <v>8</v>
      </c>
      <c r="I31" s="43" t="s">
        <v>49</v>
      </c>
      <c r="J31" s="39">
        <f>100</f>
        <v>100</v>
      </c>
    </row>
    <row r="32" spans="6:10" ht="15.75" thickBot="1" x14ac:dyDescent="0.3">
      <c r="F32" s="44"/>
      <c r="G32" s="34"/>
      <c r="H32" s="45"/>
      <c r="I32" s="46"/>
      <c r="J32" s="38"/>
    </row>
    <row r="33" spans="6:10" ht="15.75" thickBot="1" x14ac:dyDescent="0.3"/>
    <row r="34" spans="6:10" x14ac:dyDescent="0.25">
      <c r="F34" s="5"/>
      <c r="G34" s="6"/>
      <c r="H34" s="6"/>
      <c r="I34" s="7"/>
    </row>
    <row r="35" spans="6:10" x14ac:dyDescent="0.25">
      <c r="F35" s="48" t="s">
        <v>9</v>
      </c>
      <c r="G35" s="9"/>
      <c r="H35" s="9"/>
      <c r="I35" s="18">
        <f>_xlfn.VAR.S('Datos Agrupados '!C3:C152)</f>
        <v>558.15113587919529</v>
      </c>
    </row>
    <row r="36" spans="6:10" ht="15.75" thickBot="1" x14ac:dyDescent="0.3">
      <c r="F36" s="10"/>
      <c r="G36" s="11"/>
      <c r="H36" s="11"/>
      <c r="I36" s="14"/>
    </row>
    <row r="37" spans="6:10" ht="15.75" thickBot="1" x14ac:dyDescent="0.3"/>
    <row r="38" spans="6:10" x14ac:dyDescent="0.25">
      <c r="F38" s="5"/>
      <c r="G38" s="6"/>
      <c r="H38" s="6"/>
      <c r="I38" s="6"/>
      <c r="J38" s="7"/>
    </row>
    <row r="39" spans="6:10" x14ac:dyDescent="0.25">
      <c r="F39" s="12"/>
      <c r="G39" s="9"/>
      <c r="H39" s="9"/>
      <c r="I39" s="9"/>
      <c r="J39" s="18"/>
    </row>
    <row r="40" spans="6:10" x14ac:dyDescent="0.25">
      <c r="F40" s="8" t="s">
        <v>10</v>
      </c>
      <c r="G40" s="9"/>
      <c r="H40" s="51"/>
      <c r="I40" s="9"/>
      <c r="J40">
        <f>_xlfn.STDEV.S('Datos Agrupados '!C3:C152)</f>
        <v>23.625222451422449</v>
      </c>
    </row>
    <row r="41" spans="6:10" ht="15.75" thickBot="1" x14ac:dyDescent="0.3">
      <c r="F41" s="10"/>
      <c r="G41" s="11"/>
      <c r="H41" s="11"/>
      <c r="I41" s="11"/>
      <c r="J41" s="14"/>
    </row>
    <row r="42" spans="6:10" ht="15.75" thickBot="1" x14ac:dyDescent="0.3"/>
    <row r="43" spans="6:10" x14ac:dyDescent="0.25">
      <c r="F43" s="5"/>
      <c r="G43" s="6"/>
      <c r="H43" s="6"/>
      <c r="I43" s="6"/>
      <c r="J43" s="7"/>
    </row>
    <row r="44" spans="6:10" x14ac:dyDescent="0.25">
      <c r="F44" s="8" t="s">
        <v>11</v>
      </c>
      <c r="G44" s="9"/>
      <c r="H44" s="52" t="s">
        <v>12</v>
      </c>
      <c r="I44" s="9"/>
      <c r="J44" s="49">
        <f>J40/G47</f>
        <v>0.38327372626844081</v>
      </c>
    </row>
    <row r="45" spans="6:10" ht="15.75" thickBot="1" x14ac:dyDescent="0.3">
      <c r="F45" s="10"/>
      <c r="G45" s="11"/>
      <c r="H45" s="11"/>
      <c r="I45" s="11"/>
      <c r="J45" s="14"/>
    </row>
    <row r="46" spans="6:10" ht="15.75" thickBot="1" x14ac:dyDescent="0.3"/>
    <row r="47" spans="6:10" ht="15.75" thickBot="1" x14ac:dyDescent="0.3">
      <c r="F47" s="50" t="s">
        <v>13</v>
      </c>
      <c r="G47" s="53">
        <f>AVERAGE(B2:P11)</f>
        <v>61.640599999999992</v>
      </c>
    </row>
    <row r="48" spans="6:10" ht="15.75" thickBot="1" x14ac:dyDescent="0.3"/>
    <row r="49" spans="6:10" x14ac:dyDescent="0.25">
      <c r="F49" s="5"/>
      <c r="G49" s="6"/>
      <c r="H49" s="7"/>
    </row>
    <row r="50" spans="6:10" x14ac:dyDescent="0.25">
      <c r="F50" s="8" t="s">
        <v>14</v>
      </c>
      <c r="G50" s="52" t="s">
        <v>15</v>
      </c>
      <c r="H50" s="18"/>
    </row>
    <row r="51" spans="6:10" x14ac:dyDescent="0.25">
      <c r="F51" s="12"/>
      <c r="G51" s="9"/>
      <c r="H51" s="18"/>
    </row>
    <row r="52" spans="6:10" x14ac:dyDescent="0.25">
      <c r="F52" s="12"/>
      <c r="G52" s="9"/>
      <c r="H52" s="18"/>
    </row>
    <row r="53" spans="6:10" x14ac:dyDescent="0.25">
      <c r="F53" s="15" t="s">
        <v>16</v>
      </c>
      <c r="G53" s="52">
        <v>1</v>
      </c>
      <c r="H53" s="56">
        <f>_xlfn.QUARTILE.INC(B2:P11,G53)</f>
        <v>50</v>
      </c>
      <c r="J53" s="33"/>
    </row>
    <row r="54" spans="6:10" x14ac:dyDescent="0.25">
      <c r="F54" s="15" t="s">
        <v>16</v>
      </c>
      <c r="G54" s="52">
        <v>2</v>
      </c>
      <c r="H54" s="56">
        <f>_xlfn.QUARTILE.INC(B3:P12,G54)</f>
        <v>70</v>
      </c>
    </row>
    <row r="55" spans="6:10" ht="15.75" thickBot="1" x14ac:dyDescent="0.3">
      <c r="F55" s="54" t="s">
        <v>16</v>
      </c>
      <c r="G55" s="55">
        <v>3</v>
      </c>
      <c r="H55" s="57">
        <f>_xlfn.QUARTILE.INC(B4:P13,G55)</f>
        <v>80</v>
      </c>
    </row>
    <row r="56" spans="6:10" ht="15.75" thickBot="1" x14ac:dyDescent="0.3"/>
    <row r="57" spans="6:10" x14ac:dyDescent="0.25">
      <c r="F57" s="58" t="s">
        <v>18</v>
      </c>
      <c r="G57" s="61" t="s">
        <v>19</v>
      </c>
      <c r="H57" s="7"/>
    </row>
    <row r="58" spans="6:10" x14ac:dyDescent="0.25">
      <c r="F58" s="12"/>
      <c r="G58" s="9"/>
      <c r="H58" s="18"/>
    </row>
    <row r="59" spans="6:10" x14ac:dyDescent="0.25">
      <c r="F59" s="59" t="s">
        <v>20</v>
      </c>
      <c r="G59" s="60">
        <v>0.9</v>
      </c>
      <c r="H59" s="19">
        <f>_xlfn.PERCENTILE.INC('Datos Agrupados '!C3:C152,G59)</f>
        <v>86.299999999999983</v>
      </c>
    </row>
    <row r="60" spans="6:10" x14ac:dyDescent="0.25">
      <c r="F60" s="15" t="s">
        <v>20</v>
      </c>
      <c r="G60" s="60">
        <v>0.1</v>
      </c>
      <c r="H60" s="19">
        <f>_xlfn.PERCENTILE.INC('Datos Agrupados '!C3:C152,G60)</f>
        <v>24.5</v>
      </c>
    </row>
    <row r="61" spans="6:10" ht="15.75" thickBot="1" x14ac:dyDescent="0.3">
      <c r="F61" s="10"/>
      <c r="G61" s="11"/>
      <c r="H61" s="14"/>
    </row>
    <row r="62" spans="6:10" ht="15.75" thickBot="1" x14ac:dyDescent="0.3">
      <c r="F62" s="9"/>
      <c r="G62" s="9"/>
      <c r="H62" s="9"/>
    </row>
    <row r="63" spans="6:10" x14ac:dyDescent="0.25">
      <c r="F63" s="5"/>
      <c r="G63" s="6"/>
      <c r="H63" s="6"/>
      <c r="I63" s="7"/>
    </row>
    <row r="64" spans="6:10" x14ac:dyDescent="0.25">
      <c r="F64" s="8" t="s">
        <v>22</v>
      </c>
      <c r="G64" s="52" t="s">
        <v>23</v>
      </c>
      <c r="H64" s="9"/>
      <c r="I64" s="66">
        <f>KURT(B2:P11)</f>
        <v>6.9117859810033266E-2</v>
      </c>
    </row>
    <row r="65" spans="6:9" ht="15.75" thickBot="1" x14ac:dyDescent="0.3">
      <c r="F65" s="10"/>
      <c r="G65" s="11"/>
      <c r="H65" s="11"/>
      <c r="I65" s="14"/>
    </row>
  </sheetData>
  <mergeCells count="10">
    <mergeCell ref="H26:H28"/>
    <mergeCell ref="G31:G32"/>
    <mergeCell ref="H31:H32"/>
    <mergeCell ref="I31:I32"/>
    <mergeCell ref="J31:J32"/>
    <mergeCell ref="F31:F32"/>
    <mergeCell ref="I16:I17"/>
    <mergeCell ref="F16:F17"/>
    <mergeCell ref="G22:G23"/>
    <mergeCell ref="I22:I2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47C9-C211-4832-83E4-A0E380B31C53}">
  <dimension ref="C2:AO154"/>
  <sheetViews>
    <sheetView topLeftCell="I1" workbookViewId="0">
      <selection activeCell="AB17" sqref="AB17"/>
    </sheetView>
  </sheetViews>
  <sheetFormatPr baseColWidth="10" defaultRowHeight="15" x14ac:dyDescent="0.25"/>
  <cols>
    <col min="8" max="8" width="23.5703125" customWidth="1"/>
    <col min="9" max="9" width="28.42578125" customWidth="1"/>
    <col min="12" max="12" width="10" customWidth="1"/>
    <col min="13" max="13" width="9" customWidth="1"/>
    <col min="14" max="14" width="10.42578125" customWidth="1"/>
    <col min="15" max="15" width="13" customWidth="1"/>
    <col min="16" max="16" width="17.140625" customWidth="1"/>
    <col min="17" max="17" width="11.42578125" customWidth="1"/>
    <col min="18" max="18" width="9.7109375" customWidth="1"/>
    <col min="19" max="19" width="11.42578125" customWidth="1"/>
    <col min="20" max="20" width="15.5703125" customWidth="1"/>
    <col min="21" max="23" width="11.42578125" customWidth="1"/>
    <col min="24" max="24" width="12.5703125" customWidth="1"/>
    <col min="25" max="25" width="13.28515625" customWidth="1"/>
    <col min="26" max="26" width="11.42578125" customWidth="1"/>
    <col min="29" max="29" width="24.140625" customWidth="1"/>
  </cols>
  <sheetData>
    <row r="2" spans="3:31" ht="15.75" thickBot="1" x14ac:dyDescent="0.3"/>
    <row r="3" spans="3:31" x14ac:dyDescent="0.25">
      <c r="C3" s="2">
        <v>0</v>
      </c>
      <c r="E3" s="99" t="s">
        <v>79</v>
      </c>
      <c r="F3" s="100"/>
      <c r="G3" s="101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3:31" ht="19.5" thickBot="1" x14ac:dyDescent="0.35">
      <c r="C4" s="2">
        <v>0</v>
      </c>
      <c r="E4" s="102"/>
      <c r="F4" s="103"/>
      <c r="G4" s="104"/>
      <c r="L4" s="73">
        <v>0</v>
      </c>
      <c r="M4" s="73">
        <v>0</v>
      </c>
      <c r="N4" s="73">
        <v>1</v>
      </c>
      <c r="O4" s="73">
        <v>5</v>
      </c>
      <c r="P4" s="73">
        <v>6.41</v>
      </c>
      <c r="Q4" s="73">
        <v>9.5</v>
      </c>
      <c r="R4" s="73">
        <v>10</v>
      </c>
      <c r="S4" s="73">
        <v>10</v>
      </c>
      <c r="T4" s="74">
        <v>15</v>
      </c>
      <c r="U4" s="74">
        <v>15</v>
      </c>
      <c r="V4" s="74">
        <v>15</v>
      </c>
      <c r="W4" s="74">
        <v>15.6</v>
      </c>
      <c r="X4" s="74">
        <v>18</v>
      </c>
      <c r="Y4" s="74">
        <v>20</v>
      </c>
      <c r="Z4" s="74">
        <v>20</v>
      </c>
    </row>
    <row r="5" spans="3:31" ht="19.5" thickBot="1" x14ac:dyDescent="0.35">
      <c r="C5" s="2">
        <v>1</v>
      </c>
      <c r="L5" s="75">
        <v>25</v>
      </c>
      <c r="M5" s="75">
        <v>27.2</v>
      </c>
      <c r="N5" s="76">
        <v>30</v>
      </c>
      <c r="O5" s="76">
        <v>30</v>
      </c>
      <c r="P5" s="76">
        <v>30.5</v>
      </c>
      <c r="Q5" s="76">
        <v>40</v>
      </c>
      <c r="R5" s="76">
        <v>40</v>
      </c>
      <c r="S5" s="76">
        <v>40.1</v>
      </c>
      <c r="T5" s="76">
        <v>40.5</v>
      </c>
      <c r="U5" s="76">
        <v>40.5</v>
      </c>
      <c r="V5" s="76">
        <v>41.2</v>
      </c>
      <c r="W5" s="76">
        <v>43.7</v>
      </c>
      <c r="X5" s="77">
        <v>45.6</v>
      </c>
      <c r="Y5" s="77">
        <v>50</v>
      </c>
      <c r="Z5" s="77">
        <v>50</v>
      </c>
    </row>
    <row r="6" spans="3:31" ht="18.75" x14ac:dyDescent="0.3">
      <c r="C6" s="2">
        <v>5</v>
      </c>
      <c r="H6" s="64" t="s">
        <v>0</v>
      </c>
      <c r="I6" s="64"/>
      <c r="L6" s="77">
        <v>50</v>
      </c>
      <c r="M6" s="77">
        <v>50</v>
      </c>
      <c r="N6" s="77">
        <v>50</v>
      </c>
      <c r="O6" s="77">
        <v>50</v>
      </c>
      <c r="P6" s="77">
        <v>50</v>
      </c>
      <c r="Q6" s="77">
        <v>50</v>
      </c>
      <c r="R6" s="77">
        <v>50</v>
      </c>
      <c r="S6" s="77">
        <v>50</v>
      </c>
      <c r="T6" s="77">
        <v>50</v>
      </c>
      <c r="U6" s="77">
        <v>50</v>
      </c>
      <c r="V6" s="77">
        <v>50</v>
      </c>
      <c r="W6" s="77">
        <v>50</v>
      </c>
      <c r="X6" s="77">
        <v>50</v>
      </c>
      <c r="Y6" s="77">
        <v>50</v>
      </c>
      <c r="Z6" s="77">
        <v>50</v>
      </c>
      <c r="AC6" s="105" t="s">
        <v>80</v>
      </c>
      <c r="AD6" s="105"/>
    </row>
    <row r="7" spans="3:31" ht="18.75" x14ac:dyDescent="0.3">
      <c r="C7" s="2">
        <v>6.41</v>
      </c>
      <c r="H7" s="62"/>
      <c r="I7" s="62"/>
      <c r="L7" s="77">
        <v>50</v>
      </c>
      <c r="M7" s="77">
        <v>50</v>
      </c>
      <c r="N7" s="77">
        <v>50</v>
      </c>
      <c r="O7" s="77">
        <v>50.3</v>
      </c>
      <c r="P7" s="77">
        <v>50.4</v>
      </c>
      <c r="Q7" s="77">
        <v>50.5</v>
      </c>
      <c r="R7" s="77">
        <v>50.8</v>
      </c>
      <c r="S7" s="77">
        <v>50.9</v>
      </c>
      <c r="T7" s="77">
        <v>50.9</v>
      </c>
      <c r="U7" s="77">
        <v>51</v>
      </c>
      <c r="V7" s="77">
        <v>51.3</v>
      </c>
      <c r="W7" s="77">
        <v>55</v>
      </c>
      <c r="X7" s="77">
        <v>55</v>
      </c>
      <c r="Y7" s="77">
        <v>56.1</v>
      </c>
      <c r="Z7" s="78">
        <v>60</v>
      </c>
      <c r="AC7" s="90" t="s">
        <v>50</v>
      </c>
      <c r="AD7" s="1">
        <f>COUNT(L4:Z13)</f>
        <v>150</v>
      </c>
    </row>
    <row r="8" spans="3:31" ht="18.75" x14ac:dyDescent="0.3">
      <c r="C8" s="2">
        <v>9.5</v>
      </c>
      <c r="H8" s="62" t="s">
        <v>1</v>
      </c>
      <c r="I8" s="62">
        <v>61.640599999999992</v>
      </c>
      <c r="L8" s="78">
        <v>60</v>
      </c>
      <c r="M8" s="78">
        <v>60</v>
      </c>
      <c r="N8" s="78">
        <v>60</v>
      </c>
      <c r="O8" s="78">
        <v>60</v>
      </c>
      <c r="P8" s="78">
        <v>60</v>
      </c>
      <c r="Q8" s="78">
        <v>60</v>
      </c>
      <c r="R8" s="78">
        <v>60</v>
      </c>
      <c r="S8" s="78">
        <v>60.58</v>
      </c>
      <c r="T8" s="78">
        <v>60.6</v>
      </c>
      <c r="U8" s="78">
        <v>64.7</v>
      </c>
      <c r="V8" s="78">
        <v>65</v>
      </c>
      <c r="W8" s="78">
        <v>65</v>
      </c>
      <c r="X8" s="78">
        <v>65.5</v>
      </c>
      <c r="Y8" s="78">
        <v>68</v>
      </c>
      <c r="Z8" s="78">
        <v>70</v>
      </c>
      <c r="AC8" s="90" t="s">
        <v>51</v>
      </c>
      <c r="AD8" s="1">
        <f>MAX(L4:Z13)</f>
        <v>100</v>
      </c>
    </row>
    <row r="9" spans="3:31" ht="18.75" x14ac:dyDescent="0.3">
      <c r="C9" s="2">
        <v>10</v>
      </c>
      <c r="F9">
        <f>SUM(C3:C154)</f>
        <v>9246.0899999999983</v>
      </c>
      <c r="H9" s="62" t="s">
        <v>24</v>
      </c>
      <c r="I9" s="62">
        <v>1.928991335524338</v>
      </c>
      <c r="L9" s="78">
        <v>70</v>
      </c>
      <c r="M9" s="78">
        <v>70</v>
      </c>
      <c r="N9" s="78">
        <v>70</v>
      </c>
      <c r="O9" s="78">
        <v>70</v>
      </c>
      <c r="P9" s="78">
        <v>70</v>
      </c>
      <c r="Q9" s="78">
        <v>70</v>
      </c>
      <c r="R9" s="78">
        <v>70</v>
      </c>
      <c r="S9" s="78">
        <v>70.2</v>
      </c>
      <c r="T9" s="78">
        <v>70.2</v>
      </c>
      <c r="U9" s="78">
        <v>70.3</v>
      </c>
      <c r="V9" s="78">
        <v>70.3</v>
      </c>
      <c r="W9" s="78">
        <v>70.5</v>
      </c>
      <c r="X9" s="78">
        <v>70.8</v>
      </c>
      <c r="Y9" s="78">
        <v>70.8</v>
      </c>
      <c r="Z9" s="78">
        <v>71.099999999999994</v>
      </c>
      <c r="AC9" s="90" t="s">
        <v>52</v>
      </c>
      <c r="AD9" s="1">
        <f>MIN(L4:Z13)</f>
        <v>0</v>
      </c>
    </row>
    <row r="10" spans="3:31" ht="18.75" x14ac:dyDescent="0.3">
      <c r="C10" s="2">
        <v>10</v>
      </c>
      <c r="F10">
        <v>150</v>
      </c>
      <c r="H10" s="62" t="s">
        <v>25</v>
      </c>
      <c r="I10" s="62">
        <v>70</v>
      </c>
      <c r="L10" s="78">
        <v>72.900000000000006</v>
      </c>
      <c r="M10" s="79">
        <v>75</v>
      </c>
      <c r="N10" s="79">
        <v>75</v>
      </c>
      <c r="O10" s="79">
        <v>75</v>
      </c>
      <c r="P10" s="79">
        <v>75</v>
      </c>
      <c r="Q10" s="79">
        <v>75.5</v>
      </c>
      <c r="R10" s="79">
        <v>75.7</v>
      </c>
      <c r="S10" s="79">
        <v>76.3</v>
      </c>
      <c r="T10" s="79">
        <v>76.400000000000006</v>
      </c>
      <c r="U10" s="79">
        <v>78.5</v>
      </c>
      <c r="V10" s="79">
        <v>79.8</v>
      </c>
      <c r="W10" s="79">
        <v>79.900000000000006</v>
      </c>
      <c r="X10" s="79">
        <v>79.900000000000006</v>
      </c>
      <c r="Y10" s="79">
        <v>80</v>
      </c>
      <c r="Z10" s="79">
        <v>80</v>
      </c>
      <c r="AC10" s="90" t="s">
        <v>29</v>
      </c>
      <c r="AD10" s="1">
        <f>AD8-AD9</f>
        <v>100</v>
      </c>
    </row>
    <row r="11" spans="3:31" ht="18.75" x14ac:dyDescent="0.3">
      <c r="C11" s="2">
        <v>15</v>
      </c>
      <c r="H11" s="62" t="s">
        <v>4</v>
      </c>
      <c r="I11" s="62">
        <v>50</v>
      </c>
      <c r="L11" s="79">
        <v>80</v>
      </c>
      <c r="M11" s="79">
        <v>80</v>
      </c>
      <c r="N11" s="79">
        <v>80</v>
      </c>
      <c r="O11" s="79">
        <v>80</v>
      </c>
      <c r="P11" s="79">
        <v>80</v>
      </c>
      <c r="Q11" s="79">
        <v>80</v>
      </c>
      <c r="R11" s="79">
        <v>80</v>
      </c>
      <c r="S11" s="79">
        <v>80</v>
      </c>
      <c r="T11" s="79">
        <v>80.099999999999994</v>
      </c>
      <c r="U11" s="79">
        <v>80.2</v>
      </c>
      <c r="V11" s="79">
        <v>80.400000000000006</v>
      </c>
      <c r="W11" s="79">
        <v>80.5</v>
      </c>
      <c r="X11" s="79">
        <v>80.5</v>
      </c>
      <c r="Y11" s="79">
        <v>80.5</v>
      </c>
      <c r="Z11" s="79">
        <v>80.5</v>
      </c>
      <c r="AC11" s="90" t="s">
        <v>53</v>
      </c>
      <c r="AD11" s="1">
        <f>1+3.3222*(LOG10(AD7))</f>
        <v>8.2294103808347856</v>
      </c>
      <c r="AE11" s="1">
        <v>7</v>
      </c>
    </row>
    <row r="12" spans="3:31" ht="18.75" x14ac:dyDescent="0.3">
      <c r="C12" s="2">
        <v>15</v>
      </c>
      <c r="H12" s="62" t="s">
        <v>10</v>
      </c>
      <c r="I12" s="62">
        <v>23.625222451422449</v>
      </c>
      <c r="L12" s="79">
        <v>80.7</v>
      </c>
      <c r="M12" s="79">
        <v>80.8</v>
      </c>
      <c r="N12" s="79">
        <v>81.3</v>
      </c>
      <c r="O12" s="79">
        <v>81.5</v>
      </c>
      <c r="P12" s="79">
        <v>83.2</v>
      </c>
      <c r="Q12" s="79">
        <v>83.4</v>
      </c>
      <c r="R12" s="79">
        <v>83.4</v>
      </c>
      <c r="S12" s="79">
        <v>83.4</v>
      </c>
      <c r="T12" s="79">
        <v>83.5</v>
      </c>
      <c r="U12" s="79">
        <v>85</v>
      </c>
      <c r="V12" s="79">
        <v>85</v>
      </c>
      <c r="W12" s="79">
        <v>85.4</v>
      </c>
      <c r="X12" s="79">
        <v>85.5</v>
      </c>
      <c r="Y12" s="79">
        <v>85.7</v>
      </c>
      <c r="Z12" s="79">
        <v>86</v>
      </c>
      <c r="AC12" s="90" t="s">
        <v>6</v>
      </c>
      <c r="AD12" s="1">
        <f>AD10/AE11</f>
        <v>14.285714285714286</v>
      </c>
      <c r="AE12" s="1">
        <v>14</v>
      </c>
    </row>
    <row r="13" spans="3:31" ht="18.75" x14ac:dyDescent="0.3">
      <c r="C13" s="2">
        <v>15</v>
      </c>
      <c r="H13" s="62" t="s">
        <v>26</v>
      </c>
      <c r="I13" s="62">
        <v>558.15113587919529</v>
      </c>
      <c r="L13" s="79">
        <v>89</v>
      </c>
      <c r="M13" s="80">
        <v>90</v>
      </c>
      <c r="N13" s="80">
        <v>90</v>
      </c>
      <c r="O13" s="80">
        <v>90</v>
      </c>
      <c r="P13" s="80">
        <v>90</v>
      </c>
      <c r="Q13" s="80">
        <v>90</v>
      </c>
      <c r="R13" s="80">
        <v>90</v>
      </c>
      <c r="S13" s="80">
        <v>90</v>
      </c>
      <c r="T13" s="80">
        <v>90</v>
      </c>
      <c r="U13" s="80">
        <v>90.1</v>
      </c>
      <c r="V13" s="80">
        <v>90.5</v>
      </c>
      <c r="W13" s="80">
        <v>92</v>
      </c>
      <c r="X13" s="80">
        <v>92.5</v>
      </c>
      <c r="Y13" s="80">
        <v>100</v>
      </c>
      <c r="Z13" s="80">
        <v>100</v>
      </c>
    </row>
    <row r="14" spans="3:31" x14ac:dyDescent="0.25">
      <c r="C14" s="2">
        <v>15.6</v>
      </c>
      <c r="H14" s="62" t="s">
        <v>27</v>
      </c>
      <c r="I14" s="62">
        <v>6.9117859810030602E-2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3:31" x14ac:dyDescent="0.25">
      <c r="C15" s="2">
        <v>18</v>
      </c>
      <c r="H15" s="62" t="s">
        <v>28</v>
      </c>
      <c r="I15" s="62">
        <v>-0.84378908708287759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3:31" x14ac:dyDescent="0.25">
      <c r="C16" s="2">
        <v>20</v>
      </c>
      <c r="H16" s="62" t="s">
        <v>29</v>
      </c>
      <c r="I16" s="62">
        <v>100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3:41" ht="25.5" x14ac:dyDescent="0.25">
      <c r="C17" s="2">
        <v>20</v>
      </c>
      <c r="H17" s="62" t="s">
        <v>30</v>
      </c>
      <c r="I17" s="62">
        <v>0</v>
      </c>
      <c r="L17" s="82" t="s">
        <v>37</v>
      </c>
      <c r="M17" s="82"/>
      <c r="N17" s="84" t="s">
        <v>38</v>
      </c>
      <c r="O17" s="84" t="s">
        <v>39</v>
      </c>
      <c r="P17" s="84" t="s">
        <v>40</v>
      </c>
      <c r="Q17" s="83" t="s">
        <v>41</v>
      </c>
      <c r="R17" s="83" t="s">
        <v>1</v>
      </c>
      <c r="S17" s="83" t="s">
        <v>43</v>
      </c>
      <c r="T17" s="83" t="s">
        <v>44</v>
      </c>
      <c r="U17" s="83" t="s">
        <v>45</v>
      </c>
      <c r="V17" s="83" t="s">
        <v>46</v>
      </c>
      <c r="W17" s="83" t="s">
        <v>47</v>
      </c>
      <c r="X17" s="83" t="s">
        <v>48</v>
      </c>
      <c r="Y17" s="83" t="s">
        <v>46</v>
      </c>
      <c r="Z17" s="81"/>
    </row>
    <row r="18" spans="3:41" ht="15.75" x14ac:dyDescent="0.25">
      <c r="C18" s="2">
        <v>25</v>
      </c>
      <c r="H18" s="62" t="s">
        <v>31</v>
      </c>
      <c r="I18" s="62">
        <v>100</v>
      </c>
      <c r="L18" s="85">
        <v>0</v>
      </c>
      <c r="M18" s="85">
        <f>+L18+$AE$12</f>
        <v>14</v>
      </c>
      <c r="N18" s="85">
        <f t="array" ref="N18:N24">FREQUENCY(L4:Z13,M18:M24)</f>
        <v>8</v>
      </c>
      <c r="O18" s="85">
        <f>+N18</f>
        <v>8</v>
      </c>
      <c r="P18" s="85">
        <f>(L18+M18)/2</f>
        <v>7</v>
      </c>
      <c r="Q18" s="85">
        <f>N18*P18</f>
        <v>56</v>
      </c>
      <c r="R18" s="85">
        <f>+$Q$26</f>
        <v>63.2</v>
      </c>
      <c r="S18" s="85">
        <f>P18-R18</f>
        <v>-56.2</v>
      </c>
      <c r="T18" s="85">
        <f>-(S18)</f>
        <v>56.2</v>
      </c>
      <c r="U18" s="85">
        <f>+N18*T18</f>
        <v>449.6</v>
      </c>
      <c r="V18" s="85">
        <f>+U18*T18</f>
        <v>25267.520000000004</v>
      </c>
      <c r="W18" s="85">
        <f>P18*Q18</f>
        <v>392</v>
      </c>
      <c r="X18" s="85">
        <f>(S18)^2</f>
        <v>3158.4400000000005</v>
      </c>
      <c r="Y18" s="85">
        <f>X18*N18</f>
        <v>25267.520000000004</v>
      </c>
    </row>
    <row r="19" spans="3:41" ht="15.75" x14ac:dyDescent="0.25">
      <c r="C19" s="2">
        <v>27.2</v>
      </c>
      <c r="H19" s="62" t="s">
        <v>32</v>
      </c>
      <c r="I19" s="62">
        <v>9246.0899999999983</v>
      </c>
      <c r="L19" s="85">
        <f>+M18+1</f>
        <v>15</v>
      </c>
      <c r="M19" s="85">
        <f t="shared" ref="M19:M24" si="0">+L19+$AE$12</f>
        <v>29</v>
      </c>
      <c r="N19" s="85">
        <v>9</v>
      </c>
      <c r="O19" s="85">
        <f>+O18+N19</f>
        <v>17</v>
      </c>
      <c r="P19" s="85">
        <f>(L19+M19)/2</f>
        <v>22</v>
      </c>
      <c r="Q19" s="85">
        <f t="shared" ref="Q19:Q24" si="1">N19*P19</f>
        <v>198</v>
      </c>
      <c r="R19" s="85">
        <f t="shared" ref="R19:R24" si="2">+$Q$26</f>
        <v>63.2</v>
      </c>
      <c r="S19" s="85">
        <f t="shared" ref="S19:S24" si="3">P19-R19</f>
        <v>-41.2</v>
      </c>
      <c r="T19" s="85">
        <f t="shared" ref="T19:T21" si="4">-(S19)</f>
        <v>41.2</v>
      </c>
      <c r="U19" s="85">
        <f t="shared" ref="U19:U24" si="5">+N19*T19</f>
        <v>370.8</v>
      </c>
      <c r="V19" s="85">
        <f t="shared" ref="V19:V24" si="6">+U19*T19</f>
        <v>15276.960000000001</v>
      </c>
      <c r="W19" s="85">
        <f t="shared" ref="W19:W24" si="7">P19*Q19</f>
        <v>4356</v>
      </c>
      <c r="X19" s="85">
        <f t="shared" ref="X19:X24" si="8">(S19)^2</f>
        <v>1697.4400000000003</v>
      </c>
      <c r="Y19" s="85">
        <f t="shared" ref="Y19:Y24" si="9">X19*N19</f>
        <v>15276.960000000003</v>
      </c>
    </row>
    <row r="20" spans="3:41" ht="15.75" x14ac:dyDescent="0.25">
      <c r="C20" s="2">
        <v>30</v>
      </c>
      <c r="H20" s="62" t="s">
        <v>33</v>
      </c>
      <c r="I20" s="62">
        <v>150</v>
      </c>
      <c r="L20" s="85">
        <f>+M19+1</f>
        <v>30</v>
      </c>
      <c r="M20" s="85">
        <f t="shared" si="0"/>
        <v>44</v>
      </c>
      <c r="N20" s="85">
        <v>10</v>
      </c>
      <c r="O20" s="85">
        <f t="shared" ref="O20:O24" si="10">+O19+N20</f>
        <v>27</v>
      </c>
      <c r="P20" s="85">
        <f t="shared" ref="P19:P24" si="11">(L20+M20)/2</f>
        <v>37</v>
      </c>
      <c r="Q20" s="85">
        <f t="shared" si="1"/>
        <v>370</v>
      </c>
      <c r="R20" s="85">
        <f t="shared" si="2"/>
        <v>63.2</v>
      </c>
      <c r="S20" s="85">
        <f t="shared" si="3"/>
        <v>-26.200000000000003</v>
      </c>
      <c r="T20" s="85">
        <f t="shared" si="4"/>
        <v>26.200000000000003</v>
      </c>
      <c r="U20" s="85">
        <f t="shared" si="5"/>
        <v>262</v>
      </c>
      <c r="V20" s="85">
        <f t="shared" si="6"/>
        <v>6864.4000000000005</v>
      </c>
      <c r="W20" s="85">
        <f t="shared" si="7"/>
        <v>13690</v>
      </c>
      <c r="X20" s="85">
        <f t="shared" si="8"/>
        <v>686.44000000000017</v>
      </c>
      <c r="Y20" s="85">
        <f t="shared" si="9"/>
        <v>6864.4000000000015</v>
      </c>
    </row>
    <row r="21" spans="3:41" ht="16.5" thickBot="1" x14ac:dyDescent="0.3">
      <c r="C21" s="2">
        <v>30</v>
      </c>
      <c r="H21" s="63" t="s">
        <v>34</v>
      </c>
      <c r="I21" s="63">
        <v>3.8117122986443732</v>
      </c>
      <c r="L21" s="85">
        <f t="shared" ref="L20:L24" si="12">+M20+1</f>
        <v>45</v>
      </c>
      <c r="M21" s="85">
        <f t="shared" si="0"/>
        <v>59</v>
      </c>
      <c r="N21" s="85">
        <v>32</v>
      </c>
      <c r="O21" s="85">
        <f t="shared" si="10"/>
        <v>59</v>
      </c>
      <c r="P21" s="85">
        <f t="shared" si="11"/>
        <v>52</v>
      </c>
      <c r="Q21" s="85">
        <f t="shared" si="1"/>
        <v>1664</v>
      </c>
      <c r="R21" s="85">
        <f t="shared" si="2"/>
        <v>63.2</v>
      </c>
      <c r="S21" s="85">
        <f t="shared" si="3"/>
        <v>-11.200000000000003</v>
      </c>
      <c r="T21" s="85">
        <f t="shared" si="4"/>
        <v>11.200000000000003</v>
      </c>
      <c r="U21" s="85">
        <f t="shared" si="5"/>
        <v>358.40000000000009</v>
      </c>
      <c r="V21" s="85">
        <f t="shared" si="6"/>
        <v>4014.0800000000022</v>
      </c>
      <c r="W21" s="85">
        <f t="shared" si="7"/>
        <v>86528</v>
      </c>
      <c r="X21" s="85">
        <f t="shared" si="8"/>
        <v>125.44000000000007</v>
      </c>
      <c r="Y21" s="85">
        <f t="shared" si="9"/>
        <v>4014.0800000000022</v>
      </c>
    </row>
    <row r="22" spans="3:41" ht="15.75" x14ac:dyDescent="0.25">
      <c r="C22" s="2">
        <v>30.5</v>
      </c>
      <c r="L22" s="85">
        <f t="shared" si="12"/>
        <v>60</v>
      </c>
      <c r="M22" s="85">
        <f t="shared" si="0"/>
        <v>74</v>
      </c>
      <c r="N22" s="85">
        <v>32</v>
      </c>
      <c r="O22" s="85">
        <f t="shared" si="10"/>
        <v>91</v>
      </c>
      <c r="P22" s="85">
        <f t="shared" si="11"/>
        <v>67</v>
      </c>
      <c r="Q22" s="85">
        <f t="shared" si="1"/>
        <v>2144</v>
      </c>
      <c r="R22" s="85">
        <f t="shared" si="2"/>
        <v>63.2</v>
      </c>
      <c r="S22" s="85">
        <f t="shared" si="3"/>
        <v>3.7999999999999972</v>
      </c>
      <c r="T22" s="85">
        <f>+S22</f>
        <v>3.7999999999999972</v>
      </c>
      <c r="U22" s="85">
        <f t="shared" si="5"/>
        <v>121.59999999999991</v>
      </c>
      <c r="V22" s="85">
        <f t="shared" si="6"/>
        <v>462.0799999999993</v>
      </c>
      <c r="W22" s="85">
        <f t="shared" si="7"/>
        <v>143648</v>
      </c>
      <c r="X22" s="85">
        <f t="shared" si="8"/>
        <v>14.439999999999978</v>
      </c>
      <c r="Y22" s="85">
        <f t="shared" si="9"/>
        <v>462.0799999999993</v>
      </c>
    </row>
    <row r="23" spans="3:41" ht="15.75" x14ac:dyDescent="0.25">
      <c r="C23" s="2">
        <v>40</v>
      </c>
      <c r="H23" t="s">
        <v>35</v>
      </c>
      <c r="I23">
        <f>_xlfn.QUARTILE.EXC(C3:C154,1)</f>
        <v>50</v>
      </c>
      <c r="L23" s="85">
        <f t="shared" si="12"/>
        <v>75</v>
      </c>
      <c r="M23" s="85">
        <f t="shared" si="0"/>
        <v>89</v>
      </c>
      <c r="N23" s="86">
        <v>45</v>
      </c>
      <c r="O23" s="85">
        <f t="shared" si="10"/>
        <v>136</v>
      </c>
      <c r="P23" s="85">
        <f t="shared" si="11"/>
        <v>82</v>
      </c>
      <c r="Q23" s="85">
        <f t="shared" si="1"/>
        <v>3690</v>
      </c>
      <c r="R23" s="85">
        <f t="shared" si="2"/>
        <v>63.2</v>
      </c>
      <c r="S23" s="85">
        <f t="shared" si="3"/>
        <v>18.799999999999997</v>
      </c>
      <c r="T23" s="85">
        <f t="shared" ref="T23:T24" si="13">+S23</f>
        <v>18.799999999999997</v>
      </c>
      <c r="U23" s="85">
        <f t="shared" si="5"/>
        <v>845.99999999999989</v>
      </c>
      <c r="V23" s="85">
        <f t="shared" si="6"/>
        <v>15904.799999999996</v>
      </c>
      <c r="W23" s="85">
        <f t="shared" si="7"/>
        <v>302580</v>
      </c>
      <c r="X23" s="85">
        <f t="shared" si="8"/>
        <v>353.43999999999988</v>
      </c>
      <c r="Y23" s="85">
        <f t="shared" si="9"/>
        <v>15904.799999999996</v>
      </c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</row>
    <row r="24" spans="3:41" ht="16.5" thickBot="1" x14ac:dyDescent="0.3">
      <c r="C24" s="2">
        <v>40</v>
      </c>
      <c r="I24">
        <f>_xlfn.QUARTILE.EXC(C4:C154,2)</f>
        <v>70</v>
      </c>
      <c r="L24" s="85">
        <f t="shared" si="12"/>
        <v>90</v>
      </c>
      <c r="M24" s="85">
        <f t="shared" si="0"/>
        <v>104</v>
      </c>
      <c r="N24" s="87">
        <v>14</v>
      </c>
      <c r="O24" s="85">
        <f t="shared" si="10"/>
        <v>150</v>
      </c>
      <c r="P24" s="85">
        <f t="shared" si="11"/>
        <v>97</v>
      </c>
      <c r="Q24" s="88">
        <f>N24*P24</f>
        <v>1358</v>
      </c>
      <c r="R24" s="85">
        <f t="shared" si="2"/>
        <v>63.2</v>
      </c>
      <c r="S24" s="85">
        <f t="shared" si="3"/>
        <v>33.799999999999997</v>
      </c>
      <c r="T24" s="85">
        <f t="shared" si="13"/>
        <v>33.799999999999997</v>
      </c>
      <c r="U24" s="88">
        <f t="shared" si="5"/>
        <v>473.19999999999993</v>
      </c>
      <c r="V24" s="88">
        <f t="shared" si="6"/>
        <v>15994.159999999996</v>
      </c>
      <c r="W24" s="85">
        <f t="shared" si="7"/>
        <v>131726</v>
      </c>
      <c r="X24" s="85">
        <f t="shared" si="8"/>
        <v>1142.4399999999998</v>
      </c>
      <c r="Y24" s="85">
        <f t="shared" si="9"/>
        <v>15994.159999999998</v>
      </c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</row>
    <row r="25" spans="3:41" ht="15.75" x14ac:dyDescent="0.25">
      <c r="C25" s="2">
        <v>40.1</v>
      </c>
      <c r="I25" s="68">
        <f>_xlfn.QUARTILE.EXC(C5:C154,3)</f>
        <v>80.074999999999989</v>
      </c>
      <c r="K25" s="62"/>
      <c r="L25" s="89"/>
      <c r="M25" s="89"/>
      <c r="N25" s="89">
        <f>SUM(N18:N24)</f>
        <v>150</v>
      </c>
      <c r="O25" s="89"/>
      <c r="P25" s="89"/>
      <c r="Q25" s="89">
        <f>SUM(Q18:Q24)</f>
        <v>9480</v>
      </c>
      <c r="R25" s="89"/>
      <c r="S25" s="89"/>
      <c r="T25" s="89"/>
      <c r="U25" s="89">
        <f>SUM(U18:U24)</f>
        <v>2881.6</v>
      </c>
      <c r="V25" s="89">
        <f>SUM(V18:V24)</f>
        <v>83784</v>
      </c>
      <c r="W25" s="89"/>
      <c r="X25" s="89"/>
      <c r="Y25" s="89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</row>
    <row r="26" spans="3:41" ht="15.75" x14ac:dyDescent="0.25">
      <c r="C26" s="2">
        <v>40.5</v>
      </c>
      <c r="H26" t="s">
        <v>36</v>
      </c>
      <c r="K26" s="62"/>
      <c r="L26" s="89"/>
      <c r="M26" s="89"/>
      <c r="N26" s="89"/>
      <c r="O26" s="89"/>
      <c r="P26" s="89" t="s">
        <v>42</v>
      </c>
      <c r="Q26" s="89">
        <f>Q25/N25</f>
        <v>63.2</v>
      </c>
      <c r="R26" s="89"/>
      <c r="S26" s="89"/>
      <c r="T26" s="89"/>
      <c r="U26" s="89">
        <f>U25/N25</f>
        <v>19.210666666666665</v>
      </c>
      <c r="V26" s="89">
        <f>V25/149</f>
        <v>562.30872483221481</v>
      </c>
      <c r="W26" s="89"/>
      <c r="X26" s="89"/>
      <c r="Y26" s="89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</row>
    <row r="27" spans="3:41" x14ac:dyDescent="0.25">
      <c r="C27" s="2">
        <v>40.5</v>
      </c>
      <c r="I27">
        <f>_xlfn.PERCENTILE.INC(C3:C154,90%)</f>
        <v>86.299999999999983</v>
      </c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</row>
    <row r="28" spans="3:41" x14ac:dyDescent="0.25">
      <c r="C28" s="2">
        <v>41.2</v>
      </c>
      <c r="I28">
        <f>_xlfn.PERCENTILE.INC(C4:C155,10%)</f>
        <v>26.76</v>
      </c>
      <c r="N28" s="62"/>
      <c r="O28" s="62"/>
      <c r="P28" s="62"/>
      <c r="Q28" s="62"/>
      <c r="R28" s="62"/>
      <c r="S28" s="62"/>
      <c r="T28" s="62"/>
      <c r="U28" s="62" t="s">
        <v>54</v>
      </c>
      <c r="V28" s="62">
        <f>SQRT(V26)</f>
        <v>23.713049673802288</v>
      </c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</row>
    <row r="29" spans="3:41" x14ac:dyDescent="0.25">
      <c r="C29" s="2">
        <v>43.7</v>
      </c>
      <c r="H29" t="s">
        <v>27</v>
      </c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</row>
    <row r="30" spans="3:41" x14ac:dyDescent="0.25">
      <c r="C30" s="2">
        <v>45.6</v>
      </c>
      <c r="I30" s="47">
        <f>KURT('Datos no agrupados'!B2:P11)</f>
        <v>6.9117859810033266E-2</v>
      </c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</row>
    <row r="31" spans="3:41" x14ac:dyDescent="0.25">
      <c r="C31" s="2">
        <v>50</v>
      </c>
      <c r="L31" s="71" t="s">
        <v>55</v>
      </c>
      <c r="M31" s="71">
        <f>Q25/N25</f>
        <v>63.2</v>
      </c>
      <c r="N31" s="71"/>
      <c r="O31" s="71" t="s">
        <v>56</v>
      </c>
      <c r="P31" s="71">
        <f>(100-0)/7</f>
        <v>14.285714285714286</v>
      </c>
      <c r="Q31" s="71"/>
      <c r="R31" s="71"/>
      <c r="S31" s="71"/>
      <c r="T31" s="71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</row>
    <row r="32" spans="3:41" x14ac:dyDescent="0.25">
      <c r="C32" s="2">
        <v>50</v>
      </c>
      <c r="L32" s="71"/>
      <c r="M32" s="71"/>
      <c r="N32" s="71"/>
      <c r="O32" s="71"/>
      <c r="P32" s="71"/>
      <c r="Q32" s="71"/>
      <c r="R32" s="71"/>
      <c r="S32" s="71"/>
      <c r="T32" s="71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</row>
    <row r="33" spans="3:41" x14ac:dyDescent="0.25">
      <c r="C33" s="2">
        <v>50</v>
      </c>
      <c r="L33" s="71"/>
      <c r="M33" s="71"/>
      <c r="N33" s="71"/>
      <c r="O33" s="71"/>
      <c r="P33" s="71"/>
      <c r="Q33" s="71"/>
      <c r="R33" s="71"/>
      <c r="S33" s="71"/>
      <c r="T33" s="71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</row>
    <row r="34" spans="3:41" x14ac:dyDescent="0.25">
      <c r="C34" s="2">
        <v>50</v>
      </c>
      <c r="L34" s="71"/>
      <c r="M34" s="71"/>
      <c r="N34" s="71"/>
      <c r="O34" s="71"/>
      <c r="P34" s="71"/>
      <c r="Q34" s="71"/>
      <c r="R34" s="71"/>
      <c r="S34" s="71"/>
      <c r="T34" s="71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</row>
    <row r="35" spans="3:41" x14ac:dyDescent="0.25">
      <c r="C35" s="2">
        <v>50</v>
      </c>
      <c r="L35" s="71"/>
      <c r="M35" s="71"/>
      <c r="N35" s="71"/>
      <c r="O35" s="71"/>
      <c r="P35" s="71"/>
      <c r="Q35" s="71"/>
      <c r="R35" s="71"/>
      <c r="S35" s="71"/>
      <c r="T35" s="71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</row>
    <row r="36" spans="3:41" x14ac:dyDescent="0.25">
      <c r="C36" s="2">
        <v>50</v>
      </c>
      <c r="L36" s="71" t="s">
        <v>57</v>
      </c>
      <c r="M36" s="72">
        <f>L22+(((L37-M21)/N21)*14)</f>
        <v>67</v>
      </c>
      <c r="N36" s="71"/>
      <c r="O36" s="71" t="s">
        <v>58</v>
      </c>
      <c r="P36" s="71">
        <f>(SUM(V18:V24)/(150-1))</f>
        <v>562.30872483221481</v>
      </c>
      <c r="Q36" s="71"/>
      <c r="R36" s="71" t="s">
        <v>59</v>
      </c>
      <c r="S36" s="71"/>
      <c r="T36" s="71">
        <f>SQRT(P36)</f>
        <v>23.713049673802288</v>
      </c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</row>
    <row r="37" spans="3:41" x14ac:dyDescent="0.25">
      <c r="C37" s="2">
        <v>50</v>
      </c>
      <c r="L37" s="71">
        <f>N25/2</f>
        <v>75</v>
      </c>
      <c r="M37" s="71"/>
      <c r="N37" s="71"/>
      <c r="O37" s="71"/>
      <c r="P37" s="71"/>
      <c r="Q37" s="71"/>
      <c r="R37" s="71"/>
      <c r="S37" s="71"/>
      <c r="T37" s="71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</row>
    <row r="38" spans="3:41" x14ac:dyDescent="0.25">
      <c r="C38" s="2">
        <v>50</v>
      </c>
      <c r="L38" s="71"/>
      <c r="M38" s="71"/>
      <c r="N38" s="71"/>
      <c r="O38" s="71"/>
      <c r="P38" s="71"/>
      <c r="Q38" s="71"/>
      <c r="R38" s="71"/>
      <c r="S38" s="71"/>
      <c r="T38" s="71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</row>
    <row r="39" spans="3:41" x14ac:dyDescent="0.25">
      <c r="C39" s="2">
        <v>50</v>
      </c>
      <c r="L39" s="71"/>
      <c r="M39" s="71"/>
      <c r="N39" s="71"/>
      <c r="O39" s="71"/>
      <c r="P39" s="71"/>
      <c r="Q39" s="71"/>
      <c r="R39" s="71"/>
      <c r="S39" s="71"/>
      <c r="T39" s="71"/>
    </row>
    <row r="40" spans="3:41" x14ac:dyDescent="0.25">
      <c r="C40" s="2">
        <v>50</v>
      </c>
      <c r="L40" s="71"/>
      <c r="M40" s="71"/>
      <c r="N40" s="71"/>
      <c r="O40" s="71"/>
      <c r="P40" s="71"/>
      <c r="Q40" s="71"/>
      <c r="R40" s="71"/>
      <c r="S40" s="71"/>
      <c r="T40" s="71"/>
    </row>
    <row r="41" spans="3:41" x14ac:dyDescent="0.25">
      <c r="C41" s="2">
        <v>50</v>
      </c>
      <c r="L41" s="71" t="s">
        <v>60</v>
      </c>
      <c r="M41" s="72">
        <f>60+(((M47)/(M47+M48))+14)</f>
        <v>74.295454545454547</v>
      </c>
      <c r="N41" s="71"/>
      <c r="O41" s="71"/>
      <c r="P41" s="71"/>
      <c r="Q41" s="71"/>
      <c r="R41" s="71"/>
      <c r="S41" s="71"/>
      <c r="T41" s="71"/>
    </row>
    <row r="42" spans="3:41" x14ac:dyDescent="0.25">
      <c r="C42" s="2">
        <v>50</v>
      </c>
      <c r="L42" s="71"/>
      <c r="M42" s="71"/>
      <c r="N42" s="71"/>
      <c r="O42" s="71"/>
      <c r="P42" s="71"/>
      <c r="Q42" s="71"/>
      <c r="R42" s="71"/>
      <c r="S42" s="71"/>
      <c r="T42" s="71"/>
    </row>
    <row r="43" spans="3:41" x14ac:dyDescent="0.25">
      <c r="C43" s="2">
        <v>50</v>
      </c>
      <c r="L43" s="71"/>
      <c r="M43" s="71"/>
      <c r="N43" s="71"/>
      <c r="O43" s="71"/>
      <c r="P43" s="71"/>
      <c r="Q43" s="71"/>
      <c r="R43" s="71"/>
      <c r="S43" s="71"/>
      <c r="T43" s="71"/>
    </row>
    <row r="44" spans="3:41" x14ac:dyDescent="0.25">
      <c r="C44" s="2">
        <v>50</v>
      </c>
      <c r="L44" s="71"/>
      <c r="M44" s="71"/>
      <c r="N44" s="71"/>
      <c r="O44" s="71"/>
      <c r="P44" s="71"/>
      <c r="Q44" s="71"/>
      <c r="R44" s="71"/>
      <c r="S44" s="71"/>
      <c r="T44" s="71"/>
    </row>
    <row r="45" spans="3:41" x14ac:dyDescent="0.25">
      <c r="C45" s="2">
        <v>50</v>
      </c>
    </row>
    <row r="46" spans="3:41" x14ac:dyDescent="0.25">
      <c r="C46" s="2">
        <v>50</v>
      </c>
    </row>
    <row r="47" spans="3:41" x14ac:dyDescent="0.25">
      <c r="C47" s="2">
        <v>50</v>
      </c>
      <c r="L47" t="s">
        <v>62</v>
      </c>
      <c r="M47">
        <f>N23-N22</f>
        <v>13</v>
      </c>
    </row>
    <row r="48" spans="3:41" x14ac:dyDescent="0.25">
      <c r="C48" s="2">
        <v>50</v>
      </c>
      <c r="L48" t="s">
        <v>63</v>
      </c>
      <c r="M48">
        <f>N23-N24</f>
        <v>31</v>
      </c>
    </row>
    <row r="49" spans="3:3" x14ac:dyDescent="0.25">
      <c r="C49" s="2">
        <v>50</v>
      </c>
    </row>
    <row r="50" spans="3:3" x14ac:dyDescent="0.25">
      <c r="C50" s="2">
        <v>50</v>
      </c>
    </row>
    <row r="51" spans="3:3" x14ac:dyDescent="0.25">
      <c r="C51" s="2">
        <v>50.3</v>
      </c>
    </row>
    <row r="52" spans="3:3" x14ac:dyDescent="0.25">
      <c r="C52" s="2">
        <v>50.4</v>
      </c>
    </row>
    <row r="53" spans="3:3" x14ac:dyDescent="0.25">
      <c r="C53" s="2">
        <v>50.5</v>
      </c>
    </row>
    <row r="54" spans="3:3" x14ac:dyDescent="0.25">
      <c r="C54" s="2">
        <v>50.8</v>
      </c>
    </row>
    <row r="55" spans="3:3" x14ac:dyDescent="0.25">
      <c r="C55" s="2">
        <v>50.9</v>
      </c>
    </row>
    <row r="56" spans="3:3" x14ac:dyDescent="0.25">
      <c r="C56" s="2">
        <v>50.9</v>
      </c>
    </row>
    <row r="57" spans="3:3" x14ac:dyDescent="0.25">
      <c r="C57" s="2">
        <v>51</v>
      </c>
    </row>
    <row r="58" spans="3:3" x14ac:dyDescent="0.25">
      <c r="C58" s="2">
        <v>51.3</v>
      </c>
    </row>
    <row r="59" spans="3:3" x14ac:dyDescent="0.25">
      <c r="C59" s="2">
        <v>55</v>
      </c>
    </row>
    <row r="60" spans="3:3" x14ac:dyDescent="0.25">
      <c r="C60" s="2">
        <v>55</v>
      </c>
    </row>
    <row r="61" spans="3:3" x14ac:dyDescent="0.25">
      <c r="C61" s="2">
        <v>56.1</v>
      </c>
    </row>
    <row r="62" spans="3:3" x14ac:dyDescent="0.25">
      <c r="C62" s="2">
        <v>60</v>
      </c>
    </row>
    <row r="63" spans="3:3" x14ac:dyDescent="0.25">
      <c r="C63" s="2">
        <v>60</v>
      </c>
    </row>
    <row r="64" spans="3:3" x14ac:dyDescent="0.25">
      <c r="C64" s="2">
        <v>60</v>
      </c>
    </row>
    <row r="65" spans="3:3" x14ac:dyDescent="0.25">
      <c r="C65" s="2">
        <v>60</v>
      </c>
    </row>
    <row r="66" spans="3:3" x14ac:dyDescent="0.25">
      <c r="C66" s="2">
        <v>60</v>
      </c>
    </row>
    <row r="67" spans="3:3" x14ac:dyDescent="0.25">
      <c r="C67" s="2">
        <v>60</v>
      </c>
    </row>
    <row r="68" spans="3:3" x14ac:dyDescent="0.25">
      <c r="C68" s="2">
        <v>60</v>
      </c>
    </row>
    <row r="69" spans="3:3" x14ac:dyDescent="0.25">
      <c r="C69" s="2">
        <v>60</v>
      </c>
    </row>
    <row r="70" spans="3:3" x14ac:dyDescent="0.25">
      <c r="C70" s="2">
        <v>60.58</v>
      </c>
    </row>
    <row r="71" spans="3:3" x14ac:dyDescent="0.25">
      <c r="C71" s="2">
        <v>60.6</v>
      </c>
    </row>
    <row r="72" spans="3:3" x14ac:dyDescent="0.25">
      <c r="C72" s="2">
        <v>64.7</v>
      </c>
    </row>
    <row r="73" spans="3:3" x14ac:dyDescent="0.25">
      <c r="C73" s="2">
        <v>65</v>
      </c>
    </row>
    <row r="74" spans="3:3" x14ac:dyDescent="0.25">
      <c r="C74" s="2">
        <v>65</v>
      </c>
    </row>
    <row r="75" spans="3:3" x14ac:dyDescent="0.25">
      <c r="C75" s="2">
        <v>65.5</v>
      </c>
    </row>
    <row r="76" spans="3:3" x14ac:dyDescent="0.25">
      <c r="C76" s="2">
        <v>68</v>
      </c>
    </row>
    <row r="77" spans="3:3" x14ac:dyDescent="0.25">
      <c r="C77" s="2">
        <v>70</v>
      </c>
    </row>
    <row r="78" spans="3:3" x14ac:dyDescent="0.25">
      <c r="C78" s="2">
        <v>70</v>
      </c>
    </row>
    <row r="79" spans="3:3" x14ac:dyDescent="0.25">
      <c r="C79" s="2">
        <v>70</v>
      </c>
    </row>
    <row r="80" spans="3:3" x14ac:dyDescent="0.25">
      <c r="C80" s="2">
        <v>70</v>
      </c>
    </row>
    <row r="81" spans="3:3" x14ac:dyDescent="0.25">
      <c r="C81" s="2">
        <v>70</v>
      </c>
    </row>
    <row r="82" spans="3:3" x14ac:dyDescent="0.25">
      <c r="C82" s="2">
        <v>70</v>
      </c>
    </row>
    <row r="83" spans="3:3" x14ac:dyDescent="0.25">
      <c r="C83" s="2">
        <v>70</v>
      </c>
    </row>
    <row r="84" spans="3:3" x14ac:dyDescent="0.25">
      <c r="C84" s="2">
        <v>70</v>
      </c>
    </row>
    <row r="85" spans="3:3" x14ac:dyDescent="0.25">
      <c r="C85" s="2">
        <v>70.2</v>
      </c>
    </row>
    <row r="86" spans="3:3" x14ac:dyDescent="0.25">
      <c r="C86" s="2">
        <v>70.2</v>
      </c>
    </row>
    <row r="87" spans="3:3" x14ac:dyDescent="0.25">
      <c r="C87" s="2">
        <v>70.3</v>
      </c>
    </row>
    <row r="88" spans="3:3" x14ac:dyDescent="0.25">
      <c r="C88" s="2">
        <v>70.3</v>
      </c>
    </row>
    <row r="89" spans="3:3" x14ac:dyDescent="0.25">
      <c r="C89" s="2">
        <v>70.5</v>
      </c>
    </row>
    <row r="90" spans="3:3" x14ac:dyDescent="0.25">
      <c r="C90" s="2">
        <v>70.8</v>
      </c>
    </row>
    <row r="91" spans="3:3" x14ac:dyDescent="0.25">
      <c r="C91" s="2">
        <v>70.8</v>
      </c>
    </row>
    <row r="92" spans="3:3" x14ac:dyDescent="0.25">
      <c r="C92" s="2">
        <v>71.099999999999994</v>
      </c>
    </row>
    <row r="93" spans="3:3" x14ac:dyDescent="0.25">
      <c r="C93" s="2">
        <v>72.900000000000006</v>
      </c>
    </row>
    <row r="94" spans="3:3" x14ac:dyDescent="0.25">
      <c r="C94" s="2">
        <v>75</v>
      </c>
    </row>
    <row r="95" spans="3:3" x14ac:dyDescent="0.25">
      <c r="C95" s="2">
        <v>75</v>
      </c>
    </row>
    <row r="96" spans="3:3" x14ac:dyDescent="0.25">
      <c r="C96" s="2">
        <v>75</v>
      </c>
    </row>
    <row r="97" spans="3:3" x14ac:dyDescent="0.25">
      <c r="C97" s="2">
        <v>75</v>
      </c>
    </row>
    <row r="98" spans="3:3" x14ac:dyDescent="0.25">
      <c r="C98" s="2">
        <v>75.5</v>
      </c>
    </row>
    <row r="99" spans="3:3" x14ac:dyDescent="0.25">
      <c r="C99" s="2">
        <v>76.3</v>
      </c>
    </row>
    <row r="100" spans="3:3" x14ac:dyDescent="0.25">
      <c r="C100" s="2">
        <v>76.400000000000006</v>
      </c>
    </row>
    <row r="101" spans="3:3" x14ac:dyDescent="0.25">
      <c r="C101" s="2">
        <v>78.5</v>
      </c>
    </row>
    <row r="102" spans="3:3" x14ac:dyDescent="0.25">
      <c r="C102" s="2">
        <v>79.8</v>
      </c>
    </row>
    <row r="103" spans="3:3" x14ac:dyDescent="0.25">
      <c r="C103" s="2">
        <v>79.900000000000006</v>
      </c>
    </row>
    <row r="104" spans="3:3" x14ac:dyDescent="0.25">
      <c r="C104" s="2">
        <v>79.900000000000006</v>
      </c>
    </row>
    <row r="105" spans="3:3" x14ac:dyDescent="0.25">
      <c r="C105" s="2">
        <v>80</v>
      </c>
    </row>
    <row r="106" spans="3:3" x14ac:dyDescent="0.25">
      <c r="C106" s="2">
        <v>80</v>
      </c>
    </row>
    <row r="107" spans="3:3" x14ac:dyDescent="0.25">
      <c r="C107" s="2">
        <v>80</v>
      </c>
    </row>
    <row r="108" spans="3:3" x14ac:dyDescent="0.25">
      <c r="C108" s="2">
        <v>80</v>
      </c>
    </row>
    <row r="109" spans="3:3" x14ac:dyDescent="0.25">
      <c r="C109" s="2">
        <v>80</v>
      </c>
    </row>
    <row r="110" spans="3:3" x14ac:dyDescent="0.25">
      <c r="C110" s="2">
        <v>80</v>
      </c>
    </row>
    <row r="111" spans="3:3" x14ac:dyDescent="0.25">
      <c r="C111" s="2">
        <v>80</v>
      </c>
    </row>
    <row r="112" spans="3:3" x14ac:dyDescent="0.25">
      <c r="C112" s="2">
        <v>80</v>
      </c>
    </row>
    <row r="113" spans="3:3" x14ac:dyDescent="0.25">
      <c r="C113" s="2">
        <v>80</v>
      </c>
    </row>
    <row r="114" spans="3:3" x14ac:dyDescent="0.25">
      <c r="C114" s="2">
        <v>80</v>
      </c>
    </row>
    <row r="115" spans="3:3" x14ac:dyDescent="0.25">
      <c r="C115" s="2">
        <v>80.099999999999994</v>
      </c>
    </row>
    <row r="116" spans="3:3" x14ac:dyDescent="0.25">
      <c r="C116" s="2">
        <v>80.2</v>
      </c>
    </row>
    <row r="117" spans="3:3" x14ac:dyDescent="0.25">
      <c r="C117" s="2">
        <v>80.400000000000006</v>
      </c>
    </row>
    <row r="118" spans="3:3" x14ac:dyDescent="0.25">
      <c r="C118" s="2">
        <v>80.5</v>
      </c>
    </row>
    <row r="119" spans="3:3" x14ac:dyDescent="0.25">
      <c r="C119" s="2">
        <v>80.5</v>
      </c>
    </row>
    <row r="120" spans="3:3" x14ac:dyDescent="0.25">
      <c r="C120" s="2">
        <v>80.5</v>
      </c>
    </row>
    <row r="121" spans="3:3" x14ac:dyDescent="0.25">
      <c r="C121" s="2">
        <v>80.5</v>
      </c>
    </row>
    <row r="122" spans="3:3" x14ac:dyDescent="0.25">
      <c r="C122" s="2">
        <v>80.7</v>
      </c>
    </row>
    <row r="123" spans="3:3" x14ac:dyDescent="0.25">
      <c r="C123" s="2">
        <v>80.8</v>
      </c>
    </row>
    <row r="124" spans="3:3" x14ac:dyDescent="0.25">
      <c r="C124" s="2">
        <v>81.3</v>
      </c>
    </row>
    <row r="125" spans="3:3" x14ac:dyDescent="0.25">
      <c r="C125" s="2">
        <v>81.5</v>
      </c>
    </row>
    <row r="126" spans="3:3" x14ac:dyDescent="0.25">
      <c r="C126" s="2">
        <v>83.2</v>
      </c>
    </row>
    <row r="127" spans="3:3" x14ac:dyDescent="0.25">
      <c r="C127" s="2">
        <v>83.4</v>
      </c>
    </row>
    <row r="128" spans="3:3" x14ac:dyDescent="0.25">
      <c r="C128" s="2">
        <v>83.4</v>
      </c>
    </row>
    <row r="129" spans="3:3" x14ac:dyDescent="0.25">
      <c r="C129" s="2">
        <v>83.4</v>
      </c>
    </row>
    <row r="130" spans="3:3" x14ac:dyDescent="0.25">
      <c r="C130" s="2">
        <v>83.5</v>
      </c>
    </row>
    <row r="131" spans="3:3" x14ac:dyDescent="0.25">
      <c r="C131" s="2">
        <v>85</v>
      </c>
    </row>
    <row r="132" spans="3:3" x14ac:dyDescent="0.25">
      <c r="C132" s="2">
        <v>85</v>
      </c>
    </row>
    <row r="133" spans="3:3" x14ac:dyDescent="0.25">
      <c r="C133" s="2">
        <v>85.4</v>
      </c>
    </row>
    <row r="134" spans="3:3" x14ac:dyDescent="0.25">
      <c r="C134" s="2">
        <v>85.5</v>
      </c>
    </row>
    <row r="135" spans="3:3" x14ac:dyDescent="0.25">
      <c r="C135" s="2">
        <v>85.7</v>
      </c>
    </row>
    <row r="136" spans="3:3" x14ac:dyDescent="0.25">
      <c r="C136" s="2">
        <v>86</v>
      </c>
    </row>
    <row r="137" spans="3:3" x14ac:dyDescent="0.25">
      <c r="C137" s="2">
        <v>89</v>
      </c>
    </row>
    <row r="138" spans="3:3" x14ac:dyDescent="0.25">
      <c r="C138" s="2">
        <v>90</v>
      </c>
    </row>
    <row r="139" spans="3:3" x14ac:dyDescent="0.25">
      <c r="C139" s="2">
        <v>90</v>
      </c>
    </row>
    <row r="140" spans="3:3" x14ac:dyDescent="0.25">
      <c r="C140" s="2">
        <v>90</v>
      </c>
    </row>
    <row r="141" spans="3:3" x14ac:dyDescent="0.25">
      <c r="C141" s="2">
        <v>90</v>
      </c>
    </row>
    <row r="142" spans="3:3" x14ac:dyDescent="0.25">
      <c r="C142" s="2">
        <v>90</v>
      </c>
    </row>
    <row r="143" spans="3:3" x14ac:dyDescent="0.25">
      <c r="C143" s="2">
        <v>90</v>
      </c>
    </row>
    <row r="144" spans="3:3" x14ac:dyDescent="0.25">
      <c r="C144" s="2">
        <v>90</v>
      </c>
    </row>
    <row r="145" spans="3:3" x14ac:dyDescent="0.25">
      <c r="C145" s="2">
        <v>90</v>
      </c>
    </row>
    <row r="146" spans="3:3" x14ac:dyDescent="0.25">
      <c r="C146" s="2">
        <v>90.1</v>
      </c>
    </row>
    <row r="147" spans="3:3" x14ac:dyDescent="0.25">
      <c r="C147" s="2">
        <v>90.5</v>
      </c>
    </row>
    <row r="148" spans="3:3" x14ac:dyDescent="0.25">
      <c r="C148" s="2">
        <v>92</v>
      </c>
    </row>
    <row r="149" spans="3:3" x14ac:dyDescent="0.25">
      <c r="C149" s="2">
        <v>92.5</v>
      </c>
    </row>
    <row r="150" spans="3:3" x14ac:dyDescent="0.25">
      <c r="C150" s="2">
        <v>100</v>
      </c>
    </row>
    <row r="151" spans="3:3" x14ac:dyDescent="0.25">
      <c r="C151" s="2">
        <v>100</v>
      </c>
    </row>
    <row r="152" spans="3:3" ht="15.75" thickBot="1" x14ac:dyDescent="0.3">
      <c r="C152" s="2">
        <v>75.7</v>
      </c>
    </row>
    <row r="153" spans="3:3" x14ac:dyDescent="0.25">
      <c r="C153" s="69"/>
    </row>
    <row r="154" spans="3:3" x14ac:dyDescent="0.25">
      <c r="C154" s="70"/>
    </row>
  </sheetData>
  <sortState xmlns:xlrd2="http://schemas.microsoft.com/office/spreadsheetml/2017/richdata2" ref="C3:C152">
    <sortCondition ref="C3:C152"/>
  </sortState>
  <dataConsolidate/>
  <mergeCells count="3">
    <mergeCell ref="L17:M17"/>
    <mergeCell ref="E3:G4"/>
    <mergeCell ref="AC6:AD6"/>
  </mergeCells>
  <phoneticPr fontId="7" type="noConversion"/>
  <pageMargins left="0.7" right="0.7" top="0.75" bottom="0.75" header="0.3" footer="0.3"/>
  <ignoredErrors>
    <ignoredError sqref="I24:I30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9AE6-8F92-4ED2-8522-9AB8BD74163C}">
  <dimension ref="E6:L27"/>
  <sheetViews>
    <sheetView topLeftCell="A4" workbookViewId="0">
      <selection activeCell="E27" sqref="E27"/>
    </sheetView>
  </sheetViews>
  <sheetFormatPr baseColWidth="10" defaultRowHeight="15" x14ac:dyDescent="0.25"/>
  <cols>
    <col min="5" max="5" width="43.28515625" customWidth="1"/>
    <col min="12" max="12" width="11.85546875" bestFit="1" customWidth="1"/>
  </cols>
  <sheetData>
    <row r="6" spans="5:12" ht="18.75" x14ac:dyDescent="0.3">
      <c r="E6" s="106"/>
      <c r="F6" s="107" t="s">
        <v>64</v>
      </c>
      <c r="G6" s="107" t="s">
        <v>66</v>
      </c>
      <c r="H6" s="107" t="s">
        <v>67</v>
      </c>
      <c r="I6" s="107" t="s">
        <v>65</v>
      </c>
      <c r="J6" s="107" t="s">
        <v>68</v>
      </c>
      <c r="K6" s="107" t="s">
        <v>72</v>
      </c>
      <c r="L6" s="107" t="s">
        <v>74</v>
      </c>
    </row>
    <row r="7" spans="5:12" ht="18.75" x14ac:dyDescent="0.3">
      <c r="E7" s="108" t="s">
        <v>71</v>
      </c>
      <c r="F7" s="109">
        <v>30</v>
      </c>
      <c r="G7" s="109">
        <v>2</v>
      </c>
      <c r="H7" s="109">
        <v>4</v>
      </c>
      <c r="I7" s="109">
        <v>1</v>
      </c>
      <c r="J7" s="109">
        <v>3</v>
      </c>
      <c r="K7" s="109">
        <v>0</v>
      </c>
      <c r="L7" s="109">
        <f>SUM(F7:K7)</f>
        <v>40</v>
      </c>
    </row>
    <row r="8" spans="5:12" ht="18.75" x14ac:dyDescent="0.3">
      <c r="E8" s="108" t="s">
        <v>70</v>
      </c>
      <c r="F8" s="109">
        <v>29</v>
      </c>
      <c r="G8" s="109">
        <v>2</v>
      </c>
      <c r="H8" s="109">
        <v>2</v>
      </c>
      <c r="I8" s="109">
        <v>0</v>
      </c>
      <c r="J8" s="109">
        <v>2</v>
      </c>
      <c r="K8" s="109">
        <v>0</v>
      </c>
      <c r="L8" s="109">
        <f t="shared" ref="L8:L9" si="0">SUM(F8:K8)</f>
        <v>35</v>
      </c>
    </row>
    <row r="9" spans="5:12" ht="18.75" x14ac:dyDescent="0.3">
      <c r="E9" s="108" t="s">
        <v>69</v>
      </c>
      <c r="F9" s="109">
        <v>55</v>
      </c>
      <c r="G9" s="109">
        <v>7</v>
      </c>
      <c r="H9" s="109">
        <v>0</v>
      </c>
      <c r="I9" s="109">
        <v>2</v>
      </c>
      <c r="J9" s="109">
        <v>2</v>
      </c>
      <c r="K9" s="109">
        <v>9</v>
      </c>
      <c r="L9" s="109">
        <f t="shared" si="0"/>
        <v>75</v>
      </c>
    </row>
    <row r="10" spans="5:12" ht="18.75" x14ac:dyDescent="0.3">
      <c r="E10" s="110" t="s">
        <v>74</v>
      </c>
      <c r="F10" s="109">
        <f>SUM(F7:F9)</f>
        <v>114</v>
      </c>
      <c r="G10" s="109">
        <f t="shared" ref="G10:K10" si="1">SUM(G7:G9)</f>
        <v>11</v>
      </c>
      <c r="H10" s="109">
        <f t="shared" si="1"/>
        <v>6</v>
      </c>
      <c r="I10" s="109">
        <f t="shared" si="1"/>
        <v>3</v>
      </c>
      <c r="J10" s="109">
        <f t="shared" si="1"/>
        <v>7</v>
      </c>
      <c r="K10" s="109">
        <f t="shared" si="1"/>
        <v>9</v>
      </c>
      <c r="L10" s="109">
        <f>SUM(F10:K10)</f>
        <v>150</v>
      </c>
    </row>
    <row r="18" spans="5:11" ht="15.75" thickBot="1" x14ac:dyDescent="0.3"/>
    <row r="19" spans="5:11" ht="16.5" thickBot="1" x14ac:dyDescent="0.3">
      <c r="E19" s="92" t="s">
        <v>75</v>
      </c>
      <c r="F19" s="93"/>
      <c r="G19" s="93"/>
      <c r="H19" s="93"/>
      <c r="I19" s="93"/>
      <c r="J19" s="93"/>
      <c r="K19" s="94"/>
    </row>
    <row r="22" spans="5:11" x14ac:dyDescent="0.25">
      <c r="E22" s="4" t="s">
        <v>76</v>
      </c>
      <c r="F22" s="3">
        <f>F10/L10</f>
        <v>0.76</v>
      </c>
      <c r="G22" s="3" t="s">
        <v>73</v>
      </c>
      <c r="H22" s="3">
        <f>I10/L10</f>
        <v>0.02</v>
      </c>
      <c r="I22" s="3" t="s">
        <v>61</v>
      </c>
      <c r="J22" s="98">
        <f>F22+H22</f>
        <v>0.78</v>
      </c>
    </row>
    <row r="24" spans="5:11" ht="15.75" thickBot="1" x14ac:dyDescent="0.3"/>
    <row r="25" spans="5:11" ht="16.5" thickBot="1" x14ac:dyDescent="0.3">
      <c r="E25" s="95" t="s">
        <v>77</v>
      </c>
      <c r="F25" s="96"/>
      <c r="G25" s="96"/>
      <c r="H25" s="96"/>
      <c r="I25" s="96"/>
      <c r="J25" s="96"/>
      <c r="K25" s="97"/>
    </row>
    <row r="27" spans="5:11" x14ac:dyDescent="0.25">
      <c r="E27" s="4" t="s">
        <v>78</v>
      </c>
      <c r="F27" s="3">
        <f>G10/L10</f>
        <v>7.3333333333333334E-2</v>
      </c>
      <c r="G27" s="3" t="s">
        <v>73</v>
      </c>
      <c r="H27" s="3">
        <f>J10/L10</f>
        <v>4.6666666666666669E-2</v>
      </c>
      <c r="I27" s="3" t="s">
        <v>61</v>
      </c>
      <c r="J27" s="98">
        <f>F27+H27</f>
        <v>0.12</v>
      </c>
    </row>
  </sheetData>
  <mergeCells count="1">
    <mergeCell ref="E19:K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7073-AC28-4BFC-9E8C-6E78393BD490}">
  <dimension ref="D9:I22"/>
  <sheetViews>
    <sheetView workbookViewId="0">
      <selection activeCell="J27" sqref="J27"/>
    </sheetView>
  </sheetViews>
  <sheetFormatPr baseColWidth="10" defaultRowHeight="15" x14ac:dyDescent="0.25"/>
  <cols>
    <col min="9" max="9" width="12" bestFit="1" customWidth="1"/>
  </cols>
  <sheetData>
    <row r="9" spans="4:9" ht="18.75" x14ac:dyDescent="0.3">
      <c r="D9" s="111" t="s">
        <v>64</v>
      </c>
      <c r="E9">
        <v>1</v>
      </c>
    </row>
    <row r="10" spans="4:9" ht="18.75" x14ac:dyDescent="0.3">
      <c r="D10" s="111" t="s">
        <v>66</v>
      </c>
      <c r="E10">
        <v>2</v>
      </c>
    </row>
    <row r="11" spans="4:9" ht="18.75" x14ac:dyDescent="0.3">
      <c r="D11" s="111" t="s">
        <v>68</v>
      </c>
      <c r="E11">
        <v>3</v>
      </c>
    </row>
    <row r="14" spans="4:9" x14ac:dyDescent="0.25">
      <c r="D14" s="112" t="s">
        <v>81</v>
      </c>
      <c r="E14">
        <f>E9+E10+E11</f>
        <v>6</v>
      </c>
      <c r="I14" s="114">
        <f>FACT(E14)/(FACT(E15)*FACT(10))</f>
        <v>9.9206349206349206E-5</v>
      </c>
    </row>
    <row r="15" spans="4:9" x14ac:dyDescent="0.25">
      <c r="D15" s="112" t="s">
        <v>82</v>
      </c>
      <c r="E15">
        <f>2</f>
        <v>2</v>
      </c>
      <c r="I15" s="114"/>
    </row>
    <row r="21" spans="6:6" x14ac:dyDescent="0.25">
      <c r="F21" s="113">
        <f>FACT(150)/FACT(20)</f>
        <v>2.3483822764928389E+244</v>
      </c>
    </row>
    <row r="22" spans="6:6" x14ac:dyDescent="0.25">
      <c r="F22" s="113"/>
    </row>
  </sheetData>
  <mergeCells count="2">
    <mergeCell ref="I14:I15"/>
    <mergeCell ref="F21:F2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179B-FAF9-4F2B-AFD6-370C127F387F}">
  <dimension ref="C9:H39"/>
  <sheetViews>
    <sheetView topLeftCell="A19" workbookViewId="0">
      <selection activeCell="H37" sqref="H37"/>
    </sheetView>
  </sheetViews>
  <sheetFormatPr baseColWidth="10" defaultRowHeight="15" x14ac:dyDescent="0.25"/>
  <cols>
    <col min="4" max="4" width="21.140625" customWidth="1"/>
  </cols>
  <sheetData>
    <row r="9" spans="4:8" x14ac:dyDescent="0.25">
      <c r="D9" s="115" t="s">
        <v>83</v>
      </c>
      <c r="E9" s="2">
        <v>25</v>
      </c>
    </row>
    <row r="10" spans="4:8" x14ac:dyDescent="0.25">
      <c r="D10" s="115" t="s">
        <v>84</v>
      </c>
      <c r="E10" s="2">
        <v>4</v>
      </c>
    </row>
    <row r="11" spans="4:8" x14ac:dyDescent="0.25">
      <c r="D11" s="115" t="s">
        <v>21</v>
      </c>
      <c r="E11" s="2">
        <v>0.2</v>
      </c>
    </row>
    <row r="12" spans="4:8" x14ac:dyDescent="0.25">
      <c r="D12" s="115" t="s">
        <v>17</v>
      </c>
      <c r="E12" s="2">
        <v>0.8</v>
      </c>
    </row>
    <row r="15" spans="4:8" x14ac:dyDescent="0.25">
      <c r="H15">
        <f>_xlfn.BINOM.DIST(E10,E9,E11,TRUE)</f>
        <v>0.42067430925213178</v>
      </c>
    </row>
    <row r="27" spans="3:8" x14ac:dyDescent="0.25">
      <c r="C27" s="91" t="s">
        <v>85</v>
      </c>
      <c r="D27" s="2">
        <v>35</v>
      </c>
    </row>
    <row r="28" spans="3:8" x14ac:dyDescent="0.25">
      <c r="C28" s="91" t="s">
        <v>86</v>
      </c>
      <c r="D28" s="2">
        <v>9</v>
      </c>
      <c r="H28" t="e">
        <f>_xlfn.HYPGEOM.DIST(D30,D27,D28,D29,TRUE)</f>
        <v>#NUM!</v>
      </c>
    </row>
    <row r="29" spans="3:8" x14ac:dyDescent="0.25">
      <c r="C29" s="91" t="s">
        <v>83</v>
      </c>
      <c r="D29" s="2">
        <v>10</v>
      </c>
    </row>
    <row r="30" spans="3:8" x14ac:dyDescent="0.25">
      <c r="C30" s="91" t="s">
        <v>87</v>
      </c>
      <c r="D30" s="2">
        <v>2</v>
      </c>
    </row>
    <row r="36" spans="3:8" x14ac:dyDescent="0.25">
      <c r="C36" s="91" t="s">
        <v>85</v>
      </c>
      <c r="D36" s="2">
        <v>35</v>
      </c>
    </row>
    <row r="37" spans="3:8" x14ac:dyDescent="0.25">
      <c r="C37" s="91" t="s">
        <v>86</v>
      </c>
      <c r="D37" s="2">
        <v>9</v>
      </c>
    </row>
    <row r="38" spans="3:8" x14ac:dyDescent="0.25">
      <c r="C38" s="91" t="s">
        <v>83</v>
      </c>
      <c r="D38" s="2">
        <v>10</v>
      </c>
      <c r="H38" t="e">
        <f>_xlfn.HYPGEOM.DIST(D40,D37,D38,D39,TRUE)</f>
        <v>#NUM!</v>
      </c>
    </row>
    <row r="39" spans="3:8" x14ac:dyDescent="0.25">
      <c r="C39" s="91" t="s">
        <v>87</v>
      </c>
      <c r="D39" s="2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8F25-75AD-4595-BB5B-023193C1BD37}">
  <dimension ref="D65:E108"/>
  <sheetViews>
    <sheetView tabSelected="1" topLeftCell="A76" workbookViewId="0">
      <selection activeCell="P98" sqref="P98"/>
    </sheetView>
  </sheetViews>
  <sheetFormatPr baseColWidth="10" defaultRowHeight="15" x14ac:dyDescent="0.25"/>
  <sheetData>
    <row r="65" spans="4:5" x14ac:dyDescent="0.25">
      <c r="D65" s="1">
        <v>1</v>
      </c>
      <c r="E65" s="1">
        <f>NORMDIST(D65,4,1,0)</f>
        <v>4.4318484119380075E-3</v>
      </c>
    </row>
    <row r="66" spans="4:5" x14ac:dyDescent="0.25">
      <c r="D66" s="1">
        <v>1.5</v>
      </c>
      <c r="E66" s="1">
        <f t="shared" ref="E66:E77" si="0">NORMDIST(D66,4,1,0)</f>
        <v>1.752830049356854E-2</v>
      </c>
    </row>
    <row r="67" spans="4:5" x14ac:dyDescent="0.25">
      <c r="D67" s="1">
        <v>2</v>
      </c>
      <c r="E67" s="1">
        <f t="shared" si="0"/>
        <v>5.3990966513188063E-2</v>
      </c>
    </row>
    <row r="68" spans="4:5" x14ac:dyDescent="0.25">
      <c r="D68" s="1">
        <v>2.5</v>
      </c>
      <c r="E68" s="1">
        <f t="shared" si="0"/>
        <v>0.12951759566589174</v>
      </c>
    </row>
    <row r="69" spans="4:5" x14ac:dyDescent="0.25">
      <c r="D69" s="1">
        <v>3</v>
      </c>
      <c r="E69" s="1">
        <f t="shared" si="0"/>
        <v>0.24197072451914337</v>
      </c>
    </row>
    <row r="70" spans="4:5" x14ac:dyDescent="0.25">
      <c r="D70" s="1">
        <v>3.5</v>
      </c>
      <c r="E70" s="1">
        <f t="shared" si="0"/>
        <v>0.35206532676429952</v>
      </c>
    </row>
    <row r="71" spans="4:5" x14ac:dyDescent="0.25">
      <c r="D71" s="1">
        <v>4</v>
      </c>
      <c r="E71" s="1">
        <f t="shared" si="0"/>
        <v>0.3989422804014327</v>
      </c>
    </row>
    <row r="72" spans="4:5" x14ac:dyDescent="0.25">
      <c r="D72" s="1">
        <v>4.5</v>
      </c>
      <c r="E72" s="1">
        <f t="shared" si="0"/>
        <v>0.35206532676429952</v>
      </c>
    </row>
    <row r="73" spans="4:5" x14ac:dyDescent="0.25">
      <c r="D73" s="1">
        <v>5</v>
      </c>
      <c r="E73" s="1">
        <f t="shared" si="0"/>
        <v>0.24197072451914337</v>
      </c>
    </row>
    <row r="74" spans="4:5" x14ac:dyDescent="0.25">
      <c r="D74" s="1">
        <v>5.5</v>
      </c>
      <c r="E74" s="1">
        <f t="shared" si="0"/>
        <v>0.12951759566589174</v>
      </c>
    </row>
    <row r="75" spans="4:5" x14ac:dyDescent="0.25">
      <c r="D75" s="1">
        <v>6</v>
      </c>
      <c r="E75" s="1">
        <f t="shared" si="0"/>
        <v>5.3990966513188063E-2</v>
      </c>
    </row>
    <row r="76" spans="4:5" x14ac:dyDescent="0.25">
      <c r="D76" s="1">
        <v>6.5</v>
      </c>
      <c r="E76" s="1">
        <f t="shared" si="0"/>
        <v>1.752830049356854E-2</v>
      </c>
    </row>
    <row r="77" spans="4:5" x14ac:dyDescent="0.25">
      <c r="D77" s="1">
        <v>7</v>
      </c>
      <c r="E77" s="1">
        <f t="shared" si="0"/>
        <v>4.4318484119380075E-3</v>
      </c>
    </row>
    <row r="93" spans="4:5" x14ac:dyDescent="0.25">
      <c r="D93" s="1">
        <v>0</v>
      </c>
      <c r="E93" s="1">
        <f t="shared" ref="E93:E108" si="1">EXPONDIST(D93,1,1)</f>
        <v>0</v>
      </c>
    </row>
    <row r="94" spans="4:5" x14ac:dyDescent="0.25">
      <c r="D94" s="1">
        <v>1</v>
      </c>
      <c r="E94" s="1">
        <f t="shared" si="1"/>
        <v>0.63212055882855767</v>
      </c>
    </row>
    <row r="95" spans="4:5" x14ac:dyDescent="0.25">
      <c r="D95" s="1">
        <v>2</v>
      </c>
      <c r="E95" s="1">
        <f t="shared" si="1"/>
        <v>0.8646647167633873</v>
      </c>
    </row>
    <row r="96" spans="4:5" x14ac:dyDescent="0.25">
      <c r="D96" s="1">
        <v>3</v>
      </c>
      <c r="E96" s="1">
        <f t="shared" si="1"/>
        <v>0.95021293163213605</v>
      </c>
    </row>
    <row r="97" spans="4:5" x14ac:dyDescent="0.25">
      <c r="D97" s="1">
        <v>4</v>
      </c>
      <c r="E97" s="1">
        <f t="shared" si="1"/>
        <v>0.98168436111126578</v>
      </c>
    </row>
    <row r="98" spans="4:5" x14ac:dyDescent="0.25">
      <c r="D98" s="1">
        <v>5</v>
      </c>
      <c r="E98" s="1">
        <f t="shared" si="1"/>
        <v>0.99326205300091452</v>
      </c>
    </row>
    <row r="99" spans="4:5" x14ac:dyDescent="0.25">
      <c r="D99" s="1">
        <v>6</v>
      </c>
      <c r="E99" s="1">
        <f t="shared" si="1"/>
        <v>0.99752124782333362</v>
      </c>
    </row>
    <row r="100" spans="4:5" x14ac:dyDescent="0.25">
      <c r="D100" s="1">
        <v>7</v>
      </c>
      <c r="E100" s="1">
        <f t="shared" si="1"/>
        <v>0.99908811803444553</v>
      </c>
    </row>
    <row r="101" spans="4:5" x14ac:dyDescent="0.25">
      <c r="D101" s="1">
        <v>8</v>
      </c>
      <c r="E101" s="1">
        <f t="shared" si="1"/>
        <v>0.99966453737209748</v>
      </c>
    </row>
    <row r="102" spans="4:5" x14ac:dyDescent="0.25">
      <c r="D102" s="1">
        <v>9</v>
      </c>
      <c r="E102" s="1">
        <f t="shared" si="1"/>
        <v>0.99987659019591335</v>
      </c>
    </row>
    <row r="103" spans="4:5" x14ac:dyDescent="0.25">
      <c r="D103" s="1">
        <v>10</v>
      </c>
      <c r="E103" s="1">
        <f t="shared" si="1"/>
        <v>0.99995460007023751</v>
      </c>
    </row>
    <row r="104" spans="4:5" x14ac:dyDescent="0.25">
      <c r="D104" s="1">
        <v>11</v>
      </c>
      <c r="E104" s="1">
        <f t="shared" si="1"/>
        <v>0.99998329829920973</v>
      </c>
    </row>
    <row r="105" spans="4:5" x14ac:dyDescent="0.25">
      <c r="D105" s="1">
        <v>12</v>
      </c>
      <c r="E105" s="1">
        <f t="shared" si="1"/>
        <v>0.99999385578764666</v>
      </c>
    </row>
    <row r="106" spans="4:5" x14ac:dyDescent="0.25">
      <c r="D106" s="1">
        <v>13</v>
      </c>
      <c r="E106" s="1">
        <f t="shared" si="1"/>
        <v>0.99999773967059302</v>
      </c>
    </row>
    <row r="107" spans="4:5" x14ac:dyDescent="0.25">
      <c r="D107" s="1">
        <v>14</v>
      </c>
      <c r="E107" s="1">
        <f t="shared" si="1"/>
        <v>0.9999991684712809</v>
      </c>
    </row>
    <row r="108" spans="4:5" x14ac:dyDescent="0.25">
      <c r="D108" s="1">
        <v>15</v>
      </c>
      <c r="E108" s="1">
        <f t="shared" si="1"/>
        <v>0.99999969409767953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no agrupados</vt:lpstr>
      <vt:lpstr>Datos Agrupados </vt:lpstr>
      <vt:lpstr>Probabilidad</vt:lpstr>
      <vt:lpstr>Tecnica de Conteo</vt:lpstr>
      <vt:lpstr>Dis. Pro. Dis.</vt:lpstr>
      <vt:lpstr>Dis. Pro Ac.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Paola Carrión</cp:lastModifiedBy>
  <dcterms:created xsi:type="dcterms:W3CDTF">2025-06-01T22:14:41Z</dcterms:created>
  <dcterms:modified xsi:type="dcterms:W3CDTF">2025-06-02T09:20:10Z</dcterms:modified>
</cp:coreProperties>
</file>