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ndre\Desktop\estadistica documentos\"/>
    </mc:Choice>
  </mc:AlternateContent>
  <xr:revisionPtr revIDLastSave="0" documentId="13_ncr:1_{69A201CD-1A48-4D26-94D7-DB5945D0A5F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tos no agrupados" sheetId="2" r:id="rId1"/>
    <sheet name="datos agrupados" sheetId="1" r:id="rId2"/>
    <sheet name="probabilidad" sheetId="3" r:id="rId3"/>
    <sheet name="tecnicas_conteo" sheetId="4" r:id="rId4"/>
    <sheet name="dist_prob_d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G19" i="3" s="1"/>
  <c r="G14" i="3"/>
  <c r="C14" i="3"/>
  <c r="P9" i="3"/>
  <c r="P27" i="3"/>
  <c r="P25" i="3"/>
  <c r="P24" i="3"/>
  <c r="P23" i="3"/>
  <c r="P22" i="3"/>
  <c r="P21" i="3"/>
  <c r="P18" i="3"/>
  <c r="P17" i="3"/>
  <c r="P16" i="3"/>
  <c r="P15" i="3"/>
  <c r="P14" i="3"/>
  <c r="P11" i="3"/>
  <c r="P10" i="3"/>
  <c r="P8" i="3"/>
  <c r="P7" i="3"/>
  <c r="M22" i="3"/>
  <c r="M15" i="3"/>
  <c r="M8" i="3"/>
  <c r="H5" i="3"/>
  <c r="H6" i="3"/>
  <c r="H7" i="3"/>
  <c r="E8" i="3"/>
  <c r="F8" i="3"/>
  <c r="G8" i="3"/>
  <c r="M41" i="1"/>
  <c r="M42" i="1"/>
  <c r="N42" i="1" s="1"/>
  <c r="M43" i="1"/>
  <c r="M44" i="1"/>
  <c r="N44" i="1" s="1"/>
  <c r="M40" i="1"/>
  <c r="N40" i="1" s="1"/>
  <c r="J41" i="1"/>
  <c r="K41" i="1" s="1"/>
  <c r="J42" i="1"/>
  <c r="K42" i="1" s="1"/>
  <c r="J43" i="1"/>
  <c r="K43" i="1" s="1"/>
  <c r="J44" i="1"/>
  <c r="K44" i="1" s="1"/>
  <c r="J40" i="1"/>
  <c r="K40" i="1" s="1"/>
  <c r="N41" i="1"/>
  <c r="N43" i="1"/>
  <c r="H41" i="1"/>
  <c r="H44" i="1"/>
  <c r="H42" i="1"/>
  <c r="H43" i="1"/>
  <c r="E45" i="1"/>
  <c r="F45" i="1"/>
  <c r="I45" i="1"/>
  <c r="B15" i="2"/>
  <c r="F40" i="1"/>
  <c r="H40" i="1" s="1"/>
  <c r="E18" i="2"/>
  <c r="E17" i="2"/>
  <c r="M11" i="4"/>
  <c r="N15" i="4" s="1"/>
  <c r="D8" i="3"/>
  <c r="C8" i="3"/>
  <c r="E41" i="1"/>
  <c r="H8" i="3" l="1"/>
  <c r="H45" i="1"/>
  <c r="F41" i="1"/>
  <c r="G40" i="1"/>
  <c r="L40" i="1" l="1"/>
  <c r="G41" i="1"/>
  <c r="L41" i="1" s="1"/>
  <c r="E42" i="1"/>
  <c r="E43" i="1" s="1"/>
  <c r="E44" i="1" s="1"/>
  <c r="D45" i="1"/>
  <c r="J45" i="1" l="1"/>
  <c r="F42" i="1" l="1"/>
  <c r="G42" i="1" l="1"/>
  <c r="L42" i="1" l="1"/>
  <c r="F43" i="1"/>
  <c r="G43" i="1" l="1"/>
  <c r="F44" i="1"/>
  <c r="G44" i="1" s="1"/>
  <c r="L44" i="1" s="1"/>
  <c r="L43" i="1" l="1"/>
  <c r="G45" i="1"/>
  <c r="L45" i="1"/>
  <c r="M45" i="1"/>
  <c r="N45" i="1"/>
  <c r="K45" i="1"/>
</calcChain>
</file>

<file path=xl/sharedStrings.xml><?xml version="1.0" encoding="utf-8"?>
<sst xmlns="http://schemas.openxmlformats.org/spreadsheetml/2006/main" count="113" uniqueCount="82">
  <si>
    <t>fr.abs.simple</t>
  </si>
  <si>
    <t>fr.abs.Acumulada</t>
  </si>
  <si>
    <t>marca de clase</t>
  </si>
  <si>
    <t>fx</t>
  </si>
  <si>
    <t>f</t>
  </si>
  <si>
    <t>x</t>
  </si>
  <si>
    <t>X-XPROM</t>
  </si>
  <si>
    <t>|X-XPROM|</t>
  </si>
  <si>
    <t>f|X-XPROM|</t>
  </si>
  <si>
    <t>f(X-XPROM)^2</t>
  </si>
  <si>
    <t>fx^2</t>
  </si>
  <si>
    <t>(X-XPROM)^2</t>
  </si>
  <si>
    <t xml:space="preserve">intervalos </t>
  </si>
  <si>
    <t>media=</t>
  </si>
  <si>
    <t>mediana=</t>
  </si>
  <si>
    <t>Moda=</t>
  </si>
  <si>
    <t>desviación media =</t>
  </si>
  <si>
    <t>Desviacion estandar=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</si>
  <si>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</si>
  <si>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</si>
  <si>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</si>
  <si>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</si>
  <si>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</si>
  <si>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</si>
  <si>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</si>
  <si>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</si>
  <si>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Mínimo</t>
  </si>
  <si>
    <t>Máximo</t>
  </si>
  <si>
    <t>Suma</t>
  </si>
  <si>
    <t>CA</t>
  </si>
  <si>
    <t>CV</t>
  </si>
  <si>
    <t>q1=</t>
  </si>
  <si>
    <t>q2=</t>
  </si>
  <si>
    <t>q3=</t>
  </si>
  <si>
    <t>CUARTILES</t>
  </si>
  <si>
    <t>PERCENTILES</t>
  </si>
  <si>
    <t>p90=</t>
  </si>
  <si>
    <t>p10=</t>
  </si>
  <si>
    <t>CURTOSIS</t>
  </si>
  <si>
    <t>curtosis=</t>
  </si>
  <si>
    <t>reglas de adición</t>
  </si>
  <si>
    <t>TOTAL</t>
  </si>
  <si>
    <t>=</t>
  </si>
  <si>
    <t>P(netflix U STAR+)=</t>
  </si>
  <si>
    <t>P(OTROS U MAGISTV)=</t>
  </si>
  <si>
    <t>n=</t>
  </si>
  <si>
    <t>r=</t>
  </si>
  <si>
    <t>n</t>
  </si>
  <si>
    <t>prefieren magistv</t>
  </si>
  <si>
    <t>p</t>
  </si>
  <si>
    <t>q</t>
  </si>
  <si>
    <t>0.2</t>
  </si>
  <si>
    <t>0.8</t>
  </si>
  <si>
    <t>*</t>
  </si>
  <si>
    <t>x=5</t>
  </si>
  <si>
    <t>Datos no agrupados</t>
  </si>
  <si>
    <t xml:space="preserve">6, Califique del 1 al 100 su conocimiento sobre la aplicación de su preferencia para aprender idiomas </t>
  </si>
  <si>
    <t>Cuartiles</t>
  </si>
  <si>
    <t>Percentiles</t>
  </si>
  <si>
    <t>Total</t>
  </si>
  <si>
    <t>k=5</t>
  </si>
  <si>
    <t>32&gt;= 13</t>
  </si>
  <si>
    <t xml:space="preserve"> 6.6   = 7</t>
  </si>
  <si>
    <t>Rango =</t>
  </si>
  <si>
    <t>67 - 1 = 66</t>
  </si>
  <si>
    <t>Ing. en Tecnologías de la Información</t>
  </si>
  <si>
    <t>Ing. en Software</t>
  </si>
  <si>
    <t>Ing. en Mecatrónica</t>
  </si>
  <si>
    <t>Duolingo</t>
  </si>
  <si>
    <t>Memrise</t>
  </si>
  <si>
    <t>HelloTalk</t>
  </si>
  <si>
    <t>Busuu</t>
  </si>
  <si>
    <t>Babbel</t>
  </si>
  <si>
    <t>Cual es la probabilidad de que un Ing. en Tecnologías de la Información escoga Busuu</t>
  </si>
  <si>
    <t>TICs</t>
  </si>
  <si>
    <t>Software</t>
  </si>
  <si>
    <t>Mecatrónica</t>
  </si>
  <si>
    <t>¿Cuál es La probabilidad de que escoja Duolingo un estudiante de software ?</t>
  </si>
  <si>
    <t>1,304*10^39</t>
  </si>
  <si>
    <t>N=25</t>
  </si>
  <si>
    <t>n=7</t>
  </si>
  <si>
    <t>S=5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</si>
</sst>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.5"/>
      <color rgb="FF202124"/>
      <name val="Arial"/>
      <family val="2"/>
    </font>
    <font>
      <sz val="10.5"/>
      <color rgb="FF202124"/>
      <name val="Arial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164" fontId="1" fillId="0" borderId="0" xfId="0" applyNumberFormat="1" applyFont="1" applyAlignment="1">
      <alignment horizontal="left" vertical="center" indent="2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5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7" xfId="0" applyNumberFormat="1" applyBorder="1"/>
    <xf numFmtId="0" fontId="3" fillId="0" borderId="2" xfId="0" applyFont="1" applyBorder="1"/>
    <xf numFmtId="0" fontId="0" fillId="2" borderId="2" xfId="0" applyFill="1" applyBorder="1"/>
    <xf numFmtId="0" fontId="0" fillId="8" borderId="2" xfId="0" applyFill="1" applyBorder="1"/>
    <xf numFmtId="0" fontId="0" fillId="0" borderId="11" xfId="0" applyBorder="1"/>
    <xf numFmtId="0" fontId="0" fillId="9" borderId="2" xfId="0" applyFill="1" applyBorder="1"/>
    <xf numFmtId="0" fontId="1" fillId="0" borderId="0" xfId="0" applyFont="1" applyAlignment="1">
      <alignment horizontal="right" vertical="center" indent="2"/>
    </xf>
    <xf numFmtId="0" fontId="1" fillId="6" borderId="2" xfId="0" applyFont="1" applyFill="1" applyBorder="1" applyAlignment="1">
      <alignment horizontal="left" vertical="center" indent="2"/>
    </xf>
    <xf numFmtId="0" fontId="1" fillId="10" borderId="2" xfId="0" applyFont="1" applyFill="1" applyBorder="1" applyAlignment="1">
      <alignment horizontal="left" vertical="center" indent="2"/>
    </xf>
    <xf numFmtId="0" fontId="1" fillId="7" borderId="2" xfId="0" applyFont="1" applyFill="1" applyBorder="1" applyAlignment="1">
      <alignment horizontal="left" vertical="center" indent="2"/>
    </xf>
    <xf numFmtId="1" fontId="1" fillId="7" borderId="2" xfId="0" applyNumberFormat="1" applyFont="1" applyFill="1" applyBorder="1" applyAlignment="1">
      <alignment horizontal="left" vertical="center" indent="2"/>
    </xf>
    <xf numFmtId="0" fontId="1" fillId="2" borderId="2" xfId="0" applyFont="1" applyFill="1" applyBorder="1" applyAlignment="1">
      <alignment horizontal="left" vertical="center" indent="2"/>
    </xf>
    <xf numFmtId="0" fontId="1" fillId="8" borderId="2" xfId="0" applyFont="1" applyFill="1" applyBorder="1" applyAlignment="1">
      <alignment horizontal="left" vertical="center" indent="2"/>
    </xf>
    <xf numFmtId="0" fontId="1" fillId="4" borderId="2" xfId="0" applyFont="1" applyFill="1" applyBorder="1" applyAlignment="1">
      <alignment horizontal="left" vertical="center" indent="2"/>
    </xf>
    <xf numFmtId="0" fontId="2" fillId="10" borderId="2" xfId="0" applyFont="1" applyFill="1" applyBorder="1" applyAlignment="1">
      <alignment horizontal="left" vertical="center" indent="2"/>
    </xf>
    <xf numFmtId="0" fontId="2" fillId="2" borderId="2" xfId="0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 indent="2"/>
    </xf>
    <xf numFmtId="0" fontId="0" fillId="6" borderId="0" xfId="0" applyFill="1"/>
    <xf numFmtId="0" fontId="0" fillId="8" borderId="0" xfId="0" applyFill="1"/>
    <xf numFmtId="0" fontId="0" fillId="11" borderId="0" xfId="0" applyFill="1"/>
    <xf numFmtId="0" fontId="5" fillId="0" borderId="0" xfId="0" applyFont="1"/>
    <xf numFmtId="0" fontId="3" fillId="6" borderId="0" xfId="0" applyFont="1" applyFill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alignment horizontal="left" vertical="center" textRotation="0" wrapText="0" indent="2" justifyLastLine="0" shrinkToFit="0" readingOrder="0"/>
    </dxf>
  </dxfs>
  <tableStyles count="1" defaultTableStyle="TableStyleMedium2" defaultPivotStyle="PivotStyleLight16">
    <tableStyle name="Estilo de tabla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tmp"/><Relationship Id="rId2" Type="http://schemas.openxmlformats.org/officeDocument/2006/relationships/image" Target="../media/image4.tmp"/><Relationship Id="rId1" Type="http://schemas.openxmlformats.org/officeDocument/2006/relationships/image" Target="../media/image3.tmp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tmp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14654</xdr:rowOff>
    </xdr:from>
    <xdr:to>
      <xdr:col>9</xdr:col>
      <xdr:colOff>502831</xdr:colOff>
      <xdr:row>12</xdr:row>
      <xdr:rowOff>161192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C08A86-D3C9-01E6-A1A7-FFBDEE24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3019" y="967154"/>
          <a:ext cx="2788831" cy="14800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9</xdr:col>
      <xdr:colOff>0</xdr:colOff>
      <xdr:row>25</xdr:row>
      <xdr:rowOff>45001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DB8D00E-91FF-AB7D-C9B1-EC33178D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3019" y="2879482"/>
          <a:ext cx="2286000" cy="195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108394</xdr:colOff>
      <xdr:row>0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5896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24574</xdr:colOff>
      <xdr:row>0</xdr:row>
      <xdr:rowOff>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7514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5</xdr:col>
      <xdr:colOff>929640</xdr:colOff>
      <xdr:row>31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758940" y="91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 editAs="oneCell">
    <xdr:from>
      <xdr:col>2</xdr:col>
      <xdr:colOff>8964</xdr:colOff>
      <xdr:row>50</xdr:row>
      <xdr:rowOff>17929</xdr:rowOff>
    </xdr:from>
    <xdr:to>
      <xdr:col>2</xdr:col>
      <xdr:colOff>757696</xdr:colOff>
      <xdr:row>52</xdr:row>
      <xdr:rowOff>86098</xdr:rowOff>
    </xdr:to>
    <xdr:pic>
      <xdr:nvPicPr>
        <xdr:cNvPr id="14" name="Imagen 13" descr="Recorte de pantalla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5623" y="12568517"/>
          <a:ext cx="777307" cy="426757"/>
        </a:xfrm>
        <a:prstGeom prst="rect">
          <a:avLst/>
        </a:prstGeom>
      </xdr:spPr>
    </xdr:pic>
    <xdr:clientData/>
  </xdr:twoCellAnchor>
  <xdr:twoCellAnchor editAs="oneCell">
    <xdr:from>
      <xdr:col>2</xdr:col>
      <xdr:colOff>17930</xdr:colOff>
      <xdr:row>56</xdr:row>
      <xdr:rowOff>26894</xdr:rowOff>
    </xdr:from>
    <xdr:to>
      <xdr:col>3</xdr:col>
      <xdr:colOff>904919</xdr:colOff>
      <xdr:row>58</xdr:row>
      <xdr:rowOff>156028</xdr:rowOff>
    </xdr:to>
    <xdr:pic>
      <xdr:nvPicPr>
        <xdr:cNvPr id="15" name="Imagen 14" descr="Recorte de pantalla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4589" y="13653247"/>
          <a:ext cx="1684166" cy="487722"/>
        </a:xfrm>
        <a:prstGeom prst="rect">
          <a:avLst/>
        </a:prstGeom>
      </xdr:spPr>
    </xdr:pic>
    <xdr:clientData/>
  </xdr:twoCellAnchor>
  <xdr:twoCellAnchor editAs="oneCell">
    <xdr:from>
      <xdr:col>2</xdr:col>
      <xdr:colOff>35859</xdr:colOff>
      <xdr:row>60</xdr:row>
      <xdr:rowOff>8964</xdr:rowOff>
    </xdr:from>
    <xdr:to>
      <xdr:col>3</xdr:col>
      <xdr:colOff>930469</xdr:colOff>
      <xdr:row>62</xdr:row>
      <xdr:rowOff>84754</xdr:rowOff>
    </xdr:to>
    <xdr:pic>
      <xdr:nvPicPr>
        <xdr:cNvPr id="16" name="Imagen 15" descr="Recorte de pantalla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518" y="14352493"/>
          <a:ext cx="1691787" cy="434378"/>
        </a:xfrm>
        <a:prstGeom prst="rect">
          <a:avLst/>
        </a:prstGeom>
      </xdr:spPr>
    </xdr:pic>
    <xdr:clientData/>
  </xdr:twoCellAnchor>
  <xdr:twoCellAnchor editAs="oneCell">
    <xdr:from>
      <xdr:col>2</xdr:col>
      <xdr:colOff>25531</xdr:colOff>
      <xdr:row>65</xdr:row>
      <xdr:rowOff>95104</xdr:rowOff>
    </xdr:from>
    <xdr:to>
      <xdr:col>3</xdr:col>
      <xdr:colOff>558381</xdr:colOff>
      <xdr:row>68</xdr:row>
      <xdr:rowOff>83048</xdr:rowOff>
    </xdr:to>
    <xdr:pic>
      <xdr:nvPicPr>
        <xdr:cNvPr id="18" name="Imagen 17" descr="Recorte de pantalla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531" y="7143604"/>
          <a:ext cx="1303133" cy="559444"/>
        </a:xfrm>
        <a:prstGeom prst="rect">
          <a:avLst/>
        </a:prstGeom>
      </xdr:spPr>
    </xdr:pic>
    <xdr:clientData/>
  </xdr:twoCellAnchor>
  <xdr:twoCellAnchor editAs="oneCell">
    <xdr:from>
      <xdr:col>1</xdr:col>
      <xdr:colOff>115956</xdr:colOff>
      <xdr:row>28</xdr:row>
      <xdr:rowOff>8284</xdr:rowOff>
    </xdr:from>
    <xdr:to>
      <xdr:col>1</xdr:col>
      <xdr:colOff>721414</xdr:colOff>
      <xdr:row>29</xdr:row>
      <xdr:rowOff>173936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C434D3-6B22-1098-9869-BA63B3EB7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7956" y="8284"/>
          <a:ext cx="605458" cy="356152"/>
        </a:xfrm>
        <a:prstGeom prst="rect">
          <a:avLst/>
        </a:prstGeom>
      </xdr:spPr>
    </xdr:pic>
    <xdr:clientData/>
  </xdr:twoCellAnchor>
  <xdr:twoCellAnchor editAs="oneCell">
    <xdr:from>
      <xdr:col>3</xdr:col>
      <xdr:colOff>1002196</xdr:colOff>
      <xdr:row>0</xdr:row>
      <xdr:rowOff>0</xdr:rowOff>
    </xdr:from>
    <xdr:to>
      <xdr:col>4</xdr:col>
      <xdr:colOff>991655</xdr:colOff>
      <xdr:row>29</xdr:row>
      <xdr:rowOff>149087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C37025-FD16-94FE-52E6-EA9C02686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88196" y="0"/>
          <a:ext cx="1049633" cy="3395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7620</xdr:rowOff>
    </xdr:from>
    <xdr:to>
      <xdr:col>19</xdr:col>
      <xdr:colOff>38100</xdr:colOff>
      <xdr:row>5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00100" y="373380"/>
          <a:ext cx="6370320" cy="51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/>
            <a:t>Si un estudiante tiene 5 formas diferentes de aprender idiomas en Duolingo, 3 en HelloTalk y 7 en Busuu, ¿cuántas formas tiene de aprender en Duolingo?</a:t>
          </a:r>
          <a:endParaRPr lang="es-ES" sz="1100"/>
        </a:p>
      </xdr:txBody>
    </xdr:sp>
    <xdr:clientData/>
  </xdr:twoCellAnchor>
  <xdr:twoCellAnchor editAs="oneCell">
    <xdr:from>
      <xdr:col>11</xdr:col>
      <xdr:colOff>60960</xdr:colOff>
      <xdr:row>13</xdr:row>
      <xdr:rowOff>53340</xdr:rowOff>
    </xdr:from>
    <xdr:to>
      <xdr:col>12</xdr:col>
      <xdr:colOff>441257</xdr:colOff>
      <xdr:row>15</xdr:row>
      <xdr:rowOff>152400</xdr:rowOff>
    </xdr:to>
    <xdr:pic>
      <xdr:nvPicPr>
        <xdr:cNvPr id="3" name="Imagen 2" descr="Recorte de pantall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2247900"/>
          <a:ext cx="1172777" cy="464820"/>
        </a:xfrm>
        <a:prstGeom prst="rect">
          <a:avLst/>
        </a:prstGeom>
      </xdr:spPr>
    </xdr:pic>
    <xdr:clientData/>
  </xdr:twoCellAnchor>
  <xdr:twoCellAnchor>
    <xdr:from>
      <xdr:col>1</xdr:col>
      <xdr:colOff>3810</xdr:colOff>
      <xdr:row>3</xdr:row>
      <xdr:rowOff>11430</xdr:rowOff>
    </xdr:from>
    <xdr:to>
      <xdr:col>8</xdr:col>
      <xdr:colOff>754380</xdr:colOff>
      <xdr:row>5</xdr:row>
      <xdr:rowOff>114300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65810" y="582930"/>
          <a:ext cx="6122670" cy="483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/>
            <a:t>Se quiere elegir a 20 estudiantes de la carrera de TICs, que tiene un total de 100, para darles un mes de Duolingo gratis.</a:t>
          </a:r>
          <a:endParaRPr lang="es-ES" sz="1100"/>
        </a:p>
      </xdr:txBody>
    </xdr:sp>
    <xdr:clientData/>
  </xdr:twoCellAnchor>
  <xdr:twoCellAnchor editAs="oneCell">
    <xdr:from>
      <xdr:col>1</xdr:col>
      <xdr:colOff>209550</xdr:colOff>
      <xdr:row>9</xdr:row>
      <xdr:rowOff>76200</xdr:rowOff>
    </xdr:from>
    <xdr:to>
      <xdr:col>2</xdr:col>
      <xdr:colOff>506730</xdr:colOff>
      <xdr:row>12</xdr:row>
      <xdr:rowOff>15240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4457700"/>
          <a:ext cx="1059180" cy="510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167640</xdr:rowOff>
    </xdr:from>
    <xdr:to>
      <xdr:col>8</xdr:col>
      <xdr:colOff>7620</xdr:colOff>
      <xdr:row>6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62000" y="350520"/>
          <a:ext cx="558546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Distribución binomial 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un total de 20 personas se sabe que 4 prefieren magistv, determine la probabilidad de que: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Exactamente 2 prefieran magistv.</a:t>
          </a:r>
        </a:p>
        <a:p>
          <a:endParaRPr lang="es-ES" sz="1100"/>
        </a:p>
      </xdr:txBody>
    </xdr:sp>
    <xdr:clientData/>
  </xdr:twoCellAnchor>
  <xdr:twoCellAnchor editAs="oneCell">
    <xdr:from>
      <xdr:col>1</xdr:col>
      <xdr:colOff>693420</xdr:colOff>
      <xdr:row>14</xdr:row>
      <xdr:rowOff>0</xdr:rowOff>
    </xdr:from>
    <xdr:to>
      <xdr:col>5</xdr:col>
      <xdr:colOff>686095</xdr:colOff>
      <xdr:row>15</xdr:row>
      <xdr:rowOff>152429</xdr:rowOff>
    </xdr:to>
    <xdr:pic>
      <xdr:nvPicPr>
        <xdr:cNvPr id="3" name="Imagen 2" descr="Recorte de pantall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2560320"/>
          <a:ext cx="3406435" cy="335309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17</xdr:row>
      <xdr:rowOff>22860</xdr:rowOff>
    </xdr:from>
    <xdr:to>
      <xdr:col>7</xdr:col>
      <xdr:colOff>777240</xdr:colOff>
      <xdr:row>23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800100" y="3131820"/>
          <a:ext cx="5768340" cy="1074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/>
            <a:t>De un total de 25 estudiantes, se sabe que 5 no utilizan aplicaciones para aprender idiomas. Se toma una muestra de 7 estudiantes. Determine la probabilidad de que:</a:t>
          </a:r>
        </a:p>
        <a:p>
          <a:r>
            <a:rPr lang="es-EC"/>
            <a:t> *    Exactamente 5 no utilicen las aplicaciones para aprender idiomas.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  <xdr:twoCellAnchor editAs="oneCell">
    <xdr:from>
      <xdr:col>2</xdr:col>
      <xdr:colOff>66676</xdr:colOff>
      <xdr:row>23</xdr:row>
      <xdr:rowOff>180975</xdr:rowOff>
    </xdr:from>
    <xdr:to>
      <xdr:col>4</xdr:col>
      <xdr:colOff>297206</xdr:colOff>
      <xdr:row>27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8C530B6-9C12-E23A-D2B0-D7CDF92EC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8326" y="4562475"/>
          <a:ext cx="1754530" cy="647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O87" headerRowCount="0" headerRowDxfId="46" dataDxfId="45">
  <tableColumns count="15">
    <tableColumn id="2" xr3:uid="{00000000-0010-0000-0000-000002000000}" name="Columna2" headerRowDxfId="44" dataDxfId="43" totalsRowDxfId="42"/>
    <tableColumn id="3" xr3:uid="{00000000-0010-0000-0000-000003000000}" name="Columna3" headerRowDxfId="41" dataDxfId="40" totalsRowDxfId="39"/>
    <tableColumn id="4" xr3:uid="{00000000-0010-0000-0000-000004000000}" name="Columna4" headerRowDxfId="38" dataDxfId="37" totalsRowDxfId="36"/>
    <tableColumn id="5" xr3:uid="{00000000-0010-0000-0000-000005000000}" name="Columna5" headerRowDxfId="35" dataDxfId="34" totalsRowDxfId="33"/>
    <tableColumn id="6" xr3:uid="{00000000-0010-0000-0000-000006000000}" name="Columna6" headerRowDxfId="32" dataDxfId="31" totalsRowDxfId="30"/>
    <tableColumn id="7" xr3:uid="{00000000-0010-0000-0000-000007000000}" name="Columna7" headerRowDxfId="29" dataDxfId="28" totalsRowDxfId="27"/>
    <tableColumn id="8" xr3:uid="{00000000-0010-0000-0000-000008000000}" name="Columna8" headerRowDxfId="26" dataDxfId="25" totalsRowDxfId="24"/>
    <tableColumn id="9" xr3:uid="{00000000-0010-0000-0000-000009000000}" name="Columna9" headerRowDxfId="23" dataDxfId="22" totalsRowDxfId="21"/>
    <tableColumn id="10" xr3:uid="{00000000-0010-0000-0000-00000A000000}" name="Columna10" headerRowDxfId="20" dataDxfId="19" totalsRowDxfId="18"/>
    <tableColumn id="11" xr3:uid="{00000000-0010-0000-0000-00000B000000}" name="Columna11" headerRowDxfId="17" dataDxfId="16" totalsRowDxfId="15"/>
    <tableColumn id="12" xr3:uid="{00000000-0010-0000-0000-00000C000000}" name="Columna12" headerRowDxfId="14" dataDxfId="13" totalsRowDxfId="12"/>
    <tableColumn id="13" xr3:uid="{00000000-0010-0000-0000-00000D000000}" name="Columna13" headerRowDxfId="11" dataDxfId="10" totalsRowDxfId="9"/>
    <tableColumn id="14" xr3:uid="{00000000-0010-0000-0000-00000E000000}" name="Columna14" headerRowDxfId="8" dataDxfId="7" totalsRowDxfId="6"/>
    <tableColumn id="15" xr3:uid="{00000000-0010-0000-0000-00000F000000}" name="Columna15" headerRowDxfId="5" dataDxfId="4" totalsRowDxfId="3"/>
    <tableColumn id="16" xr3:uid="{00000000-0010-0000-0000-000010000000}" name="Columna16" headerRowDxfId="2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opLeftCell="A4" zoomScale="130" zoomScaleNormal="130" workbookViewId="0">
      <selection sqref="A1:G1"/>
    </sheetView>
  </sheetViews>
  <sheetFormatPr baseColWidth="10" defaultRowHeight="15" x14ac:dyDescent="0.25"/>
  <cols>
    <col min="1" max="2" width="11.42578125" customWidth="1"/>
    <col min="3" max="3" width="18.7109375" customWidth="1"/>
    <col min="4" max="4" width="21" customWidth="1"/>
  </cols>
  <sheetData>
    <row r="1" spans="1:12" x14ac:dyDescent="0.25">
      <c r="A1" s="42" t="s">
        <v>56</v>
      </c>
      <c r="B1" s="42"/>
      <c r="C1" s="42"/>
      <c r="D1" s="42"/>
      <c r="E1" s="42"/>
      <c r="F1" s="42"/>
      <c r="G1" s="42"/>
    </row>
    <row r="2" spans="1:12" x14ac:dyDescent="0.25">
      <c r="A2">
        <v>1</v>
      </c>
      <c r="B2" s="7">
        <v>67</v>
      </c>
    </row>
    <row r="3" spans="1:12" x14ac:dyDescent="0.25">
      <c r="A3">
        <v>2</v>
      </c>
      <c r="B3" s="23">
        <v>70</v>
      </c>
    </row>
    <row r="4" spans="1:12" x14ac:dyDescent="0.25">
      <c r="A4">
        <v>3</v>
      </c>
      <c r="B4" s="23">
        <v>70</v>
      </c>
    </row>
    <row r="5" spans="1:12" x14ac:dyDescent="0.25">
      <c r="A5">
        <v>4</v>
      </c>
      <c r="B5" s="23">
        <v>70</v>
      </c>
      <c r="C5" s="22" t="s">
        <v>55</v>
      </c>
      <c r="D5" s="43" t="s">
        <v>18</v>
      </c>
      <c r="E5" s="44"/>
      <c r="G5" s="13" t="s">
        <v>57</v>
      </c>
      <c r="L5" s="13"/>
    </row>
    <row r="6" spans="1:12" x14ac:dyDescent="0.25">
      <c r="A6">
        <v>5</v>
      </c>
      <c r="B6" s="7">
        <v>75</v>
      </c>
      <c r="D6" s="14"/>
      <c r="E6" s="17"/>
    </row>
    <row r="7" spans="1:12" x14ac:dyDescent="0.25">
      <c r="A7">
        <v>6</v>
      </c>
      <c r="B7" s="7">
        <v>75</v>
      </c>
      <c r="D7" s="14" t="s">
        <v>19</v>
      </c>
      <c r="E7" s="18">
        <v>78.400000000000006</v>
      </c>
    </row>
    <row r="8" spans="1:12" x14ac:dyDescent="0.25">
      <c r="A8">
        <v>7</v>
      </c>
      <c r="B8" s="24">
        <v>75</v>
      </c>
      <c r="D8" s="14" t="s">
        <v>20</v>
      </c>
      <c r="E8" s="18">
        <v>1.19</v>
      </c>
    </row>
    <row r="9" spans="1:12" x14ac:dyDescent="0.25">
      <c r="A9">
        <v>8</v>
      </c>
      <c r="B9" s="7">
        <v>80</v>
      </c>
      <c r="D9" s="14" t="s">
        <v>21</v>
      </c>
      <c r="E9" s="17">
        <v>75</v>
      </c>
    </row>
    <row r="10" spans="1:12" x14ac:dyDescent="0.25">
      <c r="A10">
        <v>9</v>
      </c>
      <c r="B10" s="7">
        <v>80</v>
      </c>
      <c r="D10" s="14" t="s">
        <v>22</v>
      </c>
      <c r="E10" s="17">
        <v>70</v>
      </c>
    </row>
    <row r="11" spans="1:12" x14ac:dyDescent="0.25">
      <c r="A11">
        <v>10</v>
      </c>
      <c r="B11" s="7">
        <v>80</v>
      </c>
      <c r="D11" s="14" t="s">
        <v>23</v>
      </c>
      <c r="E11" s="18">
        <v>9.39</v>
      </c>
    </row>
    <row r="12" spans="1:12" x14ac:dyDescent="0.25">
      <c r="A12">
        <v>11</v>
      </c>
      <c r="B12" s="7">
        <v>87</v>
      </c>
      <c r="D12" s="14" t="s">
        <v>24</v>
      </c>
      <c r="E12" s="18">
        <v>88.3</v>
      </c>
    </row>
    <row r="13" spans="1:12" x14ac:dyDescent="0.25">
      <c r="A13">
        <v>12</v>
      </c>
      <c r="B13" s="7">
        <v>90</v>
      </c>
      <c r="D13" s="14" t="s">
        <v>25</v>
      </c>
      <c r="E13" s="18">
        <v>0.92400000000000004</v>
      </c>
    </row>
    <row r="14" spans="1:12" ht="16.5" customHeight="1" x14ac:dyDescent="0.25">
      <c r="A14">
        <v>13</v>
      </c>
      <c r="B14" s="25">
        <v>100</v>
      </c>
      <c r="D14" s="14" t="s">
        <v>26</v>
      </c>
      <c r="E14" s="17">
        <v>67</v>
      </c>
    </row>
    <row r="15" spans="1:12" x14ac:dyDescent="0.25">
      <c r="A15" s="7" t="s">
        <v>59</v>
      </c>
      <c r="B15" s="26">
        <f>SUM(B2:B14)</f>
        <v>1019</v>
      </c>
      <c r="D15" s="14" t="s">
        <v>27</v>
      </c>
      <c r="E15" s="17">
        <v>100</v>
      </c>
      <c r="G15" s="13" t="s">
        <v>58</v>
      </c>
    </row>
    <row r="16" spans="1:12" x14ac:dyDescent="0.25">
      <c r="D16" s="14" t="s">
        <v>28</v>
      </c>
      <c r="E16" s="17">
        <v>1019</v>
      </c>
    </row>
    <row r="17" spans="3:5" x14ac:dyDescent="0.25">
      <c r="D17" s="14" t="s">
        <v>30</v>
      </c>
      <c r="E17" s="18">
        <f>E12/E7</f>
        <v>1.1262755102040816</v>
      </c>
    </row>
    <row r="18" spans="3:5" x14ac:dyDescent="0.25">
      <c r="D18" s="16" t="s">
        <v>29</v>
      </c>
      <c r="E18" s="21">
        <f>(3*(E7-E9))/E11</f>
        <v>1.0862619808306726</v>
      </c>
    </row>
    <row r="19" spans="3:5" x14ac:dyDescent="0.25">
      <c r="C19" s="22" t="s">
        <v>34</v>
      </c>
      <c r="D19" s="15" t="s">
        <v>31</v>
      </c>
      <c r="E19" s="20">
        <v>70</v>
      </c>
    </row>
    <row r="20" spans="3:5" x14ac:dyDescent="0.25">
      <c r="D20" s="14" t="s">
        <v>32</v>
      </c>
      <c r="E20" s="17">
        <v>75</v>
      </c>
    </row>
    <row r="21" spans="3:5" x14ac:dyDescent="0.25">
      <c r="D21" s="16" t="s">
        <v>33</v>
      </c>
      <c r="E21" s="21">
        <v>10.5</v>
      </c>
    </row>
    <row r="22" spans="3:5" x14ac:dyDescent="0.25">
      <c r="D22" s="15"/>
      <c r="E22" s="20"/>
    </row>
    <row r="23" spans="3:5" x14ac:dyDescent="0.25">
      <c r="C23" s="22" t="s">
        <v>35</v>
      </c>
      <c r="D23" s="14" t="s">
        <v>36</v>
      </c>
      <c r="E23" s="17">
        <v>96</v>
      </c>
    </row>
    <row r="24" spans="3:5" x14ac:dyDescent="0.25">
      <c r="D24" s="16" t="s">
        <v>37</v>
      </c>
      <c r="E24" s="19">
        <v>68.2</v>
      </c>
    </row>
    <row r="25" spans="3:5" x14ac:dyDescent="0.25">
      <c r="C25" s="22" t="s">
        <v>38</v>
      </c>
      <c r="D25" s="15"/>
      <c r="E25" s="20"/>
    </row>
    <row r="26" spans="3:5" x14ac:dyDescent="0.25">
      <c r="D26" s="16" t="s">
        <v>39</v>
      </c>
      <c r="E26" s="21">
        <v>-0.33</v>
      </c>
    </row>
    <row r="31" spans="3:5" ht="24" customHeight="1" x14ac:dyDescent="0.25"/>
  </sheetData>
  <sortState xmlns:xlrd2="http://schemas.microsoft.com/office/spreadsheetml/2017/richdata2" ref="B2:B14">
    <sortCondition ref="B2:B14"/>
  </sortState>
  <mergeCells count="2">
    <mergeCell ref="A1:G1"/>
    <mergeCell ref="D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7"/>
  <sheetViews>
    <sheetView topLeftCell="A47" zoomScale="115" zoomScaleNormal="115" workbookViewId="0">
      <selection activeCell="K57" sqref="K57"/>
    </sheetView>
  </sheetViews>
  <sheetFormatPr baseColWidth="10" defaultRowHeight="15" x14ac:dyDescent="0.25"/>
  <cols>
    <col min="3" max="3" width="11.5703125" customWidth="1"/>
    <col min="4" max="4" width="15.85546875" bestFit="1" customWidth="1"/>
    <col min="5" max="5" width="19.140625" bestFit="1" customWidth="1"/>
    <col min="6" max="6" width="19.7109375" bestFit="1" customWidth="1"/>
    <col min="7" max="7" width="16.28515625" bestFit="1" customWidth="1"/>
    <col min="8" max="8" width="12.85546875" customWidth="1"/>
    <col min="9" max="9" width="13.85546875" customWidth="1"/>
    <col min="10" max="10" width="14.42578125" customWidth="1"/>
    <col min="11" max="11" width="17" customWidth="1"/>
    <col min="12" max="12" width="16.7109375" bestFit="1" customWidth="1"/>
    <col min="13" max="13" width="17.5703125" customWidth="1"/>
    <col min="14" max="14" width="17.42578125" customWidth="1"/>
    <col min="15" max="15" width="16.7109375" bestFit="1" customWidth="1"/>
  </cols>
  <sheetData>
    <row r="1" spans="1:15" hidden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idden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</row>
    <row r="3" spans="1:15" hidden="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1"/>
      <c r="O3" s="1"/>
    </row>
    <row r="4" spans="1:15" hidden="1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1"/>
      <c r="L4" s="1"/>
      <c r="M4" s="1"/>
      <c r="N4" s="1"/>
      <c r="O4" s="1"/>
    </row>
    <row r="5" spans="1:15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1"/>
      <c r="O5" s="1"/>
    </row>
    <row r="6" spans="1:15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1"/>
      <c r="L6" s="1"/>
      <c r="M6" s="1"/>
      <c r="N6" s="1"/>
      <c r="O6" s="1"/>
    </row>
    <row r="7" spans="1:15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1"/>
      <c r="L7" s="1"/>
      <c r="M7" s="1"/>
      <c r="N7" s="1"/>
      <c r="O7" s="1"/>
    </row>
    <row r="8" spans="1:15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1"/>
      <c r="L8" s="1"/>
      <c r="M8" s="1"/>
      <c r="N8" s="1"/>
      <c r="O8" s="1"/>
    </row>
    <row r="9" spans="1:15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1"/>
      <c r="L9" s="1"/>
      <c r="M9" s="1"/>
      <c r="N9" s="1"/>
      <c r="O9" s="1"/>
    </row>
    <row r="10" spans="1:15" hidden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idden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idden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  <c r="L12" s="1"/>
      <c r="M12" s="1"/>
      <c r="N12" s="1"/>
      <c r="O12" s="1"/>
    </row>
    <row r="13" spans="1:15" hidden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  <c r="L13" s="1"/>
      <c r="M13" s="1"/>
      <c r="N13" s="1"/>
      <c r="O13" s="1"/>
    </row>
    <row r="14" spans="1:15" hidden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idden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idden="1" x14ac:dyDescent="0.25">
      <c r="A16" s="3"/>
      <c r="B16" s="1"/>
      <c r="C16" s="3"/>
      <c r="D16" s="3"/>
      <c r="E16" s="3"/>
      <c r="F16" s="1"/>
      <c r="G16" s="3"/>
      <c r="J16" s="3"/>
      <c r="K16" s="3"/>
      <c r="L16" s="1"/>
      <c r="M16" s="1"/>
      <c r="N16" s="1"/>
      <c r="O16" s="1"/>
    </row>
    <row r="17" spans="1:15" hidden="1" x14ac:dyDescent="0.25">
      <c r="A17" s="3"/>
      <c r="B17" s="3"/>
      <c r="C17" s="3"/>
      <c r="D17" s="3"/>
      <c r="E17" s="3"/>
      <c r="F17" s="3"/>
      <c r="G17" s="3"/>
      <c r="J17" s="3"/>
      <c r="K17" s="3"/>
      <c r="L17" s="1"/>
      <c r="M17" s="1"/>
      <c r="N17" s="1"/>
      <c r="O17" s="1"/>
    </row>
    <row r="18" spans="1:15" hidden="1" x14ac:dyDescent="0.25">
      <c r="A18" s="3"/>
      <c r="B18" s="3"/>
      <c r="C18" s="3"/>
      <c r="D18" s="3"/>
      <c r="E18" s="3"/>
      <c r="F18" s="3"/>
      <c r="G18" s="3"/>
      <c r="J18" s="3"/>
      <c r="K18" s="3"/>
      <c r="L18" s="1"/>
      <c r="M18" s="1"/>
      <c r="N18" s="1"/>
      <c r="O18" s="1"/>
    </row>
    <row r="19" spans="1:15" hidden="1" x14ac:dyDescent="0.25">
      <c r="A19" s="3"/>
      <c r="B19" s="3"/>
      <c r="C19" s="3"/>
      <c r="D19" s="3"/>
      <c r="E19" s="3"/>
      <c r="F19" s="3"/>
      <c r="G19" s="3"/>
      <c r="J19" s="3"/>
      <c r="K19" s="3"/>
      <c r="L19" s="1"/>
      <c r="M19" s="1"/>
      <c r="N19" s="1"/>
      <c r="O19" s="1"/>
    </row>
    <row r="20" spans="1:15" hidden="1" x14ac:dyDescent="0.25">
      <c r="A20" s="3"/>
      <c r="B20" s="1"/>
      <c r="C20" s="3"/>
      <c r="D20" s="3"/>
      <c r="E20" s="3"/>
      <c r="F20" s="1"/>
      <c r="G20" s="3"/>
      <c r="J20" s="3"/>
      <c r="K20" s="3"/>
      <c r="L20" s="1"/>
      <c r="M20" s="1"/>
      <c r="N20" s="1"/>
      <c r="O20" s="1"/>
    </row>
    <row r="21" spans="1:15" hidden="1" x14ac:dyDescent="0.25">
      <c r="A21" s="3"/>
      <c r="B21" s="3"/>
      <c r="C21" s="3"/>
      <c r="D21" s="3"/>
      <c r="E21" s="3"/>
      <c r="F21" s="3"/>
      <c r="G21" s="3"/>
      <c r="J21" s="3"/>
      <c r="K21" s="3"/>
      <c r="L21" s="1"/>
      <c r="M21" s="1"/>
      <c r="N21" s="1"/>
      <c r="O21" s="1"/>
    </row>
    <row r="22" spans="1:15" hidden="1" x14ac:dyDescent="0.25">
      <c r="A22" s="3"/>
      <c r="B22" s="3"/>
      <c r="C22" s="3"/>
      <c r="D22" s="3"/>
      <c r="E22" s="3"/>
      <c r="F22" s="3"/>
      <c r="G22" s="3"/>
      <c r="J22" s="3"/>
      <c r="K22" s="3"/>
      <c r="L22" s="1"/>
      <c r="M22" s="1"/>
      <c r="N22" s="1"/>
      <c r="O22" s="1"/>
    </row>
    <row r="23" spans="1:15" hidden="1" x14ac:dyDescent="0.25">
      <c r="A23" s="1"/>
      <c r="B23" s="1"/>
      <c r="C23" s="1"/>
      <c r="D23" s="1"/>
      <c r="E23" s="1"/>
      <c r="F23" s="1"/>
      <c r="G23" s="1"/>
      <c r="J23" s="1"/>
      <c r="K23" s="1"/>
      <c r="L23" s="1"/>
      <c r="M23" s="1"/>
      <c r="N23" s="1"/>
      <c r="O23" s="1"/>
    </row>
    <row r="24" spans="1:15" hidden="1" x14ac:dyDescent="0.25">
      <c r="A24" s="1"/>
      <c r="B24" s="1"/>
      <c r="C24" s="1"/>
      <c r="D24" s="1"/>
      <c r="E24" s="1"/>
      <c r="F24" s="1"/>
      <c r="G24" s="3"/>
      <c r="J24" s="3"/>
      <c r="K24" s="3"/>
      <c r="L24" s="1"/>
      <c r="M24" s="1"/>
      <c r="N24" s="1"/>
      <c r="O24" s="1"/>
    </row>
    <row r="25" spans="1:15" hidden="1" x14ac:dyDescent="0.25">
      <c r="A25" s="3"/>
      <c r="B25" s="3"/>
      <c r="C25" s="3"/>
      <c r="D25" s="3"/>
      <c r="E25" s="3"/>
      <c r="F25" s="3"/>
      <c r="G25" s="3"/>
      <c r="J25" s="3"/>
      <c r="K25" s="3"/>
      <c r="L25" s="1"/>
      <c r="M25" s="1"/>
      <c r="N25" s="1"/>
      <c r="O25" s="1"/>
    </row>
    <row r="26" spans="1:15" hidden="1" x14ac:dyDescent="0.25">
      <c r="A26" s="3"/>
      <c r="B26" s="3"/>
      <c r="C26" s="3"/>
      <c r="D26" s="3"/>
      <c r="E26" s="3"/>
      <c r="F26" s="3"/>
      <c r="G26" s="3"/>
      <c r="J26" s="3"/>
      <c r="K26" s="3"/>
      <c r="L26" s="1"/>
      <c r="M26" s="1"/>
      <c r="N26" s="1"/>
      <c r="O26" s="1"/>
    </row>
    <row r="27" spans="1:15" hidden="1" x14ac:dyDescent="0.25">
      <c r="A27" s="3"/>
      <c r="B27" s="3"/>
      <c r="C27" s="3"/>
      <c r="D27" s="3"/>
      <c r="E27" s="3"/>
      <c r="F27" s="3"/>
      <c r="G27" s="3"/>
      <c r="J27" s="3"/>
      <c r="K27" s="3"/>
      <c r="L27" s="1"/>
      <c r="M27" s="1"/>
      <c r="N27" s="1"/>
      <c r="O27" s="1"/>
    </row>
    <row r="28" spans="1:15" hidden="1" x14ac:dyDescent="0.25">
      <c r="A28" s="3"/>
      <c r="B28" s="3"/>
      <c r="C28" s="3"/>
      <c r="D28" s="3"/>
      <c r="E28" s="3"/>
      <c r="F28" s="3"/>
      <c r="G28" s="3"/>
      <c r="J28" s="3"/>
      <c r="K28" s="3"/>
      <c r="L28" s="1"/>
      <c r="M28" s="1"/>
      <c r="N28" s="1"/>
      <c r="O28" s="1"/>
    </row>
    <row r="29" spans="1:15" x14ac:dyDescent="0.25">
      <c r="A29" s="3"/>
      <c r="B29" s="3"/>
      <c r="C29" s="3"/>
      <c r="D29" s="1" t="s">
        <v>60</v>
      </c>
      <c r="E29" s="27" t="s">
        <v>42</v>
      </c>
      <c r="F29" s="1" t="s">
        <v>62</v>
      </c>
      <c r="G29" s="3"/>
      <c r="H29" s="3"/>
      <c r="I29" s="3"/>
      <c r="J29" s="3"/>
      <c r="K29" s="3"/>
      <c r="L29" s="1"/>
      <c r="M29" s="1"/>
      <c r="N29" s="1"/>
      <c r="O29" s="1"/>
    </row>
    <row r="30" spans="1:15" x14ac:dyDescent="0.25">
      <c r="A30" s="3"/>
      <c r="B30" s="3"/>
      <c r="C30" s="3"/>
      <c r="D30" s="3"/>
      <c r="E30" s="1"/>
      <c r="F30" s="3"/>
      <c r="G30" s="3"/>
      <c r="H30" s="3"/>
      <c r="I30" s="3"/>
      <c r="J30" s="3"/>
      <c r="K30" s="3"/>
      <c r="L30" s="1"/>
      <c r="M30" s="1"/>
      <c r="N30" s="1"/>
      <c r="O30" s="1"/>
    </row>
    <row r="31" spans="1:15" x14ac:dyDescent="0.25">
      <c r="A31" s="3"/>
      <c r="B31" s="1" t="s">
        <v>61</v>
      </c>
      <c r="C31" s="3"/>
      <c r="D31" s="3"/>
      <c r="E31" s="3"/>
      <c r="F31" s="3"/>
      <c r="G31" s="3"/>
      <c r="H31" s="3"/>
      <c r="I31" s="3"/>
      <c r="J31" s="3"/>
      <c r="K31" s="3"/>
      <c r="L31" s="1"/>
      <c r="M31" s="1"/>
      <c r="N31" s="1"/>
      <c r="O31" s="1"/>
    </row>
    <row r="32" spans="1:15" x14ac:dyDescent="0.25">
      <c r="A32" s="3"/>
      <c r="B32" s="3"/>
      <c r="C32" s="3"/>
      <c r="D32" s="3"/>
      <c r="E32" s="1"/>
      <c r="F32" s="3"/>
      <c r="G32" s="3"/>
      <c r="H32" s="3"/>
      <c r="I32" s="3"/>
      <c r="J32" s="3"/>
      <c r="K32" s="3"/>
      <c r="L32" s="1"/>
      <c r="M32" s="1"/>
      <c r="N32" s="1"/>
      <c r="O32" s="1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1"/>
      <c r="M33" s="1"/>
      <c r="N33" s="1"/>
      <c r="O33" s="1"/>
    </row>
    <row r="34" spans="1:15" x14ac:dyDescent="0.25">
      <c r="A34" s="3"/>
      <c r="B34" s="1" t="s">
        <v>63</v>
      </c>
      <c r="C34" s="1" t="s">
        <v>64</v>
      </c>
      <c r="D34" s="1"/>
      <c r="E34" s="1"/>
      <c r="F34" s="3"/>
      <c r="G34" s="3"/>
      <c r="H34" s="3"/>
      <c r="I34" s="3"/>
      <c r="J34" s="3"/>
      <c r="K34" s="3"/>
      <c r="L34" s="1"/>
      <c r="M34" s="1"/>
      <c r="N34" s="1"/>
      <c r="O34" s="1"/>
    </row>
    <row r="35" spans="1:15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3"/>
      <c r="B38" s="1"/>
      <c r="C38" s="1"/>
      <c r="D38" s="1" t="s">
        <v>4</v>
      </c>
      <c r="E38" s="1"/>
      <c r="F38" s="1" t="s">
        <v>5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3"/>
      <c r="B39" s="28" t="s">
        <v>12</v>
      </c>
      <c r="C39" s="28"/>
      <c r="D39" s="29" t="s">
        <v>0</v>
      </c>
      <c r="E39" s="29" t="s">
        <v>1</v>
      </c>
      <c r="F39" s="29" t="s">
        <v>2</v>
      </c>
      <c r="G39" s="29" t="s">
        <v>3</v>
      </c>
      <c r="H39" s="29" t="s">
        <v>6</v>
      </c>
      <c r="I39" s="35" t="s">
        <v>7</v>
      </c>
      <c r="J39" s="35" t="s">
        <v>8</v>
      </c>
      <c r="K39" s="35" t="s">
        <v>9</v>
      </c>
      <c r="L39" s="35" t="s">
        <v>10</v>
      </c>
      <c r="M39" s="35" t="s">
        <v>11</v>
      </c>
      <c r="N39" s="35" t="s">
        <v>9</v>
      </c>
      <c r="O39" s="3"/>
    </row>
    <row r="40" spans="1:15" x14ac:dyDescent="0.25">
      <c r="A40" s="3"/>
      <c r="B40" s="30">
        <v>66</v>
      </c>
      <c r="C40" s="31">
        <v>73</v>
      </c>
      <c r="D40" s="32">
        <v>4</v>
      </c>
      <c r="E40" s="32">
        <v>6</v>
      </c>
      <c r="F40" s="32">
        <f>(B40+C40)/2</f>
        <v>69.5</v>
      </c>
      <c r="G40" s="32">
        <f>Tabla2[[#This Row],[Columna5]]*Tabla2[[#This Row],[Columna7]]</f>
        <v>278</v>
      </c>
      <c r="H40" s="32">
        <f>Tabla2[[#This Row],[Columna7]]-D50</f>
        <v>-9.5</v>
      </c>
      <c r="I40" s="36">
        <v>9.5</v>
      </c>
      <c r="J40" s="36">
        <f>Tabla2[[#This Row],[Columna5]]*Tabla2[[#This Row],[Columna10]]</f>
        <v>38</v>
      </c>
      <c r="K40" s="36">
        <f>Tabla2[[#This Row],[Columna10]]*Tabla2[[#This Row],[Columna11]]</f>
        <v>361</v>
      </c>
      <c r="L40" s="36">
        <f>Tabla2[[#This Row],[Columna8]]*Tabla2[[#This Row],[Columna7]]</f>
        <v>19321</v>
      </c>
      <c r="M40" s="36">
        <f>Tabla2[[#This Row],[Columna10]]*Tabla2[[#This Row],[Columna10]]</f>
        <v>90.25</v>
      </c>
      <c r="N40" s="36">
        <f>Tabla2[[#This Row],[Columna5]]*Tabla2[[#This Row],[Columna14]]</f>
        <v>361</v>
      </c>
      <c r="O40" s="3"/>
    </row>
    <row r="41" spans="1:15" x14ac:dyDescent="0.25">
      <c r="A41" s="3"/>
      <c r="B41" s="31">
        <v>74</v>
      </c>
      <c r="C41" s="30">
        <v>81</v>
      </c>
      <c r="D41" s="32">
        <v>6</v>
      </c>
      <c r="E41" s="32">
        <f>E40+D41</f>
        <v>12</v>
      </c>
      <c r="F41" s="32">
        <f t="shared" ref="F41:F44" si="0">(B41+C41)/2</f>
        <v>77.5</v>
      </c>
      <c r="G41" s="32">
        <f>Tabla2[[#This Row],[Columna5]]*Tabla2[[#This Row],[Columna7]]</f>
        <v>465</v>
      </c>
      <c r="H41" s="32">
        <f>Tabla2[[#This Row],[Columna7]]-D50</f>
        <v>-1.5</v>
      </c>
      <c r="I41" s="36">
        <v>1.5</v>
      </c>
      <c r="J41" s="36">
        <f>Tabla2[[#This Row],[Columna5]]*Tabla2[[#This Row],[Columna10]]</f>
        <v>9</v>
      </c>
      <c r="K41" s="36">
        <f>Tabla2[[#This Row],[Columna10]]*Tabla2[[#This Row],[Columna11]]</f>
        <v>13.5</v>
      </c>
      <c r="L41" s="36">
        <f>Tabla2[[#This Row],[Columna8]]*Tabla2[[#This Row],[Columna7]]</f>
        <v>36037.5</v>
      </c>
      <c r="M41" s="36">
        <f>Tabla2[[#This Row],[Columna10]]*Tabla2[[#This Row],[Columna10]]</f>
        <v>2.25</v>
      </c>
      <c r="N41" s="36">
        <f>Tabla2[[#This Row],[Columna5]]*Tabla2[[#This Row],[Columna14]]</f>
        <v>13.5</v>
      </c>
      <c r="O41" s="3"/>
    </row>
    <row r="42" spans="1:15" x14ac:dyDescent="0.25">
      <c r="A42" s="3"/>
      <c r="B42" s="30">
        <v>82</v>
      </c>
      <c r="C42" s="30">
        <v>88</v>
      </c>
      <c r="D42" s="32">
        <v>1</v>
      </c>
      <c r="E42" s="32">
        <f t="shared" ref="E42:E44" si="1">E41+D42</f>
        <v>13</v>
      </c>
      <c r="F42" s="32">
        <f t="shared" si="0"/>
        <v>85</v>
      </c>
      <c r="G42" s="32">
        <f>Tabla2[[#This Row],[Columna5]]*Tabla2[[#This Row],[Columna7]]</f>
        <v>85</v>
      </c>
      <c r="H42" s="32">
        <f>Tabla2[[#This Row],[Columna7]]-D50</f>
        <v>6</v>
      </c>
      <c r="I42" s="36">
        <v>6</v>
      </c>
      <c r="J42" s="36">
        <f>Tabla2[[#This Row],[Columna5]]*Tabla2[[#This Row],[Columna10]]</f>
        <v>6</v>
      </c>
      <c r="K42" s="36">
        <f>Tabla2[[#This Row],[Columna10]]*Tabla2[[#This Row],[Columna11]]</f>
        <v>36</v>
      </c>
      <c r="L42" s="36">
        <f>Tabla2[[#This Row],[Columna8]]*Tabla2[[#This Row],[Columna7]]</f>
        <v>7225</v>
      </c>
      <c r="M42" s="36">
        <f>Tabla2[[#This Row],[Columna10]]*Tabla2[[#This Row],[Columna10]]</f>
        <v>36</v>
      </c>
      <c r="N42" s="36">
        <f>Tabla2[[#This Row],[Columna5]]*Tabla2[[#This Row],[Columna14]]</f>
        <v>36</v>
      </c>
      <c r="O42" s="3"/>
    </row>
    <row r="43" spans="1:15" x14ac:dyDescent="0.25">
      <c r="A43" s="3"/>
      <c r="B43" s="30">
        <v>89</v>
      </c>
      <c r="C43" s="30">
        <v>96</v>
      </c>
      <c r="D43" s="32">
        <v>1</v>
      </c>
      <c r="E43" s="32">
        <f t="shared" si="1"/>
        <v>14</v>
      </c>
      <c r="F43" s="32">
        <f t="shared" si="0"/>
        <v>92.5</v>
      </c>
      <c r="G43" s="32">
        <f>Tabla2[[#This Row],[Columna5]]*Tabla2[[#This Row],[Columna7]]</f>
        <v>92.5</v>
      </c>
      <c r="H43" s="32">
        <f>Tabla2[[#This Row],[Columna7]]-D53</f>
        <v>92.5</v>
      </c>
      <c r="I43" s="36">
        <v>92.5</v>
      </c>
      <c r="J43" s="36">
        <f>Tabla2[[#This Row],[Columna5]]*Tabla2[[#This Row],[Columna10]]</f>
        <v>92.5</v>
      </c>
      <c r="K43" s="36">
        <f>Tabla2[[#This Row],[Columna10]]*Tabla2[[#This Row],[Columna11]]</f>
        <v>8556.25</v>
      </c>
      <c r="L43" s="36">
        <f>Tabla2[[#This Row],[Columna8]]*Tabla2[[#This Row],[Columna7]]</f>
        <v>8556.25</v>
      </c>
      <c r="M43" s="36">
        <f>Tabla2[[#This Row],[Columna10]]*Tabla2[[#This Row],[Columna10]]</f>
        <v>8556.25</v>
      </c>
      <c r="N43" s="36">
        <f>Tabla2[[#This Row],[Columna5]]*Tabla2[[#This Row],[Columna14]]</f>
        <v>8556.25</v>
      </c>
      <c r="O43" s="3"/>
    </row>
    <row r="44" spans="1:15" x14ac:dyDescent="0.25">
      <c r="A44" s="3"/>
      <c r="B44" s="30">
        <v>97</v>
      </c>
      <c r="C44" s="30">
        <v>106</v>
      </c>
      <c r="D44" s="32">
        <v>1</v>
      </c>
      <c r="E44" s="32">
        <f t="shared" si="1"/>
        <v>15</v>
      </c>
      <c r="F44" s="32">
        <f t="shared" si="0"/>
        <v>101.5</v>
      </c>
      <c r="G44" s="32">
        <f>Tabla2[[#This Row],[Columna5]]*Tabla2[[#This Row],[Columna7]]</f>
        <v>101.5</v>
      </c>
      <c r="H44" s="32">
        <f>Tabla2[[#This Row],[Columna7]]-D50</f>
        <v>22.5</v>
      </c>
      <c r="I44" s="36">
        <v>22.5</v>
      </c>
      <c r="J44" s="36">
        <f>Tabla2[[#This Row],[Columna5]]*Tabla2[[#This Row],[Columna10]]</f>
        <v>22.5</v>
      </c>
      <c r="K44" s="36">
        <f>Tabla2[[#This Row],[Columna10]]*Tabla2[[#This Row],[Columna11]]</f>
        <v>506.25</v>
      </c>
      <c r="L44" s="36">
        <f>Tabla2[[#This Row],[Columna8]]*Tabla2[[#This Row],[Columna7]]</f>
        <v>10302.25</v>
      </c>
      <c r="M44" s="36">
        <f>Tabla2[[#This Row],[Columna10]]*Tabla2[[#This Row],[Columna10]]</f>
        <v>506.25</v>
      </c>
      <c r="N44" s="36">
        <f>Tabla2[[#This Row],[Columna5]]*Tabla2[[#This Row],[Columna14]]</f>
        <v>506.25</v>
      </c>
      <c r="O44" s="3"/>
    </row>
    <row r="45" spans="1:15" x14ac:dyDescent="0.25">
      <c r="A45" s="3"/>
      <c r="B45" s="1"/>
      <c r="C45" s="33" t="s">
        <v>59</v>
      </c>
      <c r="D45" s="34">
        <f>SUM(D40:D44)</f>
        <v>13</v>
      </c>
      <c r="E45" s="34">
        <f t="shared" ref="E45:N45" si="2">SUM(E40:E44)</f>
        <v>60</v>
      </c>
      <c r="F45" s="34">
        <f t="shared" si="2"/>
        <v>426</v>
      </c>
      <c r="G45" s="34">
        <f t="shared" si="2"/>
        <v>1022</v>
      </c>
      <c r="H45" s="34">
        <f t="shared" si="2"/>
        <v>110</v>
      </c>
      <c r="I45" s="34">
        <f t="shared" si="2"/>
        <v>132</v>
      </c>
      <c r="J45" s="34">
        <f t="shared" si="2"/>
        <v>168</v>
      </c>
      <c r="K45" s="34">
        <f t="shared" si="2"/>
        <v>9473</v>
      </c>
      <c r="L45" s="34">
        <f t="shared" si="2"/>
        <v>81442</v>
      </c>
      <c r="M45" s="34">
        <f t="shared" si="2"/>
        <v>9191</v>
      </c>
      <c r="N45" s="34">
        <f t="shared" si="2"/>
        <v>9473</v>
      </c>
      <c r="O45" s="3"/>
    </row>
    <row r="46" spans="1:15" x14ac:dyDescent="0.25">
      <c r="A46" s="3"/>
      <c r="B46" s="1"/>
      <c r="C46" s="1"/>
      <c r="D46" s="1"/>
      <c r="E46" s="1"/>
      <c r="F46" s="1"/>
      <c r="G46" s="4"/>
      <c r="H46" s="1"/>
      <c r="I46" s="1"/>
      <c r="J46" s="1"/>
      <c r="K46" s="3"/>
      <c r="L46" s="3"/>
      <c r="M46" s="1"/>
      <c r="N46" s="1"/>
      <c r="O46" s="1"/>
    </row>
    <row r="47" spans="1:15" x14ac:dyDescent="0.25">
      <c r="A47" s="3"/>
      <c r="B47" s="1"/>
      <c r="C47" s="1"/>
      <c r="D47" s="1"/>
      <c r="E47" s="1"/>
      <c r="F47" s="1"/>
      <c r="G47" s="1"/>
      <c r="H47" s="1"/>
      <c r="I47" s="1"/>
      <c r="J47" s="1"/>
      <c r="M47" s="1"/>
      <c r="N47" s="1"/>
      <c r="O47" s="1"/>
    </row>
    <row r="48" spans="1:15" x14ac:dyDescent="0.25">
      <c r="A48" s="3"/>
      <c r="B48" s="1"/>
      <c r="C48" s="1"/>
      <c r="D48" s="1"/>
      <c r="E48" s="1"/>
      <c r="F48" s="1"/>
      <c r="G48" s="1"/>
      <c r="H48" s="1"/>
      <c r="I48" s="1"/>
      <c r="J48" s="1"/>
      <c r="M48" s="1"/>
      <c r="N48" s="1"/>
      <c r="O48" s="1"/>
    </row>
    <row r="49" spans="1:15" x14ac:dyDescent="0.2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3"/>
      <c r="B50" s="1"/>
      <c r="C50" s="1" t="s">
        <v>13</v>
      </c>
      <c r="D50" s="1">
        <v>79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3"/>
      <c r="B54" s="1"/>
      <c r="C54" s="1"/>
      <c r="D54" s="1"/>
      <c r="E54" s="3"/>
      <c r="F54" s="3"/>
      <c r="G54" s="3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3"/>
      <c r="B55" s="1"/>
      <c r="C55" s="1" t="s">
        <v>14</v>
      </c>
      <c r="D55" s="4">
        <v>76</v>
      </c>
      <c r="E55" s="3"/>
      <c r="F55" s="3"/>
      <c r="G55" s="3"/>
      <c r="H55" s="1"/>
      <c r="I55" s="3"/>
      <c r="J55" s="3"/>
      <c r="K55" s="3"/>
      <c r="L55" s="1"/>
      <c r="M55" s="1"/>
      <c r="N55" s="1"/>
      <c r="O55" s="1"/>
    </row>
    <row r="56" spans="1:15" x14ac:dyDescent="0.25">
      <c r="A56" s="3"/>
      <c r="B56" s="1"/>
      <c r="C56" s="1"/>
      <c r="D56" s="1"/>
      <c r="E56" s="3"/>
      <c r="F56" s="3"/>
      <c r="G56" s="3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3"/>
      <c r="B57" s="1"/>
      <c r="C57" s="1"/>
      <c r="D57" s="1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3"/>
      <c r="B58" s="1"/>
      <c r="C58" s="1"/>
      <c r="D58" s="1"/>
      <c r="E58" s="3"/>
      <c r="F58" s="3"/>
      <c r="G58" s="3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3"/>
      <c r="B59" s="1"/>
      <c r="C59" s="1"/>
      <c r="D59" s="1"/>
      <c r="E59" s="3"/>
      <c r="F59" s="3"/>
      <c r="G59" s="3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3"/>
      <c r="B60" s="1"/>
      <c r="C60" s="1" t="s">
        <v>15</v>
      </c>
      <c r="D60" s="4">
        <v>7.2</v>
      </c>
      <c r="E60" s="3"/>
      <c r="F60" s="3"/>
      <c r="G60" s="3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1"/>
    </row>
    <row r="62" spans="1: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1"/>
      <c r="M62" s="1"/>
      <c r="N62" s="1"/>
      <c r="O62" s="1"/>
    </row>
    <row r="63" spans="1: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1"/>
      <c r="M63" s="1"/>
      <c r="N63" s="1"/>
      <c r="O63" s="1"/>
    </row>
    <row r="64" spans="1:15" x14ac:dyDescent="0.25">
      <c r="A64" s="3"/>
      <c r="B64" s="3"/>
      <c r="C64" s="1"/>
      <c r="D64" s="1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3"/>
      <c r="B65" s="3"/>
      <c r="C65" s="1" t="s">
        <v>16</v>
      </c>
      <c r="D65" s="3"/>
      <c r="E65" s="37">
        <v>9.5</v>
      </c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3"/>
      <c r="B66" s="3"/>
      <c r="C66" s="1"/>
      <c r="D66" s="1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3"/>
      <c r="B67" s="3"/>
      <c r="C67" s="1"/>
      <c r="D67" s="1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3"/>
      <c r="B68" s="3"/>
      <c r="C68" s="1"/>
      <c r="D68" s="1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3"/>
      <c r="B69" s="3"/>
      <c r="C69" s="1"/>
      <c r="D69" s="1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3"/>
      <c r="B70" s="3"/>
      <c r="C70" s="1"/>
      <c r="D70" s="1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3"/>
      <c r="B71" s="3"/>
      <c r="C71" s="1" t="s">
        <v>17</v>
      </c>
      <c r="D71" s="1"/>
      <c r="E71" s="4">
        <v>90.5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P27"/>
  <sheetViews>
    <sheetView workbookViewId="0">
      <selection activeCell="C20" sqref="C20"/>
    </sheetView>
  </sheetViews>
  <sheetFormatPr baseColWidth="10" defaultRowHeight="15" x14ac:dyDescent="0.25"/>
  <cols>
    <col min="2" max="2" width="33.7109375" customWidth="1"/>
    <col min="13" max="13" width="11.7109375" customWidth="1"/>
  </cols>
  <sheetData>
    <row r="3" spans="2:16" x14ac:dyDescent="0.25">
      <c r="B3" t="s">
        <v>40</v>
      </c>
    </row>
    <row r="4" spans="2:16" x14ac:dyDescent="0.25">
      <c r="B4" s="7"/>
      <c r="C4" s="8" t="s">
        <v>68</v>
      </c>
      <c r="D4" s="8" t="s">
        <v>69</v>
      </c>
      <c r="E4" s="8" t="s">
        <v>71</v>
      </c>
      <c r="F4" s="8" t="s">
        <v>70</v>
      </c>
      <c r="G4" s="8" t="s">
        <v>72</v>
      </c>
      <c r="H4" s="8" t="s">
        <v>41</v>
      </c>
    </row>
    <row r="5" spans="2:16" x14ac:dyDescent="0.25">
      <c r="B5" s="9" t="s">
        <v>65</v>
      </c>
      <c r="C5" s="7">
        <v>35</v>
      </c>
      <c r="D5" s="7">
        <v>10</v>
      </c>
      <c r="E5" s="7">
        <v>4</v>
      </c>
      <c r="F5" s="7">
        <v>8</v>
      </c>
      <c r="G5" s="7">
        <v>6</v>
      </c>
      <c r="H5" s="7">
        <f>SUM(C5:G5)</f>
        <v>63</v>
      </c>
    </row>
    <row r="6" spans="2:16" x14ac:dyDescent="0.25">
      <c r="B6" s="9" t="s">
        <v>66</v>
      </c>
      <c r="C6" s="7">
        <v>21</v>
      </c>
      <c r="D6" s="7">
        <v>6</v>
      </c>
      <c r="E6" s="7">
        <v>5</v>
      </c>
      <c r="F6" s="7">
        <v>7</v>
      </c>
      <c r="G6" s="7">
        <v>8</v>
      </c>
      <c r="H6" s="7">
        <f>SUM(C6:G6)</f>
        <v>47</v>
      </c>
    </row>
    <row r="7" spans="2:16" x14ac:dyDescent="0.25">
      <c r="B7" s="9" t="s">
        <v>67</v>
      </c>
      <c r="C7" s="7">
        <v>19</v>
      </c>
      <c r="D7" s="7">
        <v>9</v>
      </c>
      <c r="E7" s="7">
        <v>2</v>
      </c>
      <c r="F7" s="7">
        <v>4</v>
      </c>
      <c r="G7" s="7">
        <v>6</v>
      </c>
      <c r="H7" s="7">
        <f>SUM(C7:G7)</f>
        <v>40</v>
      </c>
      <c r="O7" s="23" t="s">
        <v>68</v>
      </c>
      <c r="P7" s="5">
        <f>C5/H8</f>
        <v>0.23333333333333334</v>
      </c>
    </row>
    <row r="8" spans="2:16" x14ac:dyDescent="0.25">
      <c r="B8" s="9" t="s">
        <v>41</v>
      </c>
      <c r="C8" s="7">
        <f>SUM(C5:C7)</f>
        <v>75</v>
      </c>
      <c r="D8" s="7">
        <f t="shared" ref="D8:G8" si="0">SUM(D5:D7)</f>
        <v>25</v>
      </c>
      <c r="E8" s="7">
        <f t="shared" si="0"/>
        <v>11</v>
      </c>
      <c r="F8" s="7">
        <f t="shared" si="0"/>
        <v>19</v>
      </c>
      <c r="G8" s="7">
        <f t="shared" si="0"/>
        <v>20</v>
      </c>
      <c r="H8" s="7">
        <f>SUM(C8:G8)</f>
        <v>150</v>
      </c>
      <c r="M8">
        <f>H5/H8</f>
        <v>0.42</v>
      </c>
      <c r="O8" s="23" t="s">
        <v>69</v>
      </c>
      <c r="P8" s="5">
        <f>D5/H8</f>
        <v>6.6666666666666666E-2</v>
      </c>
    </row>
    <row r="9" spans="2:16" x14ac:dyDescent="0.25">
      <c r="M9" s="39" t="s">
        <v>74</v>
      </c>
      <c r="O9" s="23" t="s">
        <v>71</v>
      </c>
      <c r="P9" s="5">
        <f>E5/H8</f>
        <v>2.6666666666666668E-2</v>
      </c>
    </row>
    <row r="10" spans="2:16" x14ac:dyDescent="0.25">
      <c r="O10" s="23" t="s">
        <v>70</v>
      </c>
      <c r="P10" s="5">
        <f>F5/H8</f>
        <v>5.3333333333333337E-2</v>
      </c>
    </row>
    <row r="11" spans="2:16" x14ac:dyDescent="0.25">
      <c r="B11" s="45" t="s">
        <v>73</v>
      </c>
      <c r="C11" s="45"/>
      <c r="D11" s="45"/>
      <c r="E11" s="45"/>
      <c r="F11" s="45"/>
      <c r="G11" s="45"/>
      <c r="H11" s="45"/>
      <c r="O11" s="23" t="s">
        <v>72</v>
      </c>
      <c r="P11" s="5">
        <f>G5/H8</f>
        <v>0.04</v>
      </c>
    </row>
    <row r="14" spans="2:16" x14ac:dyDescent="0.25">
      <c r="B14" t="s">
        <v>43</v>
      </c>
      <c r="C14" s="5">
        <f>E5/H8</f>
        <v>2.6666666666666668E-2</v>
      </c>
      <c r="D14" s="6" t="s">
        <v>53</v>
      </c>
      <c r="E14">
        <v>100</v>
      </c>
      <c r="F14" s="6" t="s">
        <v>42</v>
      </c>
      <c r="G14" s="5">
        <f>C14*E14</f>
        <v>2.666666666666667</v>
      </c>
      <c r="O14" s="23" t="s">
        <v>68</v>
      </c>
      <c r="P14">
        <f>C6/H8</f>
        <v>0.14000000000000001</v>
      </c>
    </row>
    <row r="15" spans="2:16" x14ac:dyDescent="0.25">
      <c r="M15" s="5">
        <f>H6/H8</f>
        <v>0.31333333333333335</v>
      </c>
      <c r="O15" s="23" t="s">
        <v>69</v>
      </c>
      <c r="P15">
        <f>D6/H8</f>
        <v>0.04</v>
      </c>
    </row>
    <row r="16" spans="2:16" x14ac:dyDescent="0.25">
      <c r="K16" s="38">
        <v>150</v>
      </c>
      <c r="M16" s="39" t="s">
        <v>75</v>
      </c>
      <c r="O16" s="23" t="s">
        <v>71</v>
      </c>
      <c r="P16" s="5">
        <f>E6/H8</f>
        <v>3.3333333333333333E-2</v>
      </c>
    </row>
    <row r="17" spans="2:16" x14ac:dyDescent="0.25">
      <c r="B17" s="10" t="s">
        <v>77</v>
      </c>
      <c r="O17" s="23" t="s">
        <v>70</v>
      </c>
      <c r="P17" s="5">
        <f>F6/H8</f>
        <v>4.6666666666666669E-2</v>
      </c>
    </row>
    <row r="18" spans="2:16" x14ac:dyDescent="0.25">
      <c r="O18" s="23" t="s">
        <v>72</v>
      </c>
      <c r="P18" s="5">
        <f>G6/H8</f>
        <v>5.3333333333333337E-2</v>
      </c>
    </row>
    <row r="19" spans="2:16" x14ac:dyDescent="0.25">
      <c r="B19" t="s">
        <v>44</v>
      </c>
      <c r="C19">
        <f>P14/(P14+P7+P21)</f>
        <v>0.28000000000000003</v>
      </c>
      <c r="D19" s="6" t="s">
        <v>53</v>
      </c>
      <c r="E19">
        <v>100</v>
      </c>
      <c r="F19" s="6" t="s">
        <v>42</v>
      </c>
      <c r="G19" s="5">
        <f>C19*E19</f>
        <v>28.000000000000004</v>
      </c>
    </row>
    <row r="21" spans="2:16" x14ac:dyDescent="0.25">
      <c r="O21" s="23" t="s">
        <v>68</v>
      </c>
      <c r="P21" s="5">
        <f>C7/H8</f>
        <v>0.12666666666666668</v>
      </c>
    </row>
    <row r="22" spans="2:16" x14ac:dyDescent="0.25">
      <c r="M22" s="5">
        <f>H7/H8</f>
        <v>0.26666666666666666</v>
      </c>
      <c r="O22" s="23" t="s">
        <v>69</v>
      </c>
      <c r="P22">
        <f>D7/H8</f>
        <v>0.06</v>
      </c>
    </row>
    <row r="23" spans="2:16" x14ac:dyDescent="0.25">
      <c r="M23" s="39" t="s">
        <v>76</v>
      </c>
      <c r="O23" s="23" t="s">
        <v>71</v>
      </c>
      <c r="P23" s="5">
        <f>E7/H8</f>
        <v>1.3333333333333334E-2</v>
      </c>
    </row>
    <row r="24" spans="2:16" x14ac:dyDescent="0.25">
      <c r="O24" s="23" t="s">
        <v>70</v>
      </c>
      <c r="P24" s="5">
        <f>F7/H8</f>
        <v>2.6666666666666668E-2</v>
      </c>
    </row>
    <row r="25" spans="2:16" x14ac:dyDescent="0.25">
      <c r="O25" s="23" t="s">
        <v>72</v>
      </c>
      <c r="P25">
        <f>G7/H8</f>
        <v>0.04</v>
      </c>
    </row>
    <row r="27" spans="2:16" x14ac:dyDescent="0.25">
      <c r="O27" s="40" t="s">
        <v>59</v>
      </c>
      <c r="P27" s="5">
        <f>SUM(P7:P25)</f>
        <v>1</v>
      </c>
    </row>
  </sheetData>
  <mergeCells count="1">
    <mergeCell ref="B11:H1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N15"/>
  <sheetViews>
    <sheetView workbookViewId="0">
      <selection activeCell="G17" sqref="G17"/>
    </sheetView>
  </sheetViews>
  <sheetFormatPr baseColWidth="10" defaultRowHeight="15" x14ac:dyDescent="0.25"/>
  <cols>
    <col min="4" max="4" width="12" bestFit="1" customWidth="1"/>
  </cols>
  <sheetData>
    <row r="7" spans="2:14" x14ac:dyDescent="0.25">
      <c r="B7" t="s">
        <v>45</v>
      </c>
      <c r="C7">
        <v>100</v>
      </c>
      <c r="L7" s="10" t="s">
        <v>68</v>
      </c>
      <c r="M7">
        <v>5</v>
      </c>
    </row>
    <row r="8" spans="2:14" x14ac:dyDescent="0.25">
      <c r="B8" t="s">
        <v>46</v>
      </c>
      <c r="C8" s="11">
        <v>20</v>
      </c>
      <c r="L8" s="41" t="s">
        <v>70</v>
      </c>
      <c r="M8">
        <v>3</v>
      </c>
    </row>
    <row r="9" spans="2:14" x14ac:dyDescent="0.25">
      <c r="L9" s="41" t="s">
        <v>71</v>
      </c>
      <c r="M9">
        <v>7</v>
      </c>
    </row>
    <row r="11" spans="2:14" x14ac:dyDescent="0.25">
      <c r="C11" s="11" t="s">
        <v>42</v>
      </c>
      <c r="D11" t="s">
        <v>78</v>
      </c>
      <c r="L11" s="10" t="s">
        <v>45</v>
      </c>
      <c r="M11">
        <f>M7+M8+M9</f>
        <v>15</v>
      </c>
    </row>
    <row r="12" spans="2:14" x14ac:dyDescent="0.25">
      <c r="L12" s="10" t="s">
        <v>46</v>
      </c>
      <c r="M12">
        <v>5</v>
      </c>
    </row>
    <row r="15" spans="2:14" x14ac:dyDescent="0.25">
      <c r="M15" s="11" t="s">
        <v>42</v>
      </c>
      <c r="N15">
        <f>FACT(M11)/(FACT(M12)*FACT(10))</f>
        <v>3003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9:G32"/>
  <sheetViews>
    <sheetView tabSelected="1" topLeftCell="A22" workbookViewId="0">
      <selection activeCell="L41" sqref="L41"/>
    </sheetView>
  </sheetViews>
  <sheetFormatPr baseColWidth="10" defaultRowHeight="15" x14ac:dyDescent="0.25"/>
  <cols>
    <col min="2" max="2" width="15.140625" bestFit="1" customWidth="1"/>
  </cols>
  <sheetData>
    <row r="9" spans="2:3" x14ac:dyDescent="0.25">
      <c r="B9" s="9" t="s">
        <v>47</v>
      </c>
      <c r="C9" s="9">
        <v>20</v>
      </c>
    </row>
    <row r="10" spans="2:3" x14ac:dyDescent="0.25">
      <c r="B10" s="9" t="s">
        <v>48</v>
      </c>
      <c r="C10" s="9">
        <v>4</v>
      </c>
    </row>
    <row r="11" spans="2:3" x14ac:dyDescent="0.25">
      <c r="B11" s="9" t="s">
        <v>49</v>
      </c>
      <c r="C11" s="12" t="s">
        <v>51</v>
      </c>
    </row>
    <row r="12" spans="2:3" x14ac:dyDescent="0.25">
      <c r="B12" s="9" t="s">
        <v>50</v>
      </c>
      <c r="C12" s="12" t="s">
        <v>52</v>
      </c>
    </row>
    <row r="24" spans="2:7" x14ac:dyDescent="0.25">
      <c r="B24" t="s">
        <v>53</v>
      </c>
    </row>
    <row r="25" spans="2:7" x14ac:dyDescent="0.25">
      <c r="B25" s="10" t="s">
        <v>79</v>
      </c>
      <c r="F25" t="s">
        <v>42</v>
      </c>
      <c r="G25">
        <v>4.0000000000000002E-4</v>
      </c>
    </row>
    <row r="26" spans="2:7" x14ac:dyDescent="0.25">
      <c r="B26" s="10" t="s">
        <v>81</v>
      </c>
    </row>
    <row r="27" spans="2:7" x14ac:dyDescent="0.25">
      <c r="B27" s="10" t="s">
        <v>80</v>
      </c>
    </row>
    <row r="28" spans="2:7" x14ac:dyDescent="0.25">
      <c r="B28" s="10" t="s">
        <v>54</v>
      </c>
    </row>
    <row r="31" spans="2:7" x14ac:dyDescent="0.25">
      <c r="B31" s="10"/>
    </row>
    <row r="32" spans="2:7" x14ac:dyDescent="0.25">
      <c r="B3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no agrupados</vt:lpstr>
      <vt:lpstr>datos agrupados</vt:lpstr>
      <vt:lpstr>probabilidad</vt:lpstr>
      <vt:lpstr>tecnicas_conteo</vt:lpstr>
      <vt:lpstr>dist_prob_disc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 salazar</dc:creator>
  <cp:lastModifiedBy>CARLOS ANDRES CARRASCO NOVOA</cp:lastModifiedBy>
  <dcterms:created xsi:type="dcterms:W3CDTF">2024-06-19T03:36:26Z</dcterms:created>
  <dcterms:modified xsi:type="dcterms:W3CDTF">2025-06-02T07:37:51Z</dcterms:modified>
</cp:coreProperties>
</file>